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filterPrivacy="1" defaultThemeVersion="166925"/>
  <xr:revisionPtr revIDLastSave="0" documentId="13_ncr:1_{1C10CC5C-1DB4-4ECD-B5AF-79AF97F0DC1B}" xr6:coauthVersionLast="36" xr6:coauthVersionMax="36" xr10:uidLastSave="{00000000-0000-0000-0000-000000000000}"/>
  <bookViews>
    <workbookView xWindow="4125" yWindow="1860" windowWidth="28800" windowHeight="15465" xr2:uid="{45A5B947-01B1-4F18-86AC-1663D8728940}"/>
  </bookViews>
  <sheets>
    <sheet name="SERIES" sheetId="16" r:id="rId1"/>
    <sheet name="Graphs" sheetId="19" r:id="rId2"/>
    <sheet name="CALC" sheetId="5" r:id="rId3"/>
    <sheet name="IIASA" sheetId="7" r:id="rId4"/>
    <sheet name="Classif" sheetId="8" r:id="rId5"/>
    <sheet name="UN POP Dep rat MEDIUM VARIANT" sheetId="18" r:id="rId6"/>
    <sheet name="UN POP URBAN SHARE" sheetId="17" r:id="rId7"/>
    <sheet name="UN POP LE MEDIUM VARIANT" sheetId="3" r:id="rId8"/>
    <sheet name="UN POP LE ESTIMATES" sheetId="6" r:id="rId9"/>
    <sheet name="WB LE at birth" sheetId="13" r:id="rId10"/>
    <sheet name="WB GDP Curr USD" sheetId="11" r:id="rId11"/>
    <sheet name="WB GDP pc curr USD" sheetId="10" r:id="rId12"/>
    <sheet name="WB GDP pc curr Int" sheetId="9" r:id="rId13"/>
    <sheet name="WB Pop" sheetId="12" r:id="rId14"/>
  </sheets>
  <externalReferences>
    <externalReference r:id="rId15"/>
  </externalReferences>
  <definedNames>
    <definedName name="_xlnm._FilterDatabase" localSheetId="4" hidden="1">Classif!$A$2:$I$220</definedName>
    <definedName name="_xlnm._FilterDatabase" localSheetId="3" hidden="1">IIASA!$A$1:$AU$360</definedName>
    <definedName name="_xlnm._FilterDatabase" localSheetId="5" hidden="1">'UN POP Dep rat MEDIUM VARIANT'!$A$17:$Y$272</definedName>
    <definedName name="_xlnm._FilterDatabase" localSheetId="6" hidden="1">[1]NOTES!$A$17:$E$18</definedName>
    <definedName name="_xlnm._FilterDatabase" localSheetId="10" hidden="1">'WB GDP Curr USD'!$A$3:$BQ$269</definedName>
    <definedName name="_xlnm._FilterDatabase" localSheetId="13" hidden="1">'WB Pop'!$A$3:$BO$269</definedName>
    <definedName name="_xlnm._FilterDatabase" hidden="1">'UN POP URBAN SHARE'!$A$17:$E$18</definedName>
    <definedName name="Benefits_checklist">#REF!</definedName>
    <definedName name="Cond_Current">#REF!</definedName>
    <definedName name="Cond_current1">#REF!</definedName>
    <definedName name="Cond_Disposed">#REF!</definedName>
    <definedName name="cond_sayem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80" i="16" l="1"/>
  <c r="E34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AI34" i="16"/>
  <c r="AJ34" i="16"/>
  <c r="AK34" i="16"/>
  <c r="AL34" i="16"/>
  <c r="AM34" i="16"/>
  <c r="AN34" i="16"/>
  <c r="AO34" i="16"/>
  <c r="AP34" i="16"/>
  <c r="AQ34" i="16"/>
  <c r="AR34" i="16"/>
  <c r="AS34" i="16"/>
  <c r="AT34" i="16"/>
  <c r="AU34" i="16"/>
  <c r="AV34" i="16"/>
  <c r="AW34" i="16"/>
  <c r="AX34" i="16"/>
  <c r="AY34" i="16"/>
  <c r="AZ34" i="16"/>
  <c r="BA34" i="16"/>
  <c r="BB34" i="16"/>
  <c r="BC34" i="16"/>
  <c r="BD34" i="16"/>
  <c r="BE34" i="16"/>
  <c r="BF34" i="16"/>
  <c r="BG34" i="16"/>
  <c r="BH34" i="16"/>
  <c r="BI34" i="16"/>
  <c r="BJ34" i="16"/>
  <c r="BK34" i="16"/>
  <c r="BL34" i="16"/>
  <c r="BM34" i="16"/>
  <c r="BN34" i="16"/>
  <c r="BO34" i="16"/>
  <c r="BP34" i="16"/>
  <c r="BQ34" i="16"/>
  <c r="BR34" i="16"/>
  <c r="BS34" i="16"/>
  <c r="BT34" i="16"/>
  <c r="BU34" i="16"/>
  <c r="BV34" i="16"/>
  <c r="BW34" i="16"/>
  <c r="BX34" i="16"/>
  <c r="BY34" i="16"/>
  <c r="BZ34" i="16"/>
  <c r="CA34" i="16"/>
  <c r="CB34" i="16"/>
  <c r="CC34" i="16"/>
  <c r="D34" i="16"/>
  <c r="E41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AI41" i="16"/>
  <c r="AJ41" i="16"/>
  <c r="AK41" i="16"/>
  <c r="AL41" i="16"/>
  <c r="AM41" i="16"/>
  <c r="AN41" i="16"/>
  <c r="AO41" i="16"/>
  <c r="AP41" i="16"/>
  <c r="AQ41" i="16"/>
  <c r="AR41" i="16"/>
  <c r="AS41" i="16"/>
  <c r="AT41" i="16"/>
  <c r="AU41" i="16"/>
  <c r="AV41" i="16"/>
  <c r="AW41" i="16"/>
  <c r="AX41" i="16"/>
  <c r="AY41" i="16"/>
  <c r="AZ41" i="16"/>
  <c r="BA41" i="16"/>
  <c r="BB41" i="16"/>
  <c r="BC41" i="16"/>
  <c r="BD41" i="16"/>
  <c r="BE41" i="16"/>
  <c r="BF41" i="16"/>
  <c r="BG41" i="16"/>
  <c r="BH41" i="16"/>
  <c r="BI41" i="16"/>
  <c r="BJ41" i="16"/>
  <c r="BK41" i="16"/>
  <c r="BL41" i="16"/>
  <c r="BM41" i="16"/>
  <c r="BN41" i="16"/>
  <c r="BO41" i="16"/>
  <c r="BP41" i="16"/>
  <c r="BQ41" i="16"/>
  <c r="BR41" i="16"/>
  <c r="BS41" i="16"/>
  <c r="BT41" i="16"/>
  <c r="BU41" i="16"/>
  <c r="BV41" i="16"/>
  <c r="BW41" i="16"/>
  <c r="BX41" i="16"/>
  <c r="BY41" i="16"/>
  <c r="BZ41" i="16"/>
  <c r="CA41" i="16"/>
  <c r="CB41" i="16"/>
  <c r="CC41" i="16"/>
  <c r="D41" i="16"/>
  <c r="I34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E41" i="5"/>
  <c r="E40" i="5"/>
  <c r="E39" i="5"/>
  <c r="G84" i="16" l="1"/>
  <c r="H84" i="16"/>
  <c r="I84" i="16"/>
  <c r="J84" i="16" s="1"/>
  <c r="K84" i="16" s="1"/>
  <c r="L84" i="16" s="1"/>
  <c r="M84" i="16" s="1"/>
  <c r="N84" i="16" s="1"/>
  <c r="O84" i="16" s="1"/>
  <c r="P84" i="16" s="1"/>
  <c r="Q84" i="16" s="1"/>
  <c r="R84" i="16" s="1"/>
  <c r="S84" i="16" s="1"/>
  <c r="T84" i="16" s="1"/>
  <c r="U84" i="16" s="1"/>
  <c r="V84" i="16" s="1"/>
  <c r="W84" i="16" s="1"/>
  <c r="X84" i="16" s="1"/>
  <c r="Y84" i="16" s="1"/>
  <c r="Z84" i="16" s="1"/>
  <c r="AA84" i="16" s="1"/>
  <c r="AB84" i="16" s="1"/>
  <c r="AC84" i="16" s="1"/>
  <c r="AD84" i="16" s="1"/>
  <c r="AE84" i="16" s="1"/>
  <c r="AF84" i="16" s="1"/>
  <c r="AG84" i="16" s="1"/>
  <c r="AH84" i="16" s="1"/>
  <c r="AI84" i="16" s="1"/>
  <c r="AJ84" i="16" s="1"/>
  <c r="AK84" i="16" s="1"/>
  <c r="AL84" i="16" s="1"/>
  <c r="AM84" i="16" s="1"/>
  <c r="AN84" i="16" s="1"/>
  <c r="AO84" i="16" s="1"/>
  <c r="AP84" i="16" s="1"/>
  <c r="AQ84" i="16" s="1"/>
  <c r="AR84" i="16" s="1"/>
  <c r="AS84" i="16" s="1"/>
  <c r="AT84" i="16" s="1"/>
  <c r="AU84" i="16" s="1"/>
  <c r="AV84" i="16" s="1"/>
  <c r="AW84" i="16" s="1"/>
  <c r="AX84" i="16" s="1"/>
  <c r="AY84" i="16" s="1"/>
  <c r="AZ84" i="16" s="1"/>
  <c r="BA84" i="16" s="1"/>
  <c r="BB84" i="16" s="1"/>
  <c r="BC84" i="16" s="1"/>
  <c r="BD84" i="16" s="1"/>
  <c r="BE84" i="16" s="1"/>
  <c r="BF84" i="16" s="1"/>
  <c r="BG84" i="16" s="1"/>
  <c r="BH84" i="16" s="1"/>
  <c r="BI84" i="16" s="1"/>
  <c r="BJ84" i="16" s="1"/>
  <c r="BK84" i="16" s="1"/>
  <c r="BL84" i="16" s="1"/>
  <c r="BM84" i="16" s="1"/>
  <c r="BN84" i="16" s="1"/>
  <c r="BO84" i="16" s="1"/>
  <c r="BP84" i="16" s="1"/>
  <c r="BQ84" i="16" s="1"/>
  <c r="BR84" i="16" s="1"/>
  <c r="BS84" i="16" s="1"/>
  <c r="BT84" i="16" s="1"/>
  <c r="BU84" i="16" s="1"/>
  <c r="BV84" i="16" s="1"/>
  <c r="BW84" i="16" s="1"/>
  <c r="BX84" i="16" s="1"/>
  <c r="BY84" i="16" s="1"/>
  <c r="BZ84" i="16" s="1"/>
  <c r="CA84" i="16" s="1"/>
  <c r="CB84" i="16" s="1"/>
  <c r="CC84" i="16" s="1"/>
  <c r="CD84" i="16" s="1"/>
  <c r="G88" i="16"/>
  <c r="H88" i="16"/>
  <c r="I88" i="16"/>
  <c r="J88" i="16" s="1"/>
  <c r="K88" i="16" s="1"/>
  <c r="L88" i="16" s="1"/>
  <c r="M88" i="16" s="1"/>
  <c r="N88" i="16" s="1"/>
  <c r="O88" i="16" s="1"/>
  <c r="P88" i="16" s="1"/>
  <c r="Q88" i="16" s="1"/>
  <c r="R88" i="16" s="1"/>
  <c r="S88" i="16" s="1"/>
  <c r="T88" i="16" s="1"/>
  <c r="U88" i="16" s="1"/>
  <c r="V88" i="16" s="1"/>
  <c r="W88" i="16" s="1"/>
  <c r="X88" i="16" s="1"/>
  <c r="Y88" i="16" s="1"/>
  <c r="Z88" i="16" s="1"/>
  <c r="AA88" i="16" s="1"/>
  <c r="AB88" i="16" s="1"/>
  <c r="AC88" i="16" s="1"/>
  <c r="AD88" i="16" s="1"/>
  <c r="AE88" i="16" s="1"/>
  <c r="AF88" i="16" s="1"/>
  <c r="AG88" i="16" s="1"/>
  <c r="AH88" i="16" s="1"/>
  <c r="AI88" i="16" s="1"/>
  <c r="AJ88" i="16" s="1"/>
  <c r="AK88" i="16" s="1"/>
  <c r="AL88" i="16" s="1"/>
  <c r="AM88" i="16" s="1"/>
  <c r="AN88" i="16" s="1"/>
  <c r="AO88" i="16" s="1"/>
  <c r="AP88" i="16" s="1"/>
  <c r="AQ88" i="16" s="1"/>
  <c r="AR88" i="16" s="1"/>
  <c r="AS88" i="16" s="1"/>
  <c r="AT88" i="16" s="1"/>
  <c r="AU88" i="16" s="1"/>
  <c r="AV88" i="16" s="1"/>
  <c r="AW88" i="16" s="1"/>
  <c r="AX88" i="16" s="1"/>
  <c r="AY88" i="16" s="1"/>
  <c r="AZ88" i="16" s="1"/>
  <c r="BA88" i="16" s="1"/>
  <c r="BB88" i="16" s="1"/>
  <c r="BC88" i="16" s="1"/>
  <c r="BD88" i="16" s="1"/>
  <c r="BE88" i="16" s="1"/>
  <c r="BF88" i="16" s="1"/>
  <c r="BG88" i="16" s="1"/>
  <c r="BH88" i="16" s="1"/>
  <c r="BI88" i="16" s="1"/>
  <c r="BJ88" i="16" s="1"/>
  <c r="BK88" i="16" s="1"/>
  <c r="BL88" i="16" s="1"/>
  <c r="BM88" i="16" s="1"/>
  <c r="BN88" i="16" s="1"/>
  <c r="BO88" i="16" s="1"/>
  <c r="BP88" i="16" s="1"/>
  <c r="BQ88" i="16" s="1"/>
  <c r="BR88" i="16" s="1"/>
  <c r="BS88" i="16" s="1"/>
  <c r="BT88" i="16" s="1"/>
  <c r="BU88" i="16" s="1"/>
  <c r="BV88" i="16" s="1"/>
  <c r="BW88" i="16" s="1"/>
  <c r="BX88" i="16" s="1"/>
  <c r="BY88" i="16" s="1"/>
  <c r="BZ88" i="16" s="1"/>
  <c r="CA88" i="16" s="1"/>
  <c r="CB88" i="16" s="1"/>
  <c r="CC88" i="16" s="1"/>
  <c r="CD88" i="16" s="1"/>
  <c r="I83" i="16"/>
  <c r="J83" i="16" s="1"/>
  <c r="K83" i="16" s="1"/>
  <c r="L83" i="16" s="1"/>
  <c r="M83" i="16" s="1"/>
  <c r="N83" i="16" s="1"/>
  <c r="O83" i="16" s="1"/>
  <c r="P83" i="16" s="1"/>
  <c r="Q83" i="16" s="1"/>
  <c r="R83" i="16" s="1"/>
  <c r="S83" i="16" s="1"/>
  <c r="T83" i="16" s="1"/>
  <c r="U83" i="16" s="1"/>
  <c r="V83" i="16" s="1"/>
  <c r="W83" i="16" s="1"/>
  <c r="X83" i="16" s="1"/>
  <c r="Y83" i="16" s="1"/>
  <c r="Z83" i="16" s="1"/>
  <c r="AA83" i="16" s="1"/>
  <c r="AB83" i="16" s="1"/>
  <c r="AC83" i="16" s="1"/>
  <c r="AD83" i="16" s="1"/>
  <c r="AE83" i="16" s="1"/>
  <c r="AF83" i="16" s="1"/>
  <c r="AG83" i="16" s="1"/>
  <c r="AH83" i="16" s="1"/>
  <c r="AI83" i="16" s="1"/>
  <c r="AJ83" i="16" s="1"/>
  <c r="AK83" i="16" s="1"/>
  <c r="AL83" i="16" s="1"/>
  <c r="AM83" i="16" s="1"/>
  <c r="AN83" i="16" s="1"/>
  <c r="AO83" i="16" s="1"/>
  <c r="AP83" i="16" s="1"/>
  <c r="AQ83" i="16" s="1"/>
  <c r="AR83" i="16" s="1"/>
  <c r="AS83" i="16" s="1"/>
  <c r="AT83" i="16" s="1"/>
  <c r="AU83" i="16" s="1"/>
  <c r="AV83" i="16" s="1"/>
  <c r="AW83" i="16" s="1"/>
  <c r="AX83" i="16" s="1"/>
  <c r="AY83" i="16" s="1"/>
  <c r="AZ83" i="16" s="1"/>
  <c r="BA83" i="16" s="1"/>
  <c r="BB83" i="16" s="1"/>
  <c r="BC83" i="16" s="1"/>
  <c r="BD83" i="16" s="1"/>
  <c r="BE83" i="16" s="1"/>
  <c r="BF83" i="16" s="1"/>
  <c r="BG83" i="16" s="1"/>
  <c r="BH83" i="16" s="1"/>
  <c r="BI83" i="16" s="1"/>
  <c r="BJ83" i="16" s="1"/>
  <c r="BK83" i="16" s="1"/>
  <c r="BL83" i="16" s="1"/>
  <c r="BM83" i="16" s="1"/>
  <c r="BN83" i="16" s="1"/>
  <c r="BO83" i="16" s="1"/>
  <c r="BP83" i="16" s="1"/>
  <c r="BQ83" i="16" s="1"/>
  <c r="BR83" i="16" s="1"/>
  <c r="BS83" i="16" s="1"/>
  <c r="BT83" i="16" s="1"/>
  <c r="BU83" i="16" s="1"/>
  <c r="BV83" i="16" s="1"/>
  <c r="BW83" i="16" s="1"/>
  <c r="BX83" i="16" s="1"/>
  <c r="BY83" i="16" s="1"/>
  <c r="BZ83" i="16" s="1"/>
  <c r="CA83" i="16" s="1"/>
  <c r="CB83" i="16" s="1"/>
  <c r="CC83" i="16" s="1"/>
  <c r="CD83" i="16" s="1"/>
  <c r="H83" i="16"/>
  <c r="G83" i="16"/>
  <c r="J76" i="16" l="1"/>
  <c r="K76" i="16" s="1"/>
  <c r="L76" i="16" s="1"/>
  <c r="M76" i="16" s="1"/>
  <c r="N76" i="16" s="1"/>
  <c r="O76" i="16" s="1"/>
  <c r="P76" i="16" s="1"/>
  <c r="Q76" i="16" s="1"/>
  <c r="R76" i="16" s="1"/>
  <c r="S76" i="16" s="1"/>
  <c r="T76" i="16" s="1"/>
  <c r="U76" i="16" s="1"/>
  <c r="V76" i="16" s="1"/>
  <c r="W76" i="16" s="1"/>
  <c r="X76" i="16" s="1"/>
  <c r="Y76" i="16" s="1"/>
  <c r="Z76" i="16" s="1"/>
  <c r="AA76" i="16" s="1"/>
  <c r="AB76" i="16" s="1"/>
  <c r="AC76" i="16" s="1"/>
  <c r="AD76" i="16" s="1"/>
  <c r="AE76" i="16" s="1"/>
  <c r="AF76" i="16" s="1"/>
  <c r="AG76" i="16" s="1"/>
  <c r="AH76" i="16" s="1"/>
  <c r="AI76" i="16" s="1"/>
  <c r="AJ76" i="16" s="1"/>
  <c r="AK76" i="16" s="1"/>
  <c r="AL76" i="16" s="1"/>
  <c r="AM76" i="16" s="1"/>
  <c r="AN76" i="16" s="1"/>
  <c r="AO76" i="16" s="1"/>
  <c r="AP76" i="16" s="1"/>
  <c r="AQ76" i="16" s="1"/>
  <c r="AR76" i="16" s="1"/>
  <c r="AS76" i="16" s="1"/>
  <c r="AT76" i="16" s="1"/>
  <c r="AU76" i="16" s="1"/>
  <c r="AV76" i="16" s="1"/>
  <c r="AW76" i="16" s="1"/>
  <c r="AX76" i="16" s="1"/>
  <c r="AY76" i="16" s="1"/>
  <c r="AZ76" i="16" s="1"/>
  <c r="BA76" i="16" s="1"/>
  <c r="BB76" i="16" s="1"/>
  <c r="BC76" i="16" s="1"/>
  <c r="BD76" i="16" s="1"/>
  <c r="BE76" i="16" s="1"/>
  <c r="BF76" i="16" s="1"/>
  <c r="BG76" i="16" s="1"/>
  <c r="BH76" i="16" s="1"/>
  <c r="BI76" i="16" s="1"/>
  <c r="BJ76" i="16" s="1"/>
  <c r="BK76" i="16" s="1"/>
  <c r="BL76" i="16" s="1"/>
  <c r="BM76" i="16" s="1"/>
  <c r="BN76" i="16" s="1"/>
  <c r="BO76" i="16" s="1"/>
  <c r="BP76" i="16" s="1"/>
  <c r="BQ76" i="16" s="1"/>
  <c r="BR76" i="16" s="1"/>
  <c r="BS76" i="16" s="1"/>
  <c r="BT76" i="16" s="1"/>
  <c r="BU76" i="16" s="1"/>
  <c r="BV76" i="16" s="1"/>
  <c r="BW76" i="16" s="1"/>
  <c r="BX76" i="16" s="1"/>
  <c r="BY76" i="16" s="1"/>
  <c r="BZ76" i="16" s="1"/>
  <c r="CA76" i="16" s="1"/>
  <c r="CB76" i="16" s="1"/>
  <c r="CC76" i="16" s="1"/>
  <c r="J77" i="16"/>
  <c r="K77" i="16" s="1"/>
  <c r="L77" i="16" s="1"/>
  <c r="M77" i="16" s="1"/>
  <c r="N77" i="16" s="1"/>
  <c r="O77" i="16" s="1"/>
  <c r="P77" i="16"/>
  <c r="Q77" i="16" s="1"/>
  <c r="R77" i="16" s="1"/>
  <c r="S77" i="16" s="1"/>
  <c r="T77" i="16" s="1"/>
  <c r="U77" i="16" s="1"/>
  <c r="V77" i="16" s="1"/>
  <c r="W77" i="16" s="1"/>
  <c r="X77" i="16"/>
  <c r="Y77" i="16" s="1"/>
  <c r="Z77" i="16" s="1"/>
  <c r="AA77" i="16" s="1"/>
  <c r="AB77" i="16" s="1"/>
  <c r="AC77" i="16" s="1"/>
  <c r="AD77" i="16" s="1"/>
  <c r="AE77" i="16" s="1"/>
  <c r="AF77" i="16" s="1"/>
  <c r="AG77" i="16" s="1"/>
  <c r="AH77" i="16" s="1"/>
  <c r="AI77" i="16" s="1"/>
  <c r="AJ77" i="16" s="1"/>
  <c r="AK77" i="16" s="1"/>
  <c r="AL77" i="16" s="1"/>
  <c r="AM77" i="16" s="1"/>
  <c r="AN77" i="16" s="1"/>
  <c r="AO77" i="16" s="1"/>
  <c r="AP77" i="16" s="1"/>
  <c r="AQ77" i="16" s="1"/>
  <c r="AR77" i="16" s="1"/>
  <c r="AS77" i="16" s="1"/>
  <c r="AT77" i="16" s="1"/>
  <c r="AU77" i="16" s="1"/>
  <c r="AV77" i="16" s="1"/>
  <c r="AW77" i="16" s="1"/>
  <c r="AX77" i="16" s="1"/>
  <c r="AY77" i="16" s="1"/>
  <c r="AZ77" i="16" s="1"/>
  <c r="BA77" i="16" s="1"/>
  <c r="BB77" i="16" s="1"/>
  <c r="BC77" i="16" s="1"/>
  <c r="BD77" i="16" s="1"/>
  <c r="BE77" i="16" s="1"/>
  <c r="BF77" i="16" s="1"/>
  <c r="BG77" i="16" s="1"/>
  <c r="BH77" i="16" s="1"/>
  <c r="BI77" i="16" s="1"/>
  <c r="BJ77" i="16" s="1"/>
  <c r="BK77" i="16" s="1"/>
  <c r="BL77" i="16" s="1"/>
  <c r="BM77" i="16" s="1"/>
  <c r="BN77" i="16" s="1"/>
  <c r="BO77" i="16" s="1"/>
  <c r="BP77" i="16" s="1"/>
  <c r="BQ77" i="16" s="1"/>
  <c r="BR77" i="16" s="1"/>
  <c r="BS77" i="16" s="1"/>
  <c r="BT77" i="16" s="1"/>
  <c r="BU77" i="16" s="1"/>
  <c r="BV77" i="16" s="1"/>
  <c r="BW77" i="16" s="1"/>
  <c r="BX77" i="16" s="1"/>
  <c r="BY77" i="16" s="1"/>
  <c r="BZ77" i="16" s="1"/>
  <c r="CA77" i="16" s="1"/>
  <c r="CB77" i="16" s="1"/>
  <c r="CC77" i="16" s="1"/>
  <c r="J81" i="16"/>
  <c r="K81" i="16" s="1"/>
  <c r="L81" i="16"/>
  <c r="M81" i="16" s="1"/>
  <c r="N81" i="16" s="1"/>
  <c r="O81" i="16" s="1"/>
  <c r="P81" i="16"/>
  <c r="Q81" i="16" s="1"/>
  <c r="R81" i="16" s="1"/>
  <c r="S81" i="16" s="1"/>
  <c r="T81" i="16" s="1"/>
  <c r="U81" i="16" s="1"/>
  <c r="V81" i="16" s="1"/>
  <c r="W81" i="16" s="1"/>
  <c r="X81" i="16" s="1"/>
  <c r="Y81" i="16" s="1"/>
  <c r="Z81" i="16" s="1"/>
  <c r="AA81" i="16" s="1"/>
  <c r="AB81" i="16" s="1"/>
  <c r="AC81" i="16" s="1"/>
  <c r="AD81" i="16" s="1"/>
  <c r="AE81" i="16" s="1"/>
  <c r="AF81" i="16" s="1"/>
  <c r="AG81" i="16" s="1"/>
  <c r="AH81" i="16" s="1"/>
  <c r="AI81" i="16" s="1"/>
  <c r="AJ81" i="16" s="1"/>
  <c r="AK81" i="16" s="1"/>
  <c r="AL81" i="16" s="1"/>
  <c r="AM81" i="16" s="1"/>
  <c r="AN81" i="16" s="1"/>
  <c r="AO81" i="16" s="1"/>
  <c r="AP81" i="16" s="1"/>
  <c r="AQ81" i="16" s="1"/>
  <c r="AR81" i="16" s="1"/>
  <c r="AS81" i="16" s="1"/>
  <c r="AT81" i="16" s="1"/>
  <c r="AU81" i="16" s="1"/>
  <c r="AV81" i="16" s="1"/>
  <c r="AW81" i="16" s="1"/>
  <c r="AX81" i="16" s="1"/>
  <c r="AY81" i="16" s="1"/>
  <c r="AZ81" i="16" s="1"/>
  <c r="BA81" i="16" s="1"/>
  <c r="BB81" i="16" s="1"/>
  <c r="BC81" i="16" s="1"/>
  <c r="BD81" i="16" s="1"/>
  <c r="BE81" i="16" s="1"/>
  <c r="BF81" i="16" s="1"/>
  <c r="BG81" i="16" s="1"/>
  <c r="BH81" i="16" s="1"/>
  <c r="BI81" i="16" s="1"/>
  <c r="BJ81" i="16" s="1"/>
  <c r="BK81" i="16" s="1"/>
  <c r="BL81" i="16" s="1"/>
  <c r="BM81" i="16" s="1"/>
  <c r="BN81" i="16" s="1"/>
  <c r="BO81" i="16" s="1"/>
  <c r="BP81" i="16" s="1"/>
  <c r="BQ81" i="16" s="1"/>
  <c r="BR81" i="16" s="1"/>
  <c r="BS81" i="16" s="1"/>
  <c r="BT81" i="16" s="1"/>
  <c r="BU81" i="16" s="1"/>
  <c r="BV81" i="16" s="1"/>
  <c r="BW81" i="16" s="1"/>
  <c r="BX81" i="16" s="1"/>
  <c r="BY81" i="16" s="1"/>
  <c r="BZ81" i="16" s="1"/>
  <c r="CA81" i="16" s="1"/>
  <c r="CB81" i="16" s="1"/>
  <c r="CC81" i="16" s="1"/>
  <c r="I77" i="16"/>
  <c r="I81" i="16"/>
  <c r="I76" i="16"/>
  <c r="H77" i="16"/>
  <c r="H81" i="16"/>
  <c r="H76" i="16"/>
  <c r="F69" i="16" l="1"/>
  <c r="G69" i="16"/>
  <c r="H69" i="16"/>
  <c r="I69" i="16"/>
  <c r="J69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AA69" i="16"/>
  <c r="AB69" i="16"/>
  <c r="AC69" i="16"/>
  <c r="AD69" i="16"/>
  <c r="AE69" i="16"/>
  <c r="AF69" i="16"/>
  <c r="AG69" i="16"/>
  <c r="AH69" i="16"/>
  <c r="AI69" i="16"/>
  <c r="AJ69" i="16"/>
  <c r="AK69" i="16"/>
  <c r="AL69" i="16"/>
  <c r="AM69" i="16"/>
  <c r="AN69" i="16"/>
  <c r="AO69" i="16"/>
  <c r="AP69" i="16"/>
  <c r="AQ69" i="16"/>
  <c r="AR69" i="16"/>
  <c r="AS69" i="16"/>
  <c r="AT69" i="16"/>
  <c r="AU69" i="16"/>
  <c r="AV69" i="16"/>
  <c r="AW69" i="16"/>
  <c r="AX69" i="16"/>
  <c r="AY69" i="16"/>
  <c r="AZ69" i="16"/>
  <c r="BA69" i="16"/>
  <c r="BB69" i="16"/>
  <c r="BC69" i="16"/>
  <c r="BD69" i="16"/>
  <c r="BE69" i="16"/>
  <c r="BF69" i="16"/>
  <c r="BG69" i="16"/>
  <c r="BH69" i="16"/>
  <c r="BI69" i="16"/>
  <c r="BJ69" i="16"/>
  <c r="BK69" i="16"/>
  <c r="BL69" i="16"/>
  <c r="BM69" i="16"/>
  <c r="BN69" i="16"/>
  <c r="BO69" i="16"/>
  <c r="BP69" i="16"/>
  <c r="BQ69" i="16"/>
  <c r="BR69" i="16"/>
  <c r="BS69" i="16"/>
  <c r="BT69" i="16"/>
  <c r="BU69" i="16"/>
  <c r="BV69" i="16"/>
  <c r="BW69" i="16"/>
  <c r="BX69" i="16"/>
  <c r="BY69" i="16"/>
  <c r="BZ69" i="16"/>
  <c r="CA69" i="16"/>
  <c r="CB69" i="16"/>
  <c r="CC69" i="16"/>
  <c r="F70" i="16"/>
  <c r="G70" i="16"/>
  <c r="H70" i="16"/>
  <c r="I70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AA70" i="16"/>
  <c r="AB70" i="16"/>
  <c r="AC70" i="16"/>
  <c r="AD70" i="16"/>
  <c r="AE70" i="16"/>
  <c r="AF70" i="16"/>
  <c r="AG70" i="16"/>
  <c r="AH70" i="16"/>
  <c r="AI70" i="16"/>
  <c r="AJ70" i="16"/>
  <c r="AK70" i="16"/>
  <c r="AL70" i="16"/>
  <c r="AM70" i="16"/>
  <c r="AN70" i="16"/>
  <c r="AO70" i="16"/>
  <c r="AP70" i="16"/>
  <c r="AQ70" i="16"/>
  <c r="AR70" i="16"/>
  <c r="AS70" i="16"/>
  <c r="AT70" i="16"/>
  <c r="AU70" i="16"/>
  <c r="AV70" i="16"/>
  <c r="AW70" i="16"/>
  <c r="AX70" i="16"/>
  <c r="AY70" i="16"/>
  <c r="AZ70" i="16"/>
  <c r="BA70" i="16"/>
  <c r="BB70" i="16"/>
  <c r="BC70" i="16"/>
  <c r="BD70" i="16"/>
  <c r="BE70" i="16"/>
  <c r="BF70" i="16"/>
  <c r="BG70" i="16"/>
  <c r="BH70" i="16"/>
  <c r="BI70" i="16"/>
  <c r="BJ70" i="16"/>
  <c r="BK70" i="16"/>
  <c r="BL70" i="16"/>
  <c r="BM70" i="16"/>
  <c r="BN70" i="16"/>
  <c r="BO70" i="16"/>
  <c r="BP70" i="16"/>
  <c r="BQ70" i="16"/>
  <c r="BR70" i="16"/>
  <c r="BS70" i="16"/>
  <c r="BT70" i="16"/>
  <c r="BU70" i="16"/>
  <c r="BV70" i="16"/>
  <c r="BW70" i="16"/>
  <c r="BX70" i="16"/>
  <c r="BY70" i="16"/>
  <c r="BZ70" i="16"/>
  <c r="CA70" i="16"/>
  <c r="CB70" i="16"/>
  <c r="CC70" i="16"/>
  <c r="F74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AB74" i="16"/>
  <c r="AC74" i="16"/>
  <c r="AD74" i="16"/>
  <c r="AE74" i="16"/>
  <c r="AF74" i="16"/>
  <c r="AG74" i="16"/>
  <c r="AH74" i="16"/>
  <c r="AI74" i="16"/>
  <c r="AJ74" i="16"/>
  <c r="AK74" i="16"/>
  <c r="AL74" i="16"/>
  <c r="AM74" i="16"/>
  <c r="AN74" i="16"/>
  <c r="AO74" i="16"/>
  <c r="AP74" i="16"/>
  <c r="AQ74" i="16"/>
  <c r="AR74" i="16"/>
  <c r="AS74" i="16"/>
  <c r="AT74" i="16"/>
  <c r="AU74" i="16"/>
  <c r="AV74" i="16"/>
  <c r="AW74" i="16"/>
  <c r="AX74" i="16"/>
  <c r="AY74" i="16"/>
  <c r="AZ74" i="16"/>
  <c r="BA74" i="16"/>
  <c r="BB74" i="16"/>
  <c r="BC74" i="16"/>
  <c r="BD74" i="16"/>
  <c r="BE74" i="16"/>
  <c r="BF74" i="16"/>
  <c r="BG74" i="16"/>
  <c r="BH74" i="16"/>
  <c r="BI74" i="16"/>
  <c r="BJ74" i="16"/>
  <c r="BK74" i="16"/>
  <c r="BL74" i="16"/>
  <c r="BM74" i="16"/>
  <c r="BN74" i="16"/>
  <c r="BO74" i="16"/>
  <c r="BP74" i="16"/>
  <c r="BQ74" i="16"/>
  <c r="BR74" i="16"/>
  <c r="BS74" i="16"/>
  <c r="BT74" i="16"/>
  <c r="BU74" i="16"/>
  <c r="BV74" i="16"/>
  <c r="BW74" i="16"/>
  <c r="BX74" i="16"/>
  <c r="BY74" i="16"/>
  <c r="BZ74" i="16"/>
  <c r="CA74" i="16"/>
  <c r="CB74" i="16"/>
  <c r="CC74" i="16"/>
  <c r="E70" i="16"/>
  <c r="E74" i="16"/>
  <c r="E69" i="16"/>
  <c r="D62" i="16"/>
  <c r="D57" i="16"/>
  <c r="E57" i="16" s="1"/>
  <c r="F57" i="16" s="1"/>
  <c r="G57" i="16" s="1"/>
  <c r="H57" i="16" s="1"/>
  <c r="I57" i="16"/>
  <c r="N57" i="16"/>
  <c r="S57" i="16"/>
  <c r="T57" i="16" s="1"/>
  <c r="U57" i="16" s="1"/>
  <c r="V57" i="16" s="1"/>
  <c r="W57" i="16" s="1"/>
  <c r="X57" i="16"/>
  <c r="AC57" i="16"/>
  <c r="AH57" i="16"/>
  <c r="AM57" i="16"/>
  <c r="AR57" i="16"/>
  <c r="AW57" i="16"/>
  <c r="BB57" i="16"/>
  <c r="BG57" i="16"/>
  <c r="BL57" i="16"/>
  <c r="BQ57" i="16"/>
  <c r="BV57" i="16"/>
  <c r="CA57" i="16"/>
  <c r="CF57" i="16"/>
  <c r="CB57" i="16" s="1"/>
  <c r="CC57" i="16" s="1"/>
  <c r="CD57" i="16" s="1"/>
  <c r="CE57" i="16" s="1"/>
  <c r="BM57" i="16" l="1"/>
  <c r="BN57" i="16" s="1"/>
  <c r="BO57" i="16" s="1"/>
  <c r="BP57" i="16" s="1"/>
  <c r="BC57" i="16"/>
  <c r="BD57" i="16" s="1"/>
  <c r="BE57" i="16" s="1"/>
  <c r="BF57" i="16" s="1"/>
  <c r="AN57" i="16"/>
  <c r="AO57" i="16" s="1"/>
  <c r="AP57" i="16" s="1"/>
  <c r="AQ57" i="16" s="1"/>
  <c r="BW57" i="16"/>
  <c r="BX57" i="16" s="1"/>
  <c r="BY57" i="16" s="1"/>
  <c r="BZ57" i="16" s="1"/>
  <c r="AX57" i="16"/>
  <c r="AY57" i="16" s="1"/>
  <c r="AZ57" i="16" s="1"/>
  <c r="BA57" i="16" s="1"/>
  <c r="O57" i="16"/>
  <c r="P57" i="16" s="1"/>
  <c r="Q57" i="16" s="1"/>
  <c r="R57" i="16" s="1"/>
  <c r="AS57" i="16"/>
  <c r="AT57" i="16" s="1"/>
  <c r="AU57" i="16" s="1"/>
  <c r="AV57" i="16" s="1"/>
  <c r="J57" i="16"/>
  <c r="BR57" i="16"/>
  <c r="BS57" i="16" s="1"/>
  <c r="BT57" i="16" s="1"/>
  <c r="BU57" i="16" s="1"/>
  <c r="AI57" i="16"/>
  <c r="AJ57" i="16" s="1"/>
  <c r="AK57" i="16" s="1"/>
  <c r="AL57" i="16" s="1"/>
  <c r="BH57" i="16"/>
  <c r="BI57" i="16" s="1"/>
  <c r="BJ57" i="16" s="1"/>
  <c r="BK57" i="16" s="1"/>
  <c r="Y57" i="16"/>
  <c r="Z57" i="16" s="1"/>
  <c r="AA57" i="16" s="1"/>
  <c r="AB57" i="16" s="1"/>
  <c r="AD57" i="16"/>
  <c r="AE57" i="16" s="1"/>
  <c r="AF57" i="16" s="1"/>
  <c r="AG57" i="16" s="1"/>
  <c r="CC23" i="19"/>
  <c r="CB23" i="19"/>
  <c r="CA23" i="19"/>
  <c r="BZ23" i="19"/>
  <c r="BY23" i="19"/>
  <c r="BX23" i="19"/>
  <c r="BW23" i="19"/>
  <c r="BV23" i="19"/>
  <c r="BU23" i="19"/>
  <c r="BT23" i="19"/>
  <c r="BS23" i="19"/>
  <c r="BR23" i="19"/>
  <c r="BQ23" i="19"/>
  <c r="BP23" i="19"/>
  <c r="BO23" i="19"/>
  <c r="BN23" i="19"/>
  <c r="BM23" i="19"/>
  <c r="BL23" i="19"/>
  <c r="BK23" i="19"/>
  <c r="BJ23" i="19"/>
  <c r="BI23" i="19"/>
  <c r="BH23" i="19"/>
  <c r="BG23" i="19"/>
  <c r="BF23" i="19"/>
  <c r="BE23" i="19"/>
  <c r="BD23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K23" i="19"/>
  <c r="J23" i="19"/>
  <c r="K16" i="19"/>
  <c r="J16" i="19"/>
  <c r="I16" i="19"/>
  <c r="I23" i="19" s="1"/>
  <c r="H16" i="19"/>
  <c r="H23" i="19" s="1"/>
  <c r="G16" i="19"/>
  <c r="G23" i="19" s="1"/>
  <c r="F16" i="19"/>
  <c r="F23" i="19" s="1"/>
  <c r="E16" i="19"/>
  <c r="E23" i="19" s="1"/>
  <c r="D16" i="19"/>
  <c r="D23" i="19" s="1"/>
  <c r="C16" i="19"/>
  <c r="C9" i="19"/>
  <c r="C14" i="19" s="1"/>
  <c r="CC8" i="19"/>
  <c r="CB8" i="19"/>
  <c r="CA8" i="19"/>
  <c r="BZ8" i="19"/>
  <c r="BY8" i="19"/>
  <c r="BX8" i="19"/>
  <c r="BW8" i="19"/>
  <c r="BV8" i="19"/>
  <c r="BU8" i="19"/>
  <c r="BT8" i="19"/>
  <c r="BS8" i="19"/>
  <c r="BR8" i="19"/>
  <c r="BQ8" i="19"/>
  <c r="BP8" i="19"/>
  <c r="BO8" i="19"/>
  <c r="BN8" i="19"/>
  <c r="BM8" i="19"/>
  <c r="BL8" i="19"/>
  <c r="BK8" i="19"/>
  <c r="BJ8" i="19"/>
  <c r="BI8" i="19"/>
  <c r="BH8" i="19"/>
  <c r="BG8" i="19"/>
  <c r="BF8" i="19"/>
  <c r="BE8" i="19"/>
  <c r="BD8" i="19"/>
  <c r="BC8" i="19"/>
  <c r="BB8" i="19"/>
  <c r="BA8" i="19"/>
  <c r="AZ8" i="19"/>
  <c r="AY8" i="19"/>
  <c r="AX8" i="19"/>
  <c r="AW8" i="19"/>
  <c r="AV8" i="19"/>
  <c r="AU8" i="19"/>
  <c r="AT8" i="19"/>
  <c r="AS8" i="19"/>
  <c r="AR8" i="19"/>
  <c r="AQ8" i="19"/>
  <c r="AP8" i="19"/>
  <c r="AO8" i="19"/>
  <c r="AN8" i="19"/>
  <c r="AM8" i="19"/>
  <c r="AL8" i="19"/>
  <c r="AK8" i="19"/>
  <c r="AJ8" i="19"/>
  <c r="AI8" i="19"/>
  <c r="AH8" i="19"/>
  <c r="AG8" i="19"/>
  <c r="AF8" i="19"/>
  <c r="AE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C8" i="19"/>
  <c r="C15" i="19" s="1"/>
  <c r="C7" i="19"/>
  <c r="C6" i="19"/>
  <c r="K57" i="16" l="1"/>
  <c r="L57" i="16" l="1"/>
  <c r="M57" i="16" l="1"/>
  <c r="G30" i="16" l="1"/>
  <c r="BZ4" i="10" l="1"/>
  <c r="BZ5" i="10"/>
  <c r="BZ6" i="10"/>
  <c r="BZ7" i="10"/>
  <c r="BZ8" i="10"/>
  <c r="BZ9" i="10"/>
  <c r="BZ10" i="10"/>
  <c r="BZ11" i="10"/>
  <c r="BZ12" i="10"/>
  <c r="BZ13" i="10"/>
  <c r="BZ14" i="10"/>
  <c r="BZ15" i="10"/>
  <c r="BZ16" i="10"/>
  <c r="BZ17" i="10"/>
  <c r="BZ18" i="10"/>
  <c r="BZ19" i="10"/>
  <c r="BZ20" i="10"/>
  <c r="BZ21" i="10"/>
  <c r="BZ22" i="10"/>
  <c r="BZ23" i="10"/>
  <c r="BZ24" i="10"/>
  <c r="BZ25" i="10"/>
  <c r="BZ26" i="10"/>
  <c r="BZ27" i="10"/>
  <c r="BZ28" i="10"/>
  <c r="BZ29" i="10"/>
  <c r="BZ30" i="10"/>
  <c r="BZ31" i="10"/>
  <c r="BZ32" i="10"/>
  <c r="BZ33" i="10"/>
  <c r="BZ34" i="10"/>
  <c r="BZ35" i="10"/>
  <c r="BZ36" i="10"/>
  <c r="BZ37" i="10"/>
  <c r="BZ38" i="10"/>
  <c r="BZ39" i="10"/>
  <c r="BZ40" i="10"/>
  <c r="BZ41" i="10"/>
  <c r="BZ42" i="10"/>
  <c r="BZ43" i="10"/>
  <c r="BZ44" i="10"/>
  <c r="BZ45" i="10"/>
  <c r="BZ46" i="10"/>
  <c r="BZ47" i="10"/>
  <c r="BZ48" i="10"/>
  <c r="BZ49" i="10"/>
  <c r="BZ50" i="10"/>
  <c r="BZ51" i="10"/>
  <c r="BZ52" i="10"/>
  <c r="BZ53" i="10"/>
  <c r="BZ54" i="10"/>
  <c r="BZ55" i="10"/>
  <c r="BZ56" i="10"/>
  <c r="BZ57" i="10"/>
  <c r="BZ58" i="10"/>
  <c r="BZ59" i="10"/>
  <c r="BZ60" i="10"/>
  <c r="BZ61" i="10"/>
  <c r="BZ62" i="10"/>
  <c r="BZ63" i="10"/>
  <c r="BZ64" i="10"/>
  <c r="BZ65" i="10"/>
  <c r="BZ66" i="10"/>
  <c r="BZ67" i="10"/>
  <c r="BZ68" i="10"/>
  <c r="BZ69" i="10"/>
  <c r="BZ70" i="10"/>
  <c r="BZ71" i="10"/>
  <c r="BZ72" i="10"/>
  <c r="BZ73" i="10"/>
  <c r="BZ74" i="10"/>
  <c r="BZ75" i="10"/>
  <c r="BZ76" i="10"/>
  <c r="BZ77" i="10"/>
  <c r="BZ78" i="10"/>
  <c r="BZ79" i="10"/>
  <c r="BZ80" i="10"/>
  <c r="BZ81" i="10"/>
  <c r="BZ82" i="10"/>
  <c r="BZ83" i="10"/>
  <c r="BZ84" i="10"/>
  <c r="BZ85" i="10"/>
  <c r="BZ86" i="10"/>
  <c r="BZ87" i="10"/>
  <c r="BZ88" i="10"/>
  <c r="BZ89" i="10"/>
  <c r="BZ90" i="10"/>
  <c r="BZ91" i="10"/>
  <c r="BZ92" i="10"/>
  <c r="BZ93" i="10"/>
  <c r="BZ94" i="10"/>
  <c r="BZ95" i="10"/>
  <c r="BZ96" i="10"/>
  <c r="BZ97" i="10"/>
  <c r="BZ98" i="10"/>
  <c r="BZ99" i="10"/>
  <c r="BZ100" i="10"/>
  <c r="BZ101" i="10"/>
  <c r="BZ102" i="10"/>
  <c r="BZ103" i="10"/>
  <c r="BZ104" i="10"/>
  <c r="BZ105" i="10"/>
  <c r="BZ106" i="10"/>
  <c r="BZ107" i="10"/>
  <c r="BZ108" i="10"/>
  <c r="BZ109" i="10"/>
  <c r="BZ110" i="10"/>
  <c r="BZ111" i="10"/>
  <c r="BZ112" i="10"/>
  <c r="BZ113" i="10"/>
  <c r="BZ114" i="10"/>
  <c r="BZ115" i="10"/>
  <c r="BZ116" i="10"/>
  <c r="BZ117" i="10"/>
  <c r="BZ118" i="10"/>
  <c r="BZ119" i="10"/>
  <c r="BZ120" i="10"/>
  <c r="BZ121" i="10"/>
  <c r="BZ122" i="10"/>
  <c r="BZ123" i="10"/>
  <c r="BZ124" i="10"/>
  <c r="BZ125" i="10"/>
  <c r="BZ126" i="10"/>
  <c r="BZ127" i="10"/>
  <c r="BZ128" i="10"/>
  <c r="BZ129" i="10"/>
  <c r="BZ130" i="10"/>
  <c r="BZ131" i="10"/>
  <c r="BZ132" i="10"/>
  <c r="BZ133" i="10"/>
  <c r="BZ134" i="10"/>
  <c r="BZ135" i="10"/>
  <c r="BZ136" i="10"/>
  <c r="BZ137" i="10"/>
  <c r="BZ138" i="10"/>
  <c r="BZ139" i="10"/>
  <c r="BZ140" i="10"/>
  <c r="BZ141" i="10"/>
  <c r="BZ142" i="10"/>
  <c r="BZ143" i="10"/>
  <c r="BZ144" i="10"/>
  <c r="BZ145" i="10"/>
  <c r="BZ146" i="10"/>
  <c r="BZ147" i="10"/>
  <c r="BZ148" i="10"/>
  <c r="BZ149" i="10"/>
  <c r="BZ150" i="10"/>
  <c r="BZ151" i="10"/>
  <c r="BZ152" i="10"/>
  <c r="BZ153" i="10"/>
  <c r="BZ154" i="10"/>
  <c r="BZ155" i="10"/>
  <c r="BZ156" i="10"/>
  <c r="BZ157" i="10"/>
  <c r="BZ158" i="10"/>
  <c r="BZ159" i="10"/>
  <c r="BZ160" i="10"/>
  <c r="BZ161" i="10"/>
  <c r="BZ162" i="10"/>
  <c r="BZ163" i="10"/>
  <c r="BZ164" i="10"/>
  <c r="BZ165" i="10"/>
  <c r="BZ166" i="10"/>
  <c r="BZ167" i="10"/>
  <c r="BZ168" i="10"/>
  <c r="BZ169" i="10"/>
  <c r="BZ170" i="10"/>
  <c r="BZ171" i="10"/>
  <c r="BZ172" i="10"/>
  <c r="BZ173" i="10"/>
  <c r="BZ174" i="10"/>
  <c r="BZ175" i="10"/>
  <c r="BZ176" i="10"/>
  <c r="BZ177" i="10"/>
  <c r="BZ178" i="10"/>
  <c r="BZ179" i="10"/>
  <c r="BZ180" i="10"/>
  <c r="BZ181" i="10"/>
  <c r="BZ182" i="10"/>
  <c r="BZ183" i="10"/>
  <c r="BZ184" i="10"/>
  <c r="BZ185" i="10"/>
  <c r="BZ186" i="10"/>
  <c r="BZ187" i="10"/>
  <c r="BZ188" i="10"/>
  <c r="BZ189" i="10"/>
  <c r="BZ190" i="10"/>
  <c r="BZ191" i="10"/>
  <c r="BZ192" i="10"/>
  <c r="BZ193" i="10"/>
  <c r="BZ194" i="10"/>
  <c r="BZ195" i="10"/>
  <c r="BZ196" i="10"/>
  <c r="BZ197" i="10"/>
  <c r="BZ198" i="10"/>
  <c r="BZ199" i="10"/>
  <c r="BZ200" i="10"/>
  <c r="BZ201" i="10"/>
  <c r="BZ202" i="10"/>
  <c r="BZ203" i="10"/>
  <c r="BZ204" i="10"/>
  <c r="BZ205" i="10"/>
  <c r="BZ206" i="10"/>
  <c r="BZ207" i="10"/>
  <c r="BZ208" i="10"/>
  <c r="BZ209" i="10"/>
  <c r="BZ210" i="10"/>
  <c r="BZ211" i="10"/>
  <c r="BZ212" i="10"/>
  <c r="BZ213" i="10"/>
  <c r="BZ214" i="10"/>
  <c r="BZ215" i="10"/>
  <c r="BZ216" i="10"/>
  <c r="BZ217" i="10"/>
  <c r="BZ218" i="10"/>
  <c r="BZ219" i="10"/>
  <c r="BZ220" i="10"/>
  <c r="BZ221" i="10"/>
  <c r="BZ222" i="10"/>
  <c r="BZ223" i="10"/>
  <c r="BZ224" i="10"/>
  <c r="BZ225" i="10"/>
  <c r="BZ226" i="10"/>
  <c r="BZ227" i="10"/>
  <c r="BZ228" i="10"/>
  <c r="BZ229" i="10"/>
  <c r="BZ230" i="10"/>
  <c r="BZ231" i="10"/>
  <c r="BZ232" i="10"/>
  <c r="BZ233" i="10"/>
  <c r="BZ234" i="10"/>
  <c r="BZ235" i="10"/>
  <c r="BZ236" i="10"/>
  <c r="BZ237" i="10"/>
  <c r="BZ238" i="10"/>
  <c r="BZ239" i="10"/>
  <c r="BZ240" i="10"/>
  <c r="BZ241" i="10"/>
  <c r="BZ242" i="10"/>
  <c r="BZ243" i="10"/>
  <c r="BZ244" i="10"/>
  <c r="BZ245" i="10"/>
  <c r="BZ246" i="10"/>
  <c r="BZ247" i="10"/>
  <c r="BZ248" i="10"/>
  <c r="BZ249" i="10"/>
  <c r="BZ250" i="10"/>
  <c r="BZ251" i="10"/>
  <c r="BZ252" i="10"/>
  <c r="BZ253" i="10"/>
  <c r="BZ254" i="10"/>
  <c r="BZ255" i="10"/>
  <c r="BZ256" i="10"/>
  <c r="BZ257" i="10"/>
  <c r="BZ258" i="10"/>
  <c r="BZ259" i="10"/>
  <c r="BZ260" i="10"/>
  <c r="BZ261" i="10"/>
  <c r="BZ262" i="10"/>
  <c r="BZ263" i="10"/>
  <c r="BZ264" i="10"/>
  <c r="BZ265" i="10"/>
  <c r="BZ266" i="10"/>
  <c r="BZ267" i="10"/>
  <c r="BZ268" i="10"/>
  <c r="BZ269" i="10"/>
  <c r="BY42" i="10"/>
  <c r="BY43" i="10"/>
  <c r="BY44" i="10"/>
  <c r="BY45" i="10"/>
  <c r="BY46" i="10"/>
  <c r="BY47" i="10"/>
  <c r="BY48" i="10"/>
  <c r="BY49" i="10"/>
  <c r="BY50" i="10"/>
  <c r="BY51" i="10"/>
  <c r="BY52" i="10"/>
  <c r="BY53" i="10"/>
  <c r="BY54" i="10"/>
  <c r="BY55" i="10"/>
  <c r="BY56" i="10"/>
  <c r="BY57" i="10"/>
  <c r="BY58" i="10"/>
  <c r="BY59" i="10"/>
  <c r="BY60" i="10"/>
  <c r="BY61" i="10"/>
  <c r="BY62" i="10"/>
  <c r="BY63" i="10"/>
  <c r="BY64" i="10"/>
  <c r="BY65" i="10"/>
  <c r="BY66" i="10"/>
  <c r="BY67" i="10"/>
  <c r="BY68" i="10"/>
  <c r="BY69" i="10"/>
  <c r="BY70" i="10"/>
  <c r="BY71" i="10"/>
  <c r="BY72" i="10"/>
  <c r="BY73" i="10"/>
  <c r="BY74" i="10"/>
  <c r="BY75" i="10"/>
  <c r="BY76" i="10"/>
  <c r="BY77" i="10"/>
  <c r="BY78" i="10"/>
  <c r="BY79" i="10"/>
  <c r="BY80" i="10"/>
  <c r="BY81" i="10"/>
  <c r="BY82" i="10"/>
  <c r="BY83" i="10"/>
  <c r="BY84" i="10"/>
  <c r="BY85" i="10"/>
  <c r="BY86" i="10"/>
  <c r="BY87" i="10"/>
  <c r="BY88" i="10"/>
  <c r="BY89" i="10"/>
  <c r="BY90" i="10"/>
  <c r="BY91" i="10"/>
  <c r="BY92" i="10"/>
  <c r="BY93" i="10"/>
  <c r="BY94" i="10"/>
  <c r="BY95" i="10"/>
  <c r="BY96" i="10"/>
  <c r="BY97" i="10"/>
  <c r="BY98" i="10"/>
  <c r="BY99" i="10"/>
  <c r="BY100" i="10"/>
  <c r="BY101" i="10"/>
  <c r="BY102" i="10"/>
  <c r="BY103" i="10"/>
  <c r="BY104" i="10"/>
  <c r="BY105" i="10"/>
  <c r="BY106" i="10"/>
  <c r="BY107" i="10"/>
  <c r="BY108" i="10"/>
  <c r="BY109" i="10"/>
  <c r="BY110" i="10"/>
  <c r="BY111" i="10"/>
  <c r="BY112" i="10"/>
  <c r="BY113" i="10"/>
  <c r="BY114" i="10"/>
  <c r="BY115" i="10"/>
  <c r="BY116" i="10"/>
  <c r="BY117" i="10"/>
  <c r="BY118" i="10"/>
  <c r="BY119" i="10"/>
  <c r="BY120" i="10"/>
  <c r="BY121" i="10"/>
  <c r="BY122" i="10"/>
  <c r="BY123" i="10"/>
  <c r="BY124" i="10"/>
  <c r="BY125" i="10"/>
  <c r="BY126" i="10"/>
  <c r="BY127" i="10"/>
  <c r="BY128" i="10"/>
  <c r="BY129" i="10"/>
  <c r="BY130" i="10"/>
  <c r="BY131" i="10"/>
  <c r="BY132" i="10"/>
  <c r="BY133" i="10"/>
  <c r="BY134" i="10"/>
  <c r="BY135" i="10"/>
  <c r="BY136" i="10"/>
  <c r="BY137" i="10"/>
  <c r="BY138" i="10"/>
  <c r="BY139" i="10"/>
  <c r="BY140" i="10"/>
  <c r="BY141" i="10"/>
  <c r="BY142" i="10"/>
  <c r="BY143" i="10"/>
  <c r="BY144" i="10"/>
  <c r="BY145" i="10"/>
  <c r="BY146" i="10"/>
  <c r="BY147" i="10"/>
  <c r="BY148" i="10"/>
  <c r="BY149" i="10"/>
  <c r="BY150" i="10"/>
  <c r="BY151" i="10"/>
  <c r="BY152" i="10"/>
  <c r="BY153" i="10"/>
  <c r="BY154" i="10"/>
  <c r="BY155" i="10"/>
  <c r="BY156" i="10"/>
  <c r="BY157" i="10"/>
  <c r="BY158" i="10"/>
  <c r="BY159" i="10"/>
  <c r="BY160" i="10"/>
  <c r="BY161" i="10"/>
  <c r="BY162" i="10"/>
  <c r="BY163" i="10"/>
  <c r="BY164" i="10"/>
  <c r="BY165" i="10"/>
  <c r="BY166" i="10"/>
  <c r="BY167" i="10"/>
  <c r="BY168" i="10"/>
  <c r="BY169" i="10"/>
  <c r="BY170" i="10"/>
  <c r="BY171" i="10"/>
  <c r="BY172" i="10"/>
  <c r="BY173" i="10"/>
  <c r="BY174" i="10"/>
  <c r="BY175" i="10"/>
  <c r="BY176" i="10"/>
  <c r="BY177" i="10"/>
  <c r="BY178" i="10"/>
  <c r="BY179" i="10"/>
  <c r="BY180" i="10"/>
  <c r="BY181" i="10"/>
  <c r="BY182" i="10"/>
  <c r="BY183" i="10"/>
  <c r="BY184" i="10"/>
  <c r="BY185" i="10"/>
  <c r="BY186" i="10"/>
  <c r="BY187" i="10"/>
  <c r="BY188" i="10"/>
  <c r="BY189" i="10"/>
  <c r="BY190" i="10"/>
  <c r="BY191" i="10"/>
  <c r="BY192" i="10"/>
  <c r="BY193" i="10"/>
  <c r="BY194" i="10"/>
  <c r="BY195" i="10"/>
  <c r="BY196" i="10"/>
  <c r="BY197" i="10"/>
  <c r="BY198" i="10"/>
  <c r="BY199" i="10"/>
  <c r="BY200" i="10"/>
  <c r="BY201" i="10"/>
  <c r="BY202" i="10"/>
  <c r="BY203" i="10"/>
  <c r="BY204" i="10"/>
  <c r="BY205" i="10"/>
  <c r="BY206" i="10"/>
  <c r="BY207" i="10"/>
  <c r="BY208" i="10"/>
  <c r="BY209" i="10"/>
  <c r="BY210" i="10"/>
  <c r="BY211" i="10"/>
  <c r="BY212" i="10"/>
  <c r="BY213" i="10"/>
  <c r="BY214" i="10"/>
  <c r="BY215" i="10"/>
  <c r="BY216" i="10"/>
  <c r="BY217" i="10"/>
  <c r="BY218" i="10"/>
  <c r="BY219" i="10"/>
  <c r="BY220" i="10"/>
  <c r="BY221" i="10"/>
  <c r="BY222" i="10"/>
  <c r="BY223" i="10"/>
  <c r="BY224" i="10"/>
  <c r="BY225" i="10"/>
  <c r="BY226" i="10"/>
  <c r="BY227" i="10"/>
  <c r="BY228" i="10"/>
  <c r="BY229" i="10"/>
  <c r="BY230" i="10"/>
  <c r="BY231" i="10"/>
  <c r="BY232" i="10"/>
  <c r="BY233" i="10"/>
  <c r="BY234" i="10"/>
  <c r="BY235" i="10"/>
  <c r="BY236" i="10"/>
  <c r="BY237" i="10"/>
  <c r="BY238" i="10"/>
  <c r="BY239" i="10"/>
  <c r="BY240" i="10"/>
  <c r="BY241" i="10"/>
  <c r="BY242" i="10"/>
  <c r="BY243" i="10"/>
  <c r="BY244" i="10"/>
  <c r="BY245" i="10"/>
  <c r="BY246" i="10"/>
  <c r="BY247" i="10"/>
  <c r="BY248" i="10"/>
  <c r="BY249" i="10"/>
  <c r="BY250" i="10"/>
  <c r="BY251" i="10"/>
  <c r="BY252" i="10"/>
  <c r="BY253" i="10"/>
  <c r="BY254" i="10"/>
  <c r="BY255" i="10"/>
  <c r="BY256" i="10"/>
  <c r="BY257" i="10"/>
  <c r="BY258" i="10"/>
  <c r="BY259" i="10"/>
  <c r="BY260" i="10"/>
  <c r="BY261" i="10"/>
  <c r="BY262" i="10"/>
  <c r="BY263" i="10"/>
  <c r="BY264" i="10"/>
  <c r="BY265" i="10"/>
  <c r="BY266" i="10"/>
  <c r="BY267" i="10"/>
  <c r="BY268" i="10"/>
  <c r="BY269" i="10"/>
  <c r="BY5" i="10"/>
  <c r="BY6" i="10"/>
  <c r="BY7" i="10"/>
  <c r="BY8" i="10"/>
  <c r="BY9" i="10"/>
  <c r="BY10" i="10"/>
  <c r="BY11" i="10"/>
  <c r="BY12" i="10"/>
  <c r="BY13" i="10"/>
  <c r="BY14" i="10"/>
  <c r="BY15" i="10"/>
  <c r="BY16" i="10"/>
  <c r="BY17" i="10"/>
  <c r="BY18" i="10"/>
  <c r="BY19" i="10"/>
  <c r="BY20" i="10"/>
  <c r="BY21" i="10"/>
  <c r="BY22" i="10"/>
  <c r="BY23" i="10"/>
  <c r="BY24" i="10"/>
  <c r="BY25" i="10"/>
  <c r="BY26" i="10"/>
  <c r="BY27" i="10"/>
  <c r="BY28" i="10"/>
  <c r="BY29" i="10"/>
  <c r="BY30" i="10"/>
  <c r="BY31" i="10"/>
  <c r="BY32" i="10"/>
  <c r="BY33" i="10"/>
  <c r="BY34" i="10"/>
  <c r="BY35" i="10"/>
  <c r="BY36" i="10"/>
  <c r="BY37" i="10"/>
  <c r="BY38" i="10"/>
  <c r="BY39" i="10"/>
  <c r="BY40" i="10"/>
  <c r="BY41" i="10"/>
  <c r="BY4" i="10"/>
  <c r="BM1" i="12" l="1"/>
  <c r="BO73" i="12"/>
  <c r="BO74" i="12"/>
  <c r="BO75" i="12"/>
  <c r="BO76" i="12"/>
  <c r="BN77" i="12"/>
  <c r="BO77" i="12"/>
  <c r="BN78" i="12"/>
  <c r="BO78" i="12"/>
  <c r="BO79" i="12"/>
  <c r="BO80" i="12"/>
  <c r="BO81" i="12"/>
  <c r="BO82" i="12"/>
  <c r="BO83" i="12"/>
  <c r="BO84" i="12"/>
  <c r="BO85" i="12"/>
  <c r="BO86" i="12"/>
  <c r="BO87" i="12"/>
  <c r="BO88" i="12"/>
  <c r="BO89" i="12"/>
  <c r="BO90" i="12"/>
  <c r="BO91" i="12"/>
  <c r="BO92" i="12"/>
  <c r="BO93" i="12"/>
  <c r="BO94" i="12"/>
  <c r="BO95" i="12"/>
  <c r="BO96" i="12"/>
  <c r="BO97" i="12"/>
  <c r="BO98" i="12"/>
  <c r="BN99" i="12"/>
  <c r="BO99" i="12"/>
  <c r="BO100" i="12"/>
  <c r="BO101" i="12"/>
  <c r="BN102" i="12"/>
  <c r="BO102" i="12"/>
  <c r="BO103" i="12"/>
  <c r="BO104" i="12"/>
  <c r="BO105" i="12"/>
  <c r="BN106" i="12"/>
  <c r="BO106" i="12"/>
  <c r="BN107" i="12"/>
  <c r="BO107" i="12"/>
  <c r="BN108" i="12"/>
  <c r="BO108" i="12"/>
  <c r="BN109" i="12"/>
  <c r="BO109" i="12"/>
  <c r="BO110" i="12"/>
  <c r="BN111" i="12"/>
  <c r="BO111" i="12"/>
  <c r="BO112" i="12"/>
  <c r="BO113" i="12"/>
  <c r="BN114" i="12"/>
  <c r="BO114" i="12"/>
  <c r="BO115" i="12"/>
  <c r="BO116" i="12"/>
  <c r="BO117" i="12"/>
  <c r="BO118" i="12"/>
  <c r="BO119" i="12"/>
  <c r="BO120" i="12"/>
  <c r="BO121" i="12"/>
  <c r="BO122" i="12"/>
  <c r="BO123" i="12"/>
  <c r="BO124" i="12"/>
  <c r="BO125" i="12"/>
  <c r="BO126" i="12"/>
  <c r="BO127" i="12"/>
  <c r="BO128" i="12"/>
  <c r="BO129" i="12"/>
  <c r="BO130" i="12"/>
  <c r="BO131" i="12"/>
  <c r="BN132" i="12"/>
  <c r="BO132" i="12"/>
  <c r="BO133" i="12"/>
  <c r="BO134" i="12"/>
  <c r="BO135" i="12"/>
  <c r="BO136" i="12"/>
  <c r="BO137" i="12"/>
  <c r="BN138" i="12"/>
  <c r="BO138" i="12"/>
  <c r="BN139" i="12"/>
  <c r="BO139" i="12"/>
  <c r="BN140" i="12"/>
  <c r="BO140" i="12"/>
  <c r="BO141" i="12"/>
  <c r="BO142" i="12"/>
  <c r="BN143" i="12"/>
  <c r="BO143" i="12"/>
  <c r="BN144" i="12"/>
  <c r="BO144" i="12"/>
  <c r="BO145" i="12"/>
  <c r="BN146" i="12"/>
  <c r="BO146" i="12"/>
  <c r="BO147" i="12"/>
  <c r="BO148" i="12"/>
  <c r="BO149" i="12"/>
  <c r="BO150" i="12"/>
  <c r="BO151" i="12"/>
  <c r="BO152" i="12"/>
  <c r="BO153" i="12"/>
  <c r="BO154" i="12"/>
  <c r="BO155" i="12"/>
  <c r="BO156" i="12"/>
  <c r="BN157" i="12"/>
  <c r="BO157" i="12"/>
  <c r="BO158" i="12"/>
  <c r="BO159" i="12"/>
  <c r="BN160" i="12"/>
  <c r="BO160" i="12"/>
  <c r="BO161" i="12"/>
  <c r="BO162" i="12"/>
  <c r="BO163" i="12"/>
  <c r="BO164" i="12"/>
  <c r="BN165" i="12"/>
  <c r="BO165" i="12"/>
  <c r="BO166" i="12"/>
  <c r="BO167" i="12"/>
  <c r="BO168" i="12"/>
  <c r="BO169" i="12"/>
  <c r="BO170" i="12"/>
  <c r="BO171" i="12"/>
  <c r="BO172" i="12"/>
  <c r="BO173" i="12"/>
  <c r="BN174" i="12"/>
  <c r="BO174" i="12"/>
  <c r="BO175" i="12"/>
  <c r="BO176" i="12"/>
  <c r="BO177" i="12"/>
  <c r="BO178" i="12"/>
  <c r="BO179" i="12"/>
  <c r="BO180" i="12"/>
  <c r="BO181" i="12"/>
  <c r="BO182" i="12"/>
  <c r="BO183" i="12"/>
  <c r="BO184" i="12"/>
  <c r="BN185" i="12"/>
  <c r="BO185" i="12"/>
  <c r="BO186" i="12"/>
  <c r="BN187" i="12"/>
  <c r="BO187" i="12"/>
  <c r="BO188" i="12"/>
  <c r="BO189" i="12"/>
  <c r="BO190" i="12"/>
  <c r="BO191" i="12"/>
  <c r="BO192" i="12"/>
  <c r="BO193" i="12"/>
  <c r="BO194" i="12"/>
  <c r="BN195" i="12"/>
  <c r="BO195" i="12"/>
  <c r="BO196" i="12"/>
  <c r="BO197" i="12"/>
  <c r="BO198" i="12"/>
  <c r="BO199" i="12"/>
  <c r="BO200" i="12"/>
  <c r="BN201" i="12"/>
  <c r="BO201" i="12"/>
  <c r="BN202" i="12"/>
  <c r="BO202" i="12"/>
  <c r="BO203" i="12"/>
  <c r="BO204" i="12"/>
  <c r="BO205" i="12"/>
  <c r="BO206" i="12"/>
  <c r="BO207" i="12"/>
  <c r="BN208" i="12"/>
  <c r="BO208" i="12"/>
  <c r="BO209" i="12"/>
  <c r="BO210" i="12"/>
  <c r="BO211" i="12"/>
  <c r="BO212" i="12"/>
  <c r="BO213" i="12"/>
  <c r="BO214" i="12"/>
  <c r="BO215" i="12"/>
  <c r="BO216" i="12"/>
  <c r="BO217" i="12"/>
  <c r="BO218" i="12"/>
  <c r="BN219" i="12"/>
  <c r="BO219" i="12"/>
  <c r="BO220" i="12"/>
  <c r="BN221" i="12"/>
  <c r="BO221" i="12"/>
  <c r="BN222" i="12"/>
  <c r="BO222" i="12"/>
  <c r="BO223" i="12"/>
  <c r="BO224" i="12"/>
  <c r="BO225" i="12"/>
  <c r="BO226" i="12"/>
  <c r="BO227" i="12"/>
  <c r="BO228" i="12"/>
  <c r="BO229" i="12"/>
  <c r="BO230" i="12"/>
  <c r="BO231" i="12"/>
  <c r="BO232" i="12"/>
  <c r="BO233" i="12"/>
  <c r="BN234" i="12"/>
  <c r="BO234" i="12"/>
  <c r="BN235" i="12"/>
  <c r="BO235" i="12"/>
  <c r="BO236" i="12"/>
  <c r="BO237" i="12"/>
  <c r="BO238" i="12"/>
  <c r="BO239" i="12"/>
  <c r="BN240" i="12"/>
  <c r="BO240" i="12"/>
  <c r="BO241" i="12"/>
  <c r="BN242" i="12"/>
  <c r="BO242" i="12"/>
  <c r="BO243" i="12"/>
  <c r="BN244" i="12"/>
  <c r="BO244" i="12"/>
  <c r="BN245" i="12"/>
  <c r="BO245" i="12"/>
  <c r="BO246" i="12"/>
  <c r="BO247" i="12"/>
  <c r="BO248" i="12"/>
  <c r="BO249" i="12"/>
  <c r="BO250" i="12"/>
  <c r="BO251" i="12"/>
  <c r="BO252" i="12"/>
  <c r="BN253" i="12"/>
  <c r="BO253" i="12"/>
  <c r="BO254" i="12"/>
  <c r="BO255" i="12"/>
  <c r="BO256" i="12"/>
  <c r="BO257" i="12"/>
  <c r="BO258" i="12"/>
  <c r="BO259" i="12"/>
  <c r="BO260" i="12"/>
  <c r="BO261" i="12"/>
  <c r="BO262" i="12"/>
  <c r="BN263" i="12"/>
  <c r="BO263" i="12"/>
  <c r="BO264" i="12"/>
  <c r="BO265" i="12"/>
  <c r="BO266" i="12"/>
  <c r="BO267" i="12"/>
  <c r="BO268" i="12"/>
  <c r="BO269" i="12"/>
  <c r="BN5" i="12"/>
  <c r="BO5" i="12"/>
  <c r="BO6" i="12"/>
  <c r="BN7" i="12"/>
  <c r="BO7" i="12"/>
  <c r="BO8" i="12"/>
  <c r="BO9" i="12"/>
  <c r="BO10" i="12"/>
  <c r="BN11" i="12"/>
  <c r="BO11" i="12"/>
  <c r="BO12" i="12"/>
  <c r="BO13" i="12"/>
  <c r="BO14" i="12"/>
  <c r="BO15" i="12"/>
  <c r="BO16" i="12"/>
  <c r="BO17" i="12"/>
  <c r="BO18" i="12"/>
  <c r="BO19" i="12"/>
  <c r="BO20" i="12"/>
  <c r="BO21" i="12"/>
  <c r="BO22" i="12"/>
  <c r="BO23" i="12"/>
  <c r="BO24" i="12"/>
  <c r="BO25" i="12"/>
  <c r="BO26" i="12"/>
  <c r="BO27" i="12"/>
  <c r="BO28" i="12"/>
  <c r="BO29" i="12"/>
  <c r="BO30" i="12"/>
  <c r="BO31" i="12"/>
  <c r="BO32" i="12"/>
  <c r="BO33" i="12"/>
  <c r="BO34" i="12"/>
  <c r="BO35" i="12"/>
  <c r="BO36" i="12"/>
  <c r="BO37" i="12"/>
  <c r="BO38" i="12"/>
  <c r="BO39" i="12"/>
  <c r="BN40" i="12"/>
  <c r="BO40" i="12"/>
  <c r="BO41" i="12"/>
  <c r="BO42" i="12"/>
  <c r="BO43" i="12"/>
  <c r="BO44" i="12"/>
  <c r="BO45" i="12"/>
  <c r="BO46" i="12"/>
  <c r="BO47" i="12"/>
  <c r="BO48" i="12"/>
  <c r="BO49" i="12"/>
  <c r="BO50" i="12"/>
  <c r="BO51" i="12"/>
  <c r="BO52" i="12"/>
  <c r="BN53" i="12"/>
  <c r="BO53" i="12"/>
  <c r="BO54" i="12"/>
  <c r="BO55" i="12"/>
  <c r="BO56" i="12"/>
  <c r="BO57" i="12"/>
  <c r="BO58" i="12"/>
  <c r="BO59" i="12"/>
  <c r="BO60" i="12"/>
  <c r="BO61" i="12"/>
  <c r="BO62" i="12"/>
  <c r="BO63" i="12"/>
  <c r="BO64" i="12"/>
  <c r="BN65" i="12"/>
  <c r="BO65" i="12"/>
  <c r="BN66" i="12"/>
  <c r="BO66" i="12"/>
  <c r="BN67" i="12"/>
  <c r="BO67" i="12"/>
  <c r="BN68" i="12"/>
  <c r="BO68" i="12"/>
  <c r="BN69" i="12"/>
  <c r="BO69" i="12"/>
  <c r="BO70" i="12"/>
  <c r="BO71" i="12"/>
  <c r="BN72" i="12"/>
  <c r="BO72" i="12"/>
  <c r="BO4" i="12"/>
  <c r="BR6" i="11" l="1"/>
  <c r="BR7" i="11"/>
  <c r="BR8" i="11"/>
  <c r="BR9" i="11"/>
  <c r="BR10" i="11"/>
  <c r="BR11" i="11"/>
  <c r="BR12" i="11"/>
  <c r="BR13" i="11"/>
  <c r="BR14" i="11"/>
  <c r="BR15" i="11"/>
  <c r="BR16" i="11"/>
  <c r="BR17" i="11"/>
  <c r="BR18" i="11"/>
  <c r="BR19" i="11"/>
  <c r="BR20" i="11"/>
  <c r="BR21" i="11"/>
  <c r="BR22" i="11"/>
  <c r="BR23" i="11"/>
  <c r="BR24" i="11"/>
  <c r="BR25" i="11"/>
  <c r="BR26" i="11"/>
  <c r="BR27" i="11"/>
  <c r="BR28" i="11"/>
  <c r="BR29" i="11"/>
  <c r="BR30" i="11"/>
  <c r="BR31" i="11"/>
  <c r="BR32" i="11"/>
  <c r="BR33" i="11"/>
  <c r="BR34" i="11"/>
  <c r="BR35" i="11"/>
  <c r="BR36" i="11"/>
  <c r="BR37" i="11"/>
  <c r="BR38" i="11"/>
  <c r="BR39" i="11"/>
  <c r="BR40" i="11"/>
  <c r="BR41" i="11"/>
  <c r="BR42" i="11"/>
  <c r="BR43" i="11"/>
  <c r="BR44" i="11"/>
  <c r="BR45" i="11"/>
  <c r="BR46" i="11"/>
  <c r="BR47" i="11"/>
  <c r="BR48" i="11"/>
  <c r="BR49" i="11"/>
  <c r="BR50" i="11"/>
  <c r="BR51" i="11"/>
  <c r="BR52" i="11"/>
  <c r="BR53" i="11"/>
  <c r="BR54" i="11"/>
  <c r="BR55" i="11"/>
  <c r="BR56" i="11"/>
  <c r="BR57" i="11"/>
  <c r="BR58" i="11"/>
  <c r="BR59" i="11"/>
  <c r="BR60" i="11"/>
  <c r="BR61" i="11"/>
  <c r="BR62" i="11"/>
  <c r="BR63" i="11"/>
  <c r="BR64" i="11"/>
  <c r="BR65" i="11"/>
  <c r="BR66" i="11"/>
  <c r="BR67" i="11"/>
  <c r="BR68" i="11"/>
  <c r="BR69" i="11"/>
  <c r="BR70" i="11"/>
  <c r="BR71" i="11"/>
  <c r="BR72" i="11"/>
  <c r="BR73" i="11"/>
  <c r="BR74" i="11"/>
  <c r="BR75" i="11"/>
  <c r="BR76" i="11"/>
  <c r="BR77" i="11"/>
  <c r="BR78" i="11"/>
  <c r="BR79" i="11"/>
  <c r="BR80" i="11"/>
  <c r="BR81" i="11"/>
  <c r="BR82" i="11"/>
  <c r="BR83" i="11"/>
  <c r="BR84" i="11"/>
  <c r="BR85" i="11"/>
  <c r="BR86" i="11"/>
  <c r="BR87" i="11"/>
  <c r="BR88" i="11"/>
  <c r="BR89" i="11"/>
  <c r="BR90" i="11"/>
  <c r="BR91" i="11"/>
  <c r="BR92" i="11"/>
  <c r="BR93" i="11"/>
  <c r="BR94" i="11"/>
  <c r="BR95" i="11"/>
  <c r="BR96" i="11"/>
  <c r="BR97" i="11"/>
  <c r="BR98" i="11"/>
  <c r="BR99" i="11"/>
  <c r="BR100" i="11"/>
  <c r="BR101" i="11"/>
  <c r="BR102" i="11"/>
  <c r="BR103" i="11"/>
  <c r="BR104" i="11"/>
  <c r="BR105" i="11"/>
  <c r="BR106" i="11"/>
  <c r="BR107" i="11"/>
  <c r="BR108" i="11"/>
  <c r="BR109" i="11"/>
  <c r="BR110" i="11"/>
  <c r="BR111" i="11"/>
  <c r="BR112" i="11"/>
  <c r="BR113" i="11"/>
  <c r="BR114" i="11"/>
  <c r="BR115" i="11"/>
  <c r="BR116" i="11"/>
  <c r="BR117" i="11"/>
  <c r="BR118" i="11"/>
  <c r="BR119" i="11"/>
  <c r="BR120" i="11"/>
  <c r="BR121" i="11"/>
  <c r="BR122" i="11"/>
  <c r="BR123" i="11"/>
  <c r="BR124" i="11"/>
  <c r="BR125" i="11"/>
  <c r="BR126" i="11"/>
  <c r="BR127" i="11"/>
  <c r="BR128" i="11"/>
  <c r="BR129" i="11"/>
  <c r="BR130" i="11"/>
  <c r="BR131" i="11"/>
  <c r="BR132" i="11"/>
  <c r="BR133" i="11"/>
  <c r="BR134" i="11"/>
  <c r="BR135" i="11"/>
  <c r="BR136" i="11"/>
  <c r="BR137" i="11"/>
  <c r="BR138" i="11"/>
  <c r="BR139" i="11"/>
  <c r="BR140" i="11"/>
  <c r="BR141" i="11"/>
  <c r="BR142" i="11"/>
  <c r="BR143" i="11"/>
  <c r="BR144" i="11"/>
  <c r="BR145" i="11"/>
  <c r="BR146" i="11"/>
  <c r="BR147" i="11"/>
  <c r="BR148" i="11"/>
  <c r="BR149" i="11"/>
  <c r="BR150" i="11"/>
  <c r="BR151" i="11"/>
  <c r="BR152" i="11"/>
  <c r="BR153" i="11"/>
  <c r="BR154" i="11"/>
  <c r="BR155" i="11"/>
  <c r="BR156" i="11"/>
  <c r="BR157" i="11"/>
  <c r="BR158" i="11"/>
  <c r="BR159" i="11"/>
  <c r="BR160" i="11"/>
  <c r="BR161" i="11"/>
  <c r="BR162" i="11"/>
  <c r="BR163" i="11"/>
  <c r="BR164" i="11"/>
  <c r="BR165" i="11"/>
  <c r="BR166" i="11"/>
  <c r="BR167" i="11"/>
  <c r="BR168" i="11"/>
  <c r="BR169" i="11"/>
  <c r="BR170" i="11"/>
  <c r="BR171" i="11"/>
  <c r="BR172" i="11"/>
  <c r="BR173" i="11"/>
  <c r="BR174" i="11"/>
  <c r="BR175" i="11"/>
  <c r="BR176" i="11"/>
  <c r="BR177" i="11"/>
  <c r="BR178" i="11"/>
  <c r="BR179" i="11"/>
  <c r="BR180" i="11"/>
  <c r="BR181" i="11"/>
  <c r="BR182" i="11"/>
  <c r="BR183" i="11"/>
  <c r="BR184" i="11"/>
  <c r="BR185" i="11"/>
  <c r="BR186" i="11"/>
  <c r="BR187" i="11"/>
  <c r="BR188" i="11"/>
  <c r="BR189" i="11"/>
  <c r="BR190" i="11"/>
  <c r="BR191" i="11"/>
  <c r="BR192" i="11"/>
  <c r="BR193" i="11"/>
  <c r="BR194" i="11"/>
  <c r="BR195" i="11"/>
  <c r="BR196" i="11"/>
  <c r="BR197" i="11"/>
  <c r="BR198" i="11"/>
  <c r="BR199" i="11"/>
  <c r="BR200" i="11"/>
  <c r="BR201" i="11"/>
  <c r="BR202" i="11"/>
  <c r="BR203" i="11"/>
  <c r="BR204" i="11"/>
  <c r="BR205" i="11"/>
  <c r="BR206" i="11"/>
  <c r="BR207" i="11"/>
  <c r="BR208" i="11"/>
  <c r="BR209" i="11"/>
  <c r="BR210" i="11"/>
  <c r="BR211" i="11"/>
  <c r="BR212" i="11"/>
  <c r="BR213" i="11"/>
  <c r="BR214" i="11"/>
  <c r="BR215" i="11"/>
  <c r="BR216" i="11"/>
  <c r="BR217" i="11"/>
  <c r="BR218" i="11"/>
  <c r="BR219" i="11"/>
  <c r="BR220" i="11"/>
  <c r="BR221" i="11"/>
  <c r="BR222" i="11"/>
  <c r="BR223" i="11"/>
  <c r="BR224" i="11"/>
  <c r="BR225" i="11"/>
  <c r="BR226" i="11"/>
  <c r="BR227" i="11"/>
  <c r="BR228" i="11"/>
  <c r="BR229" i="11"/>
  <c r="BR230" i="11"/>
  <c r="BR231" i="11"/>
  <c r="BR232" i="11"/>
  <c r="BR233" i="11"/>
  <c r="BR234" i="11"/>
  <c r="BR235" i="11"/>
  <c r="BR236" i="11"/>
  <c r="BR237" i="11"/>
  <c r="BR238" i="11"/>
  <c r="BR239" i="11"/>
  <c r="BR240" i="11"/>
  <c r="BR241" i="11"/>
  <c r="BR242" i="11"/>
  <c r="BR243" i="11"/>
  <c r="BR244" i="11"/>
  <c r="BR245" i="11"/>
  <c r="BR246" i="11"/>
  <c r="BR247" i="11"/>
  <c r="BR248" i="11"/>
  <c r="BR249" i="11"/>
  <c r="BR250" i="11"/>
  <c r="BR251" i="11"/>
  <c r="BR252" i="11"/>
  <c r="BR253" i="11"/>
  <c r="BR254" i="11"/>
  <c r="BR255" i="11"/>
  <c r="BR256" i="11"/>
  <c r="BR257" i="11"/>
  <c r="BR258" i="11"/>
  <c r="BR259" i="11"/>
  <c r="BR260" i="11"/>
  <c r="BR261" i="11"/>
  <c r="BR262" i="11"/>
  <c r="BR263" i="11"/>
  <c r="BR264" i="11"/>
  <c r="BR265" i="11"/>
  <c r="BR266" i="11"/>
  <c r="BR267" i="11"/>
  <c r="BR268" i="11"/>
  <c r="BR269" i="11"/>
  <c r="BR5" i="11"/>
  <c r="BQ40" i="11"/>
  <c r="BQ53" i="11"/>
  <c r="BQ65" i="11"/>
  <c r="BQ66" i="11"/>
  <c r="BQ67" i="11"/>
  <c r="BQ68" i="11"/>
  <c r="BQ69" i="11"/>
  <c r="BQ72" i="11"/>
  <c r="BQ77" i="11"/>
  <c r="BQ78" i="11"/>
  <c r="BQ99" i="11"/>
  <c r="BQ102" i="11"/>
  <c r="BQ106" i="11"/>
  <c r="BQ107" i="11"/>
  <c r="BQ108" i="11"/>
  <c r="BQ109" i="11"/>
  <c r="BQ111" i="11"/>
  <c r="BQ114" i="11"/>
  <c r="BQ132" i="11"/>
  <c r="BQ138" i="11"/>
  <c r="BQ139" i="11"/>
  <c r="BQ140" i="11"/>
  <c r="BQ143" i="11"/>
  <c r="BQ144" i="11"/>
  <c r="BQ146" i="11"/>
  <c r="BQ157" i="11"/>
  <c r="BQ160" i="11"/>
  <c r="BQ165" i="11"/>
  <c r="BQ174" i="11"/>
  <c r="BQ185" i="11"/>
  <c r="BQ187" i="11"/>
  <c r="BQ195" i="11"/>
  <c r="BQ201" i="11"/>
  <c r="BQ202" i="11"/>
  <c r="BQ208" i="11"/>
  <c r="BQ219" i="11"/>
  <c r="BQ221" i="11"/>
  <c r="BQ222" i="11"/>
  <c r="BQ234" i="11"/>
  <c r="BQ235" i="11"/>
  <c r="BQ240" i="11"/>
  <c r="BQ242" i="11"/>
  <c r="BQ244" i="11"/>
  <c r="BQ245" i="11"/>
  <c r="BQ253" i="11"/>
  <c r="BQ263" i="11"/>
  <c r="BQ7" i="11"/>
  <c r="BQ11" i="11"/>
  <c r="BQ5" i="11"/>
  <c r="BP6" i="11"/>
  <c r="BP7" i="11"/>
  <c r="BP8" i="11"/>
  <c r="BP9" i="11"/>
  <c r="BP10" i="11"/>
  <c r="BP11" i="11"/>
  <c r="BP12" i="11"/>
  <c r="BP13" i="11"/>
  <c r="BP14" i="11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P38" i="11"/>
  <c r="BP39" i="11"/>
  <c r="BP40" i="11"/>
  <c r="BP41" i="11"/>
  <c r="BP42" i="11"/>
  <c r="BP43" i="11"/>
  <c r="BP44" i="11"/>
  <c r="BP45" i="11"/>
  <c r="BP46" i="11"/>
  <c r="BP47" i="11"/>
  <c r="BP48" i="11"/>
  <c r="BP49" i="11"/>
  <c r="BP50" i="11"/>
  <c r="BP51" i="11"/>
  <c r="BP52" i="11"/>
  <c r="BP53" i="11"/>
  <c r="BP54" i="11"/>
  <c r="BP55" i="11"/>
  <c r="BP56" i="11"/>
  <c r="BP57" i="11"/>
  <c r="BP58" i="11"/>
  <c r="BP59" i="11"/>
  <c r="BP60" i="11"/>
  <c r="BP61" i="11"/>
  <c r="BP62" i="11"/>
  <c r="BP63" i="11"/>
  <c r="BP64" i="11"/>
  <c r="BP65" i="11"/>
  <c r="BP66" i="11"/>
  <c r="BP67" i="11"/>
  <c r="BP68" i="11"/>
  <c r="BP69" i="11"/>
  <c r="BP70" i="11"/>
  <c r="BP71" i="11"/>
  <c r="BP72" i="11"/>
  <c r="BP73" i="11"/>
  <c r="BP74" i="11"/>
  <c r="BP75" i="11"/>
  <c r="BP76" i="11"/>
  <c r="BP77" i="11"/>
  <c r="BP78" i="11"/>
  <c r="BP79" i="11"/>
  <c r="BP80" i="11"/>
  <c r="BP81" i="11"/>
  <c r="BP82" i="11"/>
  <c r="BP83" i="11"/>
  <c r="BP84" i="11"/>
  <c r="BP85" i="11"/>
  <c r="BP86" i="11"/>
  <c r="BP87" i="11"/>
  <c r="BP88" i="11"/>
  <c r="BP89" i="11"/>
  <c r="BP90" i="11"/>
  <c r="BP91" i="11"/>
  <c r="BP92" i="11"/>
  <c r="BP93" i="11"/>
  <c r="BP94" i="11"/>
  <c r="BP95" i="11"/>
  <c r="BP96" i="11"/>
  <c r="BP97" i="11"/>
  <c r="BP98" i="11"/>
  <c r="BP99" i="11"/>
  <c r="BP100" i="11"/>
  <c r="BP101" i="11"/>
  <c r="BP102" i="11"/>
  <c r="BP103" i="11"/>
  <c r="BP104" i="11"/>
  <c r="BP105" i="11"/>
  <c r="BP106" i="11"/>
  <c r="BP107" i="11"/>
  <c r="BP108" i="11"/>
  <c r="BP109" i="11"/>
  <c r="BP110" i="11"/>
  <c r="BP111" i="11"/>
  <c r="BP112" i="11"/>
  <c r="BP113" i="11"/>
  <c r="BP114" i="11"/>
  <c r="BP115" i="11"/>
  <c r="BP116" i="11"/>
  <c r="BP117" i="11"/>
  <c r="BP118" i="11"/>
  <c r="BP119" i="11"/>
  <c r="BP120" i="11"/>
  <c r="BP121" i="11"/>
  <c r="BP122" i="11"/>
  <c r="BP123" i="11"/>
  <c r="BP124" i="11"/>
  <c r="BP125" i="11"/>
  <c r="BP126" i="11"/>
  <c r="BP127" i="11"/>
  <c r="BP128" i="11"/>
  <c r="BP129" i="11"/>
  <c r="BP130" i="11"/>
  <c r="BP131" i="11"/>
  <c r="BP132" i="11"/>
  <c r="BP133" i="11"/>
  <c r="BP134" i="11"/>
  <c r="BP135" i="11"/>
  <c r="BP136" i="11"/>
  <c r="BP137" i="11"/>
  <c r="BP138" i="11"/>
  <c r="BP139" i="11"/>
  <c r="BP140" i="11"/>
  <c r="BP141" i="11"/>
  <c r="BP142" i="11"/>
  <c r="BP143" i="11"/>
  <c r="BP144" i="11"/>
  <c r="BP145" i="11"/>
  <c r="BP146" i="11"/>
  <c r="BP147" i="11"/>
  <c r="BP148" i="11"/>
  <c r="BP149" i="11"/>
  <c r="BP150" i="11"/>
  <c r="BP151" i="11"/>
  <c r="BP152" i="11"/>
  <c r="BP153" i="11"/>
  <c r="BP154" i="11"/>
  <c r="BP155" i="11"/>
  <c r="BP156" i="11"/>
  <c r="BP157" i="11"/>
  <c r="BP158" i="11"/>
  <c r="BP159" i="11"/>
  <c r="BP160" i="11"/>
  <c r="BP161" i="11"/>
  <c r="BP162" i="11"/>
  <c r="BP163" i="11"/>
  <c r="BP164" i="11"/>
  <c r="BP165" i="11"/>
  <c r="BP166" i="11"/>
  <c r="BP167" i="11"/>
  <c r="BP168" i="11"/>
  <c r="BP169" i="11"/>
  <c r="BP170" i="11"/>
  <c r="BP171" i="11"/>
  <c r="BP172" i="11"/>
  <c r="BP173" i="11"/>
  <c r="BP174" i="11"/>
  <c r="BP175" i="11"/>
  <c r="BP176" i="11"/>
  <c r="BP177" i="11"/>
  <c r="BP178" i="11"/>
  <c r="BP179" i="11"/>
  <c r="BP180" i="11"/>
  <c r="BP181" i="11"/>
  <c r="BP182" i="11"/>
  <c r="BP183" i="11"/>
  <c r="BP184" i="11"/>
  <c r="BP185" i="11"/>
  <c r="BP186" i="11"/>
  <c r="BP187" i="11"/>
  <c r="BP188" i="11"/>
  <c r="BP189" i="11"/>
  <c r="BP190" i="11"/>
  <c r="BP191" i="11"/>
  <c r="BP192" i="11"/>
  <c r="BP193" i="11"/>
  <c r="BP194" i="11"/>
  <c r="BP195" i="11"/>
  <c r="BP196" i="11"/>
  <c r="BP197" i="11"/>
  <c r="BP198" i="11"/>
  <c r="BP199" i="11"/>
  <c r="BP200" i="11"/>
  <c r="BP201" i="11"/>
  <c r="BP202" i="11"/>
  <c r="BP203" i="11"/>
  <c r="BP204" i="11"/>
  <c r="BP205" i="11"/>
  <c r="BP206" i="11"/>
  <c r="BP207" i="11"/>
  <c r="BP208" i="11"/>
  <c r="BP209" i="11"/>
  <c r="BP210" i="11"/>
  <c r="BP211" i="11"/>
  <c r="BP212" i="11"/>
  <c r="BP213" i="11"/>
  <c r="BP214" i="11"/>
  <c r="BP215" i="11"/>
  <c r="BP216" i="11"/>
  <c r="BP217" i="11"/>
  <c r="BP218" i="11"/>
  <c r="BP219" i="11"/>
  <c r="BP220" i="11"/>
  <c r="BP221" i="11"/>
  <c r="BP222" i="11"/>
  <c r="BP223" i="11"/>
  <c r="BP224" i="11"/>
  <c r="BP225" i="11"/>
  <c r="BP226" i="11"/>
  <c r="BP227" i="11"/>
  <c r="BP228" i="11"/>
  <c r="BP229" i="11"/>
  <c r="BP230" i="11"/>
  <c r="BP231" i="11"/>
  <c r="BP232" i="11"/>
  <c r="BP233" i="11"/>
  <c r="BP234" i="11"/>
  <c r="BP235" i="11"/>
  <c r="BP236" i="11"/>
  <c r="BP237" i="11"/>
  <c r="BP238" i="11"/>
  <c r="BP239" i="11"/>
  <c r="BP240" i="11"/>
  <c r="BP241" i="11"/>
  <c r="BP242" i="11"/>
  <c r="BP243" i="11"/>
  <c r="BP244" i="11"/>
  <c r="BP245" i="11"/>
  <c r="BP246" i="11"/>
  <c r="BP247" i="11"/>
  <c r="BP248" i="11"/>
  <c r="BP249" i="11"/>
  <c r="BP250" i="11"/>
  <c r="BP251" i="11"/>
  <c r="BP252" i="11"/>
  <c r="BP253" i="11"/>
  <c r="BP254" i="11"/>
  <c r="BP255" i="11"/>
  <c r="BP256" i="11"/>
  <c r="BP257" i="11"/>
  <c r="BP258" i="11"/>
  <c r="BP259" i="11"/>
  <c r="BP260" i="11"/>
  <c r="BP261" i="11"/>
  <c r="BP262" i="11"/>
  <c r="BP263" i="11"/>
  <c r="BP264" i="11"/>
  <c r="BP265" i="11"/>
  <c r="BP266" i="11"/>
  <c r="BP267" i="11"/>
  <c r="BP268" i="11"/>
  <c r="BP269" i="11"/>
  <c r="BP5" i="11"/>
  <c r="E217" i="8" l="1"/>
  <c r="BQ200" i="11" s="1"/>
  <c r="B3" i="16"/>
  <c r="B4" i="16"/>
  <c r="B5" i="16"/>
  <c r="B6" i="16"/>
  <c r="B7" i="16"/>
  <c r="B2" i="16"/>
  <c r="B21" i="16" l="1"/>
  <c r="B28" i="16" s="1"/>
  <c r="B35" i="16" s="1"/>
  <c r="B17" i="16"/>
  <c r="B24" i="16" s="1"/>
  <c r="B31" i="16" s="1"/>
  <c r="B18" i="16"/>
  <c r="B25" i="16" s="1"/>
  <c r="B32" i="16" s="1"/>
  <c r="B19" i="16"/>
  <c r="B26" i="16" s="1"/>
  <c r="B33" i="16" s="1"/>
  <c r="B20" i="16"/>
  <c r="B27" i="16" s="1"/>
  <c r="B34" i="16" s="1"/>
  <c r="B16" i="16"/>
  <c r="B23" i="16" s="1"/>
  <c r="B30" i="16" s="1"/>
  <c r="C9" i="16"/>
  <c r="C10" i="16"/>
  <c r="C11" i="16"/>
  <c r="C12" i="16"/>
  <c r="C13" i="16"/>
  <c r="C14" i="16"/>
  <c r="B10" i="16"/>
  <c r="B11" i="16"/>
  <c r="B12" i="16"/>
  <c r="B13" i="16"/>
  <c r="B14" i="16"/>
  <c r="B9" i="16"/>
  <c r="D1" i="16"/>
  <c r="C3" i="5"/>
  <c r="C4" i="5"/>
  <c r="C5" i="5"/>
  <c r="C6" i="5"/>
  <c r="C7" i="5"/>
  <c r="C2" i="5"/>
  <c r="D7" i="5"/>
  <c r="D7" i="16" s="1"/>
  <c r="D5" i="5"/>
  <c r="D5" i="16" s="1"/>
  <c r="D4" i="5"/>
  <c r="D4" i="16" s="1"/>
  <c r="D3" i="5"/>
  <c r="D3" i="16" s="1"/>
  <c r="D2" i="5"/>
  <c r="D2" i="16" s="1"/>
  <c r="C20" i="5"/>
  <c r="C20" i="16" s="1"/>
  <c r="E331" i="7"/>
  <c r="E343" i="7"/>
  <c r="E346" i="7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E163" i="7" s="1"/>
  <c r="H211" i="8"/>
  <c r="H212" i="8"/>
  <c r="H213" i="8"/>
  <c r="H214" i="8"/>
  <c r="H215" i="8"/>
  <c r="H216" i="8"/>
  <c r="H217" i="8"/>
  <c r="H218" i="8"/>
  <c r="H219" i="8"/>
  <c r="H220" i="8"/>
  <c r="H3" i="8"/>
  <c r="G4" i="8"/>
  <c r="G5" i="8"/>
  <c r="G6" i="8"/>
  <c r="G7" i="8"/>
  <c r="G8" i="8"/>
  <c r="G9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3" i="8"/>
  <c r="D17" i="5"/>
  <c r="D17" i="16" s="1"/>
  <c r="D18" i="5"/>
  <c r="D18" i="16" s="1"/>
  <c r="D19" i="5"/>
  <c r="D19" i="16" s="1"/>
  <c r="D21" i="5"/>
  <c r="D21" i="16" s="1"/>
  <c r="D16" i="5"/>
  <c r="D16" i="16" s="1"/>
  <c r="BM5" i="13"/>
  <c r="BM6" i="13"/>
  <c r="BM7" i="13"/>
  <c r="BM8" i="13"/>
  <c r="BM9" i="13"/>
  <c r="BM10" i="13"/>
  <c r="BM11" i="13"/>
  <c r="BM12" i="13"/>
  <c r="BM13" i="13"/>
  <c r="BM14" i="13"/>
  <c r="BM15" i="13"/>
  <c r="BM16" i="13"/>
  <c r="BM17" i="13"/>
  <c r="BM18" i="13"/>
  <c r="BM19" i="13"/>
  <c r="BM20" i="13"/>
  <c r="BM21" i="13"/>
  <c r="BM22" i="13"/>
  <c r="BM23" i="13"/>
  <c r="BM24" i="13"/>
  <c r="BM25" i="13"/>
  <c r="BM26" i="13"/>
  <c r="BM27" i="13"/>
  <c r="BM28" i="13"/>
  <c r="BM29" i="13"/>
  <c r="BM30" i="13"/>
  <c r="BM31" i="13"/>
  <c r="BM32" i="13"/>
  <c r="BM33" i="13"/>
  <c r="BM34" i="13"/>
  <c r="BM35" i="13"/>
  <c r="BM36" i="13"/>
  <c r="BM37" i="13"/>
  <c r="BM38" i="13"/>
  <c r="BM39" i="13"/>
  <c r="BM40" i="13"/>
  <c r="BM41" i="13"/>
  <c r="BM42" i="13"/>
  <c r="BM43" i="13"/>
  <c r="BM44" i="13"/>
  <c r="BM45" i="13"/>
  <c r="BM46" i="13"/>
  <c r="BM47" i="13"/>
  <c r="BM48" i="13"/>
  <c r="BM49" i="13"/>
  <c r="BM50" i="13"/>
  <c r="BM51" i="13"/>
  <c r="BM52" i="13"/>
  <c r="BM53" i="13"/>
  <c r="BM54" i="13"/>
  <c r="BM55" i="13"/>
  <c r="BM56" i="13"/>
  <c r="BM57" i="13"/>
  <c r="BM58" i="13"/>
  <c r="BM59" i="13"/>
  <c r="BM60" i="13"/>
  <c r="BM61" i="13"/>
  <c r="BM62" i="13"/>
  <c r="BM63" i="13"/>
  <c r="BM64" i="13"/>
  <c r="BM65" i="13"/>
  <c r="BM66" i="13"/>
  <c r="BM67" i="13"/>
  <c r="BM68" i="13"/>
  <c r="BM69" i="13"/>
  <c r="BM70" i="13"/>
  <c r="BM71" i="13"/>
  <c r="BM72" i="13"/>
  <c r="BM73" i="13"/>
  <c r="BM74" i="13"/>
  <c r="BM75" i="13"/>
  <c r="BM76" i="13"/>
  <c r="BM77" i="13"/>
  <c r="BM78" i="13"/>
  <c r="BM79" i="13"/>
  <c r="BM80" i="13"/>
  <c r="BM81" i="13"/>
  <c r="BM82" i="13"/>
  <c r="BM83" i="13"/>
  <c r="BM84" i="13"/>
  <c r="BM85" i="13"/>
  <c r="BM86" i="13"/>
  <c r="BM87" i="13"/>
  <c r="BM88" i="13"/>
  <c r="BM89" i="13"/>
  <c r="BM90" i="13"/>
  <c r="BM91" i="13"/>
  <c r="BM92" i="13"/>
  <c r="BM93" i="13"/>
  <c r="BM94" i="13"/>
  <c r="BM95" i="13"/>
  <c r="BM96" i="13"/>
  <c r="BM97" i="13"/>
  <c r="BM98" i="13"/>
  <c r="BM99" i="13"/>
  <c r="BM100" i="13"/>
  <c r="BM101" i="13"/>
  <c r="BM102" i="13"/>
  <c r="BM103" i="13"/>
  <c r="BM104" i="13"/>
  <c r="BM105" i="13"/>
  <c r="BM106" i="13"/>
  <c r="BM107" i="13"/>
  <c r="BM108" i="13"/>
  <c r="BM109" i="13"/>
  <c r="BM110" i="13"/>
  <c r="BM111" i="13"/>
  <c r="BM112" i="13"/>
  <c r="BM113" i="13"/>
  <c r="BM114" i="13"/>
  <c r="BM115" i="13"/>
  <c r="BM116" i="13"/>
  <c r="BM117" i="13"/>
  <c r="BM118" i="13"/>
  <c r="BM119" i="13"/>
  <c r="BM120" i="13"/>
  <c r="BM121" i="13"/>
  <c r="BM122" i="13"/>
  <c r="BM123" i="13"/>
  <c r="BM124" i="13"/>
  <c r="BM125" i="13"/>
  <c r="BM126" i="13"/>
  <c r="BM127" i="13"/>
  <c r="BM128" i="13"/>
  <c r="BM129" i="13"/>
  <c r="BM130" i="13"/>
  <c r="BM131" i="13"/>
  <c r="BM132" i="13"/>
  <c r="BM133" i="13"/>
  <c r="BM134" i="13"/>
  <c r="BM135" i="13"/>
  <c r="BM136" i="13"/>
  <c r="BM137" i="13"/>
  <c r="BM138" i="13"/>
  <c r="BM139" i="13"/>
  <c r="BM140" i="13"/>
  <c r="BM141" i="13"/>
  <c r="BM142" i="13"/>
  <c r="BM143" i="13"/>
  <c r="BM144" i="13"/>
  <c r="BM145" i="13"/>
  <c r="BM146" i="13"/>
  <c r="BM147" i="13"/>
  <c r="BM148" i="13"/>
  <c r="BM149" i="13"/>
  <c r="BM150" i="13"/>
  <c r="BM151" i="13"/>
  <c r="BM152" i="13"/>
  <c r="BM153" i="13"/>
  <c r="BM154" i="13"/>
  <c r="BM155" i="13"/>
  <c r="BM156" i="13"/>
  <c r="BM157" i="13"/>
  <c r="BM158" i="13"/>
  <c r="BM159" i="13"/>
  <c r="BM160" i="13"/>
  <c r="BM161" i="13"/>
  <c r="BM162" i="13"/>
  <c r="BM163" i="13"/>
  <c r="BM164" i="13"/>
  <c r="BM165" i="13"/>
  <c r="BM166" i="13"/>
  <c r="BM167" i="13"/>
  <c r="BM168" i="13"/>
  <c r="BM169" i="13"/>
  <c r="BM170" i="13"/>
  <c r="BM171" i="13"/>
  <c r="BM172" i="13"/>
  <c r="BM173" i="13"/>
  <c r="BM174" i="13"/>
  <c r="BM175" i="13"/>
  <c r="BM176" i="13"/>
  <c r="BM177" i="13"/>
  <c r="BM178" i="13"/>
  <c r="BM179" i="13"/>
  <c r="BM180" i="13"/>
  <c r="BM181" i="13"/>
  <c r="BM182" i="13"/>
  <c r="BM183" i="13"/>
  <c r="BM184" i="13"/>
  <c r="BM185" i="13"/>
  <c r="BM186" i="13"/>
  <c r="BM187" i="13"/>
  <c r="BM188" i="13"/>
  <c r="BM189" i="13"/>
  <c r="BM190" i="13"/>
  <c r="BM191" i="13"/>
  <c r="BM192" i="13"/>
  <c r="BM193" i="13"/>
  <c r="BM194" i="13"/>
  <c r="BM195" i="13"/>
  <c r="BM196" i="13"/>
  <c r="BM197" i="13"/>
  <c r="BM198" i="13"/>
  <c r="BM199" i="13"/>
  <c r="BM200" i="13"/>
  <c r="BM201" i="13"/>
  <c r="BM202" i="13"/>
  <c r="BM203" i="13"/>
  <c r="BM204" i="13"/>
  <c r="BM205" i="13"/>
  <c r="BM206" i="13"/>
  <c r="BM207" i="13"/>
  <c r="BM208" i="13"/>
  <c r="BM209" i="13"/>
  <c r="BM210" i="13"/>
  <c r="BM211" i="13"/>
  <c r="BM212" i="13"/>
  <c r="BM213" i="13"/>
  <c r="BM214" i="13"/>
  <c r="BM215" i="13"/>
  <c r="BM216" i="13"/>
  <c r="BM217" i="13"/>
  <c r="BM218" i="13"/>
  <c r="BM219" i="13"/>
  <c r="BM220" i="13"/>
  <c r="BM221" i="13"/>
  <c r="BM222" i="13"/>
  <c r="BM223" i="13"/>
  <c r="BM224" i="13"/>
  <c r="BM225" i="13"/>
  <c r="BM226" i="13"/>
  <c r="BM227" i="13"/>
  <c r="BM228" i="13"/>
  <c r="BM229" i="13"/>
  <c r="BM230" i="13"/>
  <c r="BM231" i="13"/>
  <c r="BM232" i="13"/>
  <c r="BM233" i="13"/>
  <c r="BM234" i="13"/>
  <c r="BM235" i="13"/>
  <c r="BM236" i="13"/>
  <c r="BM237" i="13"/>
  <c r="BM238" i="13"/>
  <c r="BM239" i="13"/>
  <c r="BM240" i="13"/>
  <c r="BM241" i="13"/>
  <c r="BM242" i="13"/>
  <c r="BM243" i="13"/>
  <c r="BM244" i="13"/>
  <c r="BM245" i="13"/>
  <c r="BM246" i="13"/>
  <c r="BM247" i="13"/>
  <c r="BM248" i="13"/>
  <c r="BM249" i="13"/>
  <c r="BM250" i="13"/>
  <c r="BM251" i="13"/>
  <c r="BM252" i="13"/>
  <c r="BM253" i="13"/>
  <c r="BM254" i="13"/>
  <c r="BM255" i="13"/>
  <c r="BM256" i="13"/>
  <c r="BM257" i="13"/>
  <c r="BM258" i="13"/>
  <c r="BM259" i="13"/>
  <c r="BM260" i="13"/>
  <c r="BM261" i="13"/>
  <c r="BM262" i="13"/>
  <c r="BM263" i="13"/>
  <c r="BM264" i="13"/>
  <c r="BM265" i="13"/>
  <c r="BM266" i="13"/>
  <c r="BM267" i="13"/>
  <c r="BM268" i="13"/>
  <c r="BM269" i="13"/>
  <c r="BM270" i="13"/>
  <c r="F21" i="5"/>
  <c r="G21" i="5"/>
  <c r="L21" i="16" s="1"/>
  <c r="M21" i="16" s="1"/>
  <c r="N21" i="16" s="1"/>
  <c r="O21" i="16" s="1"/>
  <c r="P21" i="16" s="1"/>
  <c r="H21" i="5"/>
  <c r="I21" i="5"/>
  <c r="J21" i="5"/>
  <c r="K21" i="5"/>
  <c r="L21" i="5"/>
  <c r="M21" i="5"/>
  <c r="N21" i="5"/>
  <c r="O21" i="5"/>
  <c r="AZ21" i="16" s="1"/>
  <c r="BA21" i="16" s="1"/>
  <c r="BB21" i="16" s="1"/>
  <c r="BC21" i="16" s="1"/>
  <c r="BD21" i="16" s="1"/>
  <c r="P21" i="5"/>
  <c r="Q21" i="5"/>
  <c r="R21" i="5"/>
  <c r="S21" i="5"/>
  <c r="T21" i="5"/>
  <c r="U21" i="5"/>
  <c r="E21" i="5"/>
  <c r="C21" i="5"/>
  <c r="C21" i="16" s="1"/>
  <c r="BM4" i="11"/>
  <c r="BM5" i="11"/>
  <c r="BM6" i="11"/>
  <c r="BM7" i="11"/>
  <c r="BM8" i="11"/>
  <c r="BM9" i="11"/>
  <c r="BM10" i="11"/>
  <c r="BM11" i="11"/>
  <c r="BM12" i="11"/>
  <c r="BM13" i="11"/>
  <c r="BM14" i="11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BM38" i="11"/>
  <c r="BM39" i="11"/>
  <c r="BM40" i="11"/>
  <c r="BM41" i="11"/>
  <c r="BM42" i="11"/>
  <c r="BM43" i="11"/>
  <c r="BM44" i="11"/>
  <c r="BM45" i="11"/>
  <c r="BM46" i="11"/>
  <c r="BM47" i="11"/>
  <c r="BM48" i="11"/>
  <c r="BM49" i="11"/>
  <c r="BM50" i="11"/>
  <c r="BM51" i="11"/>
  <c r="BM52" i="11"/>
  <c r="BM53" i="11"/>
  <c r="BM54" i="11"/>
  <c r="BM55" i="11"/>
  <c r="BM56" i="11"/>
  <c r="BM57" i="11"/>
  <c r="BM58" i="11"/>
  <c r="BM59" i="11"/>
  <c r="BM60" i="11"/>
  <c r="BM61" i="11"/>
  <c r="BM62" i="11"/>
  <c r="BM63" i="11"/>
  <c r="BM64" i="11"/>
  <c r="BM65" i="11"/>
  <c r="BM66" i="11"/>
  <c r="BM67" i="11"/>
  <c r="BM68" i="11"/>
  <c r="BM69" i="11"/>
  <c r="BM70" i="11"/>
  <c r="BM71" i="11"/>
  <c r="BM72" i="11"/>
  <c r="BM73" i="11"/>
  <c r="BM74" i="11"/>
  <c r="BM75" i="11"/>
  <c r="BM76" i="11"/>
  <c r="BM77" i="11"/>
  <c r="BM78" i="11"/>
  <c r="BM79" i="11"/>
  <c r="BM80" i="11"/>
  <c r="BM81" i="11"/>
  <c r="BM82" i="11"/>
  <c r="BM83" i="11"/>
  <c r="BM84" i="11"/>
  <c r="BM85" i="11"/>
  <c r="BM86" i="11"/>
  <c r="BM87" i="11"/>
  <c r="BM88" i="11"/>
  <c r="BM89" i="11"/>
  <c r="BM90" i="11"/>
  <c r="BM91" i="11"/>
  <c r="BM92" i="11"/>
  <c r="BM93" i="11"/>
  <c r="BM94" i="11"/>
  <c r="BM95" i="11"/>
  <c r="BM96" i="11"/>
  <c r="BM97" i="11"/>
  <c r="BM98" i="11"/>
  <c r="BM99" i="11"/>
  <c r="BM100" i="11"/>
  <c r="BM101" i="11"/>
  <c r="BM102" i="11"/>
  <c r="BM103" i="11"/>
  <c r="BM104" i="11"/>
  <c r="BM105" i="11"/>
  <c r="BM106" i="11"/>
  <c r="BM107" i="11"/>
  <c r="BM108" i="11"/>
  <c r="BM109" i="11"/>
  <c r="BM110" i="11"/>
  <c r="BM111" i="11"/>
  <c r="BM112" i="11"/>
  <c r="BM113" i="11"/>
  <c r="BM114" i="11"/>
  <c r="BM115" i="11"/>
  <c r="BM116" i="11"/>
  <c r="BM117" i="11"/>
  <c r="BM118" i="11"/>
  <c r="BM119" i="11"/>
  <c r="BM120" i="11"/>
  <c r="BM121" i="11"/>
  <c r="BM122" i="11"/>
  <c r="BM123" i="11"/>
  <c r="BM124" i="11"/>
  <c r="BM125" i="11"/>
  <c r="BM126" i="11"/>
  <c r="BM127" i="11"/>
  <c r="BM128" i="11"/>
  <c r="BM129" i="11"/>
  <c r="BM130" i="11"/>
  <c r="BM131" i="11"/>
  <c r="BM132" i="11"/>
  <c r="BM133" i="11"/>
  <c r="BM134" i="11"/>
  <c r="BM135" i="11"/>
  <c r="BM136" i="11"/>
  <c r="BM137" i="11"/>
  <c r="BM138" i="11"/>
  <c r="BM139" i="11"/>
  <c r="BM140" i="11"/>
  <c r="BM141" i="11"/>
  <c r="BM142" i="11"/>
  <c r="BM143" i="11"/>
  <c r="BM144" i="11"/>
  <c r="BM145" i="11"/>
  <c r="BM146" i="11"/>
  <c r="BM147" i="11"/>
  <c r="BM148" i="11"/>
  <c r="BM149" i="11"/>
  <c r="BM150" i="11"/>
  <c r="BM151" i="11"/>
  <c r="BM152" i="11"/>
  <c r="BM153" i="11"/>
  <c r="BM154" i="11"/>
  <c r="BM155" i="11"/>
  <c r="BM156" i="11"/>
  <c r="BM157" i="11"/>
  <c r="BM158" i="11"/>
  <c r="BM159" i="11"/>
  <c r="BM160" i="11"/>
  <c r="BM161" i="11"/>
  <c r="BM162" i="11"/>
  <c r="BM163" i="11"/>
  <c r="BM164" i="11"/>
  <c r="BM165" i="11"/>
  <c r="BM166" i="11"/>
  <c r="BM167" i="11"/>
  <c r="BM168" i="11"/>
  <c r="BM169" i="11"/>
  <c r="BM170" i="11"/>
  <c r="BM171" i="11"/>
  <c r="BM172" i="11"/>
  <c r="BM173" i="11"/>
  <c r="BM174" i="11"/>
  <c r="BM175" i="11"/>
  <c r="BM176" i="11"/>
  <c r="BM177" i="11"/>
  <c r="BM178" i="11"/>
  <c r="BM179" i="11"/>
  <c r="BM180" i="11"/>
  <c r="BM181" i="11"/>
  <c r="BM182" i="11"/>
  <c r="BM183" i="11"/>
  <c r="BM184" i="11"/>
  <c r="BM185" i="11"/>
  <c r="BM186" i="11"/>
  <c r="BM187" i="11"/>
  <c r="BM188" i="11"/>
  <c r="BM189" i="11"/>
  <c r="BM190" i="11"/>
  <c r="BM191" i="11"/>
  <c r="BM192" i="11"/>
  <c r="BM193" i="11"/>
  <c r="BM194" i="11"/>
  <c r="BM195" i="11"/>
  <c r="BM196" i="11"/>
  <c r="BM197" i="11"/>
  <c r="BM198" i="11"/>
  <c r="BM199" i="11"/>
  <c r="BM200" i="11"/>
  <c r="BM201" i="11"/>
  <c r="BM202" i="11"/>
  <c r="BM203" i="11"/>
  <c r="BM204" i="11"/>
  <c r="BM205" i="11"/>
  <c r="BM206" i="11"/>
  <c r="BM207" i="11"/>
  <c r="BM208" i="11"/>
  <c r="BM209" i="11"/>
  <c r="BM210" i="11"/>
  <c r="BM211" i="11"/>
  <c r="BM212" i="11"/>
  <c r="BM213" i="11"/>
  <c r="BM214" i="11"/>
  <c r="BM215" i="11"/>
  <c r="BM216" i="11"/>
  <c r="BM217" i="11"/>
  <c r="BM218" i="11"/>
  <c r="BM219" i="11"/>
  <c r="BM220" i="11"/>
  <c r="BM221" i="11"/>
  <c r="BM222" i="11"/>
  <c r="BM223" i="11"/>
  <c r="BM224" i="11"/>
  <c r="BM225" i="11"/>
  <c r="BM226" i="11"/>
  <c r="BM227" i="11"/>
  <c r="BM228" i="11"/>
  <c r="BM229" i="11"/>
  <c r="BM230" i="11"/>
  <c r="BM231" i="11"/>
  <c r="BM232" i="11"/>
  <c r="BM233" i="11"/>
  <c r="BM234" i="11"/>
  <c r="BM235" i="11"/>
  <c r="BM236" i="11"/>
  <c r="BM237" i="11"/>
  <c r="BM238" i="11"/>
  <c r="BM239" i="11"/>
  <c r="BM240" i="11"/>
  <c r="BM241" i="11"/>
  <c r="BM242" i="11"/>
  <c r="BM243" i="11"/>
  <c r="BM244" i="11"/>
  <c r="BM245" i="11"/>
  <c r="BM246" i="11"/>
  <c r="BM247" i="11"/>
  <c r="BM248" i="11"/>
  <c r="BM249" i="11"/>
  <c r="BM250" i="11"/>
  <c r="BM251" i="11"/>
  <c r="BM252" i="11"/>
  <c r="BM253" i="11"/>
  <c r="BM254" i="11"/>
  <c r="BM255" i="11"/>
  <c r="BM256" i="11"/>
  <c r="BM257" i="11"/>
  <c r="BM258" i="11"/>
  <c r="BM259" i="11"/>
  <c r="BM260" i="11"/>
  <c r="BM261" i="11"/>
  <c r="BM262" i="11"/>
  <c r="BM263" i="11"/>
  <c r="BM264" i="11"/>
  <c r="BM265" i="11"/>
  <c r="BM266" i="11"/>
  <c r="BM267" i="11"/>
  <c r="BM268" i="11"/>
  <c r="BM269" i="11"/>
  <c r="D35" i="5"/>
  <c r="C35" i="5"/>
  <c r="D56" i="5"/>
  <c r="D28" i="5" s="1"/>
  <c r="C56" i="5"/>
  <c r="D53" i="5"/>
  <c r="D54" i="5"/>
  <c r="D51" i="5"/>
  <c r="BN5" i="9"/>
  <c r="BN6" i="9"/>
  <c r="BN7" i="9"/>
  <c r="G16" i="5"/>
  <c r="L16" i="16" s="1"/>
  <c r="M16" i="16" s="1"/>
  <c r="N16" i="16" s="1"/>
  <c r="O16" i="16" s="1"/>
  <c r="P16" i="16" s="1"/>
  <c r="H16" i="5"/>
  <c r="I16" i="5"/>
  <c r="J16" i="5"/>
  <c r="K16" i="5"/>
  <c r="L16" i="5"/>
  <c r="M16" i="5"/>
  <c r="N16" i="5"/>
  <c r="O16" i="5"/>
  <c r="AZ16" i="16" s="1"/>
  <c r="BA16" i="16" s="1"/>
  <c r="BB16" i="16" s="1"/>
  <c r="BC16" i="16" s="1"/>
  <c r="BD16" i="16" s="1"/>
  <c r="P16" i="5"/>
  <c r="Q16" i="5"/>
  <c r="R16" i="5"/>
  <c r="S16" i="5"/>
  <c r="T16" i="5"/>
  <c r="U16" i="5"/>
  <c r="F16" i="5"/>
  <c r="E16" i="5"/>
  <c r="C16" i="5"/>
  <c r="C16" i="16" s="1"/>
  <c r="A16" i="5"/>
  <c r="E3" i="8"/>
  <c r="E4" i="8"/>
  <c r="E5" i="8"/>
  <c r="E6" i="8"/>
  <c r="E7" i="8"/>
  <c r="E8" i="8"/>
  <c r="BN8" i="12" s="1"/>
  <c r="E9" i="8"/>
  <c r="E10" i="8"/>
  <c r="E11" i="8"/>
  <c r="E12" i="8"/>
  <c r="F12" i="8" s="1"/>
  <c r="BN4" i="12" s="1"/>
  <c r="E13" i="8"/>
  <c r="E14" i="8"/>
  <c r="E15" i="8"/>
  <c r="E16" i="8"/>
  <c r="E17" i="8"/>
  <c r="E18" i="8"/>
  <c r="E19" i="8"/>
  <c r="E20" i="8"/>
  <c r="E21" i="8"/>
  <c r="E22" i="8"/>
  <c r="E23" i="8"/>
  <c r="BN22" i="12" s="1"/>
  <c r="E24" i="8"/>
  <c r="E25" i="8"/>
  <c r="E26" i="8"/>
  <c r="E27" i="8"/>
  <c r="E28" i="8"/>
  <c r="BN37" i="12" s="1"/>
  <c r="E29" i="8"/>
  <c r="E30" i="8"/>
  <c r="E31" i="8"/>
  <c r="E32" i="8"/>
  <c r="E33" i="8"/>
  <c r="BN23" i="12" s="1"/>
  <c r="E34" i="8"/>
  <c r="BN20" i="12" s="1"/>
  <c r="E35" i="8"/>
  <c r="BN51" i="12" s="1"/>
  <c r="E36" i="8"/>
  <c r="E37" i="8"/>
  <c r="BN46" i="12" s="1"/>
  <c r="E38" i="8"/>
  <c r="E39" i="8"/>
  <c r="E40" i="8"/>
  <c r="BN38" i="12" s="1"/>
  <c r="E41" i="8"/>
  <c r="BN233" i="12" s="1"/>
  <c r="E42" i="8"/>
  <c r="E43" i="8"/>
  <c r="E44" i="8"/>
  <c r="E45" i="8"/>
  <c r="E46" i="8"/>
  <c r="BN50" i="12" s="1"/>
  <c r="E47" i="8"/>
  <c r="BN47" i="12" s="1"/>
  <c r="E48" i="8"/>
  <c r="BN48" i="12" s="1"/>
  <c r="E49" i="8"/>
  <c r="E50" i="8"/>
  <c r="BN45" i="12" s="1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BN92" i="12" s="1"/>
  <c r="E64" i="8"/>
  <c r="BN73" i="12" s="1"/>
  <c r="E65" i="8"/>
  <c r="E66" i="8"/>
  <c r="BN228" i="12" s="1"/>
  <c r="E67" i="8"/>
  <c r="BN76" i="12" s="1"/>
  <c r="E68" i="8"/>
  <c r="E69" i="8"/>
  <c r="E70" i="8"/>
  <c r="E71" i="8"/>
  <c r="E72" i="8"/>
  <c r="E73" i="8"/>
  <c r="BN84" i="12" s="1"/>
  <c r="E74" i="8"/>
  <c r="BN90" i="12" s="1"/>
  <c r="E75" i="8"/>
  <c r="E76" i="8"/>
  <c r="E77" i="8"/>
  <c r="BN87" i="12" s="1"/>
  <c r="E78" i="8"/>
  <c r="E79" i="8"/>
  <c r="E80" i="8"/>
  <c r="E81" i="8"/>
  <c r="E82" i="8"/>
  <c r="E83" i="8"/>
  <c r="E84" i="8"/>
  <c r="BN89" i="12" s="1"/>
  <c r="E85" i="8"/>
  <c r="BN91" i="12" s="1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BN125" i="12" s="1"/>
  <c r="E105" i="8"/>
  <c r="E106" i="8"/>
  <c r="E107" i="8"/>
  <c r="E108" i="8"/>
  <c r="E109" i="8"/>
  <c r="E110" i="8"/>
  <c r="E111" i="8"/>
  <c r="E112" i="8"/>
  <c r="E113" i="8"/>
  <c r="E114" i="8"/>
  <c r="BN145" i="12" s="1"/>
  <c r="E115" i="8"/>
  <c r="BN135" i="12" s="1"/>
  <c r="E116" i="8"/>
  <c r="E117" i="8"/>
  <c r="E118" i="8"/>
  <c r="E119" i="8"/>
  <c r="E120" i="8"/>
  <c r="E121" i="8"/>
  <c r="BN155" i="12" s="1"/>
  <c r="E122" i="8"/>
  <c r="BN172" i="12" s="1"/>
  <c r="E123" i="8"/>
  <c r="E124" i="8"/>
  <c r="E125" i="8"/>
  <c r="BN162" i="12" s="1"/>
  <c r="E126" i="8"/>
  <c r="E127" i="8"/>
  <c r="E128" i="8"/>
  <c r="BN170" i="12" s="1"/>
  <c r="E129" i="8"/>
  <c r="BN171" i="12" s="1"/>
  <c r="E130" i="8"/>
  <c r="E131" i="8"/>
  <c r="E132" i="8"/>
  <c r="E133" i="8"/>
  <c r="E134" i="8"/>
  <c r="E135" i="8"/>
  <c r="E136" i="8"/>
  <c r="E137" i="8"/>
  <c r="BN169" i="12" s="1"/>
  <c r="E138" i="8"/>
  <c r="E139" i="8"/>
  <c r="BN175" i="12" s="1"/>
  <c r="E140" i="8"/>
  <c r="E141" i="8"/>
  <c r="E142" i="8"/>
  <c r="E143" i="8"/>
  <c r="E144" i="8"/>
  <c r="E145" i="8"/>
  <c r="E146" i="8"/>
  <c r="BN177" i="12" s="1"/>
  <c r="E147" i="8"/>
  <c r="BN178" i="12" s="1"/>
  <c r="E148" i="8"/>
  <c r="E149" i="8"/>
  <c r="E150" i="8"/>
  <c r="E151" i="8"/>
  <c r="E152" i="8"/>
  <c r="BQ188" i="11" s="1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BN207" i="12" s="1"/>
  <c r="E166" i="8"/>
  <c r="E167" i="8"/>
  <c r="E168" i="8"/>
  <c r="BN223" i="12" s="1"/>
  <c r="E169" i="8"/>
  <c r="E170" i="8"/>
  <c r="BN211" i="12" s="1"/>
  <c r="E171" i="8"/>
  <c r="E172" i="8"/>
  <c r="BN230" i="12" s="1"/>
  <c r="E173" i="8"/>
  <c r="BN214" i="12" s="1"/>
  <c r="E174" i="8"/>
  <c r="E175" i="8"/>
  <c r="E176" i="8"/>
  <c r="E177" i="8"/>
  <c r="E178" i="8"/>
  <c r="E179" i="8"/>
  <c r="BN217" i="12" s="1"/>
  <c r="E180" i="8"/>
  <c r="BN267" i="12" s="1"/>
  <c r="E181" i="8"/>
  <c r="BN220" i="12" s="1"/>
  <c r="E182" i="8"/>
  <c r="E183" i="8"/>
  <c r="E184" i="8"/>
  <c r="E185" i="8"/>
  <c r="E186" i="8"/>
  <c r="E187" i="8"/>
  <c r="E188" i="8"/>
  <c r="BN210" i="12" s="1"/>
  <c r="E189" i="8"/>
  <c r="E190" i="8"/>
  <c r="E191" i="8"/>
  <c r="E192" i="8"/>
  <c r="E193" i="8"/>
  <c r="F193" i="8" s="1"/>
  <c r="E194" i="8"/>
  <c r="E195" i="8"/>
  <c r="BN250" i="12" s="1"/>
  <c r="E196" i="8"/>
  <c r="E197" i="8"/>
  <c r="E198" i="8"/>
  <c r="BN236" i="12" s="1"/>
  <c r="E199" i="8"/>
  <c r="E200" i="8"/>
  <c r="E201" i="8"/>
  <c r="E202" i="8"/>
  <c r="E203" i="8"/>
  <c r="E204" i="8"/>
  <c r="E205" i="8"/>
  <c r="E206" i="8"/>
  <c r="BN251" i="12" s="1"/>
  <c r="E207" i="8"/>
  <c r="E208" i="8"/>
  <c r="E209" i="8"/>
  <c r="E210" i="8"/>
  <c r="E211" i="8"/>
  <c r="E212" i="8"/>
  <c r="E213" i="8"/>
  <c r="E214" i="8"/>
  <c r="E215" i="8"/>
  <c r="E216" i="8"/>
  <c r="F217" i="8"/>
  <c r="BN200" i="12" s="1"/>
  <c r="E218" i="8"/>
  <c r="E219" i="8"/>
  <c r="BN268" i="12" s="1"/>
  <c r="E220" i="8"/>
  <c r="BN269" i="12" s="1"/>
  <c r="E18" i="5"/>
  <c r="E19" i="5"/>
  <c r="E17" i="5"/>
  <c r="E1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G19" i="5"/>
  <c r="H19" i="5"/>
  <c r="Q19" i="16" s="1"/>
  <c r="R19" i="16" s="1"/>
  <c r="S19" i="16" s="1"/>
  <c r="T19" i="16" s="1"/>
  <c r="U19" i="16" s="1"/>
  <c r="I19" i="5"/>
  <c r="J19" i="5"/>
  <c r="K19" i="5"/>
  <c r="L19" i="5"/>
  <c r="M19" i="5"/>
  <c r="N19" i="5"/>
  <c r="O19" i="5"/>
  <c r="P19" i="5"/>
  <c r="BE19" i="16" s="1"/>
  <c r="BF19" i="16" s="1"/>
  <c r="BG19" i="16" s="1"/>
  <c r="BH19" i="16" s="1"/>
  <c r="BI19" i="16" s="1"/>
  <c r="Q19" i="5"/>
  <c r="R19" i="5"/>
  <c r="S19" i="5"/>
  <c r="T19" i="5"/>
  <c r="U19" i="5"/>
  <c r="A18" i="5"/>
  <c r="A19" i="5"/>
  <c r="A17" i="5"/>
  <c r="C18" i="5"/>
  <c r="C18" i="16" s="1"/>
  <c r="C19" i="5"/>
  <c r="C19" i="16" s="1"/>
  <c r="F18" i="5"/>
  <c r="F19" i="5"/>
  <c r="F17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F1" i="5"/>
  <c r="C17" i="5"/>
  <c r="C17" i="16" s="1"/>
  <c r="D56" i="16" l="1"/>
  <c r="D67" i="16" s="1"/>
  <c r="D54" i="16"/>
  <c r="BO19" i="16"/>
  <c r="BP19" i="16" s="1"/>
  <c r="BQ19" i="16" s="1"/>
  <c r="BR19" i="16" s="1"/>
  <c r="BS19" i="16" s="1"/>
  <c r="AA19" i="16"/>
  <c r="AB19" i="16" s="1"/>
  <c r="AC19" i="16" s="1"/>
  <c r="AD19" i="16" s="1"/>
  <c r="AE19" i="16" s="1"/>
  <c r="BJ18" i="16"/>
  <c r="BK18" i="16" s="1"/>
  <c r="BL18" i="16" s="1"/>
  <c r="BM18" i="16" s="1"/>
  <c r="BN18" i="16" s="1"/>
  <c r="V18" i="16"/>
  <c r="W18" i="16" s="1"/>
  <c r="X18" i="16" s="1"/>
  <c r="Y18" i="16" s="1"/>
  <c r="Z18" i="16" s="1"/>
  <c r="BE17" i="16"/>
  <c r="BF17" i="16" s="1"/>
  <c r="BG17" i="16" s="1"/>
  <c r="BH17" i="16" s="1"/>
  <c r="BI17" i="16" s="1"/>
  <c r="Q17" i="16"/>
  <c r="R17" i="16" s="1"/>
  <c r="S17" i="16" s="1"/>
  <c r="T17" i="16" s="1"/>
  <c r="U17" i="16" s="1"/>
  <c r="BJ16" i="16"/>
  <c r="BK16" i="16" s="1"/>
  <c r="BL16" i="16" s="1"/>
  <c r="BM16" i="16" s="1"/>
  <c r="BN16" i="16" s="1"/>
  <c r="V16" i="16"/>
  <c r="W16" i="16" s="1"/>
  <c r="X16" i="16" s="1"/>
  <c r="Y16" i="16" s="1"/>
  <c r="Z16" i="16" s="1"/>
  <c r="AU21" i="16"/>
  <c r="AV21" i="16" s="1"/>
  <c r="AW21" i="16" s="1"/>
  <c r="AX21" i="16" s="1"/>
  <c r="AY21" i="16" s="1"/>
  <c r="G21" i="16"/>
  <c r="H21" i="16" s="1"/>
  <c r="I21" i="16" s="1"/>
  <c r="J21" i="16" s="1"/>
  <c r="K21" i="16" s="1"/>
  <c r="AZ18" i="16"/>
  <c r="BA18" i="16" s="1"/>
  <c r="BB18" i="16" s="1"/>
  <c r="BC18" i="16" s="1"/>
  <c r="BD18" i="16" s="1"/>
  <c r="L18" i="16"/>
  <c r="M18" i="16" s="1"/>
  <c r="N18" i="16" s="1"/>
  <c r="O18" i="16" s="1"/>
  <c r="P18" i="16" s="1"/>
  <c r="AU17" i="16"/>
  <c r="AV17" i="16" s="1"/>
  <c r="AW17" i="16" s="1"/>
  <c r="AX17" i="16" s="1"/>
  <c r="AY17" i="16" s="1"/>
  <c r="BY21" i="16"/>
  <c r="BZ21" i="16" s="1"/>
  <c r="CA21" i="16" s="1"/>
  <c r="CB21" i="16" s="1"/>
  <c r="CC21" i="16" s="1"/>
  <c r="AK21" i="16"/>
  <c r="AL21" i="16" s="1"/>
  <c r="AM21" i="16" s="1"/>
  <c r="AN21" i="16" s="1"/>
  <c r="AO21" i="16" s="1"/>
  <c r="BY19" i="16"/>
  <c r="BZ19" i="16" s="1"/>
  <c r="CA19" i="16" s="1"/>
  <c r="CB19" i="16" s="1"/>
  <c r="CC19" i="16" s="1"/>
  <c r="AK19" i="16"/>
  <c r="AL19" i="16" s="1"/>
  <c r="AM19" i="16" s="1"/>
  <c r="AN19" i="16" s="1"/>
  <c r="AO19" i="16" s="1"/>
  <c r="BT18" i="16"/>
  <c r="BU18" i="16" s="1"/>
  <c r="BV18" i="16" s="1"/>
  <c r="BW18" i="16" s="1"/>
  <c r="BX18" i="16" s="1"/>
  <c r="AF18" i="16"/>
  <c r="AG18" i="16" s="1"/>
  <c r="AH18" i="16" s="1"/>
  <c r="AI18" i="16" s="1"/>
  <c r="AJ18" i="16" s="1"/>
  <c r="BO17" i="16"/>
  <c r="BP17" i="16" s="1"/>
  <c r="BQ17" i="16" s="1"/>
  <c r="BR17" i="16" s="1"/>
  <c r="BS17" i="16" s="1"/>
  <c r="AA17" i="16"/>
  <c r="AB17" i="16" s="1"/>
  <c r="AC17" i="16" s="1"/>
  <c r="AD17" i="16" s="1"/>
  <c r="AE17" i="16" s="1"/>
  <c r="BT16" i="16"/>
  <c r="BU16" i="16" s="1"/>
  <c r="BV16" i="16" s="1"/>
  <c r="BW16" i="16" s="1"/>
  <c r="BX16" i="16" s="1"/>
  <c r="AF16" i="16"/>
  <c r="AG16" i="16" s="1"/>
  <c r="AH16" i="16" s="1"/>
  <c r="AI16" i="16" s="1"/>
  <c r="AJ16" i="16" s="1"/>
  <c r="BE21" i="16"/>
  <c r="BF21" i="16" s="1"/>
  <c r="BG21" i="16" s="1"/>
  <c r="BH21" i="16" s="1"/>
  <c r="BI21" i="16" s="1"/>
  <c r="Q21" i="16"/>
  <c r="R21" i="16" s="1"/>
  <c r="S21" i="16" s="1"/>
  <c r="T21" i="16" s="1"/>
  <c r="U21" i="16" s="1"/>
  <c r="D52" i="16"/>
  <c r="D53" i="16"/>
  <c r="D51" i="16"/>
  <c r="BJ19" i="16"/>
  <c r="BK19" i="16" s="1"/>
  <c r="BL19" i="16" s="1"/>
  <c r="BM19" i="16" s="1"/>
  <c r="BN19" i="16" s="1"/>
  <c r="V19" i="16"/>
  <c r="W19" i="16" s="1"/>
  <c r="X19" i="16" s="1"/>
  <c r="Y19" i="16" s="1"/>
  <c r="Z19" i="16" s="1"/>
  <c r="BE18" i="16"/>
  <c r="BF18" i="16" s="1"/>
  <c r="BG18" i="16" s="1"/>
  <c r="BH18" i="16" s="1"/>
  <c r="BI18" i="16" s="1"/>
  <c r="Q18" i="16"/>
  <c r="R18" i="16" s="1"/>
  <c r="S18" i="16" s="1"/>
  <c r="T18" i="16" s="1"/>
  <c r="U18" i="16" s="1"/>
  <c r="AZ17" i="16"/>
  <c r="BA17" i="16" s="1"/>
  <c r="BB17" i="16" s="1"/>
  <c r="BC17" i="16" s="1"/>
  <c r="BD17" i="16" s="1"/>
  <c r="L17" i="16"/>
  <c r="M17" i="16" s="1"/>
  <c r="N17" i="16" s="1"/>
  <c r="O17" i="16" s="1"/>
  <c r="P17" i="16" s="1"/>
  <c r="BE16" i="16"/>
  <c r="BF16" i="16" s="1"/>
  <c r="BG16" i="16" s="1"/>
  <c r="BH16" i="16" s="1"/>
  <c r="BI16" i="16" s="1"/>
  <c r="Q16" i="16"/>
  <c r="R16" i="16" s="1"/>
  <c r="S16" i="16" s="1"/>
  <c r="T16" i="16" s="1"/>
  <c r="U16" i="16" s="1"/>
  <c r="AP21" i="16"/>
  <c r="AQ21" i="16" s="1"/>
  <c r="AR21" i="16" s="1"/>
  <c r="AS21" i="16" s="1"/>
  <c r="AT21" i="16" s="1"/>
  <c r="AU18" i="16"/>
  <c r="AV18" i="16" s="1"/>
  <c r="AW18" i="16" s="1"/>
  <c r="AX18" i="16" s="1"/>
  <c r="AY18" i="16" s="1"/>
  <c r="AU16" i="16"/>
  <c r="AV16" i="16" s="1"/>
  <c r="AW16" i="16" s="1"/>
  <c r="AX16" i="16" s="1"/>
  <c r="AY16" i="16" s="1"/>
  <c r="AZ19" i="16"/>
  <c r="BA19" i="16" s="1"/>
  <c r="BB19" i="16" s="1"/>
  <c r="BC19" i="16" s="1"/>
  <c r="BD19" i="16" s="1"/>
  <c r="L19" i="16"/>
  <c r="M19" i="16" s="1"/>
  <c r="N19" i="16" s="1"/>
  <c r="O19" i="16" s="1"/>
  <c r="P19" i="16" s="1"/>
  <c r="BO21" i="16"/>
  <c r="BP21" i="16" s="1"/>
  <c r="BQ21" i="16" s="1"/>
  <c r="BR21" i="16" s="1"/>
  <c r="BS21" i="16" s="1"/>
  <c r="AA21" i="16"/>
  <c r="AB21" i="16" s="1"/>
  <c r="AC21" i="16" s="1"/>
  <c r="AD21" i="16" s="1"/>
  <c r="AE21" i="16" s="1"/>
  <c r="E21" i="16"/>
  <c r="F21" i="16" s="1"/>
  <c r="AU19" i="16"/>
  <c r="AV19" i="16" s="1"/>
  <c r="AW19" i="16" s="1"/>
  <c r="AX19" i="16" s="1"/>
  <c r="AY19" i="16" s="1"/>
  <c r="AP18" i="16"/>
  <c r="AQ18" i="16" s="1"/>
  <c r="AR18" i="16" s="1"/>
  <c r="AS18" i="16" s="1"/>
  <c r="AT18" i="16" s="1"/>
  <c r="BY17" i="16"/>
  <c r="BZ17" i="16" s="1"/>
  <c r="CA17" i="16" s="1"/>
  <c r="CB17" i="16" s="1"/>
  <c r="CC17" i="16" s="1"/>
  <c r="AK17" i="16"/>
  <c r="AL17" i="16" s="1"/>
  <c r="AM17" i="16" s="1"/>
  <c r="AN17" i="16" s="1"/>
  <c r="AO17" i="16" s="1"/>
  <c r="AP16" i="16"/>
  <c r="AQ16" i="16" s="1"/>
  <c r="AR16" i="16" s="1"/>
  <c r="AS16" i="16" s="1"/>
  <c r="AT16" i="16" s="1"/>
  <c r="G17" i="16"/>
  <c r="H17" i="16" s="1"/>
  <c r="I17" i="16" s="1"/>
  <c r="J17" i="16" s="1"/>
  <c r="K17" i="16" s="1"/>
  <c r="AP19" i="16"/>
  <c r="AQ19" i="16" s="1"/>
  <c r="AR19" i="16" s="1"/>
  <c r="AS19" i="16" s="1"/>
  <c r="AT19" i="16" s="1"/>
  <c r="BY18" i="16"/>
  <c r="BZ18" i="16" s="1"/>
  <c r="CA18" i="16" s="1"/>
  <c r="CB18" i="16" s="1"/>
  <c r="CC18" i="16" s="1"/>
  <c r="AK18" i="16"/>
  <c r="AL18" i="16" s="1"/>
  <c r="AM18" i="16" s="1"/>
  <c r="AN18" i="16" s="1"/>
  <c r="AO18" i="16" s="1"/>
  <c r="BT17" i="16"/>
  <c r="BU17" i="16" s="1"/>
  <c r="BV17" i="16" s="1"/>
  <c r="BW17" i="16" s="1"/>
  <c r="BX17" i="16" s="1"/>
  <c r="AF17" i="16"/>
  <c r="AG17" i="16" s="1"/>
  <c r="AH17" i="16" s="1"/>
  <c r="AI17" i="16" s="1"/>
  <c r="AJ17" i="16" s="1"/>
  <c r="BY16" i="16"/>
  <c r="BZ16" i="16" s="1"/>
  <c r="CA16" i="16" s="1"/>
  <c r="CB16" i="16" s="1"/>
  <c r="CC16" i="16" s="1"/>
  <c r="AK16" i="16"/>
  <c r="AL16" i="16" s="1"/>
  <c r="AM16" i="16" s="1"/>
  <c r="AN16" i="16" s="1"/>
  <c r="AO16" i="16" s="1"/>
  <c r="BJ21" i="16"/>
  <c r="BK21" i="16" s="1"/>
  <c r="BL21" i="16" s="1"/>
  <c r="BM21" i="16" s="1"/>
  <c r="BN21" i="16" s="1"/>
  <c r="V21" i="16"/>
  <c r="W21" i="16" s="1"/>
  <c r="X21" i="16" s="1"/>
  <c r="Y21" i="16" s="1"/>
  <c r="Z21" i="16" s="1"/>
  <c r="AF21" i="16"/>
  <c r="AG21" i="16" s="1"/>
  <c r="AH21" i="16" s="1"/>
  <c r="AI21" i="16" s="1"/>
  <c r="AJ21" i="16" s="1"/>
  <c r="G19" i="16"/>
  <c r="H19" i="16" s="1"/>
  <c r="I19" i="16" s="1"/>
  <c r="J19" i="16" s="1"/>
  <c r="K19" i="16" s="1"/>
  <c r="AP17" i="16"/>
  <c r="AQ17" i="16" s="1"/>
  <c r="AR17" i="16" s="1"/>
  <c r="AS17" i="16" s="1"/>
  <c r="AT17" i="16" s="1"/>
  <c r="G16" i="16"/>
  <c r="H16" i="16" s="1"/>
  <c r="I16" i="16" s="1"/>
  <c r="J16" i="16" s="1"/>
  <c r="K16" i="16" s="1"/>
  <c r="BT21" i="16"/>
  <c r="BU21" i="16" s="1"/>
  <c r="BV21" i="16" s="1"/>
  <c r="BW21" i="16" s="1"/>
  <c r="BX21" i="16" s="1"/>
  <c r="G18" i="16"/>
  <c r="H18" i="16" s="1"/>
  <c r="I18" i="16" s="1"/>
  <c r="J18" i="16" s="1"/>
  <c r="K18" i="16" s="1"/>
  <c r="BT19" i="16"/>
  <c r="BU19" i="16" s="1"/>
  <c r="BV19" i="16" s="1"/>
  <c r="BW19" i="16" s="1"/>
  <c r="BX19" i="16" s="1"/>
  <c r="AF19" i="16"/>
  <c r="AG19" i="16" s="1"/>
  <c r="AH19" i="16" s="1"/>
  <c r="AI19" i="16" s="1"/>
  <c r="AJ19" i="16" s="1"/>
  <c r="BO18" i="16"/>
  <c r="BP18" i="16" s="1"/>
  <c r="BQ18" i="16" s="1"/>
  <c r="BR18" i="16" s="1"/>
  <c r="BS18" i="16" s="1"/>
  <c r="AA18" i="16"/>
  <c r="AB18" i="16" s="1"/>
  <c r="AC18" i="16" s="1"/>
  <c r="AD18" i="16" s="1"/>
  <c r="AE18" i="16" s="1"/>
  <c r="BJ17" i="16"/>
  <c r="BK17" i="16" s="1"/>
  <c r="BL17" i="16" s="1"/>
  <c r="BM17" i="16" s="1"/>
  <c r="BN17" i="16" s="1"/>
  <c r="V17" i="16"/>
  <c r="W17" i="16" s="1"/>
  <c r="X17" i="16" s="1"/>
  <c r="Y17" i="16" s="1"/>
  <c r="Z17" i="16" s="1"/>
  <c r="BO16" i="16"/>
  <c r="BP16" i="16" s="1"/>
  <c r="BQ16" i="16" s="1"/>
  <c r="BR16" i="16" s="1"/>
  <c r="BS16" i="16" s="1"/>
  <c r="AA16" i="16"/>
  <c r="AB16" i="16" s="1"/>
  <c r="AC16" i="16" s="1"/>
  <c r="AD16" i="16" s="1"/>
  <c r="AE16" i="16" s="1"/>
  <c r="E19" i="16"/>
  <c r="F19" i="16" s="1"/>
  <c r="E18" i="16"/>
  <c r="F18" i="16" s="1"/>
  <c r="E16" i="16"/>
  <c r="F16" i="16" s="1"/>
  <c r="E17" i="16"/>
  <c r="F17" i="16" s="1"/>
  <c r="E176" i="7"/>
  <c r="F148" i="8"/>
  <c r="BN161" i="12" s="1"/>
  <c r="BQ161" i="11"/>
  <c r="F92" i="8"/>
  <c r="BN113" i="12" s="1"/>
  <c r="BQ113" i="11"/>
  <c r="F20" i="8"/>
  <c r="BN29" i="12" s="1"/>
  <c r="BQ29" i="11"/>
  <c r="F51" i="8"/>
  <c r="BN103" i="12" s="1"/>
  <c r="BQ103" i="11"/>
  <c r="F220" i="8"/>
  <c r="BQ269" i="11"/>
  <c r="F68" i="8"/>
  <c r="BN82" i="12" s="1"/>
  <c r="BQ82" i="11"/>
  <c r="F179" i="8"/>
  <c r="BQ217" i="11"/>
  <c r="F59" i="8"/>
  <c r="BN63" i="12" s="1"/>
  <c r="BQ63" i="11"/>
  <c r="F186" i="8"/>
  <c r="BN151" i="12" s="1"/>
  <c r="BQ151" i="11"/>
  <c r="F138" i="8"/>
  <c r="BN164" i="12" s="1"/>
  <c r="BQ164" i="11"/>
  <c r="F98" i="8"/>
  <c r="BN119" i="12" s="1"/>
  <c r="BQ119" i="11"/>
  <c r="F50" i="8"/>
  <c r="BQ45" i="11"/>
  <c r="F10" i="8"/>
  <c r="BN13" i="12" s="1"/>
  <c r="BQ13" i="11"/>
  <c r="F49" i="8"/>
  <c r="BN52" i="12" s="1"/>
  <c r="BQ52" i="11"/>
  <c r="F188" i="8"/>
  <c r="BQ210" i="11"/>
  <c r="F172" i="8"/>
  <c r="BQ230" i="11"/>
  <c r="F132" i="8"/>
  <c r="BN154" i="12" s="1"/>
  <c r="BQ154" i="11"/>
  <c r="F100" i="8"/>
  <c r="BN121" i="12" s="1"/>
  <c r="BQ121" i="11"/>
  <c r="F76" i="8"/>
  <c r="BN59" i="12" s="1"/>
  <c r="BQ59" i="11"/>
  <c r="F52" i="8"/>
  <c r="BN54" i="12" s="1"/>
  <c r="BQ54" i="11"/>
  <c r="F44" i="8"/>
  <c r="BN44" i="12" s="1"/>
  <c r="BQ44" i="11"/>
  <c r="F4" i="8"/>
  <c r="BN9" i="12" s="1"/>
  <c r="BQ9" i="11"/>
  <c r="F211" i="8"/>
  <c r="BN254" i="12" s="1"/>
  <c r="BQ254" i="11"/>
  <c r="F163" i="8"/>
  <c r="BN205" i="12" s="1"/>
  <c r="BQ205" i="11"/>
  <c r="F131" i="8"/>
  <c r="BN83" i="12" s="1"/>
  <c r="BQ83" i="11"/>
  <c r="F115" i="8"/>
  <c r="BQ135" i="11"/>
  <c r="F83" i="8"/>
  <c r="BN96" i="12" s="1"/>
  <c r="BQ96" i="11"/>
  <c r="F11" i="8"/>
  <c r="BN14" i="12" s="1"/>
  <c r="BQ14" i="11"/>
  <c r="F202" i="8"/>
  <c r="BN248" i="12" s="1"/>
  <c r="BQ248" i="11"/>
  <c r="F170" i="8"/>
  <c r="BQ211" i="11"/>
  <c r="F146" i="8"/>
  <c r="BQ177" i="11"/>
  <c r="F114" i="8"/>
  <c r="BQ145" i="11"/>
  <c r="F106" i="8"/>
  <c r="BN197" i="12" s="1"/>
  <c r="BQ197" i="11"/>
  <c r="F58" i="8"/>
  <c r="BN61" i="12" s="1"/>
  <c r="BQ61" i="11"/>
  <c r="F34" i="8"/>
  <c r="BQ20" i="11"/>
  <c r="F185" i="8"/>
  <c r="BN137" i="12" s="1"/>
  <c r="BQ137" i="11"/>
  <c r="F153" i="8"/>
  <c r="BN192" i="12" s="1"/>
  <c r="BQ192" i="11"/>
  <c r="F129" i="8"/>
  <c r="BQ171" i="11"/>
  <c r="F105" i="8"/>
  <c r="BN128" i="12" s="1"/>
  <c r="BQ128" i="11"/>
  <c r="F89" i="8"/>
  <c r="BN100" i="12" s="1"/>
  <c r="BQ100" i="11"/>
  <c r="F65" i="8"/>
  <c r="BN75" i="12" s="1"/>
  <c r="BQ75" i="11"/>
  <c r="F41" i="8"/>
  <c r="BQ233" i="11"/>
  <c r="F17" i="8"/>
  <c r="BN26" i="12" s="1"/>
  <c r="BQ26" i="11"/>
  <c r="F208" i="8"/>
  <c r="BN12" i="12" s="1"/>
  <c r="BQ12" i="11"/>
  <c r="F176" i="8"/>
  <c r="BN225" i="12" s="1"/>
  <c r="BQ225" i="11"/>
  <c r="F128" i="8"/>
  <c r="BQ170" i="11"/>
  <c r="F96" i="8"/>
  <c r="BN115" i="12" s="1"/>
  <c r="BQ115" i="11"/>
  <c r="F72" i="8"/>
  <c r="BN203" i="12" s="1"/>
  <c r="BQ203" i="11"/>
  <c r="F56" i="8"/>
  <c r="BN62" i="12" s="1"/>
  <c r="BQ62" i="11"/>
  <c r="F40" i="8"/>
  <c r="BQ38" i="11"/>
  <c r="F16" i="8"/>
  <c r="BN27" i="12" s="1"/>
  <c r="BQ27" i="11"/>
  <c r="F196" i="8"/>
  <c r="BN237" i="12" s="1"/>
  <c r="BQ237" i="11"/>
  <c r="F180" i="8"/>
  <c r="BQ267" i="11"/>
  <c r="F140" i="8"/>
  <c r="BN183" i="12" s="1"/>
  <c r="BQ183" i="11"/>
  <c r="F108" i="8"/>
  <c r="BN265" i="12" s="1"/>
  <c r="BQ265" i="11"/>
  <c r="F84" i="8"/>
  <c r="BQ89" i="11"/>
  <c r="F60" i="8"/>
  <c r="BN70" i="12" s="1"/>
  <c r="BQ70" i="11"/>
  <c r="F203" i="8"/>
  <c r="BN239" i="12" s="1"/>
  <c r="BQ239" i="11"/>
  <c r="F171" i="8"/>
  <c r="BN218" i="12" s="1"/>
  <c r="BQ218" i="11"/>
  <c r="F139" i="8"/>
  <c r="BQ175" i="11"/>
  <c r="F123" i="8"/>
  <c r="BN173" i="12" s="1"/>
  <c r="BQ173" i="11"/>
  <c r="F91" i="8"/>
  <c r="BN118" i="12" s="1"/>
  <c r="BQ118" i="11"/>
  <c r="F67" i="8"/>
  <c r="BQ76" i="11"/>
  <c r="F43" i="8"/>
  <c r="BN43" i="12" s="1"/>
  <c r="BQ43" i="11"/>
  <c r="F27" i="8"/>
  <c r="BN28" i="12" s="1"/>
  <c r="BQ28" i="11"/>
  <c r="F3" i="8"/>
  <c r="BN6" i="12" s="1"/>
  <c r="BQ6" i="11"/>
  <c r="F218" i="8"/>
  <c r="BN266" i="12" s="1"/>
  <c r="BQ266" i="11"/>
  <c r="F194" i="8"/>
  <c r="BN238" i="12" s="1"/>
  <c r="BQ238" i="11"/>
  <c r="F154" i="8"/>
  <c r="BN189" i="12" s="1"/>
  <c r="BQ189" i="11"/>
  <c r="F130" i="8"/>
  <c r="BN158" i="12" s="1"/>
  <c r="BQ158" i="11"/>
  <c r="F90" i="8"/>
  <c r="BN105" i="12" s="1"/>
  <c r="BQ105" i="11"/>
  <c r="F66" i="8"/>
  <c r="BQ228" i="11"/>
  <c r="F26" i="8"/>
  <c r="BN32" i="12" s="1"/>
  <c r="BQ32" i="11"/>
  <c r="F201" i="8"/>
  <c r="BN247" i="12" s="1"/>
  <c r="BQ247" i="11"/>
  <c r="F161" i="8"/>
  <c r="BN196" i="12" s="1"/>
  <c r="BQ196" i="11"/>
  <c r="F73" i="8"/>
  <c r="BQ84" i="11"/>
  <c r="F192" i="8"/>
  <c r="BN231" i="12" s="1"/>
  <c r="BQ231" i="11"/>
  <c r="F215" i="8"/>
  <c r="BN261" i="12" s="1"/>
  <c r="BQ261" i="11"/>
  <c r="F191" i="8"/>
  <c r="BN41" i="12" s="1"/>
  <c r="BQ41" i="11"/>
  <c r="F151" i="8"/>
  <c r="BN186" i="12" s="1"/>
  <c r="BQ186" i="11"/>
  <c r="F111" i="8"/>
  <c r="BN133" i="12" s="1"/>
  <c r="BQ133" i="11"/>
  <c r="F23" i="8"/>
  <c r="BQ22" i="11"/>
  <c r="F212" i="8"/>
  <c r="BN256" i="12" s="1"/>
  <c r="BQ256" i="11"/>
  <c r="F164" i="8"/>
  <c r="BN206" i="12" s="1"/>
  <c r="BQ206" i="11"/>
  <c r="F124" i="8"/>
  <c r="BN156" i="12" s="1"/>
  <c r="BQ156" i="11"/>
  <c r="F36" i="8"/>
  <c r="BN127" i="12" s="1"/>
  <c r="BQ127" i="11"/>
  <c r="F219" i="8"/>
  <c r="BQ268" i="11"/>
  <c r="F187" i="8"/>
  <c r="BN257" i="12" s="1"/>
  <c r="BQ257" i="11"/>
  <c r="F147" i="8"/>
  <c r="BQ178" i="11"/>
  <c r="F99" i="8"/>
  <c r="BN120" i="12" s="1"/>
  <c r="BQ120" i="11"/>
  <c r="F35" i="8"/>
  <c r="BQ51" i="11"/>
  <c r="F210" i="8"/>
  <c r="BN255" i="12" s="1"/>
  <c r="BQ255" i="11"/>
  <c r="F162" i="8"/>
  <c r="BN204" i="12" s="1"/>
  <c r="BQ204" i="11"/>
  <c r="F122" i="8"/>
  <c r="BQ172" i="11"/>
  <c r="F82" i="8"/>
  <c r="BN97" i="12" s="1"/>
  <c r="BQ97" i="11"/>
  <c r="F42" i="8"/>
  <c r="BN42" i="12" s="1"/>
  <c r="BQ42" i="11"/>
  <c r="F18" i="8"/>
  <c r="BN24" i="12" s="1"/>
  <c r="BQ24" i="11"/>
  <c r="F209" i="8"/>
  <c r="BN85" i="12" s="1"/>
  <c r="BQ85" i="11"/>
  <c r="F169" i="8"/>
  <c r="BN209" i="12" s="1"/>
  <c r="BQ209" i="11"/>
  <c r="F137" i="8"/>
  <c r="BQ169" i="11"/>
  <c r="F113" i="8"/>
  <c r="BN134" i="12" s="1"/>
  <c r="BQ134" i="11"/>
  <c r="F81" i="8"/>
  <c r="BN94" i="12" s="1"/>
  <c r="BQ94" i="11"/>
  <c r="F25" i="8"/>
  <c r="BN36" i="12" s="1"/>
  <c r="BQ36" i="11"/>
  <c r="F136" i="8"/>
  <c r="BN152" i="12" s="1"/>
  <c r="BQ152" i="11"/>
  <c r="F112" i="8"/>
  <c r="BN149" i="12" s="1"/>
  <c r="BQ149" i="11"/>
  <c r="F88" i="8"/>
  <c r="BN101" i="12" s="1"/>
  <c r="BQ101" i="11"/>
  <c r="F32" i="8"/>
  <c r="BN25" i="12" s="1"/>
  <c r="BQ25" i="11"/>
  <c r="F207" i="8"/>
  <c r="BN252" i="12" s="1"/>
  <c r="BQ252" i="11"/>
  <c r="F183" i="8"/>
  <c r="BN142" i="12" s="1"/>
  <c r="BQ142" i="11"/>
  <c r="F167" i="8"/>
  <c r="BN216" i="12" s="1"/>
  <c r="BQ216" i="11"/>
  <c r="F143" i="8"/>
  <c r="BN176" i="12" s="1"/>
  <c r="BQ176" i="11"/>
  <c r="F119" i="8"/>
  <c r="BN148" i="12" s="1"/>
  <c r="BQ148" i="11"/>
  <c r="F95" i="8"/>
  <c r="BN117" i="12" s="1"/>
  <c r="BQ117" i="11"/>
  <c r="F87" i="8"/>
  <c r="BN104" i="12" s="1"/>
  <c r="BQ104" i="11"/>
  <c r="F63" i="8"/>
  <c r="BQ92" i="11"/>
  <c r="F47" i="8"/>
  <c r="BQ47" i="11"/>
  <c r="F31" i="8"/>
  <c r="BN35" i="12" s="1"/>
  <c r="BQ35" i="11"/>
  <c r="F7" i="8"/>
  <c r="BN10" i="12" s="1"/>
  <c r="BQ10" i="11"/>
  <c r="F214" i="8"/>
  <c r="BN258" i="12" s="1"/>
  <c r="BQ258" i="11"/>
  <c r="F206" i="8"/>
  <c r="BQ251" i="11"/>
  <c r="F198" i="8"/>
  <c r="BQ236" i="11"/>
  <c r="F190" i="8"/>
  <c r="BN227" i="12" s="1"/>
  <c r="BQ227" i="11"/>
  <c r="F182" i="8"/>
  <c r="BN74" i="12" s="1"/>
  <c r="BQ74" i="11"/>
  <c r="F174" i="8"/>
  <c r="BN212" i="12" s="1"/>
  <c r="BQ212" i="11"/>
  <c r="F166" i="8"/>
  <c r="BN264" i="12" s="1"/>
  <c r="BQ264" i="11"/>
  <c r="F158" i="8"/>
  <c r="BN191" i="12" s="1"/>
  <c r="BQ191" i="11"/>
  <c r="F150" i="8"/>
  <c r="BN181" i="12" s="1"/>
  <c r="BQ181" i="11"/>
  <c r="F142" i="8"/>
  <c r="BN180" i="12" s="1"/>
  <c r="BQ180" i="11"/>
  <c r="F134" i="8"/>
  <c r="BN167" i="12" s="1"/>
  <c r="BQ167" i="11"/>
  <c r="F126" i="8"/>
  <c r="BN163" i="12" s="1"/>
  <c r="BQ163" i="11"/>
  <c r="F118" i="8"/>
  <c r="BN147" i="12" s="1"/>
  <c r="BQ147" i="11"/>
  <c r="F110" i="8"/>
  <c r="BN126" i="12" s="1"/>
  <c r="BQ126" i="11"/>
  <c r="F102" i="8"/>
  <c r="BN122" i="12" s="1"/>
  <c r="BQ122" i="11"/>
  <c r="F94" i="8"/>
  <c r="BN116" i="12" s="1"/>
  <c r="BQ116" i="11"/>
  <c r="F86" i="8"/>
  <c r="BN98" i="12" s="1"/>
  <c r="BQ98" i="11"/>
  <c r="F78" i="8"/>
  <c r="BN88" i="12" s="1"/>
  <c r="BQ88" i="11"/>
  <c r="F70" i="8"/>
  <c r="BN79" i="12" s="1"/>
  <c r="BQ79" i="11"/>
  <c r="F62" i="8"/>
  <c r="BN215" i="12" s="1"/>
  <c r="BQ215" i="11"/>
  <c r="F54" i="8"/>
  <c r="BN57" i="12" s="1"/>
  <c r="BQ57" i="11"/>
  <c r="F46" i="8"/>
  <c r="BQ50" i="11"/>
  <c r="F38" i="8"/>
  <c r="BN39" i="12" s="1"/>
  <c r="BQ39" i="11"/>
  <c r="F30" i="8"/>
  <c r="BN259" i="12" s="1"/>
  <c r="BQ259" i="11"/>
  <c r="F22" i="8"/>
  <c r="BN30" i="12" s="1"/>
  <c r="BQ30" i="11"/>
  <c r="F14" i="8"/>
  <c r="BN18" i="12" s="1"/>
  <c r="BQ18" i="11"/>
  <c r="F6" i="8"/>
  <c r="BN15" i="12" s="1"/>
  <c r="BQ15" i="11"/>
  <c r="F204" i="8"/>
  <c r="BN232" i="12" s="1"/>
  <c r="BQ232" i="11"/>
  <c r="F156" i="8"/>
  <c r="BN199" i="12" s="1"/>
  <c r="BQ199" i="11"/>
  <c r="F116" i="8"/>
  <c r="BN136" i="12" s="1"/>
  <c r="BQ136" i="11"/>
  <c r="F28" i="8"/>
  <c r="BQ37" i="11"/>
  <c r="F195" i="8"/>
  <c r="BQ250" i="11"/>
  <c r="F155" i="8"/>
  <c r="BN193" i="12" s="1"/>
  <c r="BQ193" i="11"/>
  <c r="F107" i="8"/>
  <c r="BN130" i="12" s="1"/>
  <c r="BQ130" i="11"/>
  <c r="F75" i="8"/>
  <c r="BN86" i="12" s="1"/>
  <c r="BQ86" i="11"/>
  <c r="F19" i="8"/>
  <c r="BN34" i="12" s="1"/>
  <c r="BQ34" i="11"/>
  <c r="F178" i="8"/>
  <c r="BN213" i="12" s="1"/>
  <c r="BQ213" i="11"/>
  <c r="F74" i="8"/>
  <c r="BQ90" i="11"/>
  <c r="F177" i="8"/>
  <c r="BN226" i="12" s="1"/>
  <c r="BQ226" i="11"/>
  <c r="F145" i="8"/>
  <c r="BN179" i="12" s="1"/>
  <c r="BQ179" i="11"/>
  <c r="F121" i="8"/>
  <c r="BQ155" i="11"/>
  <c r="F97" i="8"/>
  <c r="BN112" i="12" s="1"/>
  <c r="BQ112" i="11"/>
  <c r="F57" i="8"/>
  <c r="BN60" i="12" s="1"/>
  <c r="BQ60" i="11"/>
  <c r="F33" i="8"/>
  <c r="BQ23" i="11"/>
  <c r="F9" i="8"/>
  <c r="BN16" i="12" s="1"/>
  <c r="BQ16" i="11"/>
  <c r="F216" i="8"/>
  <c r="BN260" i="12" s="1"/>
  <c r="BQ260" i="11"/>
  <c r="F200" i="8"/>
  <c r="BN246" i="12" s="1"/>
  <c r="BQ246" i="11"/>
  <c r="F184" i="8"/>
  <c r="BN129" i="12" s="1"/>
  <c r="BQ129" i="11"/>
  <c r="F168" i="8"/>
  <c r="BQ223" i="11"/>
  <c r="F160" i="8"/>
  <c r="BN198" i="12" s="1"/>
  <c r="BQ198" i="11"/>
  <c r="F144" i="8"/>
  <c r="BN184" i="12" s="1"/>
  <c r="BQ184" i="11"/>
  <c r="F120" i="8"/>
  <c r="BN150" i="12" s="1"/>
  <c r="BQ150" i="11"/>
  <c r="F104" i="8"/>
  <c r="BQ125" i="11"/>
  <c r="F80" i="8"/>
  <c r="BN95" i="12" s="1"/>
  <c r="BQ95" i="11"/>
  <c r="F64" i="8"/>
  <c r="BQ73" i="11"/>
  <c r="F48" i="8"/>
  <c r="BQ48" i="11"/>
  <c r="F24" i="8"/>
  <c r="BN31" i="12" s="1"/>
  <c r="BQ31" i="11"/>
  <c r="F8" i="8"/>
  <c r="BQ8" i="11"/>
  <c r="F199" i="8"/>
  <c r="BN243" i="12" s="1"/>
  <c r="BQ243" i="11"/>
  <c r="F175" i="8"/>
  <c r="BN229" i="12" s="1"/>
  <c r="BQ229" i="11"/>
  <c r="F159" i="8"/>
  <c r="BN194" i="12" s="1"/>
  <c r="BQ194" i="11"/>
  <c r="F135" i="8"/>
  <c r="BN166" i="12" s="1"/>
  <c r="BQ166" i="11"/>
  <c r="F127" i="8"/>
  <c r="BN159" i="12" s="1"/>
  <c r="BQ159" i="11"/>
  <c r="F103" i="8"/>
  <c r="BN124" i="12" s="1"/>
  <c r="BQ124" i="11"/>
  <c r="F79" i="8"/>
  <c r="BN93" i="12" s="1"/>
  <c r="BQ93" i="11"/>
  <c r="F71" i="8"/>
  <c r="BN81" i="12" s="1"/>
  <c r="BQ81" i="11"/>
  <c r="F55" i="8"/>
  <c r="BN58" i="12" s="1"/>
  <c r="BQ58" i="11"/>
  <c r="F39" i="8"/>
  <c r="BN56" i="12" s="1"/>
  <c r="BQ56" i="11"/>
  <c r="F15" i="8"/>
  <c r="BN19" i="12" s="1"/>
  <c r="BQ19" i="11"/>
  <c r="F213" i="8"/>
  <c r="BN262" i="12" s="1"/>
  <c r="BQ262" i="11"/>
  <c r="F205" i="8"/>
  <c r="BN249" i="12" s="1"/>
  <c r="BQ249" i="11"/>
  <c r="F197" i="8"/>
  <c r="BN241" i="12" s="1"/>
  <c r="BQ241" i="11"/>
  <c r="F189" i="8"/>
  <c r="BN224" i="12" s="1"/>
  <c r="BQ224" i="11"/>
  <c r="F181" i="8"/>
  <c r="BQ220" i="11"/>
  <c r="F173" i="8"/>
  <c r="BQ214" i="11"/>
  <c r="F165" i="8"/>
  <c r="BQ207" i="11"/>
  <c r="F157" i="8"/>
  <c r="BN190" i="12" s="1"/>
  <c r="BQ190" i="11"/>
  <c r="F149" i="8"/>
  <c r="BN168" i="12" s="1"/>
  <c r="BQ168" i="11"/>
  <c r="F141" i="8"/>
  <c r="BN182" i="12" s="1"/>
  <c r="BQ182" i="11"/>
  <c r="F133" i="8"/>
  <c r="BN153" i="12" s="1"/>
  <c r="BQ153" i="11"/>
  <c r="F125" i="8"/>
  <c r="BQ162" i="11"/>
  <c r="F117" i="8"/>
  <c r="BN141" i="12" s="1"/>
  <c r="BQ141" i="11"/>
  <c r="F109" i="8"/>
  <c r="BN131" i="12" s="1"/>
  <c r="BQ131" i="11"/>
  <c r="F101" i="8"/>
  <c r="BN123" i="12" s="1"/>
  <c r="BQ123" i="11"/>
  <c r="F93" i="8"/>
  <c r="BN110" i="12" s="1"/>
  <c r="BQ110" i="11"/>
  <c r="F85" i="8"/>
  <c r="BQ91" i="11"/>
  <c r="F77" i="8"/>
  <c r="BQ87" i="11"/>
  <c r="F69" i="8"/>
  <c r="BN80" i="12" s="1"/>
  <c r="BQ80" i="11"/>
  <c r="F61" i="8"/>
  <c r="BN71" i="12" s="1"/>
  <c r="BQ71" i="11"/>
  <c r="F53" i="8"/>
  <c r="BN55" i="12" s="1"/>
  <c r="BQ55" i="11"/>
  <c r="F45" i="8"/>
  <c r="BN49" i="12" s="1"/>
  <c r="BQ49" i="11"/>
  <c r="F37" i="8"/>
  <c r="BQ46" i="11"/>
  <c r="F29" i="8"/>
  <c r="BN33" i="12" s="1"/>
  <c r="BQ33" i="11"/>
  <c r="F21" i="8"/>
  <c r="BN21" i="12" s="1"/>
  <c r="BQ21" i="11"/>
  <c r="F13" i="8"/>
  <c r="BN17" i="12" s="1"/>
  <c r="BQ17" i="11"/>
  <c r="F5" i="8"/>
  <c r="BN64" i="12" s="1"/>
  <c r="BQ64" i="11"/>
  <c r="I4" i="8"/>
  <c r="E307" i="7" s="1"/>
  <c r="I12" i="8"/>
  <c r="D23" i="5"/>
  <c r="D26" i="5"/>
  <c r="D25" i="5"/>
  <c r="D35" i="16"/>
  <c r="D42" i="16" s="1"/>
  <c r="E1" i="16"/>
  <c r="F1" i="16" s="1"/>
  <c r="D6" i="5"/>
  <c r="D63" i="5"/>
  <c r="I44" i="8"/>
  <c r="I36" i="8"/>
  <c r="I28" i="8"/>
  <c r="I20" i="8"/>
  <c r="I195" i="8"/>
  <c r="I131" i="8"/>
  <c r="I67" i="8"/>
  <c r="I219" i="8"/>
  <c r="I211" i="8"/>
  <c r="I203" i="8"/>
  <c r="I187" i="8"/>
  <c r="I179" i="8"/>
  <c r="I171" i="8"/>
  <c r="I163" i="8"/>
  <c r="I155" i="8"/>
  <c r="I147" i="8"/>
  <c r="I139" i="8"/>
  <c r="I123" i="8"/>
  <c r="I115" i="8"/>
  <c r="I107" i="8"/>
  <c r="I99" i="8"/>
  <c r="I91" i="8"/>
  <c r="I83" i="8"/>
  <c r="I75" i="8"/>
  <c r="I59" i="8"/>
  <c r="I51" i="8"/>
  <c r="I43" i="8"/>
  <c r="I35" i="8"/>
  <c r="I27" i="8"/>
  <c r="I19" i="8"/>
  <c r="I11" i="8"/>
  <c r="I216" i="8"/>
  <c r="I208" i="8"/>
  <c r="E257" i="7" s="1"/>
  <c r="I200" i="8"/>
  <c r="I192" i="8"/>
  <c r="I184" i="8"/>
  <c r="I176" i="8"/>
  <c r="I168" i="8"/>
  <c r="I160" i="8"/>
  <c r="I152" i="8"/>
  <c r="I144" i="8"/>
  <c r="I136" i="8"/>
  <c r="I128" i="8"/>
  <c r="I120" i="8"/>
  <c r="E339" i="7" s="1"/>
  <c r="I112" i="8"/>
  <c r="I104" i="8"/>
  <c r="I96" i="8"/>
  <c r="I88" i="8"/>
  <c r="I80" i="8"/>
  <c r="I72" i="8"/>
  <c r="E351" i="7" s="1"/>
  <c r="I64" i="8"/>
  <c r="I56" i="8"/>
  <c r="I48" i="8"/>
  <c r="I215" i="8"/>
  <c r="I207" i="8"/>
  <c r="I199" i="8"/>
  <c r="I191" i="8"/>
  <c r="I183" i="8"/>
  <c r="I175" i="8"/>
  <c r="I167" i="8"/>
  <c r="I159" i="8"/>
  <c r="I151" i="8"/>
  <c r="I143" i="8"/>
  <c r="E353" i="7" s="1"/>
  <c r="I135" i="8"/>
  <c r="E338" i="7" s="1"/>
  <c r="I127" i="8"/>
  <c r="I119" i="8"/>
  <c r="I111" i="8"/>
  <c r="I103" i="8"/>
  <c r="I95" i="8"/>
  <c r="I87" i="8"/>
  <c r="I79" i="8"/>
  <c r="I71" i="8"/>
  <c r="I63" i="8"/>
  <c r="I55" i="8"/>
  <c r="I47" i="8"/>
  <c r="I39" i="8"/>
  <c r="I31" i="8"/>
  <c r="I23" i="8"/>
  <c r="I15" i="8"/>
  <c r="I7" i="8"/>
  <c r="I214" i="8"/>
  <c r="I206" i="8"/>
  <c r="I198" i="8"/>
  <c r="I190" i="8"/>
  <c r="I182" i="8"/>
  <c r="I174" i="8"/>
  <c r="I166" i="8"/>
  <c r="I158" i="8"/>
  <c r="I150" i="8"/>
  <c r="I142" i="8"/>
  <c r="I134" i="8"/>
  <c r="I126" i="8"/>
  <c r="I118" i="8"/>
  <c r="I110" i="8"/>
  <c r="I102" i="8"/>
  <c r="I94" i="8"/>
  <c r="I86" i="8"/>
  <c r="I78" i="8"/>
  <c r="I70" i="8"/>
  <c r="I62" i="8"/>
  <c r="I54" i="8"/>
  <c r="I46" i="8"/>
  <c r="I38" i="8"/>
  <c r="I30" i="8"/>
  <c r="I22" i="8"/>
  <c r="I14" i="8"/>
  <c r="I6" i="8"/>
  <c r="I3" i="8"/>
  <c r="E209" i="7" s="1"/>
  <c r="I213" i="8"/>
  <c r="I205" i="8"/>
  <c r="I197" i="8"/>
  <c r="I189" i="8"/>
  <c r="I181" i="8"/>
  <c r="I173" i="8"/>
  <c r="I165" i="8"/>
  <c r="I157" i="8"/>
  <c r="I149" i="8"/>
  <c r="I141" i="8"/>
  <c r="I133" i="8"/>
  <c r="I125" i="8"/>
  <c r="I117" i="8"/>
  <c r="I109" i="8"/>
  <c r="I101" i="8"/>
  <c r="I93" i="8"/>
  <c r="I85" i="8"/>
  <c r="I77" i="8"/>
  <c r="I69" i="8"/>
  <c r="I61" i="8"/>
  <c r="I53" i="8"/>
  <c r="I45" i="8"/>
  <c r="I37" i="8"/>
  <c r="I29" i="8"/>
  <c r="I21" i="8"/>
  <c r="I13" i="8"/>
  <c r="I5" i="8"/>
  <c r="I220" i="8"/>
  <c r="I212" i="8"/>
  <c r="I204" i="8"/>
  <c r="I196" i="8"/>
  <c r="I188" i="8"/>
  <c r="I180" i="8"/>
  <c r="I172" i="8"/>
  <c r="I164" i="8"/>
  <c r="I156" i="8"/>
  <c r="I148" i="8"/>
  <c r="I140" i="8"/>
  <c r="I132" i="8"/>
  <c r="I124" i="8"/>
  <c r="I116" i="8"/>
  <c r="I108" i="8"/>
  <c r="I100" i="8"/>
  <c r="I92" i="8"/>
  <c r="I84" i="8"/>
  <c r="I76" i="8"/>
  <c r="I68" i="8"/>
  <c r="I60" i="8"/>
  <c r="I52" i="8"/>
  <c r="I40" i="8"/>
  <c r="I32" i="8"/>
  <c r="I24" i="8"/>
  <c r="I16" i="8"/>
  <c r="I8" i="8"/>
  <c r="E226" i="7" s="1"/>
  <c r="I218" i="8"/>
  <c r="I202" i="8"/>
  <c r="I194" i="8"/>
  <c r="I186" i="8"/>
  <c r="I178" i="8"/>
  <c r="I170" i="8"/>
  <c r="I162" i="8"/>
  <c r="E314" i="7" s="1"/>
  <c r="I154" i="8"/>
  <c r="I146" i="8"/>
  <c r="I138" i="8"/>
  <c r="E202" i="7" s="1"/>
  <c r="I130" i="8"/>
  <c r="I122" i="8"/>
  <c r="I114" i="8"/>
  <c r="I106" i="8"/>
  <c r="E225" i="7" s="1"/>
  <c r="I98" i="8"/>
  <c r="I90" i="8"/>
  <c r="I82" i="8"/>
  <c r="E355" i="7" s="1"/>
  <c r="I74" i="8"/>
  <c r="I66" i="8"/>
  <c r="I58" i="8"/>
  <c r="I50" i="8"/>
  <c r="I42" i="8"/>
  <c r="I34" i="8"/>
  <c r="I26" i="8"/>
  <c r="I18" i="8"/>
  <c r="I217" i="8"/>
  <c r="E295" i="7" s="1"/>
  <c r="I209" i="8"/>
  <c r="I201" i="8"/>
  <c r="I193" i="8"/>
  <c r="I185" i="8"/>
  <c r="I177" i="8"/>
  <c r="I169" i="8"/>
  <c r="I161" i="8"/>
  <c r="I153" i="8"/>
  <c r="I145" i="8"/>
  <c r="I137" i="8"/>
  <c r="I129" i="8"/>
  <c r="I121" i="8"/>
  <c r="I113" i="8"/>
  <c r="I105" i="8"/>
  <c r="I97" i="8"/>
  <c r="I89" i="8"/>
  <c r="I81" i="8"/>
  <c r="E63" i="7" s="1"/>
  <c r="I73" i="8"/>
  <c r="I65" i="8"/>
  <c r="I57" i="8"/>
  <c r="I49" i="8"/>
  <c r="I41" i="8"/>
  <c r="I33" i="8"/>
  <c r="I25" i="8"/>
  <c r="I17" i="8"/>
  <c r="I9" i="8"/>
  <c r="C31" i="5"/>
  <c r="D31" i="5"/>
  <c r="C54" i="5"/>
  <c r="D52" i="5"/>
  <c r="D24" i="5" s="1"/>
  <c r="C53" i="5"/>
  <c r="C52" i="5"/>
  <c r="C51" i="5"/>
  <c r="F152" i="8"/>
  <c r="BN188" i="12" s="1"/>
  <c r="D55" i="5" l="1"/>
  <c r="D6" i="16"/>
  <c r="D55" i="16" s="1"/>
  <c r="D31" i="16"/>
  <c r="D38" i="16" s="1"/>
  <c r="G1" i="16"/>
  <c r="D70" i="5"/>
  <c r="D14" i="16"/>
  <c r="D20" i="5"/>
  <c r="D20" i="16" s="1"/>
  <c r="D27" i="5"/>
  <c r="D59" i="5"/>
  <c r="E41" i="7"/>
  <c r="E330" i="7"/>
  <c r="E223" i="7"/>
  <c r="E100" i="7"/>
  <c r="E92" i="7"/>
  <c r="E356" i="7"/>
  <c r="E135" i="7"/>
  <c r="E242" i="7"/>
  <c r="E174" i="7"/>
  <c r="E72" i="7"/>
  <c r="E129" i="7"/>
  <c r="E274" i="7"/>
  <c r="E173" i="7"/>
  <c r="E246" i="7"/>
  <c r="E46" i="7"/>
  <c r="E188" i="7"/>
  <c r="E104" i="7"/>
  <c r="E234" i="7"/>
  <c r="E341" i="7"/>
  <c r="E143" i="7"/>
  <c r="E190" i="7"/>
  <c r="E74" i="7"/>
  <c r="E185" i="7"/>
  <c r="E124" i="7"/>
  <c r="E53" i="7"/>
  <c r="E194" i="7"/>
  <c r="E360" i="7"/>
  <c r="E155" i="7"/>
  <c r="E67" i="7"/>
  <c r="E267" i="7"/>
  <c r="E121" i="7"/>
  <c r="E179" i="7"/>
  <c r="E56" i="7"/>
  <c r="E300" i="7"/>
  <c r="E114" i="7"/>
  <c r="E180" i="7"/>
  <c r="E240" i="7"/>
  <c r="E172" i="7"/>
  <c r="E328" i="7"/>
  <c r="E49" i="7"/>
  <c r="E109" i="7"/>
  <c r="E326" i="7"/>
  <c r="E29" i="7"/>
  <c r="E229" i="7"/>
  <c r="E94" i="7"/>
  <c r="E315" i="7"/>
  <c r="E137" i="7"/>
  <c r="E337" i="7"/>
  <c r="E278" i="7"/>
  <c r="E12" i="7"/>
  <c r="E79" i="7"/>
  <c r="E312" i="7"/>
  <c r="E182" i="7"/>
  <c r="E131" i="7"/>
  <c r="E210" i="7"/>
  <c r="E44" i="7"/>
  <c r="E332" i="7"/>
  <c r="E52" i="7"/>
  <c r="E324" i="7"/>
  <c r="E154" i="7"/>
  <c r="E25" i="7"/>
  <c r="E212" i="7"/>
  <c r="E271" i="7"/>
  <c r="E80" i="7"/>
  <c r="E357" i="7"/>
  <c r="E169" i="7"/>
  <c r="E6" i="7"/>
  <c r="E262" i="7"/>
  <c r="E62" i="7"/>
  <c r="E250" i="7"/>
  <c r="E207" i="7"/>
  <c r="E161" i="7"/>
  <c r="E294" i="7"/>
  <c r="E73" i="7"/>
  <c r="E128" i="7"/>
  <c r="E259" i="7"/>
  <c r="E311" i="7"/>
  <c r="E3" i="7"/>
  <c r="E238" i="7"/>
  <c r="E64" i="7"/>
  <c r="E125" i="7"/>
  <c r="E269" i="7"/>
  <c r="E50" i="7"/>
  <c r="E186" i="7"/>
  <c r="E54" i="7"/>
  <c r="E323" i="7"/>
  <c r="E354" i="7"/>
  <c r="E20" i="7"/>
  <c r="E55" i="7"/>
  <c r="E195" i="7"/>
  <c r="E152" i="7"/>
  <c r="E273" i="7"/>
  <c r="E91" i="7"/>
  <c r="E275" i="7"/>
  <c r="E8" i="7"/>
  <c r="E252" i="7"/>
  <c r="E168" i="7"/>
  <c r="E352" i="7"/>
  <c r="E38" i="7"/>
  <c r="E329" i="7"/>
  <c r="E309" i="7"/>
  <c r="E95" i="7"/>
  <c r="E48" i="7"/>
  <c r="E204" i="7"/>
  <c r="E21" i="7"/>
  <c r="E344" i="7"/>
  <c r="E208" i="7"/>
  <c r="E75" i="7"/>
  <c r="E293" i="7"/>
  <c r="E32" i="7"/>
  <c r="E319" i="7"/>
  <c r="E97" i="7"/>
  <c r="E144" i="7"/>
  <c r="E288" i="7"/>
  <c r="E302" i="7"/>
  <c r="E15" i="7"/>
  <c r="E197" i="7"/>
  <c r="E159" i="7"/>
  <c r="E22" i="7"/>
  <c r="E335" i="7"/>
  <c r="E272" i="7"/>
  <c r="E66" i="7"/>
  <c r="E317" i="7"/>
  <c r="E59" i="7"/>
  <c r="E158" i="7"/>
  <c r="E192" i="7"/>
  <c r="E45" i="7"/>
  <c r="E241" i="7"/>
  <c r="E101" i="7"/>
  <c r="E350" i="7"/>
  <c r="E134" i="7"/>
  <c r="E199" i="7"/>
  <c r="E178" i="7"/>
  <c r="E19" i="7"/>
  <c r="E71" i="7"/>
  <c r="E177" i="7"/>
  <c r="E123" i="7"/>
  <c r="E219" i="7"/>
  <c r="E281" i="7"/>
  <c r="E139" i="7"/>
  <c r="E105" i="7"/>
  <c r="E345" i="7"/>
  <c r="E261" i="7"/>
  <c r="E146" i="7"/>
  <c r="E237" i="7"/>
  <c r="E82" i="7"/>
  <c r="E284" i="7"/>
  <c r="E42" i="7"/>
  <c r="E342" i="7"/>
  <c r="E35" i="7"/>
  <c r="E86" i="7"/>
  <c r="E203" i="7"/>
  <c r="E253" i="7"/>
  <c r="E140" i="7"/>
  <c r="E16" i="7"/>
  <c r="E265" i="7"/>
  <c r="E157" i="7"/>
  <c r="E249" i="7"/>
  <c r="E24" i="7"/>
  <c r="E292" i="7"/>
  <c r="E224" i="7"/>
  <c r="E4" i="7"/>
  <c r="E213" i="7"/>
  <c r="E118" i="7"/>
  <c r="E334" i="7"/>
  <c r="E34" i="7"/>
  <c r="E283" i="7"/>
  <c r="E84" i="7"/>
  <c r="E248" i="7"/>
  <c r="E9" i="7"/>
  <c r="E69" i="7"/>
  <c r="E255" i="7"/>
  <c r="E120" i="7"/>
  <c r="E306" i="7"/>
  <c r="E167" i="7"/>
  <c r="E187" i="7"/>
  <c r="E201" i="7"/>
  <c r="E83" i="7"/>
  <c r="E142" i="7"/>
  <c r="E358" i="7"/>
  <c r="E282" i="7"/>
  <c r="E115" i="7"/>
  <c r="E102" i="7"/>
  <c r="E183" i="7"/>
  <c r="E198" i="7"/>
  <c r="E171" i="7"/>
  <c r="E78" i="7"/>
  <c r="E196" i="7"/>
  <c r="E232" i="7"/>
  <c r="E10" i="7"/>
  <c r="E127" i="7"/>
  <c r="E303" i="7"/>
  <c r="E181" i="7"/>
  <c r="E11" i="7"/>
  <c r="E231" i="7"/>
  <c r="E113" i="7"/>
  <c r="E170" i="7"/>
  <c r="E218" i="7"/>
  <c r="E99" i="7"/>
  <c r="E308" i="7"/>
  <c r="E151" i="7"/>
  <c r="E193" i="7"/>
  <c r="E30" i="7"/>
  <c r="E228" i="7"/>
  <c r="E184" i="7"/>
  <c r="E81" i="7"/>
  <c r="E245" i="7"/>
  <c r="E132" i="7"/>
  <c r="E287" i="7"/>
  <c r="E51" i="7"/>
  <c r="E310" i="7"/>
  <c r="E106" i="7"/>
  <c r="E277" i="7"/>
  <c r="E150" i="7"/>
  <c r="E189" i="7"/>
  <c r="E31" i="7"/>
  <c r="E279" i="7"/>
  <c r="E88" i="7"/>
  <c r="E47" i="7"/>
  <c r="E280" i="7"/>
  <c r="E299" i="7"/>
  <c r="E108" i="7"/>
  <c r="E227" i="7"/>
  <c r="E148" i="7"/>
  <c r="E236" i="7"/>
  <c r="E27" i="7"/>
  <c r="E285" i="7"/>
  <c r="E90" i="7"/>
  <c r="E165" i="7"/>
  <c r="E359" i="7"/>
  <c r="E23" i="7"/>
  <c r="E316" i="7"/>
  <c r="E348" i="7"/>
  <c r="E76" i="7"/>
  <c r="E13" i="7"/>
  <c r="E321" i="7"/>
  <c r="E327" i="7"/>
  <c r="E147" i="7"/>
  <c r="E37" i="7"/>
  <c r="E254" i="7"/>
  <c r="E322" i="7"/>
  <c r="E60" i="7"/>
  <c r="E141" i="7"/>
  <c r="E263" i="7"/>
  <c r="E149" i="7"/>
  <c r="E244" i="7"/>
  <c r="E133" i="7"/>
  <c r="E214" i="7"/>
  <c r="E18" i="7"/>
  <c r="E251" i="7"/>
  <c r="E70" i="7"/>
  <c r="E264" i="7"/>
  <c r="E301" i="7"/>
  <c r="E122" i="7"/>
  <c r="E191" i="7"/>
  <c r="E40" i="7"/>
  <c r="E200" i="7"/>
  <c r="E33" i="7"/>
  <c r="E87" i="7"/>
  <c r="E304" i="7"/>
  <c r="E276" i="7"/>
  <c r="E138" i="7"/>
  <c r="E5" i="7"/>
  <c r="E268" i="7"/>
  <c r="E239" i="7"/>
  <c r="E116" i="7"/>
  <c r="E205" i="7"/>
  <c r="E160" i="7"/>
  <c r="E39" i="7"/>
  <c r="E258" i="7"/>
  <c r="E96" i="7"/>
  <c r="E340" i="7"/>
  <c r="E93" i="7"/>
  <c r="E230" i="7"/>
  <c r="E215" i="7"/>
  <c r="E98" i="7"/>
  <c r="E325" i="7"/>
  <c r="E156" i="7"/>
  <c r="E298" i="7"/>
  <c r="E68" i="7"/>
  <c r="E111" i="7"/>
  <c r="E217" i="7"/>
  <c r="E153" i="7"/>
  <c r="E289" i="7"/>
  <c r="E85" i="7"/>
  <c r="E243" i="7"/>
  <c r="E222" i="7"/>
  <c r="E107" i="7"/>
  <c r="E110" i="7"/>
  <c r="E235" i="7"/>
  <c r="E221" i="7"/>
  <c r="E57" i="7"/>
  <c r="E286" i="7"/>
  <c r="E136" i="7"/>
  <c r="E233" i="7"/>
  <c r="E130" i="7"/>
  <c r="E126" i="7"/>
  <c r="E211" i="7"/>
  <c r="E291" i="7"/>
  <c r="E36" i="7"/>
  <c r="E89" i="7"/>
  <c r="E297" i="7"/>
  <c r="E320" i="7"/>
  <c r="E145" i="7"/>
  <c r="E7" i="7"/>
  <c r="E260" i="7"/>
  <c r="E77" i="7"/>
  <c r="E266" i="7"/>
  <c r="E14" i="7"/>
  <c r="E347" i="7"/>
  <c r="E247" i="7"/>
  <c r="E58" i="7"/>
  <c r="E318" i="7"/>
  <c r="E103" i="7"/>
  <c r="E164" i="7"/>
  <c r="E220" i="7"/>
  <c r="E349" i="7"/>
  <c r="E17" i="7"/>
  <c r="E336" i="7"/>
  <c r="E65" i="7"/>
  <c r="E117" i="7"/>
  <c r="E290" i="7"/>
  <c r="E166" i="7"/>
  <c r="E216" i="7"/>
  <c r="E61" i="7"/>
  <c r="E333" i="7"/>
  <c r="E270" i="7"/>
  <c r="E26" i="7"/>
  <c r="E119" i="7"/>
  <c r="E296" i="7"/>
  <c r="E256" i="7"/>
  <c r="E43" i="7"/>
  <c r="E112" i="7"/>
  <c r="E313" i="7"/>
  <c r="E305" i="7"/>
  <c r="E162" i="7"/>
  <c r="E175" i="7"/>
  <c r="E28" i="7"/>
  <c r="C30" i="5"/>
  <c r="D30" i="5"/>
  <c r="C33" i="5"/>
  <c r="D33" i="5"/>
  <c r="C32" i="5"/>
  <c r="D32" i="5"/>
  <c r="D63" i="16" l="1"/>
  <c r="D58" i="5"/>
  <c r="D65" i="5" s="1"/>
  <c r="D30" i="16"/>
  <c r="D60" i="5"/>
  <c r="D11" i="16" s="1"/>
  <c r="D32" i="16"/>
  <c r="D12" i="19" s="1"/>
  <c r="D33" i="16"/>
  <c r="D13" i="19" s="1"/>
  <c r="H1" i="16"/>
  <c r="D28" i="16"/>
  <c r="D66" i="5"/>
  <c r="D10" i="16"/>
  <c r="D9" i="16"/>
  <c r="D61" i="5"/>
  <c r="D34" i="5"/>
  <c r="D65" i="16" l="1"/>
  <c r="D64" i="16"/>
  <c r="D37" i="16"/>
  <c r="D39" i="16"/>
  <c r="D40" i="16"/>
  <c r="D67" i="5"/>
  <c r="D62" i="5"/>
  <c r="I1" i="16"/>
  <c r="D24" i="16"/>
  <c r="D25" i="16"/>
  <c r="D68" i="5"/>
  <c r="D12" i="16"/>
  <c r="D23" i="16"/>
  <c r="D15" i="19" l="1"/>
  <c r="D1" i="19"/>
  <c r="D14" i="19"/>
  <c r="D66" i="16"/>
  <c r="I56" i="16"/>
  <c r="I54" i="16"/>
  <c r="I51" i="16"/>
  <c r="I53" i="16"/>
  <c r="I52" i="16"/>
  <c r="D69" i="5"/>
  <c r="D13" i="16"/>
  <c r="D27" i="16" s="1"/>
  <c r="J1" i="16"/>
  <c r="D26" i="16"/>
  <c r="D2" i="19" l="1"/>
  <c r="D4" i="19"/>
  <c r="E56" i="16"/>
  <c r="E54" i="16"/>
  <c r="E52" i="16"/>
  <c r="E53" i="16"/>
  <c r="E51" i="16"/>
  <c r="K1" i="16"/>
  <c r="F56" i="16" l="1"/>
  <c r="F54" i="16"/>
  <c r="F51" i="16"/>
  <c r="F53" i="16"/>
  <c r="F52" i="16"/>
  <c r="L1" i="16"/>
  <c r="G56" i="16" l="1"/>
  <c r="G54" i="16"/>
  <c r="G52" i="16"/>
  <c r="G53" i="16"/>
  <c r="G51" i="16"/>
  <c r="G62" i="16" s="1"/>
  <c r="M1" i="16"/>
  <c r="H56" i="16" l="1"/>
  <c r="H54" i="16"/>
  <c r="H51" i="16"/>
  <c r="H53" i="16"/>
  <c r="H52" i="16"/>
  <c r="N1" i="16"/>
  <c r="N56" i="16" s="1"/>
  <c r="J56" i="16" l="1"/>
  <c r="N54" i="16"/>
  <c r="N52" i="16"/>
  <c r="N53" i="16"/>
  <c r="N51" i="16"/>
  <c r="O1" i="16"/>
  <c r="K56" i="16" l="1"/>
  <c r="J51" i="16"/>
  <c r="J53" i="16"/>
  <c r="J52" i="16"/>
  <c r="J54" i="16"/>
  <c r="P1" i="16"/>
  <c r="L56" i="16" l="1"/>
  <c r="K51" i="16"/>
  <c r="K54" i="16"/>
  <c r="K52" i="16"/>
  <c r="K53" i="16"/>
  <c r="Q1" i="16"/>
  <c r="M56" i="16" l="1"/>
  <c r="L53" i="16"/>
  <c r="L52" i="16"/>
  <c r="L54" i="16"/>
  <c r="L51" i="16"/>
  <c r="R1" i="16"/>
  <c r="M51" i="16" l="1"/>
  <c r="M54" i="16"/>
  <c r="M52" i="16"/>
  <c r="M53" i="16"/>
  <c r="S1" i="16"/>
  <c r="S56" i="16" s="1"/>
  <c r="O56" i="16" l="1"/>
  <c r="S53" i="16"/>
  <c r="S51" i="16"/>
  <c r="S54" i="16"/>
  <c r="S52" i="16"/>
  <c r="T1" i="16"/>
  <c r="P56" i="16" l="1"/>
  <c r="O52" i="16"/>
  <c r="O54" i="16"/>
  <c r="O51" i="16"/>
  <c r="O53" i="16"/>
  <c r="U1" i="16"/>
  <c r="Q56" i="16" l="1"/>
  <c r="P51" i="16"/>
  <c r="P54" i="16"/>
  <c r="P53" i="16"/>
  <c r="P52" i="16"/>
  <c r="V1" i="16"/>
  <c r="R56" i="16" l="1"/>
  <c r="Q52" i="16"/>
  <c r="Q53" i="16"/>
  <c r="Q54" i="16"/>
  <c r="Q51" i="16"/>
  <c r="W1" i="16"/>
  <c r="R51" i="16" l="1"/>
  <c r="R54" i="16"/>
  <c r="R53" i="16"/>
  <c r="R52" i="16"/>
  <c r="X1" i="16"/>
  <c r="X56" i="16" s="1"/>
  <c r="T56" i="16" l="1"/>
  <c r="X54" i="16"/>
  <c r="X52" i="16"/>
  <c r="X51" i="16"/>
  <c r="X53" i="16"/>
  <c r="Y1" i="16"/>
  <c r="U56" i="16" l="1"/>
  <c r="T53" i="16"/>
  <c r="T51" i="16"/>
  <c r="T52" i="16"/>
  <c r="T54" i="16"/>
  <c r="Z1" i="16"/>
  <c r="V56" i="16" l="1"/>
  <c r="U54" i="16"/>
  <c r="U51" i="16"/>
  <c r="U53" i="16"/>
  <c r="U52" i="16"/>
  <c r="AA1" i="16"/>
  <c r="G10" i="8"/>
  <c r="I10" i="8" s="1"/>
  <c r="W56" i="16" l="1"/>
  <c r="V52" i="16"/>
  <c r="V53" i="16"/>
  <c r="V51" i="16"/>
  <c r="V54" i="16"/>
  <c r="AB1" i="16"/>
  <c r="E206" i="7"/>
  <c r="E2" i="7"/>
  <c r="W54" i="16" l="1"/>
  <c r="W51" i="16"/>
  <c r="W53" i="16"/>
  <c r="W52" i="16"/>
  <c r="E38" i="5"/>
  <c r="M42" i="5"/>
  <c r="U42" i="5"/>
  <c r="T42" i="5"/>
  <c r="N42" i="5"/>
  <c r="F42" i="5"/>
  <c r="G42" i="5"/>
  <c r="O42" i="5"/>
  <c r="E42" i="5"/>
  <c r="L42" i="5"/>
  <c r="H42" i="5"/>
  <c r="P42" i="5"/>
  <c r="I42" i="5"/>
  <c r="Q42" i="5"/>
  <c r="K42" i="5"/>
  <c r="J42" i="5"/>
  <c r="R42" i="5"/>
  <c r="S42" i="5"/>
  <c r="U38" i="5"/>
  <c r="O38" i="5"/>
  <c r="G38" i="5"/>
  <c r="P38" i="5"/>
  <c r="H38" i="5"/>
  <c r="S38" i="5"/>
  <c r="R37" i="5"/>
  <c r="L38" i="5"/>
  <c r="F38" i="5"/>
  <c r="J37" i="5"/>
  <c r="M38" i="5"/>
  <c r="J38" i="5"/>
  <c r="Q38" i="5"/>
  <c r="T38" i="5"/>
  <c r="R38" i="5"/>
  <c r="K38" i="5"/>
  <c r="I38" i="5"/>
  <c r="N38" i="5"/>
  <c r="N37" i="5"/>
  <c r="F39" i="5"/>
  <c r="I40" i="5"/>
  <c r="Q40" i="5"/>
  <c r="O37" i="5"/>
  <c r="U40" i="5"/>
  <c r="H39" i="5"/>
  <c r="U39" i="5"/>
  <c r="S37" i="5"/>
  <c r="G37" i="5"/>
  <c r="S39" i="5"/>
  <c r="G39" i="5"/>
  <c r="H40" i="5"/>
  <c r="N40" i="5"/>
  <c r="L39" i="5"/>
  <c r="P40" i="5"/>
  <c r="U37" i="5"/>
  <c r="I37" i="5"/>
  <c r="K39" i="5"/>
  <c r="M39" i="5"/>
  <c r="M37" i="5"/>
  <c r="H37" i="5"/>
  <c r="J39" i="5"/>
  <c r="R39" i="5"/>
  <c r="M40" i="5"/>
  <c r="O40" i="5"/>
  <c r="Q37" i="5"/>
  <c r="P37" i="5"/>
  <c r="F40" i="5"/>
  <c r="J40" i="5"/>
  <c r="E37" i="5"/>
  <c r="I39" i="5"/>
  <c r="T39" i="5"/>
  <c r="Q39" i="5"/>
  <c r="G40" i="5"/>
  <c r="S40" i="5"/>
  <c r="K40" i="5"/>
  <c r="T40" i="5"/>
  <c r="N39" i="5"/>
  <c r="O39" i="5"/>
  <c r="F37" i="5"/>
  <c r="L40" i="5"/>
  <c r="R40" i="5"/>
  <c r="L37" i="5"/>
  <c r="K37" i="5"/>
  <c r="P39" i="5"/>
  <c r="T37" i="5"/>
  <c r="G10" i="5"/>
  <c r="P12" i="5"/>
  <c r="S14" i="5"/>
  <c r="S12" i="5"/>
  <c r="L12" i="5"/>
  <c r="L11" i="5"/>
  <c r="P14" i="5"/>
  <c r="G14" i="5"/>
  <c r="O14" i="5"/>
  <c r="M12" i="5"/>
  <c r="F11" i="5"/>
  <c r="F4" i="5" s="1"/>
  <c r="H14" i="5"/>
  <c r="S10" i="5"/>
  <c r="O10" i="5"/>
  <c r="H10" i="5"/>
  <c r="H12" i="5"/>
  <c r="L14" i="5"/>
  <c r="T12" i="5"/>
  <c r="T11" i="5"/>
  <c r="G11" i="5"/>
  <c r="Q14" i="5"/>
  <c r="F14" i="5"/>
  <c r="F7" i="5" s="1"/>
  <c r="O12" i="5"/>
  <c r="H11" i="5"/>
  <c r="P10" i="5"/>
  <c r="F10" i="5"/>
  <c r="F3" i="5" s="1"/>
  <c r="T14" i="5"/>
  <c r="M14" i="5"/>
  <c r="I14" i="5"/>
  <c r="P11" i="5"/>
  <c r="I11" i="5"/>
  <c r="I10" i="5"/>
  <c r="O11" i="5"/>
  <c r="U14" i="5"/>
  <c r="U12" i="5"/>
  <c r="L10" i="5"/>
  <c r="M10" i="5"/>
  <c r="G12" i="5"/>
  <c r="Q12" i="5"/>
  <c r="J11" i="5"/>
  <c r="M11" i="5"/>
  <c r="N12" i="5"/>
  <c r="I12" i="5"/>
  <c r="Q11" i="5"/>
  <c r="Q10" i="5"/>
  <c r="J10" i="5"/>
  <c r="N11" i="5"/>
  <c r="N14" i="5"/>
  <c r="T10" i="5"/>
  <c r="J12" i="5"/>
  <c r="R10" i="5"/>
  <c r="F12" i="5"/>
  <c r="F5" i="5" s="1"/>
  <c r="J14" i="5"/>
  <c r="R12" i="5"/>
  <c r="R11" i="5"/>
  <c r="K11" i="5"/>
  <c r="K10" i="5"/>
  <c r="U10" i="5"/>
  <c r="U11" i="5"/>
  <c r="N10" i="5"/>
  <c r="R14" i="5"/>
  <c r="K14" i="5"/>
  <c r="K12" i="5"/>
  <c r="S11" i="5"/>
  <c r="AC1" i="16"/>
  <c r="AC56" i="16" s="1"/>
  <c r="Y56" i="16" l="1"/>
  <c r="I46" i="5"/>
  <c r="AC54" i="16"/>
  <c r="AC53" i="16"/>
  <c r="AC51" i="16"/>
  <c r="AC52" i="16"/>
  <c r="L47" i="5"/>
  <c r="K44" i="5"/>
  <c r="F45" i="5"/>
  <c r="F52" i="5" s="1"/>
  <c r="J49" i="5"/>
  <c r="F44" i="5"/>
  <c r="E9" i="16" s="1"/>
  <c r="N45" i="5"/>
  <c r="O44" i="5"/>
  <c r="Q46" i="5"/>
  <c r="I44" i="5"/>
  <c r="G44" i="5"/>
  <c r="S45" i="5"/>
  <c r="O49" i="5"/>
  <c r="T46" i="5"/>
  <c r="S44" i="5"/>
  <c r="H45" i="5"/>
  <c r="K46" i="5"/>
  <c r="U49" i="5"/>
  <c r="T45" i="5"/>
  <c r="P45" i="5"/>
  <c r="Q49" i="5"/>
  <c r="S49" i="5"/>
  <c r="O46" i="5"/>
  <c r="U46" i="5"/>
  <c r="F46" i="5"/>
  <c r="F32" i="5" s="1"/>
  <c r="J45" i="5"/>
  <c r="F49" i="5"/>
  <c r="F63" i="5" s="1"/>
  <c r="T44" i="5"/>
  <c r="N46" i="5"/>
  <c r="H46" i="5"/>
  <c r="M45" i="5"/>
  <c r="M44" i="5"/>
  <c r="I45" i="5"/>
  <c r="H49" i="5"/>
  <c r="Q44" i="5"/>
  <c r="R45" i="5"/>
  <c r="I47" i="5"/>
  <c r="E3" i="16"/>
  <c r="F3" i="16" s="1"/>
  <c r="G3" i="5"/>
  <c r="F2" i="5"/>
  <c r="M47" i="5"/>
  <c r="U44" i="5"/>
  <c r="Q45" i="5"/>
  <c r="K49" i="5"/>
  <c r="G49" i="5"/>
  <c r="O47" i="5"/>
  <c r="P47" i="5"/>
  <c r="J46" i="5"/>
  <c r="L46" i="5"/>
  <c r="N44" i="5"/>
  <c r="G45" i="5"/>
  <c r="I49" i="5"/>
  <c r="N49" i="5"/>
  <c r="E4" i="16"/>
  <c r="G4" i="5"/>
  <c r="F6" i="5"/>
  <c r="P46" i="5"/>
  <c r="T47" i="5"/>
  <c r="J47" i="5"/>
  <c r="H44" i="5"/>
  <c r="N47" i="5"/>
  <c r="U47" i="5"/>
  <c r="J44" i="5"/>
  <c r="O45" i="5"/>
  <c r="P49" i="5"/>
  <c r="T49" i="5"/>
  <c r="K47" i="5"/>
  <c r="F47" i="5"/>
  <c r="H47" i="5"/>
  <c r="U45" i="5"/>
  <c r="R46" i="5"/>
  <c r="L44" i="5"/>
  <c r="S47" i="5"/>
  <c r="P44" i="5"/>
  <c r="M46" i="5"/>
  <c r="G46" i="5"/>
  <c r="Q47" i="5"/>
  <c r="K45" i="5"/>
  <c r="L45" i="5"/>
  <c r="L49" i="5"/>
  <c r="M49" i="5"/>
  <c r="E7" i="16"/>
  <c r="F7" i="16" s="1"/>
  <c r="G7" i="5"/>
  <c r="G7" i="16" s="1"/>
  <c r="H7" i="16" s="1"/>
  <c r="I7" i="16" s="1"/>
  <c r="J7" i="16" s="1"/>
  <c r="K7" i="16" s="1"/>
  <c r="E5" i="16"/>
  <c r="F5" i="16" s="1"/>
  <c r="G5" i="5"/>
  <c r="R47" i="5"/>
  <c r="G47" i="5"/>
  <c r="S46" i="5"/>
  <c r="R44" i="5"/>
  <c r="R49" i="5"/>
  <c r="AD1" i="16"/>
  <c r="Z56" i="16" l="1"/>
  <c r="F59" i="5"/>
  <c r="F31" i="5"/>
  <c r="E10" i="16"/>
  <c r="F10" i="16" s="1"/>
  <c r="F24" i="16" s="1"/>
  <c r="F4" i="16"/>
  <c r="Y52" i="16"/>
  <c r="Y51" i="16"/>
  <c r="Y53" i="16"/>
  <c r="Y54" i="16"/>
  <c r="E30" i="16"/>
  <c r="E62" i="16" s="1"/>
  <c r="F30" i="5"/>
  <c r="E31" i="16"/>
  <c r="E63" i="16" s="1"/>
  <c r="F51" i="5"/>
  <c r="G51" i="5" s="1"/>
  <c r="H51" i="5" s="1"/>
  <c r="I51" i="5" s="1"/>
  <c r="J51" i="5" s="1"/>
  <c r="K51" i="5" s="1"/>
  <c r="L51" i="5" s="1"/>
  <c r="M51" i="5" s="1"/>
  <c r="N51" i="5" s="1"/>
  <c r="O51" i="5" s="1"/>
  <c r="P51" i="5" s="1"/>
  <c r="Q51" i="5" s="1"/>
  <c r="R51" i="5" s="1"/>
  <c r="S51" i="5" s="1"/>
  <c r="T51" i="5" s="1"/>
  <c r="U51" i="5" s="1"/>
  <c r="F58" i="5"/>
  <c r="G9" i="16" s="1"/>
  <c r="F48" i="5"/>
  <c r="E35" i="16"/>
  <c r="E67" i="16" s="1"/>
  <c r="E10" i="19" s="1"/>
  <c r="F53" i="5"/>
  <c r="G53" i="5" s="1"/>
  <c r="H53" i="5" s="1"/>
  <c r="I53" i="5" s="1"/>
  <c r="J53" i="5" s="1"/>
  <c r="K53" i="5" s="1"/>
  <c r="L53" i="5" s="1"/>
  <c r="M53" i="5" s="1"/>
  <c r="N53" i="5" s="1"/>
  <c r="O53" i="5" s="1"/>
  <c r="P53" i="5" s="1"/>
  <c r="Q53" i="5" s="1"/>
  <c r="R53" i="5" s="1"/>
  <c r="S53" i="5" s="1"/>
  <c r="T53" i="5" s="1"/>
  <c r="U53" i="5" s="1"/>
  <c r="F56" i="5"/>
  <c r="G56" i="5" s="1"/>
  <c r="H56" i="5" s="1"/>
  <c r="I56" i="5" s="1"/>
  <c r="J56" i="5" s="1"/>
  <c r="K56" i="5" s="1"/>
  <c r="L56" i="5" s="1"/>
  <c r="M56" i="5" s="1"/>
  <c r="N56" i="5" s="1"/>
  <c r="O56" i="5" s="1"/>
  <c r="P56" i="5" s="1"/>
  <c r="Q56" i="5" s="1"/>
  <c r="R56" i="5" s="1"/>
  <c r="S56" i="5" s="1"/>
  <c r="T56" i="5" s="1"/>
  <c r="U56" i="5" s="1"/>
  <c r="E32" i="16"/>
  <c r="E12" i="19" s="1"/>
  <c r="E14" i="16"/>
  <c r="E28" i="16" s="1"/>
  <c r="F35" i="5"/>
  <c r="G35" i="5" s="1"/>
  <c r="E11" i="16"/>
  <c r="F11" i="16" s="1"/>
  <c r="F25" i="16" s="1"/>
  <c r="F60" i="5"/>
  <c r="G11" i="16" s="1"/>
  <c r="G32" i="16"/>
  <c r="G12" i="19" s="1"/>
  <c r="G32" i="5"/>
  <c r="G52" i="5"/>
  <c r="H52" i="5" s="1"/>
  <c r="I52" i="5" s="1"/>
  <c r="J52" i="5" s="1"/>
  <c r="K52" i="5" s="1"/>
  <c r="L52" i="5" s="1"/>
  <c r="M52" i="5" s="1"/>
  <c r="N52" i="5" s="1"/>
  <c r="O52" i="5" s="1"/>
  <c r="P52" i="5" s="1"/>
  <c r="Q52" i="5" s="1"/>
  <c r="R52" i="5" s="1"/>
  <c r="S52" i="5" s="1"/>
  <c r="T52" i="5" s="1"/>
  <c r="U52" i="5" s="1"/>
  <c r="G14" i="16"/>
  <c r="F70" i="5"/>
  <c r="G63" i="5"/>
  <c r="F20" i="5"/>
  <c r="E6" i="16"/>
  <c r="F6" i="16" s="1"/>
  <c r="H5" i="5"/>
  <c r="H4" i="5"/>
  <c r="L4" i="16" s="1"/>
  <c r="G6" i="5"/>
  <c r="G6" i="16" s="1"/>
  <c r="H6" i="16" s="1"/>
  <c r="I6" i="16" s="1"/>
  <c r="J6" i="16" s="1"/>
  <c r="K6" i="16" s="1"/>
  <c r="H3" i="5"/>
  <c r="L3" i="16" s="1"/>
  <c r="M3" i="16" s="1"/>
  <c r="N3" i="16" s="1"/>
  <c r="O3" i="16" s="1"/>
  <c r="P3" i="16" s="1"/>
  <c r="G2" i="5"/>
  <c r="E2" i="16"/>
  <c r="F2" i="16" s="1"/>
  <c r="G5" i="16"/>
  <c r="H5" i="16" s="1"/>
  <c r="I5" i="16" s="1"/>
  <c r="J5" i="16" s="1"/>
  <c r="K5" i="16" s="1"/>
  <c r="G4" i="16"/>
  <c r="F9" i="16"/>
  <c r="F23" i="16" s="1"/>
  <c r="E23" i="16"/>
  <c r="G3" i="16"/>
  <c r="H3" i="16" s="1"/>
  <c r="I3" i="16" s="1"/>
  <c r="J3" i="16" s="1"/>
  <c r="K3" i="16" s="1"/>
  <c r="G10" i="16"/>
  <c r="G59" i="5"/>
  <c r="F66" i="5"/>
  <c r="G31" i="5"/>
  <c r="G31" i="16"/>
  <c r="G63" i="16" s="1"/>
  <c r="H7" i="5"/>
  <c r="L7" i="16" s="1"/>
  <c r="M7" i="16" s="1"/>
  <c r="N7" i="16" s="1"/>
  <c r="O7" i="16" s="1"/>
  <c r="P7" i="16" s="1"/>
  <c r="E12" i="16"/>
  <c r="F54" i="5"/>
  <c r="G54" i="5" s="1"/>
  <c r="H54" i="5" s="1"/>
  <c r="I54" i="5" s="1"/>
  <c r="J54" i="5" s="1"/>
  <c r="K54" i="5" s="1"/>
  <c r="L54" i="5" s="1"/>
  <c r="M54" i="5" s="1"/>
  <c r="N54" i="5" s="1"/>
  <c r="O54" i="5" s="1"/>
  <c r="P54" i="5" s="1"/>
  <c r="Q54" i="5" s="1"/>
  <c r="R54" i="5" s="1"/>
  <c r="S54" i="5" s="1"/>
  <c r="T54" i="5" s="1"/>
  <c r="U54" i="5" s="1"/>
  <c r="F33" i="5"/>
  <c r="E33" i="16"/>
  <c r="E13" i="19" s="1"/>
  <c r="F61" i="5"/>
  <c r="AE1" i="16"/>
  <c r="AF1" i="16" s="1"/>
  <c r="AG1" i="16" s="1"/>
  <c r="AH1" i="16" s="1"/>
  <c r="AH56" i="16" s="1"/>
  <c r="F62" i="5" l="1"/>
  <c r="F69" i="5" s="1"/>
  <c r="F34" i="5"/>
  <c r="G64" i="16"/>
  <c r="E65" i="16"/>
  <c r="E64" i="16"/>
  <c r="E44" i="16"/>
  <c r="AA56" i="16"/>
  <c r="E45" i="16"/>
  <c r="E24" i="16"/>
  <c r="E47" i="16"/>
  <c r="E72" i="16" s="1"/>
  <c r="F30" i="16"/>
  <c r="F62" i="16" s="1"/>
  <c r="AD56" i="16"/>
  <c r="M4" i="16"/>
  <c r="H4" i="16"/>
  <c r="Z53" i="16"/>
  <c r="AI1" i="16"/>
  <c r="AJ1" i="16" s="1"/>
  <c r="AK1" i="16" s="1"/>
  <c r="AL1" i="16" s="1"/>
  <c r="AM1" i="16" s="1"/>
  <c r="AM56" i="16" s="1"/>
  <c r="AH51" i="16"/>
  <c r="AH52" i="16"/>
  <c r="AH54" i="16"/>
  <c r="AH53" i="16"/>
  <c r="F31" i="16"/>
  <c r="F63" i="16" s="1"/>
  <c r="Z51" i="16"/>
  <c r="Z54" i="16"/>
  <c r="Z52" i="16"/>
  <c r="G44" i="16"/>
  <c r="E38" i="16"/>
  <c r="F32" i="16"/>
  <c r="F12" i="19" s="1"/>
  <c r="E46" i="16"/>
  <c r="E71" i="16" s="1"/>
  <c r="F35" i="16"/>
  <c r="F67" i="16" s="1"/>
  <c r="F10" i="19" s="1"/>
  <c r="E49" i="16"/>
  <c r="E37" i="16"/>
  <c r="F55" i="5"/>
  <c r="G30" i="5"/>
  <c r="L30" i="16" s="1"/>
  <c r="L62" i="16" s="1"/>
  <c r="F65" i="5"/>
  <c r="G58" i="5"/>
  <c r="L9" i="16" s="1"/>
  <c r="E39" i="16"/>
  <c r="G35" i="16"/>
  <c r="G67" i="16" s="1"/>
  <c r="G10" i="19" s="1"/>
  <c r="F14" i="16"/>
  <c r="F28" i="16" s="1"/>
  <c r="E25" i="16"/>
  <c r="E13" i="16"/>
  <c r="F13" i="16" s="1"/>
  <c r="E42" i="16"/>
  <c r="F67" i="5"/>
  <c r="G60" i="5"/>
  <c r="G67" i="5" s="1"/>
  <c r="G12" i="16"/>
  <c r="G61" i="5"/>
  <c r="F68" i="5"/>
  <c r="G28" i="16"/>
  <c r="H14" i="16"/>
  <c r="I5" i="5"/>
  <c r="Q5" i="16" s="1"/>
  <c r="R5" i="16" s="1"/>
  <c r="S5" i="16" s="1"/>
  <c r="T5" i="16" s="1"/>
  <c r="U5" i="16" s="1"/>
  <c r="G33" i="16"/>
  <c r="G13" i="19" s="1"/>
  <c r="G33" i="5"/>
  <c r="L10" i="16"/>
  <c r="G66" i="5"/>
  <c r="H59" i="5"/>
  <c r="E20" i="16"/>
  <c r="F20" i="16" s="1"/>
  <c r="G25" i="16"/>
  <c r="H11" i="16"/>
  <c r="F33" i="16"/>
  <c r="F13" i="19" s="1"/>
  <c r="E40" i="16"/>
  <c r="G24" i="16"/>
  <c r="H10" i="16"/>
  <c r="G20" i="5"/>
  <c r="G48" i="5"/>
  <c r="F12" i="16"/>
  <c r="F26" i="16" s="1"/>
  <c r="E26" i="16"/>
  <c r="G2" i="16"/>
  <c r="H2" i="16" s="1"/>
  <c r="I2" i="16" s="1"/>
  <c r="J2" i="16" s="1"/>
  <c r="K2" i="16" s="1"/>
  <c r="H30" i="16"/>
  <c r="H62" i="16" s="1"/>
  <c r="H9" i="16"/>
  <c r="G23" i="16"/>
  <c r="I3" i="5"/>
  <c r="H2" i="5"/>
  <c r="L2" i="16" s="1"/>
  <c r="M2" i="16" s="1"/>
  <c r="N2" i="16" s="1"/>
  <c r="O2" i="16" s="1"/>
  <c r="P2" i="16" s="1"/>
  <c r="H31" i="16"/>
  <c r="H63" i="16" s="1"/>
  <c r="G38" i="16"/>
  <c r="H6" i="5"/>
  <c r="L6" i="16" s="1"/>
  <c r="M6" i="16" s="1"/>
  <c r="N6" i="16" s="1"/>
  <c r="O6" i="16" s="1"/>
  <c r="P6" i="16" s="1"/>
  <c r="I4" i="5"/>
  <c r="L32" i="16"/>
  <c r="L12" i="19" s="1"/>
  <c r="H32" i="5"/>
  <c r="L35" i="16"/>
  <c r="L67" i="16" s="1"/>
  <c r="H35" i="5"/>
  <c r="I7" i="5"/>
  <c r="L31" i="16"/>
  <c r="L63" i="16" s="1"/>
  <c r="H31" i="5"/>
  <c r="F37" i="16"/>
  <c r="L5" i="16"/>
  <c r="M5" i="16" s="1"/>
  <c r="N5" i="16" s="1"/>
  <c r="O5" i="16" s="1"/>
  <c r="P5" i="16" s="1"/>
  <c r="G70" i="5"/>
  <c r="H63" i="5"/>
  <c r="L14" i="16"/>
  <c r="H32" i="16"/>
  <c r="H12" i="19" s="1"/>
  <c r="G39" i="16"/>
  <c r="G34" i="5" l="1"/>
  <c r="G62" i="5"/>
  <c r="E15" i="19"/>
  <c r="E1" i="19"/>
  <c r="L64" i="16"/>
  <c r="F65" i="16"/>
  <c r="G65" i="16"/>
  <c r="F64" i="16"/>
  <c r="H64" i="16"/>
  <c r="H44" i="16"/>
  <c r="G45" i="16"/>
  <c r="AE56" i="16"/>
  <c r="AI56" i="16"/>
  <c r="F44" i="16"/>
  <c r="H45" i="16"/>
  <c r="AB56" i="16"/>
  <c r="H46" i="16"/>
  <c r="H71" i="16" s="1"/>
  <c r="H78" i="16" s="1"/>
  <c r="G46" i="16"/>
  <c r="G71" i="16" s="1"/>
  <c r="G85" i="16" s="1"/>
  <c r="H85" i="16" s="1"/>
  <c r="N4" i="16"/>
  <c r="N55" i="16" s="1"/>
  <c r="I4" i="16"/>
  <c r="I55" i="16" s="1"/>
  <c r="AD53" i="16"/>
  <c r="AD54" i="16"/>
  <c r="AD52" i="16"/>
  <c r="F38" i="16"/>
  <c r="AD51" i="16"/>
  <c r="AA54" i="16"/>
  <c r="AN1" i="16"/>
  <c r="AO1" i="16" s="1"/>
  <c r="AP1" i="16" s="1"/>
  <c r="AQ1" i="16" s="1"/>
  <c r="AR1" i="16" s="1"/>
  <c r="AR56" i="16" s="1"/>
  <c r="AM54" i="16"/>
  <c r="AM53" i="16"/>
  <c r="AM51" i="16"/>
  <c r="AM52" i="16"/>
  <c r="AA52" i="16"/>
  <c r="F45" i="16"/>
  <c r="AA51" i="16"/>
  <c r="AA53" i="16"/>
  <c r="E48" i="16"/>
  <c r="E73" i="16" s="1"/>
  <c r="F40" i="16"/>
  <c r="F47" i="16"/>
  <c r="F72" i="16" s="1"/>
  <c r="H35" i="16"/>
  <c r="H67" i="16" s="1"/>
  <c r="H10" i="19" s="1"/>
  <c r="G49" i="16"/>
  <c r="G47" i="16"/>
  <c r="G72" i="16" s="1"/>
  <c r="G86" i="16" s="1"/>
  <c r="F42" i="16"/>
  <c r="F49" i="16"/>
  <c r="F39" i="16"/>
  <c r="F46" i="16"/>
  <c r="F71" i="16" s="1"/>
  <c r="G42" i="16"/>
  <c r="H30" i="5"/>
  <c r="G65" i="5"/>
  <c r="H58" i="5"/>
  <c r="Q9" i="16" s="1"/>
  <c r="F27" i="16"/>
  <c r="H60" i="5"/>
  <c r="I60" i="5" s="1"/>
  <c r="L11" i="16"/>
  <c r="L25" i="16" s="1"/>
  <c r="G37" i="16"/>
  <c r="E27" i="16"/>
  <c r="G13" i="16"/>
  <c r="H13" i="16" s="1"/>
  <c r="G69" i="5"/>
  <c r="H28" i="16"/>
  <c r="I14" i="16"/>
  <c r="Q32" i="16"/>
  <c r="Q12" i="19" s="1"/>
  <c r="I32" i="5"/>
  <c r="I30" i="16"/>
  <c r="I62" i="16" s="1"/>
  <c r="H37" i="16"/>
  <c r="M32" i="16"/>
  <c r="M12" i="19" s="1"/>
  <c r="L39" i="16"/>
  <c r="J3" i="5"/>
  <c r="I2" i="5"/>
  <c r="Q2" i="16" s="1"/>
  <c r="R2" i="16" s="1"/>
  <c r="S2" i="16" s="1"/>
  <c r="T2" i="16" s="1"/>
  <c r="U2" i="16" s="1"/>
  <c r="H33" i="5"/>
  <c r="L33" i="16"/>
  <c r="L13" i="19" s="1"/>
  <c r="L28" i="16"/>
  <c r="M14" i="16"/>
  <c r="J7" i="5"/>
  <c r="V7" i="16" s="1"/>
  <c r="W7" i="16" s="1"/>
  <c r="X7" i="16" s="1"/>
  <c r="Y7" i="16" s="1"/>
  <c r="Z7" i="16" s="1"/>
  <c r="H70" i="5"/>
  <c r="I63" i="5"/>
  <c r="Q14" i="16"/>
  <c r="L24" i="16"/>
  <c r="M10" i="16"/>
  <c r="I6" i="5"/>
  <c r="Q6" i="16" s="1"/>
  <c r="R6" i="16" s="1"/>
  <c r="S6" i="16" s="1"/>
  <c r="T6" i="16" s="1"/>
  <c r="U6" i="16" s="1"/>
  <c r="J4" i="5"/>
  <c r="Q3" i="16"/>
  <c r="R3" i="16" s="1"/>
  <c r="S3" i="16" s="1"/>
  <c r="T3" i="16" s="1"/>
  <c r="U3" i="16" s="1"/>
  <c r="H33" i="16"/>
  <c r="H13" i="19" s="1"/>
  <c r="G40" i="16"/>
  <c r="M30" i="16"/>
  <c r="M62" i="16" s="1"/>
  <c r="L37" i="16"/>
  <c r="I35" i="5"/>
  <c r="Q35" i="16"/>
  <c r="Q67" i="16" s="1"/>
  <c r="H20" i="5"/>
  <c r="L20" i="16" s="1"/>
  <c r="M20" i="16" s="1"/>
  <c r="N20" i="16" s="1"/>
  <c r="O20" i="16" s="1"/>
  <c r="P20" i="16" s="1"/>
  <c r="H24" i="16"/>
  <c r="I10" i="16"/>
  <c r="L23" i="16"/>
  <c r="M9" i="16"/>
  <c r="I35" i="16"/>
  <c r="I67" i="16" s="1"/>
  <c r="I10" i="19" s="1"/>
  <c r="G55" i="5"/>
  <c r="Q31" i="16"/>
  <c r="Q63" i="16" s="1"/>
  <c r="I31" i="5"/>
  <c r="M35" i="16"/>
  <c r="M67" i="16" s="1"/>
  <c r="M10" i="19" s="1"/>
  <c r="L42" i="16"/>
  <c r="Q4" i="16"/>
  <c r="H48" i="5"/>
  <c r="I31" i="16"/>
  <c r="I63" i="16" s="1"/>
  <c r="H38" i="16"/>
  <c r="M31" i="16"/>
  <c r="M63" i="16" s="1"/>
  <c r="L38" i="16"/>
  <c r="G20" i="16"/>
  <c r="H20" i="16" s="1"/>
  <c r="I20" i="16" s="1"/>
  <c r="J20" i="16" s="1"/>
  <c r="K20" i="16" s="1"/>
  <c r="L12" i="16"/>
  <c r="G68" i="5"/>
  <c r="H61" i="5"/>
  <c r="I11" i="16"/>
  <c r="H25" i="16"/>
  <c r="I32" i="16"/>
  <c r="I12" i="19" s="1"/>
  <c r="H39" i="16"/>
  <c r="Q7" i="16"/>
  <c r="R7" i="16" s="1"/>
  <c r="S7" i="16" s="1"/>
  <c r="T7" i="16" s="1"/>
  <c r="U7" i="16" s="1"/>
  <c r="H23" i="16"/>
  <c r="I9" i="16"/>
  <c r="I30" i="5"/>
  <c r="Q30" i="16"/>
  <c r="Q62" i="16" s="1"/>
  <c r="Q10" i="16"/>
  <c r="I59" i="5"/>
  <c r="H66" i="5"/>
  <c r="J5" i="5"/>
  <c r="V5" i="16" s="1"/>
  <c r="W5" i="16" s="1"/>
  <c r="X5" i="16" s="1"/>
  <c r="Y5" i="16" s="1"/>
  <c r="Z5" i="16" s="1"/>
  <c r="H12" i="16"/>
  <c r="G26" i="16"/>
  <c r="H34" i="5" l="1"/>
  <c r="L13" i="16"/>
  <c r="L27" i="16" s="1"/>
  <c r="G15" i="19"/>
  <c r="G1" i="19"/>
  <c r="F15" i="19"/>
  <c r="F1" i="19"/>
  <c r="E6" i="19"/>
  <c r="E2" i="19"/>
  <c r="E7" i="19" s="1"/>
  <c r="M64" i="16"/>
  <c r="I64" i="16"/>
  <c r="L65" i="16"/>
  <c r="Q64" i="16"/>
  <c r="H65" i="16"/>
  <c r="J55" i="16"/>
  <c r="E55" i="16"/>
  <c r="E14" i="19" s="1"/>
  <c r="E4" i="19" s="1"/>
  <c r="E9" i="19" s="1"/>
  <c r="H42" i="16"/>
  <c r="M45" i="16"/>
  <c r="I45" i="16"/>
  <c r="AJ56" i="16"/>
  <c r="AF56" i="16"/>
  <c r="I44" i="16"/>
  <c r="M44" i="16"/>
  <c r="M49" i="16"/>
  <c r="I49" i="16"/>
  <c r="H49" i="16"/>
  <c r="H47" i="16"/>
  <c r="H72" i="16" s="1"/>
  <c r="H79" i="16" s="1"/>
  <c r="I46" i="16"/>
  <c r="I71" i="16" s="1"/>
  <c r="I78" i="16" s="1"/>
  <c r="M46" i="16"/>
  <c r="M71" i="16" s="1"/>
  <c r="R4" i="16"/>
  <c r="AN56" i="16"/>
  <c r="J4" i="16"/>
  <c r="O4" i="16"/>
  <c r="AI51" i="16"/>
  <c r="AB53" i="16"/>
  <c r="AI53" i="16"/>
  <c r="AI54" i="16"/>
  <c r="AE52" i="16"/>
  <c r="AB51" i="16"/>
  <c r="AS1" i="16"/>
  <c r="AT1" i="16" s="1"/>
  <c r="AU1" i="16" s="1"/>
  <c r="AV1" i="16" s="1"/>
  <c r="AW1" i="16" s="1"/>
  <c r="AW56" i="16" s="1"/>
  <c r="AR52" i="16"/>
  <c r="AR51" i="16"/>
  <c r="AR53" i="16"/>
  <c r="AR54" i="16"/>
  <c r="AE54" i="16"/>
  <c r="AI52" i="16"/>
  <c r="AB54" i="16"/>
  <c r="AE53" i="16"/>
  <c r="AB52" i="16"/>
  <c r="AE51" i="16"/>
  <c r="F48" i="16"/>
  <c r="F73" i="16" s="1"/>
  <c r="G48" i="16"/>
  <c r="G73" i="16" s="1"/>
  <c r="G87" i="16" s="1"/>
  <c r="I48" i="5"/>
  <c r="H65" i="5"/>
  <c r="I58" i="5"/>
  <c r="V9" i="16" s="1"/>
  <c r="Q11" i="16"/>
  <c r="R11" i="16" s="1"/>
  <c r="M11" i="16"/>
  <c r="M25" i="16" s="1"/>
  <c r="H67" i="5"/>
  <c r="G27" i="16"/>
  <c r="M13" i="16"/>
  <c r="I12" i="16"/>
  <c r="H26" i="16"/>
  <c r="Q12" i="16"/>
  <c r="I61" i="5"/>
  <c r="H68" i="5"/>
  <c r="R9" i="16"/>
  <c r="Q23" i="16"/>
  <c r="J35" i="5"/>
  <c r="V35" i="16"/>
  <c r="V67" i="16" s="1"/>
  <c r="L26" i="16"/>
  <c r="M12" i="16"/>
  <c r="M33" i="16"/>
  <c r="M13" i="19" s="1"/>
  <c r="L40" i="16"/>
  <c r="K5" i="5"/>
  <c r="N35" i="16"/>
  <c r="N67" i="16" s="1"/>
  <c r="N10" i="19" s="1"/>
  <c r="M42" i="16"/>
  <c r="N30" i="16"/>
  <c r="N62" i="16" s="1"/>
  <c r="M37" i="16"/>
  <c r="J6" i="5"/>
  <c r="J20" i="5" s="1"/>
  <c r="K4" i="5"/>
  <c r="I33" i="5"/>
  <c r="Q33" i="16"/>
  <c r="Q13" i="19" s="1"/>
  <c r="J14" i="16"/>
  <c r="I28" i="16"/>
  <c r="N32" i="16"/>
  <c r="N12" i="19" s="1"/>
  <c r="M39" i="16"/>
  <c r="N9" i="16"/>
  <c r="M23" i="16"/>
  <c r="V10" i="16"/>
  <c r="J59" i="5"/>
  <c r="I66" i="5"/>
  <c r="J32" i="16"/>
  <c r="J12" i="19" s="1"/>
  <c r="I39" i="16"/>
  <c r="N31" i="16"/>
  <c r="N63" i="16" s="1"/>
  <c r="M38" i="16"/>
  <c r="R31" i="16"/>
  <c r="R63" i="16" s="1"/>
  <c r="Q38" i="16"/>
  <c r="I33" i="16"/>
  <c r="I13" i="19" s="1"/>
  <c r="H40" i="16"/>
  <c r="V4" i="16"/>
  <c r="H27" i="16"/>
  <c r="I13" i="16"/>
  <c r="J30" i="16"/>
  <c r="J62" i="16" s="1"/>
  <c r="I37" i="16"/>
  <c r="J9" i="16"/>
  <c r="I23" i="16"/>
  <c r="R14" i="16"/>
  <c r="Q28" i="16"/>
  <c r="V31" i="16"/>
  <c r="V63" i="16" s="1"/>
  <c r="J31" i="5"/>
  <c r="R10" i="16"/>
  <c r="Q24" i="16"/>
  <c r="H55" i="5"/>
  <c r="M24" i="16"/>
  <c r="N10" i="16"/>
  <c r="K3" i="5"/>
  <c r="J2" i="5"/>
  <c r="V2" i="16" s="1"/>
  <c r="W2" i="16" s="1"/>
  <c r="X2" i="16" s="1"/>
  <c r="Y2" i="16" s="1"/>
  <c r="Z2" i="16" s="1"/>
  <c r="J32" i="5"/>
  <c r="V32" i="16"/>
  <c r="V12" i="19" s="1"/>
  <c r="H62" i="5"/>
  <c r="J30" i="5"/>
  <c r="V30" i="16"/>
  <c r="V62" i="16" s="1"/>
  <c r="J35" i="16"/>
  <c r="J67" i="16" s="1"/>
  <c r="J10" i="19" s="1"/>
  <c r="I42" i="16"/>
  <c r="R35" i="16"/>
  <c r="R67" i="16" s="1"/>
  <c r="R10" i="19" s="1"/>
  <c r="Q42" i="16"/>
  <c r="N14" i="16"/>
  <c r="M28" i="16"/>
  <c r="V11" i="16"/>
  <c r="I67" i="5"/>
  <c r="J60" i="5"/>
  <c r="V14" i="16"/>
  <c r="J63" i="5"/>
  <c r="I70" i="5"/>
  <c r="I24" i="16"/>
  <c r="J10" i="16"/>
  <c r="I20" i="5"/>
  <c r="Q20" i="16" s="1"/>
  <c r="R20" i="16" s="1"/>
  <c r="S20" i="16" s="1"/>
  <c r="T20" i="16" s="1"/>
  <c r="U20" i="16" s="1"/>
  <c r="R30" i="16"/>
  <c r="R62" i="16" s="1"/>
  <c r="Q37" i="16"/>
  <c r="J11" i="16"/>
  <c r="I25" i="16"/>
  <c r="J31" i="16"/>
  <c r="J63" i="16" s="1"/>
  <c r="I38" i="16"/>
  <c r="K7" i="5"/>
  <c r="AA7" i="16" s="1"/>
  <c r="AB7" i="16" s="1"/>
  <c r="AC7" i="16" s="1"/>
  <c r="AD7" i="16" s="1"/>
  <c r="AE7" i="16" s="1"/>
  <c r="V3" i="16"/>
  <c r="W3" i="16" s="1"/>
  <c r="X3" i="16" s="1"/>
  <c r="Y3" i="16" s="1"/>
  <c r="Z3" i="16" s="1"/>
  <c r="R32" i="16"/>
  <c r="R12" i="19" s="1"/>
  <c r="Q39" i="16"/>
  <c r="H86" i="16" l="1"/>
  <c r="I85" i="16"/>
  <c r="H15" i="19"/>
  <c r="H1" i="19"/>
  <c r="L15" i="19"/>
  <c r="L1" i="19"/>
  <c r="F6" i="19"/>
  <c r="F2" i="19"/>
  <c r="F7" i="19" s="1"/>
  <c r="G6" i="19"/>
  <c r="G2" i="19"/>
  <c r="M65" i="16"/>
  <c r="K55" i="16"/>
  <c r="N64" i="16"/>
  <c r="F55" i="16"/>
  <c r="F14" i="19" s="1"/>
  <c r="F4" i="19" s="1"/>
  <c r="F9" i="19" s="1"/>
  <c r="E66" i="16"/>
  <c r="R64" i="16"/>
  <c r="I65" i="16"/>
  <c r="J64" i="16"/>
  <c r="V64" i="16"/>
  <c r="Q65" i="16"/>
  <c r="J49" i="16"/>
  <c r="AG56" i="16"/>
  <c r="N44" i="16"/>
  <c r="AK56" i="16"/>
  <c r="AS56" i="16"/>
  <c r="R44" i="16"/>
  <c r="J44" i="16"/>
  <c r="R45" i="16"/>
  <c r="N49" i="16"/>
  <c r="J45" i="16"/>
  <c r="N45" i="16"/>
  <c r="R49" i="16"/>
  <c r="AO56" i="16"/>
  <c r="J46" i="16"/>
  <c r="J71" i="16" s="1"/>
  <c r="J78" i="16" s="1"/>
  <c r="N46" i="16"/>
  <c r="N71" i="16" s="1"/>
  <c r="M47" i="16"/>
  <c r="M72" i="16" s="1"/>
  <c r="R46" i="16"/>
  <c r="R71" i="16" s="1"/>
  <c r="I47" i="16"/>
  <c r="I72" i="16" s="1"/>
  <c r="I79" i="16" s="1"/>
  <c r="P4" i="16"/>
  <c r="W4" i="16"/>
  <c r="K4" i="16"/>
  <c r="S4" i="16"/>
  <c r="S55" i="16" s="1"/>
  <c r="AN51" i="16"/>
  <c r="AJ54" i="16"/>
  <c r="AN52" i="16"/>
  <c r="AX1" i="16"/>
  <c r="AY1" i="16" s="1"/>
  <c r="AZ1" i="16" s="1"/>
  <c r="BA1" i="16" s="1"/>
  <c r="BB1" i="16" s="1"/>
  <c r="BB56" i="16" s="1"/>
  <c r="AW54" i="16"/>
  <c r="AW51" i="16"/>
  <c r="AW53" i="16"/>
  <c r="AW52" i="16"/>
  <c r="AJ53" i="16"/>
  <c r="AF51" i="16"/>
  <c r="AJ52" i="16"/>
  <c r="AF53" i="16"/>
  <c r="AF54" i="16"/>
  <c r="AN53" i="16"/>
  <c r="AN54" i="16"/>
  <c r="AF52" i="16"/>
  <c r="AJ51" i="16"/>
  <c r="H48" i="16"/>
  <c r="H73" i="16" s="1"/>
  <c r="H80" i="16" s="1"/>
  <c r="N11" i="16"/>
  <c r="N25" i="16" s="1"/>
  <c r="J58" i="5"/>
  <c r="K58" i="5" s="1"/>
  <c r="I65" i="5"/>
  <c r="Q25" i="16"/>
  <c r="S9" i="16"/>
  <c r="R23" i="16"/>
  <c r="K31" i="16"/>
  <c r="K63" i="16" s="1"/>
  <c r="J38" i="16"/>
  <c r="Q13" i="16"/>
  <c r="I62" i="5"/>
  <c r="H69" i="5"/>
  <c r="O14" i="16"/>
  <c r="N28" i="16"/>
  <c r="W32" i="16"/>
  <c r="W12" i="19" s="1"/>
  <c r="V39" i="16"/>
  <c r="S14" i="16"/>
  <c r="R28" i="16"/>
  <c r="J13" i="16"/>
  <c r="I27" i="16"/>
  <c r="O31" i="16"/>
  <c r="O63" i="16" s="1"/>
  <c r="N38" i="16"/>
  <c r="N23" i="16"/>
  <c r="O9" i="16"/>
  <c r="R33" i="16"/>
  <c r="R13" i="19" s="1"/>
  <c r="Q40" i="16"/>
  <c r="O35" i="16"/>
  <c r="O67" i="16" s="1"/>
  <c r="O10" i="19" s="1"/>
  <c r="N42" i="16"/>
  <c r="N33" i="16"/>
  <c r="N13" i="19" s="1"/>
  <c r="M40" i="16"/>
  <c r="V12" i="16"/>
  <c r="I68" i="5"/>
  <c r="J61" i="5"/>
  <c r="O30" i="16"/>
  <c r="O62" i="16" s="1"/>
  <c r="N37" i="16"/>
  <c r="S32" i="16"/>
  <c r="S12" i="19" s="1"/>
  <c r="R39" i="16"/>
  <c r="K11" i="16"/>
  <c r="K25" i="16" s="1"/>
  <c r="J25" i="16"/>
  <c r="AA14" i="16"/>
  <c r="J70" i="5"/>
  <c r="K63" i="5"/>
  <c r="K32" i="5"/>
  <c r="AA32" i="16"/>
  <c r="AA12" i="19" s="1"/>
  <c r="V23" i="16"/>
  <c r="W9" i="16"/>
  <c r="J33" i="5"/>
  <c r="V33" i="16"/>
  <c r="V13" i="19" s="1"/>
  <c r="J48" i="5"/>
  <c r="M26" i="16"/>
  <c r="N12" i="16"/>
  <c r="R12" i="16"/>
  <c r="Q26" i="16"/>
  <c r="AA30" i="16"/>
  <c r="AA62" i="16" s="1"/>
  <c r="K30" i="5"/>
  <c r="K14" i="16"/>
  <c r="K28" i="16" s="1"/>
  <c r="J28" i="16"/>
  <c r="V28" i="16"/>
  <c r="W14" i="16"/>
  <c r="S35" i="16"/>
  <c r="S67" i="16" s="1"/>
  <c r="S10" i="19" s="1"/>
  <c r="R42" i="16"/>
  <c r="I55" i="5"/>
  <c r="J23" i="16"/>
  <c r="K9" i="16"/>
  <c r="K23" i="16" s="1"/>
  <c r="K32" i="16"/>
  <c r="K12" i="19" s="1"/>
  <c r="J39" i="16"/>
  <c r="O32" i="16"/>
  <c r="O12" i="19" s="1"/>
  <c r="N39" i="16"/>
  <c r="K6" i="5"/>
  <c r="L4" i="5"/>
  <c r="AF4" i="16" s="1"/>
  <c r="AG4" i="16" s="1"/>
  <c r="AH4" i="16" s="1"/>
  <c r="K10" i="16"/>
  <c r="K24" i="16" s="1"/>
  <c r="J24" i="16"/>
  <c r="S30" i="16"/>
  <c r="S62" i="16" s="1"/>
  <c r="R37" i="16"/>
  <c r="AA11" i="16"/>
  <c r="K60" i="5"/>
  <c r="J67" i="5"/>
  <c r="L3" i="5"/>
  <c r="K2" i="5"/>
  <c r="AA2" i="16" s="1"/>
  <c r="AB2" i="16" s="1"/>
  <c r="AC2" i="16" s="1"/>
  <c r="AD2" i="16" s="1"/>
  <c r="AE2" i="16" s="1"/>
  <c r="L5" i="5"/>
  <c r="W35" i="16"/>
  <c r="W67" i="16" s="1"/>
  <c r="W10" i="19" s="1"/>
  <c r="V42" i="16"/>
  <c r="J12" i="16"/>
  <c r="I26" i="16"/>
  <c r="W31" i="16"/>
  <c r="W63" i="16" s="1"/>
  <c r="V38" i="16"/>
  <c r="S31" i="16"/>
  <c r="S63" i="16" s="1"/>
  <c r="R38" i="16"/>
  <c r="L7" i="5"/>
  <c r="AF7" i="16" s="1"/>
  <c r="AG7" i="16" s="1"/>
  <c r="AH7" i="16" s="1"/>
  <c r="AI7" i="16" s="1"/>
  <c r="AJ7" i="16" s="1"/>
  <c r="V6" i="16"/>
  <c r="W6" i="16" s="1"/>
  <c r="X6" i="16" s="1"/>
  <c r="Y6" i="16" s="1"/>
  <c r="Z6" i="16" s="1"/>
  <c r="K35" i="16"/>
  <c r="K67" i="16" s="1"/>
  <c r="J42" i="16"/>
  <c r="AA3" i="16"/>
  <c r="AB3" i="16" s="1"/>
  <c r="AC3" i="16" s="1"/>
  <c r="AD3" i="16" s="1"/>
  <c r="AE3" i="16" s="1"/>
  <c r="S10" i="16"/>
  <c r="R24" i="16"/>
  <c r="R25" i="16"/>
  <c r="S11" i="16"/>
  <c r="J33" i="16"/>
  <c r="J13" i="19" s="1"/>
  <c r="I40" i="16"/>
  <c r="AA10" i="16"/>
  <c r="K59" i="5"/>
  <c r="J66" i="5"/>
  <c r="AA4" i="16"/>
  <c r="AA5" i="16"/>
  <c r="AB5" i="16" s="1"/>
  <c r="AC5" i="16" s="1"/>
  <c r="AD5" i="16" s="1"/>
  <c r="AE5" i="16" s="1"/>
  <c r="K35" i="5"/>
  <c r="AA35" i="16"/>
  <c r="AA67" i="16" s="1"/>
  <c r="K30" i="16"/>
  <c r="K62" i="16" s="1"/>
  <c r="J37" i="16"/>
  <c r="V20" i="16"/>
  <c r="W20" i="16" s="1"/>
  <c r="X20" i="16" s="1"/>
  <c r="Y20" i="16" s="1"/>
  <c r="Z20" i="16" s="1"/>
  <c r="W11" i="16"/>
  <c r="V25" i="16"/>
  <c r="W30" i="16"/>
  <c r="W62" i="16" s="1"/>
  <c r="V37" i="16"/>
  <c r="O10" i="16"/>
  <c r="N24" i="16"/>
  <c r="K31" i="5"/>
  <c r="AA31" i="16"/>
  <c r="AA63" i="16" s="1"/>
  <c r="W10" i="16"/>
  <c r="V24" i="16"/>
  <c r="N13" i="16"/>
  <c r="M27" i="16"/>
  <c r="J34" i="5" l="1"/>
  <c r="I86" i="16"/>
  <c r="J85" i="16"/>
  <c r="H87" i="16"/>
  <c r="M15" i="19"/>
  <c r="M1" i="19"/>
  <c r="I1" i="19"/>
  <c r="I15" i="19"/>
  <c r="I14" i="19"/>
  <c r="K10" i="19"/>
  <c r="L10" i="19"/>
  <c r="G7" i="19"/>
  <c r="Q15" i="19"/>
  <c r="Q1" i="19"/>
  <c r="H6" i="19"/>
  <c r="H2" i="19"/>
  <c r="H7" i="19" s="1"/>
  <c r="W64" i="16"/>
  <c r="G55" i="16"/>
  <c r="G14" i="19" s="1"/>
  <c r="G4" i="19" s="1"/>
  <c r="G9" i="19" s="1"/>
  <c r="F66" i="16"/>
  <c r="I66" i="16"/>
  <c r="N65" i="16"/>
  <c r="J65" i="16"/>
  <c r="AA64" i="16"/>
  <c r="S64" i="16"/>
  <c r="V65" i="16"/>
  <c r="O64" i="16"/>
  <c r="K64" i="16"/>
  <c r="R65" i="16"/>
  <c r="L55" i="16"/>
  <c r="L14" i="19" s="1"/>
  <c r="L4" i="19" s="1"/>
  <c r="O55" i="16"/>
  <c r="AX56" i="16"/>
  <c r="AT56" i="16"/>
  <c r="W45" i="16"/>
  <c r="AP56" i="16"/>
  <c r="AL56" i="16"/>
  <c r="W44" i="16"/>
  <c r="O45" i="16"/>
  <c r="S44" i="16"/>
  <c r="S49" i="16"/>
  <c r="W49" i="16"/>
  <c r="O49" i="16"/>
  <c r="S45" i="16"/>
  <c r="O44" i="16"/>
  <c r="O11" i="16"/>
  <c r="P11" i="16" s="1"/>
  <c r="P25" i="16" s="1"/>
  <c r="W46" i="16"/>
  <c r="W71" i="16" s="1"/>
  <c r="J47" i="16"/>
  <c r="J72" i="16" s="1"/>
  <c r="J79" i="16" s="1"/>
  <c r="N47" i="16"/>
  <c r="N72" i="16" s="1"/>
  <c r="S46" i="16"/>
  <c r="S71" i="16" s="1"/>
  <c r="O46" i="16"/>
  <c r="O71" i="16" s="1"/>
  <c r="R47" i="16"/>
  <c r="R72" i="16" s="1"/>
  <c r="AI4" i="16"/>
  <c r="AB4" i="16"/>
  <c r="J65" i="5"/>
  <c r="AA9" i="16"/>
  <c r="AA23" i="16" s="1"/>
  <c r="X4" i="16"/>
  <c r="X55" i="16" s="1"/>
  <c r="T4" i="16"/>
  <c r="BC1" i="16"/>
  <c r="BD1" i="16" s="1"/>
  <c r="BE1" i="16" s="1"/>
  <c r="BF1" i="16" s="1"/>
  <c r="BG1" i="16" s="1"/>
  <c r="BG56" i="16" s="1"/>
  <c r="BB52" i="16"/>
  <c r="BB51" i="16"/>
  <c r="BB53" i="16"/>
  <c r="BB54" i="16"/>
  <c r="AO53" i="16"/>
  <c r="AG51" i="16"/>
  <c r="AS54" i="16"/>
  <c r="AO52" i="16"/>
  <c r="AK51" i="16"/>
  <c r="AG54" i="16"/>
  <c r="AK53" i="16"/>
  <c r="AK52" i="16"/>
  <c r="AS52" i="16"/>
  <c r="AK54" i="16"/>
  <c r="AO54" i="16"/>
  <c r="AG52" i="16"/>
  <c r="AG53" i="16"/>
  <c r="AS53" i="16"/>
  <c r="AS51" i="16"/>
  <c r="AO51" i="16"/>
  <c r="I48" i="16"/>
  <c r="I73" i="16" s="1"/>
  <c r="M48" i="16"/>
  <c r="M73" i="16" s="1"/>
  <c r="K38" i="16"/>
  <c r="K45" i="16"/>
  <c r="L45" i="16"/>
  <c r="K37" i="16"/>
  <c r="K44" i="16"/>
  <c r="L44" i="16"/>
  <c r="K39" i="16"/>
  <c r="K46" i="16"/>
  <c r="K71" i="16" s="1"/>
  <c r="K78" i="16" s="1"/>
  <c r="L78" i="16" s="1"/>
  <c r="M78" i="16" s="1"/>
  <c r="N78" i="16" s="1"/>
  <c r="O78" i="16" s="1"/>
  <c r="L46" i="16"/>
  <c r="L71" i="16" s="1"/>
  <c r="K42" i="16"/>
  <c r="K49" i="16"/>
  <c r="L49" i="16"/>
  <c r="J55" i="5"/>
  <c r="AF10" i="16"/>
  <c r="K66" i="5"/>
  <c r="L59" i="5"/>
  <c r="M5" i="5"/>
  <c r="AK5" i="16" s="1"/>
  <c r="AL5" i="16" s="1"/>
  <c r="AM5" i="16" s="1"/>
  <c r="AN5" i="16" s="1"/>
  <c r="AO5" i="16" s="1"/>
  <c r="AA25" i="16"/>
  <c r="AB11" i="16"/>
  <c r="L30" i="5"/>
  <c r="AF30" i="16"/>
  <c r="AF62" i="16" s="1"/>
  <c r="K33" i="5"/>
  <c r="AA33" i="16"/>
  <c r="AA13" i="19" s="1"/>
  <c r="AB14" i="16"/>
  <c r="AA28" i="16"/>
  <c r="P9" i="16"/>
  <c r="P23" i="16" s="1"/>
  <c r="O23" i="16"/>
  <c r="N27" i="16"/>
  <c r="O13" i="16"/>
  <c r="O24" i="16"/>
  <c r="P10" i="16"/>
  <c r="P24" i="16" s="1"/>
  <c r="AB35" i="16"/>
  <c r="AB67" i="16" s="1"/>
  <c r="AB10" i="19" s="1"/>
  <c r="AA42" i="16"/>
  <c r="AA24" i="16"/>
  <c r="AB10" i="16"/>
  <c r="X31" i="16"/>
  <c r="X63" i="16" s="1"/>
  <c r="W38" i="16"/>
  <c r="AF5" i="16"/>
  <c r="AG5" i="16" s="1"/>
  <c r="AH5" i="16" s="1"/>
  <c r="AI5" i="16" s="1"/>
  <c r="AJ5" i="16" s="1"/>
  <c r="AB30" i="16"/>
  <c r="AB62" i="16" s="1"/>
  <c r="AA37" i="16"/>
  <c r="V26" i="16"/>
  <c r="W12" i="16"/>
  <c r="X32" i="16"/>
  <c r="X12" i="19" s="1"/>
  <c r="W39" i="16"/>
  <c r="V13" i="16"/>
  <c r="I69" i="5"/>
  <c r="J62" i="5"/>
  <c r="L35" i="5"/>
  <c r="AF35" i="16"/>
  <c r="AF67" i="16" s="1"/>
  <c r="AA6" i="16"/>
  <c r="T30" i="16"/>
  <c r="T62" i="16" s="1"/>
  <c r="S37" i="16"/>
  <c r="X9" i="16"/>
  <c r="W23" i="16"/>
  <c r="R13" i="16"/>
  <c r="Q27" i="16"/>
  <c r="X30" i="16"/>
  <c r="X62" i="16" s="1"/>
  <c r="W37" i="16"/>
  <c r="K33" i="16"/>
  <c r="K13" i="19" s="1"/>
  <c r="J40" i="16"/>
  <c r="K12" i="16"/>
  <c r="K26" i="16" s="1"/>
  <c r="J26" i="16"/>
  <c r="P32" i="16"/>
  <c r="P12" i="19" s="1"/>
  <c r="O39" i="16"/>
  <c r="T35" i="16"/>
  <c r="T67" i="16" s="1"/>
  <c r="T10" i="19" s="1"/>
  <c r="S42" i="16"/>
  <c r="S12" i="16"/>
  <c r="R26" i="16"/>
  <c r="O33" i="16"/>
  <c r="O13" i="19" s="1"/>
  <c r="N40" i="16"/>
  <c r="P31" i="16"/>
  <c r="P63" i="16" s="1"/>
  <c r="O38" i="16"/>
  <c r="P14" i="16"/>
  <c r="P28" i="16" s="1"/>
  <c r="O28" i="16"/>
  <c r="S25" i="16"/>
  <c r="T11" i="16"/>
  <c r="M3" i="5"/>
  <c r="L2" i="5"/>
  <c r="AF2" i="16" s="1"/>
  <c r="AG2" i="16" s="1"/>
  <c r="AH2" i="16" s="1"/>
  <c r="AI2" i="16" s="1"/>
  <c r="AJ2" i="16" s="1"/>
  <c r="X14" i="16"/>
  <c r="W28" i="16"/>
  <c r="N26" i="16"/>
  <c r="O12" i="16"/>
  <c r="AB32" i="16"/>
  <c r="AB12" i="19" s="1"/>
  <c r="AA39" i="16"/>
  <c r="T32" i="16"/>
  <c r="T12" i="19" s="1"/>
  <c r="S39" i="16"/>
  <c r="X10" i="16"/>
  <c r="W24" i="16"/>
  <c r="X11" i="16"/>
  <c r="W25" i="16"/>
  <c r="M7" i="5"/>
  <c r="AK7" i="16" s="1"/>
  <c r="AL7" i="16" s="1"/>
  <c r="AM7" i="16" s="1"/>
  <c r="AN7" i="16" s="1"/>
  <c r="AO7" i="16" s="1"/>
  <c r="X35" i="16"/>
  <c r="X67" i="16" s="1"/>
  <c r="X10" i="19" s="1"/>
  <c r="W42" i="16"/>
  <c r="AF3" i="16"/>
  <c r="AG3" i="16" s="1"/>
  <c r="AH3" i="16" s="1"/>
  <c r="AI3" i="16" s="1"/>
  <c r="AJ3" i="16" s="1"/>
  <c r="AF32" i="16"/>
  <c r="AF12" i="19" s="1"/>
  <c r="L32" i="5"/>
  <c r="P35" i="16"/>
  <c r="P67" i="16" s="1"/>
  <c r="O42" i="16"/>
  <c r="K13" i="16"/>
  <c r="K27" i="16" s="1"/>
  <c r="J27" i="16"/>
  <c r="AB31" i="16"/>
  <c r="AB63" i="16" s="1"/>
  <c r="AA38" i="16"/>
  <c r="K48" i="5"/>
  <c r="AF14" i="16"/>
  <c r="K70" i="5"/>
  <c r="L63" i="5"/>
  <c r="P30" i="16"/>
  <c r="P62" i="16" s="1"/>
  <c r="O37" i="16"/>
  <c r="AF9" i="16"/>
  <c r="L58" i="5"/>
  <c r="K65" i="5"/>
  <c r="T9" i="16"/>
  <c r="S23" i="16"/>
  <c r="AF31" i="16"/>
  <c r="AF63" i="16" s="1"/>
  <c r="L31" i="5"/>
  <c r="S24" i="16"/>
  <c r="T10" i="16"/>
  <c r="T31" i="16"/>
  <c r="T63" i="16" s="1"/>
  <c r="S38" i="16"/>
  <c r="K20" i="5"/>
  <c r="AF11" i="16"/>
  <c r="L60" i="5"/>
  <c r="K67" i="5"/>
  <c r="L6" i="5"/>
  <c r="L20" i="5" s="1"/>
  <c r="M4" i="5"/>
  <c r="W33" i="16"/>
  <c r="W13" i="19" s="1"/>
  <c r="V40" i="16"/>
  <c r="AA12" i="16"/>
  <c r="K61" i="5"/>
  <c r="J68" i="5"/>
  <c r="S33" i="16"/>
  <c r="S13" i="19" s="1"/>
  <c r="R40" i="16"/>
  <c r="S28" i="16"/>
  <c r="T14" i="16"/>
  <c r="K34" i="5" l="1"/>
  <c r="J86" i="16"/>
  <c r="I87" i="16"/>
  <c r="K85" i="16"/>
  <c r="L85" i="16" s="1"/>
  <c r="M85" i="16" s="1"/>
  <c r="N85" i="16" s="1"/>
  <c r="O85" i="16" s="1"/>
  <c r="O25" i="16"/>
  <c r="J15" i="19"/>
  <c r="J1" i="19"/>
  <c r="J14" i="19"/>
  <c r="R1" i="19"/>
  <c r="R15" i="19"/>
  <c r="I4" i="19"/>
  <c r="I6" i="19"/>
  <c r="I2" i="19"/>
  <c r="I7" i="19" s="1"/>
  <c r="M6" i="19"/>
  <c r="N15" i="19"/>
  <c r="N1" i="19"/>
  <c r="N14" i="19"/>
  <c r="V15" i="19"/>
  <c r="V1" i="19"/>
  <c r="P10" i="19"/>
  <c r="Q10" i="19"/>
  <c r="J66" i="16"/>
  <c r="K65" i="16"/>
  <c r="T55" i="16"/>
  <c r="H55" i="16"/>
  <c r="H14" i="19" s="1"/>
  <c r="H4" i="19" s="1"/>
  <c r="H9" i="19" s="1"/>
  <c r="G66" i="16"/>
  <c r="P55" i="16"/>
  <c r="AF64" i="16"/>
  <c r="X64" i="16"/>
  <c r="W65" i="16"/>
  <c r="S65" i="16"/>
  <c r="T64" i="16"/>
  <c r="N66" i="16"/>
  <c r="P64" i="16"/>
  <c r="AA65" i="16"/>
  <c r="M55" i="16"/>
  <c r="M14" i="19" s="1"/>
  <c r="M4" i="19" s="1"/>
  <c r="M9" i="19" s="1"/>
  <c r="L66" i="16"/>
  <c r="AB64" i="16"/>
  <c r="O65" i="16"/>
  <c r="AB45" i="16"/>
  <c r="T49" i="16"/>
  <c r="X44" i="16"/>
  <c r="T44" i="16"/>
  <c r="X45" i="16"/>
  <c r="X49" i="16"/>
  <c r="AU56" i="16"/>
  <c r="AQ56" i="16"/>
  <c r="AB49" i="16"/>
  <c r="T45" i="16"/>
  <c r="AB44" i="16"/>
  <c r="BC56" i="16"/>
  <c r="AY56" i="16"/>
  <c r="AB9" i="16"/>
  <c r="AC9" i="16" s="1"/>
  <c r="S47" i="16"/>
  <c r="S72" i="16" s="1"/>
  <c r="X46" i="16"/>
  <c r="X71" i="16" s="1"/>
  <c r="T46" i="16"/>
  <c r="T71" i="16" s="1"/>
  <c r="AB46" i="16"/>
  <c r="AB71" i="16" s="1"/>
  <c r="O47" i="16"/>
  <c r="O72" i="16" s="1"/>
  <c r="W47" i="16"/>
  <c r="W72" i="16" s="1"/>
  <c r="Y4" i="16"/>
  <c r="U4" i="16"/>
  <c r="AJ4" i="16"/>
  <c r="AC4" i="16"/>
  <c r="AB6" i="16"/>
  <c r="AL54" i="16"/>
  <c r="AT53" i="16"/>
  <c r="AT52" i="16"/>
  <c r="AL51" i="16"/>
  <c r="AP53" i="16"/>
  <c r="AX54" i="16"/>
  <c r="AP51" i="16"/>
  <c r="AL52" i="16"/>
  <c r="AP52" i="16"/>
  <c r="AX53" i="16"/>
  <c r="AX51" i="16"/>
  <c r="AT51" i="16"/>
  <c r="AP54" i="16"/>
  <c r="AL53" i="16"/>
  <c r="AT54" i="16"/>
  <c r="AX52" i="16"/>
  <c r="BH1" i="16"/>
  <c r="BI1" i="16" s="1"/>
  <c r="BJ1" i="16" s="1"/>
  <c r="BK1" i="16" s="1"/>
  <c r="BL1" i="16" s="1"/>
  <c r="BL56" i="16" s="1"/>
  <c r="BG54" i="16"/>
  <c r="BG51" i="16"/>
  <c r="BG53" i="16"/>
  <c r="BG52" i="16"/>
  <c r="J48" i="16"/>
  <c r="J73" i="16" s="1"/>
  <c r="J80" i="16" s="1"/>
  <c r="R48" i="16"/>
  <c r="R73" i="16" s="1"/>
  <c r="N48" i="16"/>
  <c r="N73" i="16" s="1"/>
  <c r="P42" i="16"/>
  <c r="P49" i="16"/>
  <c r="Q49" i="16"/>
  <c r="K40" i="16"/>
  <c r="K47" i="16"/>
  <c r="K72" i="16" s="1"/>
  <c r="K79" i="16" s="1"/>
  <c r="L79" i="16" s="1"/>
  <c r="M79" i="16" s="1"/>
  <c r="N79" i="16" s="1"/>
  <c r="O79" i="16" s="1"/>
  <c r="L47" i="16"/>
  <c r="L72" i="16" s="1"/>
  <c r="P37" i="16"/>
  <c r="P44" i="16"/>
  <c r="Q44" i="16"/>
  <c r="P38" i="16"/>
  <c r="P45" i="16"/>
  <c r="Q45" i="16"/>
  <c r="P39" i="16"/>
  <c r="P46" i="16"/>
  <c r="P71" i="16" s="1"/>
  <c r="P78" i="16" s="1"/>
  <c r="Q78" i="16" s="1"/>
  <c r="R78" i="16" s="1"/>
  <c r="S78" i="16" s="1"/>
  <c r="T78" i="16" s="1"/>
  <c r="Q46" i="16"/>
  <c r="Q71" i="16" s="1"/>
  <c r="K55" i="5"/>
  <c r="AB25" i="16"/>
  <c r="AC11" i="16"/>
  <c r="AK31" i="16"/>
  <c r="AK63" i="16" s="1"/>
  <c r="M31" i="5"/>
  <c r="AC31" i="16"/>
  <c r="AC63" i="16" s="1"/>
  <c r="AB38" i="16"/>
  <c r="T12" i="16"/>
  <c r="S26" i="16"/>
  <c r="AC30" i="16"/>
  <c r="AC62" i="16" s="1"/>
  <c r="AB37" i="16"/>
  <c r="AB33" i="16"/>
  <c r="AB13" i="19" s="1"/>
  <c r="AA40" i="16"/>
  <c r="T25" i="16"/>
  <c r="U11" i="16"/>
  <c r="U25" i="16" s="1"/>
  <c r="AC35" i="16"/>
  <c r="AC67" i="16" s="1"/>
  <c r="AC10" i="19" s="1"/>
  <c r="AB42" i="16"/>
  <c r="AF12" i="16"/>
  <c r="K68" i="5"/>
  <c r="L61" i="5"/>
  <c r="AK11" i="16"/>
  <c r="L67" i="5"/>
  <c r="M60" i="5"/>
  <c r="AG31" i="16"/>
  <c r="AG45" i="16" s="1"/>
  <c r="AF38" i="16"/>
  <c r="AK14" i="16"/>
  <c r="M63" i="5"/>
  <c r="L70" i="5"/>
  <c r="Y35" i="16"/>
  <c r="Y67" i="16" s="1"/>
  <c r="Y10" i="19" s="1"/>
  <c r="X42" i="16"/>
  <c r="X28" i="16"/>
  <c r="Y14" i="16"/>
  <c r="Y9" i="16"/>
  <c r="X23" i="16"/>
  <c r="W13" i="16"/>
  <c r="V27" i="16"/>
  <c r="AF33" i="16"/>
  <c r="AF13" i="19" s="1"/>
  <c r="L33" i="5"/>
  <c r="AC14" i="16"/>
  <c r="AB28" i="16"/>
  <c r="AA26" i="16"/>
  <c r="AB12" i="16"/>
  <c r="AF25" i="16"/>
  <c r="AG11" i="16"/>
  <c r="U35" i="16"/>
  <c r="U67" i="16" s="1"/>
  <c r="T42" i="16"/>
  <c r="P13" i="16"/>
  <c r="P27" i="16" s="1"/>
  <c r="O27" i="16"/>
  <c r="N5" i="5"/>
  <c r="AP5" i="16" s="1"/>
  <c r="AQ5" i="16" s="1"/>
  <c r="AR5" i="16" s="1"/>
  <c r="AS5" i="16" s="1"/>
  <c r="AT5" i="16" s="1"/>
  <c r="AF20" i="16"/>
  <c r="AG20" i="16" s="1"/>
  <c r="AH20" i="16" s="1"/>
  <c r="AI20" i="16" s="1"/>
  <c r="AJ20" i="16" s="1"/>
  <c r="AA20" i="16"/>
  <c r="AB20" i="16" s="1"/>
  <c r="AC20" i="16" s="1"/>
  <c r="AD20" i="16" s="1"/>
  <c r="AE20" i="16" s="1"/>
  <c r="U9" i="16"/>
  <c r="U23" i="16" s="1"/>
  <c r="T23" i="16"/>
  <c r="AF28" i="16"/>
  <c r="AG14" i="16"/>
  <c r="N7" i="5"/>
  <c r="U32" i="16"/>
  <c r="U12" i="19" s="1"/>
  <c r="T39" i="16"/>
  <c r="O14" i="19"/>
  <c r="Y30" i="16"/>
  <c r="Y62" i="16" s="1"/>
  <c r="X37" i="16"/>
  <c r="U30" i="16"/>
  <c r="U62" i="16" s="1"/>
  <c r="T37" i="16"/>
  <c r="Y32" i="16"/>
  <c r="Y12" i="19" s="1"/>
  <c r="X39" i="16"/>
  <c r="Y31" i="16"/>
  <c r="Y63" i="16" s="1"/>
  <c r="X38" i="16"/>
  <c r="AG30" i="16"/>
  <c r="AG44" i="16" s="1"/>
  <c r="AF37" i="16"/>
  <c r="U14" i="16"/>
  <c r="U28" i="16" s="1"/>
  <c r="T28" i="16"/>
  <c r="X33" i="16"/>
  <c r="X13" i="19" s="1"/>
  <c r="W40" i="16"/>
  <c r="X12" i="16"/>
  <c r="W26" i="16"/>
  <c r="AB24" i="16"/>
  <c r="AC10" i="16"/>
  <c r="M30" i="5"/>
  <c r="AK30" i="16"/>
  <c r="AK62" i="16" s="1"/>
  <c r="AK10" i="16"/>
  <c r="M59" i="5"/>
  <c r="L66" i="5"/>
  <c r="T33" i="16"/>
  <c r="T13" i="19" s="1"/>
  <c r="S40" i="16"/>
  <c r="X24" i="16"/>
  <c r="Y10" i="16"/>
  <c r="AA13" i="16"/>
  <c r="J69" i="5"/>
  <c r="K62" i="5"/>
  <c r="N4" i="5"/>
  <c r="M6" i="5"/>
  <c r="AK6" i="16" s="1"/>
  <c r="AL6" i="16" s="1"/>
  <c r="AM6" i="16" s="1"/>
  <c r="AN6" i="16" s="1"/>
  <c r="AO6" i="16" s="1"/>
  <c r="U31" i="16"/>
  <c r="U63" i="16" s="1"/>
  <c r="T38" i="16"/>
  <c r="AK9" i="16"/>
  <c r="L65" i="5"/>
  <c r="M58" i="5"/>
  <c r="M32" i="5"/>
  <c r="AK32" i="16"/>
  <c r="AK64" i="16" s="1"/>
  <c r="X25" i="16"/>
  <c r="Y11" i="16"/>
  <c r="AC32" i="16"/>
  <c r="AC12" i="19" s="1"/>
  <c r="AB39" i="16"/>
  <c r="N3" i="5"/>
  <c r="M2" i="5"/>
  <c r="AK2" i="16" s="1"/>
  <c r="AL2" i="16" s="1"/>
  <c r="AM2" i="16" s="1"/>
  <c r="AN2" i="16" s="1"/>
  <c r="AO2" i="16" s="1"/>
  <c r="AG35" i="16"/>
  <c r="AG67" i="16" s="1"/>
  <c r="AG10" i="19" s="1"/>
  <c r="AF42" i="16"/>
  <c r="L48" i="5"/>
  <c r="S13" i="16"/>
  <c r="R27" i="16"/>
  <c r="AK4" i="16"/>
  <c r="AL4" i="16" s="1"/>
  <c r="AM4" i="16" s="1"/>
  <c r="U10" i="16"/>
  <c r="U24" i="16" s="1"/>
  <c r="T24" i="16"/>
  <c r="AF23" i="16"/>
  <c r="AG9" i="16"/>
  <c r="AG32" i="16"/>
  <c r="AG46" i="16" s="1"/>
  <c r="AG71" i="16" s="1"/>
  <c r="AF39" i="16"/>
  <c r="O26" i="16"/>
  <c r="P12" i="16"/>
  <c r="P26" i="16" s="1"/>
  <c r="AK3" i="16"/>
  <c r="AL3" i="16" s="1"/>
  <c r="AM3" i="16" s="1"/>
  <c r="AN3" i="16" s="1"/>
  <c r="AO3" i="16" s="1"/>
  <c r="P33" i="16"/>
  <c r="P13" i="19" s="1"/>
  <c r="O40" i="16"/>
  <c r="M35" i="5"/>
  <c r="AK35" i="16"/>
  <c r="AK67" i="16" s="1"/>
  <c r="AF6" i="16"/>
  <c r="AG10" i="16"/>
  <c r="AF24" i="16"/>
  <c r="L34" i="5" l="1"/>
  <c r="P79" i="16"/>
  <c r="Q79" i="16" s="1"/>
  <c r="R79" i="16" s="1"/>
  <c r="S79" i="16" s="1"/>
  <c r="T79" i="16" s="1"/>
  <c r="K86" i="16"/>
  <c r="L86" i="16" s="1"/>
  <c r="M86" i="16" s="1"/>
  <c r="N86" i="16" s="1"/>
  <c r="O86" i="16" s="1"/>
  <c r="P86" i="16" s="1"/>
  <c r="Q86" i="16" s="1"/>
  <c r="R86" i="16" s="1"/>
  <c r="S86" i="16" s="1"/>
  <c r="T86" i="16" s="1"/>
  <c r="P85" i="16"/>
  <c r="Q85" i="16" s="1"/>
  <c r="R85" i="16" s="1"/>
  <c r="S85" i="16" s="1"/>
  <c r="T85" i="16" s="1"/>
  <c r="J87" i="16"/>
  <c r="I9" i="19"/>
  <c r="AK12" i="19"/>
  <c r="N6" i="19"/>
  <c r="N4" i="19"/>
  <c r="N9" i="19" s="1"/>
  <c r="AA15" i="19"/>
  <c r="AA1" i="19"/>
  <c r="J6" i="19"/>
  <c r="J4" i="19"/>
  <c r="J9" i="19" s="1"/>
  <c r="J2" i="19"/>
  <c r="J7" i="19" s="1"/>
  <c r="W15" i="19"/>
  <c r="W1" i="19"/>
  <c r="V2" i="19"/>
  <c r="K15" i="19"/>
  <c r="K1" i="19"/>
  <c r="K14" i="19"/>
  <c r="U10" i="19"/>
  <c r="V10" i="19"/>
  <c r="S15" i="19"/>
  <c r="S1" i="19"/>
  <c r="S14" i="19"/>
  <c r="R6" i="19"/>
  <c r="O66" i="16"/>
  <c r="O15" i="19"/>
  <c r="O1" i="19"/>
  <c r="AG12" i="19"/>
  <c r="M66" i="16"/>
  <c r="AG63" i="16"/>
  <c r="AG62" i="16"/>
  <c r="AG64" i="16"/>
  <c r="P65" i="16"/>
  <c r="X65" i="16"/>
  <c r="Y64" i="16"/>
  <c r="U64" i="16"/>
  <c r="AB65" i="16"/>
  <c r="H66" i="16"/>
  <c r="K66" i="16"/>
  <c r="T65" i="16"/>
  <c r="U55" i="16"/>
  <c r="S66" i="16"/>
  <c r="Q55" i="16"/>
  <c r="Q14" i="19" s="1"/>
  <c r="Q4" i="19" s="1"/>
  <c r="AF65" i="16"/>
  <c r="AC64" i="16"/>
  <c r="AM55" i="16"/>
  <c r="Y44" i="16"/>
  <c r="Y45" i="16"/>
  <c r="AG49" i="16"/>
  <c r="AC49" i="16"/>
  <c r="AZ56" i="16"/>
  <c r="AC44" i="16"/>
  <c r="AC45" i="16"/>
  <c r="BD56" i="16"/>
  <c r="AB23" i="16"/>
  <c r="Y49" i="16"/>
  <c r="AV56" i="16"/>
  <c r="T47" i="16"/>
  <c r="T72" i="16" s="1"/>
  <c r="X47" i="16"/>
  <c r="X72" i="16" s="1"/>
  <c r="Y46" i="16"/>
  <c r="Y71" i="16" s="1"/>
  <c r="AC46" i="16"/>
  <c r="AC71" i="16" s="1"/>
  <c r="AB47" i="16"/>
  <c r="AB72" i="16" s="1"/>
  <c r="AD4" i="16"/>
  <c r="AN4" i="16"/>
  <c r="AG6" i="16"/>
  <c r="BH56" i="16"/>
  <c r="AC6" i="16"/>
  <c r="AD6" i="16" s="1"/>
  <c r="AE6" i="16" s="1"/>
  <c r="Z4" i="16"/>
  <c r="AY52" i="16"/>
  <c r="AU51" i="16"/>
  <c r="BC52" i="16"/>
  <c r="AU54" i="16"/>
  <c r="AY51" i="16"/>
  <c r="AQ51" i="16"/>
  <c r="AU52" i="16"/>
  <c r="BC53" i="16"/>
  <c r="BC51" i="16"/>
  <c r="AY53" i="16"/>
  <c r="AY54" i="16"/>
  <c r="AU53" i="16"/>
  <c r="BC54" i="16"/>
  <c r="BM1" i="16"/>
  <c r="BN1" i="16" s="1"/>
  <c r="BO1" i="16" s="1"/>
  <c r="BP1" i="16" s="1"/>
  <c r="BQ1" i="16" s="1"/>
  <c r="BQ56" i="16" s="1"/>
  <c r="BL52" i="16"/>
  <c r="BL51" i="16"/>
  <c r="BL53" i="16"/>
  <c r="BL54" i="16"/>
  <c r="AQ54" i="16"/>
  <c r="AQ52" i="16"/>
  <c r="AQ53" i="16"/>
  <c r="S48" i="16"/>
  <c r="S73" i="16" s="1"/>
  <c r="O48" i="16"/>
  <c r="O73" i="16" s="1"/>
  <c r="W48" i="16"/>
  <c r="W73" i="16" s="1"/>
  <c r="U42" i="16"/>
  <c r="U49" i="16"/>
  <c r="V49" i="16"/>
  <c r="K48" i="16"/>
  <c r="K73" i="16" s="1"/>
  <c r="K80" i="16" s="1"/>
  <c r="L48" i="16"/>
  <c r="L73" i="16" s="1"/>
  <c r="U38" i="16"/>
  <c r="U45" i="16"/>
  <c r="V45" i="16"/>
  <c r="P40" i="16"/>
  <c r="P47" i="16"/>
  <c r="P72" i="16" s="1"/>
  <c r="Q47" i="16"/>
  <c r="Q72" i="16" s="1"/>
  <c r="U39" i="16"/>
  <c r="U46" i="16"/>
  <c r="U71" i="16" s="1"/>
  <c r="U78" i="16" s="1"/>
  <c r="V78" i="16" s="1"/>
  <c r="W78" i="16" s="1"/>
  <c r="X78" i="16" s="1"/>
  <c r="Y78" i="16" s="1"/>
  <c r="V46" i="16"/>
  <c r="V71" i="16" s="1"/>
  <c r="U37" i="16"/>
  <c r="U44" i="16"/>
  <c r="V44" i="16"/>
  <c r="L55" i="5"/>
  <c r="M48" i="5"/>
  <c r="AG24" i="16"/>
  <c r="AH10" i="16"/>
  <c r="Y25" i="16"/>
  <c r="Z11" i="16"/>
  <c r="Z25" i="16" s="1"/>
  <c r="AC24" i="16"/>
  <c r="AD10" i="16"/>
  <c r="O7" i="5"/>
  <c r="T26" i="16"/>
  <c r="U12" i="16"/>
  <c r="U26" i="16" s="1"/>
  <c r="M20" i="5"/>
  <c r="AG28" i="16"/>
  <c r="AH14" i="16"/>
  <c r="AB26" i="16"/>
  <c r="AC12" i="16"/>
  <c r="T14" i="19"/>
  <c r="AP11" i="16"/>
  <c r="N60" i="5"/>
  <c r="M67" i="5"/>
  <c r="AH35" i="16"/>
  <c r="AH67" i="16" s="1"/>
  <c r="AH10" i="19" s="1"/>
  <c r="AG42" i="16"/>
  <c r="AL32" i="16"/>
  <c r="AL46" i="16" s="1"/>
  <c r="AL71" i="16" s="1"/>
  <c r="AK39" i="16"/>
  <c r="O4" i="5"/>
  <c r="N6" i="5"/>
  <c r="N20" i="5" s="1"/>
  <c r="U33" i="16"/>
  <c r="U13" i="19" s="1"/>
  <c r="T40" i="16"/>
  <c r="AH30" i="16"/>
  <c r="AH62" i="16" s="1"/>
  <c r="AG37" i="16"/>
  <c r="Z30" i="16"/>
  <c r="Z62" i="16" s="1"/>
  <c r="Y37" i="16"/>
  <c r="AD31" i="16"/>
  <c r="AD63" i="16" s="1"/>
  <c r="AC38" i="16"/>
  <c r="AG33" i="16"/>
  <c r="AG13" i="19" s="1"/>
  <c r="AF40" i="16"/>
  <c r="AP32" i="16"/>
  <c r="AP12" i="19" s="1"/>
  <c r="N32" i="5"/>
  <c r="AP4" i="16"/>
  <c r="AQ4" i="16" s="1"/>
  <c r="AR4" i="16" s="1"/>
  <c r="X26" i="16"/>
  <c r="Y12" i="16"/>
  <c r="X13" i="16"/>
  <c r="W27" i="16"/>
  <c r="Z35" i="16"/>
  <c r="Z67" i="16" s="1"/>
  <c r="Y42" i="16"/>
  <c r="AK25" i="16"/>
  <c r="AL11" i="16"/>
  <c r="AP31" i="16"/>
  <c r="AP63" i="16" s="1"/>
  <c r="N31" i="5"/>
  <c r="AD35" i="16"/>
  <c r="AD67" i="16" s="1"/>
  <c r="AD10" i="19" s="1"/>
  <c r="AC42" i="16"/>
  <c r="AL35" i="16"/>
  <c r="AL67" i="16" s="1"/>
  <c r="AL10" i="19" s="1"/>
  <c r="AK42" i="16"/>
  <c r="AH32" i="16"/>
  <c r="AH12" i="19" s="1"/>
  <c r="AG39" i="16"/>
  <c r="O3" i="5"/>
  <c r="N2" i="5"/>
  <c r="AP2" i="16" s="1"/>
  <c r="AQ2" i="16" s="1"/>
  <c r="AR2" i="16" s="1"/>
  <c r="AS2" i="16" s="1"/>
  <c r="AT2" i="16" s="1"/>
  <c r="AP9" i="16"/>
  <c r="M65" i="5"/>
  <c r="N58" i="5"/>
  <c r="AF13" i="16"/>
  <c r="L62" i="5"/>
  <c r="K69" i="5"/>
  <c r="AP10" i="16"/>
  <c r="N59" i="5"/>
  <c r="M66" i="5"/>
  <c r="Z31" i="16"/>
  <c r="Z63" i="16" s="1"/>
  <c r="Y38" i="16"/>
  <c r="AC23" i="16"/>
  <c r="AD9" i="16"/>
  <c r="AK12" i="16"/>
  <c r="L68" i="5"/>
  <c r="M61" i="5"/>
  <c r="AC33" i="16"/>
  <c r="AC13" i="19" s="1"/>
  <c r="AB40" i="16"/>
  <c r="AL31" i="16"/>
  <c r="AL45" i="16" s="1"/>
  <c r="AK38" i="16"/>
  <c r="O5" i="5"/>
  <c r="N35" i="5"/>
  <c r="AP35" i="16"/>
  <c r="AP67" i="16" s="1"/>
  <c r="S27" i="16"/>
  <c r="T13" i="16"/>
  <c r="AP3" i="16"/>
  <c r="AQ3" i="16" s="1"/>
  <c r="AR3" i="16" s="1"/>
  <c r="AS3" i="16" s="1"/>
  <c r="AT3" i="16" s="1"/>
  <c r="AK24" i="16"/>
  <c r="AL10" i="16"/>
  <c r="Y23" i="16"/>
  <c r="Z9" i="16"/>
  <c r="Z23" i="16" s="1"/>
  <c r="AP14" i="16"/>
  <c r="N63" i="5"/>
  <c r="M70" i="5"/>
  <c r="AD11" i="16"/>
  <c r="AC25" i="16"/>
  <c r="AH31" i="16"/>
  <c r="AH63" i="16" s="1"/>
  <c r="AG38" i="16"/>
  <c r="AL9" i="16"/>
  <c r="AK23" i="16"/>
  <c r="AB13" i="16"/>
  <c r="AA27" i="16"/>
  <c r="AL30" i="16"/>
  <c r="AL44" i="16" s="1"/>
  <c r="AK37" i="16"/>
  <c r="Y33" i="16"/>
  <c r="Y13" i="19" s="1"/>
  <c r="X40" i="16"/>
  <c r="Z32" i="16"/>
  <c r="Z12" i="19" s="1"/>
  <c r="Y39" i="16"/>
  <c r="AD14" i="16"/>
  <c r="AC28" i="16"/>
  <c r="Y28" i="16"/>
  <c r="Z14" i="16"/>
  <c r="Z28" i="16" s="1"/>
  <c r="AK28" i="16"/>
  <c r="AL14" i="16"/>
  <c r="AG12" i="16"/>
  <c r="AF26" i="16"/>
  <c r="AD30" i="16"/>
  <c r="AD62" i="16" s="1"/>
  <c r="AC37" i="16"/>
  <c r="AH9" i="16"/>
  <c r="AG23" i="16"/>
  <c r="AD32" i="16"/>
  <c r="AD12" i="19" s="1"/>
  <c r="AC39" i="16"/>
  <c r="Y24" i="16"/>
  <c r="Z10" i="16"/>
  <c r="Z24" i="16" s="1"/>
  <c r="N30" i="5"/>
  <c r="AP30" i="16"/>
  <c r="AP62" i="16" s="1"/>
  <c r="AP7" i="16"/>
  <c r="AQ7" i="16" s="1"/>
  <c r="AR7" i="16" s="1"/>
  <c r="AS7" i="16" s="1"/>
  <c r="AT7" i="16" s="1"/>
  <c r="AH11" i="16"/>
  <c r="AG25" i="16"/>
  <c r="AK33" i="16"/>
  <c r="AK13" i="19" s="1"/>
  <c r="M33" i="5"/>
  <c r="M34" i="5" l="1"/>
  <c r="L80" i="16"/>
  <c r="M80" i="16" s="1"/>
  <c r="N80" i="16" s="1"/>
  <c r="O80" i="16" s="1"/>
  <c r="K87" i="16"/>
  <c r="L87" i="16" s="1"/>
  <c r="M87" i="16" s="1"/>
  <c r="N87" i="16" s="1"/>
  <c r="O87" i="16" s="1"/>
  <c r="U85" i="16"/>
  <c r="V85" i="16" s="1"/>
  <c r="W85" i="16" s="1"/>
  <c r="X85" i="16" s="1"/>
  <c r="Y85" i="16" s="1"/>
  <c r="K6" i="19"/>
  <c r="K4" i="19"/>
  <c r="K2" i="19"/>
  <c r="K7" i="19" s="1"/>
  <c r="L6" i="19"/>
  <c r="AL12" i="19"/>
  <c r="AA2" i="19"/>
  <c r="P66" i="16"/>
  <c r="P15" i="19"/>
  <c r="P1" i="19"/>
  <c r="AB15" i="19"/>
  <c r="AB1" i="19"/>
  <c r="O6" i="19"/>
  <c r="O4" i="19"/>
  <c r="O9" i="19" s="1"/>
  <c r="S6" i="19"/>
  <c r="S4" i="19"/>
  <c r="Z10" i="19"/>
  <c r="AA10" i="19"/>
  <c r="T66" i="16"/>
  <c r="T15" i="19"/>
  <c r="T1" i="19"/>
  <c r="X15" i="19"/>
  <c r="X1" i="19"/>
  <c r="X14" i="19"/>
  <c r="AF15" i="19"/>
  <c r="AF1" i="19"/>
  <c r="P14" i="19"/>
  <c r="W6" i="19"/>
  <c r="W2" i="19"/>
  <c r="W7" i="19" s="1"/>
  <c r="AP64" i="16"/>
  <c r="AL64" i="16"/>
  <c r="AG65" i="16"/>
  <c r="R55" i="16"/>
  <c r="R14" i="19" s="1"/>
  <c r="R4" i="19" s="1"/>
  <c r="R9" i="19" s="1"/>
  <c r="Q66" i="16"/>
  <c r="AK65" i="16"/>
  <c r="AL62" i="16"/>
  <c r="V55" i="16"/>
  <c r="V14" i="19" s="1"/>
  <c r="V4" i="19" s="1"/>
  <c r="AL63" i="16"/>
  <c r="X66" i="16"/>
  <c r="Z64" i="16"/>
  <c r="AD64" i="16"/>
  <c r="Y65" i="16"/>
  <c r="U65" i="16"/>
  <c r="AH64" i="16"/>
  <c r="AC65" i="16"/>
  <c r="AC55" i="16"/>
  <c r="AH45" i="16"/>
  <c r="AD45" i="16"/>
  <c r="BH51" i="16"/>
  <c r="AL49" i="16"/>
  <c r="BA56" i="16"/>
  <c r="AD44" i="16"/>
  <c r="AD49" i="16"/>
  <c r="BI56" i="16"/>
  <c r="BE56" i="16"/>
  <c r="AH44" i="16"/>
  <c r="AH49" i="16"/>
  <c r="AD46" i="16"/>
  <c r="AD71" i="16" s="1"/>
  <c r="Y47" i="16"/>
  <c r="Y72" i="16" s="1"/>
  <c r="AC47" i="16"/>
  <c r="AC72" i="16" s="1"/>
  <c r="AH46" i="16"/>
  <c r="AH71" i="16" s="1"/>
  <c r="AG47" i="16"/>
  <c r="AG72" i="16" s="1"/>
  <c r="AS4" i="16"/>
  <c r="BM56" i="16"/>
  <c r="AH6" i="16"/>
  <c r="AH55" i="16" s="1"/>
  <c r="AO4" i="16"/>
  <c r="AE4" i="16"/>
  <c r="BH54" i="16"/>
  <c r="AV53" i="16"/>
  <c r="BD53" i="16"/>
  <c r="AV54" i="16"/>
  <c r="BH53" i="16"/>
  <c r="AZ54" i="16"/>
  <c r="AV52" i="16"/>
  <c r="BD52" i="16"/>
  <c r="BH52" i="16"/>
  <c r="BR1" i="16"/>
  <c r="BS1" i="16" s="1"/>
  <c r="BT1" i="16" s="1"/>
  <c r="BU1" i="16" s="1"/>
  <c r="BV1" i="16" s="1"/>
  <c r="BV56" i="16" s="1"/>
  <c r="BQ54" i="16"/>
  <c r="BQ53" i="16"/>
  <c r="BQ51" i="16"/>
  <c r="BQ52" i="16"/>
  <c r="AZ53" i="16"/>
  <c r="AV51" i="16"/>
  <c r="BD54" i="16"/>
  <c r="BD51" i="16"/>
  <c r="AZ51" i="16"/>
  <c r="AZ52" i="16"/>
  <c r="AB48" i="16"/>
  <c r="AB73" i="16" s="1"/>
  <c r="T48" i="16"/>
  <c r="T73" i="16" s="1"/>
  <c r="X48" i="16"/>
  <c r="X73" i="16" s="1"/>
  <c r="Z39" i="16"/>
  <c r="Z46" i="16"/>
  <c r="Z71" i="16" s="1"/>
  <c r="Z78" i="16" s="1"/>
  <c r="AA78" i="16" s="1"/>
  <c r="AB78" i="16" s="1"/>
  <c r="AC78" i="16" s="1"/>
  <c r="AD78" i="16" s="1"/>
  <c r="AA46" i="16"/>
  <c r="AA71" i="16" s="1"/>
  <c r="U40" i="16"/>
  <c r="U47" i="16"/>
  <c r="U72" i="16" s="1"/>
  <c r="U86" i="16" s="1"/>
  <c r="V86" i="16" s="1"/>
  <c r="W86" i="16" s="1"/>
  <c r="X86" i="16" s="1"/>
  <c r="Y86" i="16" s="1"/>
  <c r="V47" i="16"/>
  <c r="V72" i="16" s="1"/>
  <c r="P48" i="16"/>
  <c r="P73" i="16" s="1"/>
  <c r="P80" i="16" s="1"/>
  <c r="Q48" i="16"/>
  <c r="Q73" i="16" s="1"/>
  <c r="Z42" i="16"/>
  <c r="Z49" i="16"/>
  <c r="AA49" i="16"/>
  <c r="Z38" i="16"/>
  <c r="Z45" i="16"/>
  <c r="AA45" i="16"/>
  <c r="Z37" i="16"/>
  <c r="Z44" i="16"/>
  <c r="AA44" i="16"/>
  <c r="M55" i="5"/>
  <c r="N48" i="5"/>
  <c r="O30" i="5"/>
  <c r="AU30" i="16"/>
  <c r="AU62" i="16" s="1"/>
  <c r="AE30" i="16"/>
  <c r="AE62" i="16" s="1"/>
  <c r="AD37" i="16"/>
  <c r="AE14" i="16"/>
  <c r="AE28" i="16" s="1"/>
  <c r="AD28" i="16"/>
  <c r="AC13" i="16"/>
  <c r="AB27" i="16"/>
  <c r="AU14" i="16"/>
  <c r="N70" i="5"/>
  <c r="O63" i="5"/>
  <c r="AM31" i="16"/>
  <c r="AM63" i="16" s="1"/>
  <c r="AL38" i="16"/>
  <c r="AK13" i="16"/>
  <c r="L69" i="5"/>
  <c r="M62" i="5"/>
  <c r="AL25" i="16"/>
  <c r="AM11" i="16"/>
  <c r="AI35" i="16"/>
  <c r="AI67" i="16" s="1"/>
  <c r="AI10" i="19" s="1"/>
  <c r="AH42" i="16"/>
  <c r="P7" i="5"/>
  <c r="AZ7" i="16" s="1"/>
  <c r="BA7" i="16" s="1"/>
  <c r="BB7" i="16" s="1"/>
  <c r="BC7" i="16" s="1"/>
  <c r="BD7" i="16" s="1"/>
  <c r="AP33" i="16"/>
  <c r="AP13" i="19" s="1"/>
  <c r="N33" i="5"/>
  <c r="AQ14" i="16"/>
  <c r="AP28" i="16"/>
  <c r="AQ35" i="16"/>
  <c r="AQ67" i="16" s="1"/>
  <c r="AQ10" i="19" s="1"/>
  <c r="AP42" i="16"/>
  <c r="AG13" i="16"/>
  <c r="AF27" i="16"/>
  <c r="AI32" i="16"/>
  <c r="AI12" i="19" s="1"/>
  <c r="AH39" i="16"/>
  <c r="O32" i="5"/>
  <c r="AU32" i="16"/>
  <c r="AU64" i="16" s="1"/>
  <c r="AE31" i="16"/>
  <c r="AE63" i="16" s="1"/>
  <c r="AD38" i="16"/>
  <c r="AI14" i="16"/>
  <c r="AH28" i="16"/>
  <c r="AE10" i="16"/>
  <c r="AE24" i="16" s="1"/>
  <c r="AD24" i="16"/>
  <c r="AL33" i="16"/>
  <c r="AL13" i="19" s="1"/>
  <c r="AK40" i="16"/>
  <c r="AG26" i="16"/>
  <c r="AH12" i="16"/>
  <c r="AM9" i="16"/>
  <c r="AL23" i="16"/>
  <c r="O35" i="5"/>
  <c r="AU35" i="16"/>
  <c r="AU67" i="16" s="1"/>
  <c r="AD33" i="16"/>
  <c r="AD13" i="19" s="1"/>
  <c r="AC40" i="16"/>
  <c r="AU9" i="16"/>
  <c r="O58" i="5"/>
  <c r="N65" i="5"/>
  <c r="AQ32" i="16"/>
  <c r="AQ46" i="16" s="1"/>
  <c r="AQ71" i="16" s="1"/>
  <c r="AP39" i="16"/>
  <c r="AU11" i="16"/>
  <c r="O60" i="5"/>
  <c r="N67" i="5"/>
  <c r="AM14" i="16"/>
  <c r="AL28" i="16"/>
  <c r="AP12" i="16"/>
  <c r="M68" i="5"/>
  <c r="N61" i="5"/>
  <c r="AM35" i="16"/>
  <c r="AM67" i="16" s="1"/>
  <c r="AM10" i="19" s="1"/>
  <c r="AL42" i="16"/>
  <c r="O6" i="5"/>
  <c r="AU6" i="16" s="1"/>
  <c r="AV6" i="16" s="1"/>
  <c r="AW6" i="16" s="1"/>
  <c r="AX6" i="16" s="1"/>
  <c r="AY6" i="16" s="1"/>
  <c r="P4" i="5"/>
  <c r="AZ4" i="16" s="1"/>
  <c r="BA4" i="16" s="1"/>
  <c r="BB4" i="16" s="1"/>
  <c r="AP25" i="16"/>
  <c r="AQ11" i="16"/>
  <c r="AP6" i="16"/>
  <c r="AI11" i="16"/>
  <c r="AH25" i="16"/>
  <c r="AE32" i="16"/>
  <c r="AE12" i="19" s="1"/>
  <c r="AD39" i="16"/>
  <c r="Z33" i="16"/>
  <c r="Z13" i="19" s="1"/>
  <c r="Y40" i="16"/>
  <c r="AI31" i="16"/>
  <c r="AI63" i="16" s="1"/>
  <c r="AH38" i="16"/>
  <c r="AM10" i="16"/>
  <c r="AL24" i="16"/>
  <c r="AQ9" i="16"/>
  <c r="AP23" i="16"/>
  <c r="AU4" i="16"/>
  <c r="AV4" i="16" s="1"/>
  <c r="AW4" i="16" s="1"/>
  <c r="AP20" i="16"/>
  <c r="AQ20" i="16" s="1"/>
  <c r="AR20" i="16" s="1"/>
  <c r="AS20" i="16" s="1"/>
  <c r="AT20" i="16" s="1"/>
  <c r="AK20" i="16"/>
  <c r="AL20" i="16" s="1"/>
  <c r="AM20" i="16" s="1"/>
  <c r="AN20" i="16" s="1"/>
  <c r="AO20" i="16" s="1"/>
  <c r="P5" i="5"/>
  <c r="AL12" i="16"/>
  <c r="AK26" i="16"/>
  <c r="AU10" i="16"/>
  <c r="N66" i="5"/>
  <c r="O59" i="5"/>
  <c r="AE35" i="16"/>
  <c r="AE67" i="16" s="1"/>
  <c r="AD42" i="16"/>
  <c r="Y13" i="16"/>
  <c r="X27" i="16"/>
  <c r="U66" i="16"/>
  <c r="AH23" i="16"/>
  <c r="AI9" i="16"/>
  <c r="AM30" i="16"/>
  <c r="AM62" i="16" s="1"/>
  <c r="AL37" i="16"/>
  <c r="AE11" i="16"/>
  <c r="AE25" i="16" s="1"/>
  <c r="AD25" i="16"/>
  <c r="AU5" i="16"/>
  <c r="AV5" i="16" s="1"/>
  <c r="AW5" i="16" s="1"/>
  <c r="AX5" i="16" s="1"/>
  <c r="AY5" i="16" s="1"/>
  <c r="AD23" i="16"/>
  <c r="AE9" i="16"/>
  <c r="AE23" i="16" s="1"/>
  <c r="AP24" i="16"/>
  <c r="AQ10" i="16"/>
  <c r="P3" i="5"/>
  <c r="O2" i="5"/>
  <c r="AU2" i="16" s="1"/>
  <c r="AV2" i="16" s="1"/>
  <c r="AW2" i="16" s="1"/>
  <c r="AX2" i="16" s="1"/>
  <c r="AY2" i="16" s="1"/>
  <c r="O31" i="5"/>
  <c r="AU31" i="16"/>
  <c r="AU63" i="16" s="1"/>
  <c r="Z12" i="16"/>
  <c r="Z26" i="16" s="1"/>
  <c r="Y26" i="16"/>
  <c r="AM32" i="16"/>
  <c r="AM12" i="19" s="1"/>
  <c r="AL39" i="16"/>
  <c r="AH24" i="16"/>
  <c r="AI10" i="16"/>
  <c r="AQ30" i="16"/>
  <c r="AQ44" i="16" s="1"/>
  <c r="AP37" i="16"/>
  <c r="U13" i="16"/>
  <c r="U27" i="16" s="1"/>
  <c r="T27" i="16"/>
  <c r="AU3" i="16"/>
  <c r="AV3" i="16" s="1"/>
  <c r="AW3" i="16" s="1"/>
  <c r="AX3" i="16" s="1"/>
  <c r="AY3" i="16" s="1"/>
  <c r="AQ31" i="16"/>
  <c r="AQ45" i="16" s="1"/>
  <c r="AP38" i="16"/>
  <c r="AH33" i="16"/>
  <c r="AH13" i="19" s="1"/>
  <c r="AG40" i="16"/>
  <c r="AI30" i="16"/>
  <c r="AI62" i="16" s="1"/>
  <c r="AH37" i="16"/>
  <c r="AC26" i="16"/>
  <c r="AD12" i="16"/>
  <c r="AU7" i="16"/>
  <c r="AV7" i="16" s="1"/>
  <c r="AW7" i="16" s="1"/>
  <c r="AX7" i="16" s="1"/>
  <c r="AY7" i="16" s="1"/>
  <c r="N34" i="5" l="1"/>
  <c r="Q80" i="16"/>
  <c r="R80" i="16" s="1"/>
  <c r="S80" i="16" s="1"/>
  <c r="T80" i="16" s="1"/>
  <c r="U79" i="16"/>
  <c r="V79" i="16" s="1"/>
  <c r="W79" i="16" s="1"/>
  <c r="X79" i="16" s="1"/>
  <c r="Y79" i="16" s="1"/>
  <c r="Z85" i="16"/>
  <c r="AA85" i="16" s="1"/>
  <c r="AB85" i="16" s="1"/>
  <c r="AC85" i="16" s="1"/>
  <c r="AD85" i="16" s="1"/>
  <c r="P87" i="16"/>
  <c r="Q87" i="16" s="1"/>
  <c r="R87" i="16" s="1"/>
  <c r="S87" i="16" s="1"/>
  <c r="T87" i="16" s="1"/>
  <c r="AC14" i="19"/>
  <c r="X2" i="19"/>
  <c r="X7" i="19" s="1"/>
  <c r="X4" i="19"/>
  <c r="X6" i="19"/>
  <c r="AB6" i="19"/>
  <c r="AB2" i="19"/>
  <c r="AB7" i="19" s="1"/>
  <c r="S9" i="19"/>
  <c r="P4" i="19"/>
  <c r="P6" i="19"/>
  <c r="Q6" i="19"/>
  <c r="AE10" i="19"/>
  <c r="AF10" i="19"/>
  <c r="AU12" i="19"/>
  <c r="U15" i="19"/>
  <c r="U1" i="19"/>
  <c r="T6" i="19"/>
  <c r="T4" i="19"/>
  <c r="T9" i="19" s="1"/>
  <c r="AF2" i="19"/>
  <c r="U14" i="19"/>
  <c r="K9" i="19"/>
  <c r="L9" i="19"/>
  <c r="Y1" i="19"/>
  <c r="Y15" i="19"/>
  <c r="AC15" i="19"/>
  <c r="AC1" i="19"/>
  <c r="AG1" i="19"/>
  <c r="AG15" i="19"/>
  <c r="AK15" i="19"/>
  <c r="AK1" i="19"/>
  <c r="AQ12" i="19"/>
  <c r="AP65" i="16"/>
  <c r="AI55" i="16"/>
  <c r="W55" i="16"/>
  <c r="W14" i="19" s="1"/>
  <c r="W4" i="19" s="1"/>
  <c r="W9" i="19" s="1"/>
  <c r="V66" i="16"/>
  <c r="Z65" i="16"/>
  <c r="AM64" i="16"/>
  <c r="AC66" i="16"/>
  <c r="AQ63" i="16"/>
  <c r="AE64" i="16"/>
  <c r="AQ64" i="16"/>
  <c r="AI64" i="16"/>
  <c r="BJ56" i="16"/>
  <c r="AQ62" i="16"/>
  <c r="AH65" i="16"/>
  <c r="AD65" i="16"/>
  <c r="AL65" i="16"/>
  <c r="R66" i="16"/>
  <c r="AW55" i="16"/>
  <c r="Y55" i="16"/>
  <c r="Y14" i="19" s="1"/>
  <c r="AD55" i="16"/>
  <c r="BI51" i="16"/>
  <c r="AQ49" i="16"/>
  <c r="AI49" i="16"/>
  <c r="BR56" i="16"/>
  <c r="BN56" i="16"/>
  <c r="AM44" i="16"/>
  <c r="AM49" i="16"/>
  <c r="AI45" i="16"/>
  <c r="AI44" i="16"/>
  <c r="BM51" i="16"/>
  <c r="BF56" i="16"/>
  <c r="AM45" i="16"/>
  <c r="AM46" i="16"/>
  <c r="AM71" i="16" s="1"/>
  <c r="AI46" i="16"/>
  <c r="AI71" i="16" s="1"/>
  <c r="AH47" i="16"/>
  <c r="AH72" i="16" s="1"/>
  <c r="AD47" i="16"/>
  <c r="AD72" i="16" s="1"/>
  <c r="AL47" i="16"/>
  <c r="AL72" i="16" s="1"/>
  <c r="AQ6" i="16"/>
  <c r="AI6" i="16"/>
  <c r="AX4" i="16"/>
  <c r="BC4" i="16"/>
  <c r="AT4" i="16"/>
  <c r="BM53" i="16"/>
  <c r="BE54" i="16"/>
  <c r="BM54" i="16"/>
  <c r="BE51" i="16"/>
  <c r="BW1" i="16"/>
  <c r="BX1" i="16" s="1"/>
  <c r="BY1" i="16" s="1"/>
  <c r="BZ1" i="16" s="1"/>
  <c r="CA1" i="16" s="1"/>
  <c r="CA56" i="16" s="1"/>
  <c r="BV52" i="16"/>
  <c r="BV51" i="16"/>
  <c r="BV54" i="16"/>
  <c r="BV53" i="16"/>
  <c r="BA54" i="16"/>
  <c r="BE53" i="16"/>
  <c r="BA52" i="16"/>
  <c r="BI52" i="16"/>
  <c r="BA51" i="16"/>
  <c r="BA53" i="16"/>
  <c r="BM52" i="16"/>
  <c r="BE52" i="16"/>
  <c r="BI53" i="16"/>
  <c r="BI54" i="16"/>
  <c r="Y48" i="16"/>
  <c r="Y73" i="16" s="1"/>
  <c r="AC48" i="16"/>
  <c r="AC73" i="16" s="1"/>
  <c r="AG48" i="16"/>
  <c r="AG73" i="16" s="1"/>
  <c r="Z40" i="16"/>
  <c r="Z47" i="16"/>
  <c r="Z72" i="16" s="1"/>
  <c r="Z86" i="16" s="1"/>
  <c r="AA86" i="16" s="1"/>
  <c r="AB86" i="16" s="1"/>
  <c r="AC86" i="16" s="1"/>
  <c r="AD86" i="16" s="1"/>
  <c r="AA47" i="16"/>
  <c r="AA72" i="16" s="1"/>
  <c r="U48" i="16"/>
  <c r="U73" i="16" s="1"/>
  <c r="V48" i="16"/>
  <c r="V73" i="16" s="1"/>
  <c r="AE39" i="16"/>
  <c r="AE46" i="16"/>
  <c r="AE71" i="16" s="1"/>
  <c r="AE78" i="16" s="1"/>
  <c r="AF78" i="16" s="1"/>
  <c r="AG78" i="16" s="1"/>
  <c r="AH78" i="16" s="1"/>
  <c r="AI78" i="16" s="1"/>
  <c r="AF46" i="16"/>
  <c r="AF71" i="16" s="1"/>
  <c r="AE38" i="16"/>
  <c r="AE45" i="16"/>
  <c r="AF45" i="16"/>
  <c r="AE37" i="16"/>
  <c r="AE44" i="16"/>
  <c r="AF44" i="16"/>
  <c r="AE42" i="16"/>
  <c r="AE49" i="16"/>
  <c r="AF49" i="16"/>
  <c r="N55" i="5"/>
  <c r="O48" i="5"/>
  <c r="AJ30" i="16"/>
  <c r="AJ62" i="16" s="1"/>
  <c r="AI37" i="16"/>
  <c r="AJ9" i="16"/>
  <c r="AJ23" i="16" s="1"/>
  <c r="AI23" i="16"/>
  <c r="AR32" i="16"/>
  <c r="AR12" i="19" s="1"/>
  <c r="AQ39" i="16"/>
  <c r="AQ33" i="16"/>
  <c r="AQ13" i="19" s="1"/>
  <c r="AP40" i="16"/>
  <c r="AC27" i="16"/>
  <c r="AD13" i="16"/>
  <c r="AR30" i="16"/>
  <c r="AR62" i="16" s="1"/>
  <c r="AQ37" i="16"/>
  <c r="Q5" i="5"/>
  <c r="AN9" i="16"/>
  <c r="AM23" i="16"/>
  <c r="AJ14" i="16"/>
  <c r="AJ28" i="16" s="1"/>
  <c r="AI28" i="16"/>
  <c r="AH13" i="16"/>
  <c r="AG27" i="16"/>
  <c r="AL13" i="16"/>
  <c r="AK27" i="16"/>
  <c r="AI33" i="16"/>
  <c r="AI13" i="19" s="1"/>
  <c r="AH40" i="16"/>
  <c r="AI24" i="16"/>
  <c r="AJ10" i="16"/>
  <c r="AJ24" i="16" s="1"/>
  <c r="AV31" i="16"/>
  <c r="AV45" i="16" s="1"/>
  <c r="AU38" i="16"/>
  <c r="AZ5" i="16"/>
  <c r="BA5" i="16" s="1"/>
  <c r="BB5" i="16" s="1"/>
  <c r="BC5" i="16" s="1"/>
  <c r="BD5" i="16" s="1"/>
  <c r="AN10" i="16"/>
  <c r="AM24" i="16"/>
  <c r="AI25" i="16"/>
  <c r="AJ11" i="16"/>
  <c r="AJ25" i="16" s="1"/>
  <c r="AN14" i="16"/>
  <c r="AM28" i="16"/>
  <c r="AZ9" i="16"/>
  <c r="O65" i="5"/>
  <c r="P58" i="5"/>
  <c r="AI12" i="16"/>
  <c r="AH26" i="16"/>
  <c r="Q7" i="5"/>
  <c r="BE7" i="16" s="1"/>
  <c r="BF7" i="16" s="1"/>
  <c r="BG7" i="16" s="1"/>
  <c r="BH7" i="16" s="1"/>
  <c r="BI7" i="16" s="1"/>
  <c r="AZ31" i="16"/>
  <c r="AZ63" i="16" s="1"/>
  <c r="P31" i="5"/>
  <c r="AZ10" i="16"/>
  <c r="O66" i="5"/>
  <c r="P59" i="5"/>
  <c r="AU23" i="16"/>
  <c r="AV9" i="16"/>
  <c r="AR35" i="16"/>
  <c r="AR67" i="16" s="1"/>
  <c r="AR10" i="19" s="1"/>
  <c r="AQ42" i="16"/>
  <c r="AN31" i="16"/>
  <c r="AN63" i="16" s="1"/>
  <c r="AM38" i="16"/>
  <c r="AR31" i="16"/>
  <c r="AR63" i="16" s="1"/>
  <c r="AQ38" i="16"/>
  <c r="AJ31" i="16"/>
  <c r="AJ63" i="16" s="1"/>
  <c r="AI38" i="16"/>
  <c r="AQ25" i="16"/>
  <c r="AR11" i="16"/>
  <c r="AN35" i="16"/>
  <c r="AN67" i="16" s="1"/>
  <c r="AN10" i="19" s="1"/>
  <c r="AM42" i="16"/>
  <c r="AZ11" i="16"/>
  <c r="P60" i="5"/>
  <c r="O67" i="5"/>
  <c r="AV32" i="16"/>
  <c r="AV46" i="16" s="1"/>
  <c r="AV71" i="16" s="1"/>
  <c r="AU39" i="16"/>
  <c r="AJ35" i="16"/>
  <c r="AJ67" i="16" s="1"/>
  <c r="AI42" i="16"/>
  <c r="AZ14" i="16"/>
  <c r="O70" i="5"/>
  <c r="P63" i="5"/>
  <c r="AD26" i="16"/>
  <c r="AE12" i="16"/>
  <c r="AE26" i="16" s="1"/>
  <c r="Q3" i="5"/>
  <c r="BE3" i="16" s="1"/>
  <c r="BF3" i="16" s="1"/>
  <c r="BG3" i="16" s="1"/>
  <c r="BH3" i="16" s="1"/>
  <c r="BI3" i="16" s="1"/>
  <c r="P2" i="5"/>
  <c r="AZ2" i="16" s="1"/>
  <c r="BA2" i="16" s="1"/>
  <c r="BB2" i="16" s="1"/>
  <c r="BC2" i="16" s="1"/>
  <c r="BD2" i="16" s="1"/>
  <c r="AU24" i="16"/>
  <c r="AV10" i="16"/>
  <c r="AU12" i="16"/>
  <c r="O61" i="5"/>
  <c r="N68" i="5"/>
  <c r="AU25" i="16"/>
  <c r="AV11" i="16"/>
  <c r="AE33" i="16"/>
  <c r="AE13" i="19" s="1"/>
  <c r="AD40" i="16"/>
  <c r="AM33" i="16"/>
  <c r="AM13" i="19" s="1"/>
  <c r="AL40" i="16"/>
  <c r="P32" i="5"/>
  <c r="AZ32" i="16"/>
  <c r="AZ64" i="16" s="1"/>
  <c r="AR14" i="16"/>
  <c r="AQ28" i="16"/>
  <c r="AM25" i="16"/>
  <c r="AN11" i="16"/>
  <c r="AV30" i="16"/>
  <c r="AV44" i="16" s="1"/>
  <c r="AU37" i="16"/>
  <c r="AZ3" i="16"/>
  <c r="BA3" i="16" s="1"/>
  <c r="BB3" i="16" s="1"/>
  <c r="BC3" i="16" s="1"/>
  <c r="BD3" i="16" s="1"/>
  <c r="P6" i="5"/>
  <c r="P20" i="5" s="1"/>
  <c r="Q4" i="5"/>
  <c r="AV35" i="16"/>
  <c r="AV67" i="16" s="1"/>
  <c r="AV10" i="19" s="1"/>
  <c r="AU42" i="16"/>
  <c r="AU28" i="16"/>
  <c r="AV14" i="16"/>
  <c r="P30" i="5"/>
  <c r="AZ30" i="16"/>
  <c r="AZ62" i="16" s="1"/>
  <c r="AN32" i="16"/>
  <c r="AN12" i="19" s="1"/>
  <c r="AM39" i="16"/>
  <c r="AQ24" i="16"/>
  <c r="AR10" i="16"/>
  <c r="AN30" i="16"/>
  <c r="AN62" i="16" s="1"/>
  <c r="AM37" i="16"/>
  <c r="Y27" i="16"/>
  <c r="Z13" i="16"/>
  <c r="Z27" i="16" s="1"/>
  <c r="AL26" i="16"/>
  <c r="AM12" i="16"/>
  <c r="AR9" i="16"/>
  <c r="AQ23" i="16"/>
  <c r="O20" i="5"/>
  <c r="AQ12" i="16"/>
  <c r="AP26" i="16"/>
  <c r="P35" i="5"/>
  <c r="AZ35" i="16"/>
  <c r="AZ67" i="16" s="1"/>
  <c r="AJ32" i="16"/>
  <c r="AJ12" i="19" s="1"/>
  <c r="AI39" i="16"/>
  <c r="O33" i="5"/>
  <c r="AU33" i="16"/>
  <c r="AU13" i="19" s="1"/>
  <c r="AP13" i="16"/>
  <c r="M69" i="5"/>
  <c r="N62" i="5"/>
  <c r="O34" i="5" l="1"/>
  <c r="U87" i="16"/>
  <c r="U80" i="16"/>
  <c r="V80" i="16" s="1"/>
  <c r="W80" i="16" s="1"/>
  <c r="X80" i="16" s="1"/>
  <c r="Y80" i="16" s="1"/>
  <c r="Z79" i="16"/>
  <c r="AA79" i="16" s="1"/>
  <c r="AB79" i="16" s="1"/>
  <c r="AC79" i="16" s="1"/>
  <c r="AD79" i="16" s="1"/>
  <c r="AE79" i="16" s="1"/>
  <c r="AE85" i="16"/>
  <c r="AF85" i="16" s="1"/>
  <c r="AG85" i="16" s="1"/>
  <c r="AH85" i="16" s="1"/>
  <c r="AI85" i="16" s="1"/>
  <c r="V87" i="16"/>
  <c r="W87" i="16" s="1"/>
  <c r="X87" i="16" s="1"/>
  <c r="Y87" i="16" s="1"/>
  <c r="AJ10" i="19"/>
  <c r="AK10" i="19"/>
  <c r="AZ12" i="19"/>
  <c r="P9" i="19"/>
  <c r="Q9" i="19"/>
  <c r="U6" i="19"/>
  <c r="U4" i="19"/>
  <c r="U2" i="19"/>
  <c r="V7" i="19" s="1"/>
  <c r="V6" i="19"/>
  <c r="AD15" i="19"/>
  <c r="AD1" i="19"/>
  <c r="AC6" i="19"/>
  <c r="AC4" i="19"/>
  <c r="AC2" i="19"/>
  <c r="AC7" i="19" s="1"/>
  <c r="X9" i="19"/>
  <c r="AH15" i="19"/>
  <c r="AH1" i="19"/>
  <c r="AP15" i="19"/>
  <c r="AP1" i="19"/>
  <c r="AD14" i="19"/>
  <c r="AK2" i="19"/>
  <c r="AH14" i="19"/>
  <c r="Z1" i="19"/>
  <c r="Z15" i="19"/>
  <c r="Y2" i="19"/>
  <c r="Y7" i="19" s="1"/>
  <c r="Y4" i="19"/>
  <c r="Y9" i="19" s="1"/>
  <c r="Y6" i="19"/>
  <c r="AV12" i="19"/>
  <c r="AH66" i="16"/>
  <c r="AL15" i="19"/>
  <c r="AL1" i="19"/>
  <c r="AG2" i="19"/>
  <c r="AG7" i="19" s="1"/>
  <c r="AG6" i="19"/>
  <c r="Z55" i="16"/>
  <c r="Z14" i="19" s="1"/>
  <c r="Y66" i="16"/>
  <c r="AV62" i="16"/>
  <c r="W66" i="16"/>
  <c r="AJ55" i="16"/>
  <c r="AE55" i="16"/>
  <c r="AD66" i="16"/>
  <c r="AU65" i="16"/>
  <c r="AV63" i="16"/>
  <c r="AV64" i="16"/>
  <c r="AE65" i="16"/>
  <c r="AQ65" i="16"/>
  <c r="AI65" i="16"/>
  <c r="AJ64" i="16"/>
  <c r="AR64" i="16"/>
  <c r="BJ51" i="16"/>
  <c r="AM65" i="16"/>
  <c r="AN64" i="16"/>
  <c r="AR44" i="16"/>
  <c r="AR49" i="16"/>
  <c r="BS56" i="16"/>
  <c r="AN44" i="16"/>
  <c r="BR51" i="16"/>
  <c r="BK56" i="16"/>
  <c r="AV49" i="16"/>
  <c r="AR45" i="16"/>
  <c r="BO56" i="16"/>
  <c r="AN49" i="16"/>
  <c r="AN45" i="16"/>
  <c r="BN51" i="16"/>
  <c r="AQ47" i="16"/>
  <c r="AQ72" i="16" s="1"/>
  <c r="AI47" i="16"/>
  <c r="AI72" i="16" s="1"/>
  <c r="AR46" i="16"/>
  <c r="AR71" i="16" s="1"/>
  <c r="AN46" i="16"/>
  <c r="AN71" i="16" s="1"/>
  <c r="AM47" i="16"/>
  <c r="AM72" i="16" s="1"/>
  <c r="BD4" i="16"/>
  <c r="AJ6" i="16"/>
  <c r="AY4" i="16"/>
  <c r="AR6" i="16"/>
  <c r="AR55" i="16" s="1"/>
  <c r="BW56" i="16"/>
  <c r="BF51" i="16"/>
  <c r="BN52" i="16"/>
  <c r="BJ52" i="16"/>
  <c r="BK51" i="16"/>
  <c r="BR53" i="16"/>
  <c r="BN54" i="16"/>
  <c r="BF52" i="16"/>
  <c r="BJ54" i="16"/>
  <c r="BR54" i="16"/>
  <c r="BF53" i="16"/>
  <c r="BF54" i="16"/>
  <c r="BJ53" i="16"/>
  <c r="BR52" i="16"/>
  <c r="CB1" i="16"/>
  <c r="CC1" i="16" s="1"/>
  <c r="CD1" i="16" s="1"/>
  <c r="CE1" i="16" s="1"/>
  <c r="CF1" i="16" s="1"/>
  <c r="CF56" i="16" s="1"/>
  <c r="CB56" i="16" s="1"/>
  <c r="CA54" i="16"/>
  <c r="CA53" i="16"/>
  <c r="CA52" i="16"/>
  <c r="CA51" i="16"/>
  <c r="BN53" i="16"/>
  <c r="AH48" i="16"/>
  <c r="AH73" i="16" s="1"/>
  <c r="AD48" i="16"/>
  <c r="AD73" i="16" s="1"/>
  <c r="AL48" i="16"/>
  <c r="AL73" i="16" s="1"/>
  <c r="AJ37" i="16"/>
  <c r="AJ44" i="16"/>
  <c r="AK44" i="16"/>
  <c r="AJ39" i="16"/>
  <c r="AJ46" i="16"/>
  <c r="AJ71" i="16" s="1"/>
  <c r="AJ78" i="16" s="1"/>
  <c r="AK78" i="16" s="1"/>
  <c r="AL78" i="16" s="1"/>
  <c r="AM78" i="16" s="1"/>
  <c r="AN78" i="16" s="1"/>
  <c r="AK46" i="16"/>
  <c r="AK71" i="16" s="1"/>
  <c r="AJ38" i="16"/>
  <c r="AJ45" i="16"/>
  <c r="AK45" i="16"/>
  <c r="AJ42" i="16"/>
  <c r="AJ49" i="16"/>
  <c r="AK49" i="16"/>
  <c r="AE40" i="16"/>
  <c r="AE47" i="16"/>
  <c r="AE72" i="16" s="1"/>
  <c r="AE86" i="16" s="1"/>
  <c r="AF86" i="16" s="1"/>
  <c r="AG86" i="16" s="1"/>
  <c r="AH86" i="16" s="1"/>
  <c r="AI86" i="16" s="1"/>
  <c r="AF47" i="16"/>
  <c r="AF72" i="16" s="1"/>
  <c r="Z48" i="16"/>
  <c r="Z73" i="16" s="1"/>
  <c r="AA48" i="16"/>
  <c r="AA73" i="16" s="1"/>
  <c r="O55" i="5"/>
  <c r="AZ6" i="16"/>
  <c r="AZ20" i="16"/>
  <c r="BA20" i="16" s="1"/>
  <c r="BB20" i="16" s="1"/>
  <c r="BC20" i="16" s="1"/>
  <c r="BD20" i="16" s="1"/>
  <c r="AU20" i="16"/>
  <c r="AV20" i="16" s="1"/>
  <c r="AW20" i="16" s="1"/>
  <c r="AX20" i="16" s="1"/>
  <c r="AY20" i="16" s="1"/>
  <c r="AO30" i="16"/>
  <c r="AO62" i="16" s="1"/>
  <c r="AN37" i="16"/>
  <c r="BE32" i="16"/>
  <c r="BE12" i="19" s="1"/>
  <c r="Q32" i="5"/>
  <c r="AZ12" i="16"/>
  <c r="P61" i="5"/>
  <c r="O68" i="5"/>
  <c r="AO35" i="16"/>
  <c r="AO67" i="16" s="1"/>
  <c r="AN42" i="16"/>
  <c r="AZ24" i="16"/>
  <c r="BA10" i="16"/>
  <c r="AJ33" i="16"/>
  <c r="AJ13" i="19" s="1"/>
  <c r="AI40" i="16"/>
  <c r="AN23" i="16"/>
  <c r="AO9" i="16"/>
  <c r="AO23" i="16" s="1"/>
  <c r="AR24" i="16"/>
  <c r="AS10" i="16"/>
  <c r="AU26" i="16"/>
  <c r="AV12" i="16"/>
  <c r="AR25" i="16"/>
  <c r="AS11" i="16"/>
  <c r="AO31" i="16"/>
  <c r="AO63" i="16" s="1"/>
  <c r="AN38" i="16"/>
  <c r="BE31" i="16"/>
  <c r="BE63" i="16" s="1"/>
  <c r="Q31" i="5"/>
  <c r="AZ23" i="16"/>
  <c r="BA9" i="16"/>
  <c r="AO10" i="16"/>
  <c r="AO24" i="16" s="1"/>
  <c r="AN24" i="16"/>
  <c r="AR33" i="16"/>
  <c r="AR13" i="19" s="1"/>
  <c r="AQ40" i="16"/>
  <c r="AR23" i="16"/>
  <c r="AS9" i="16"/>
  <c r="AW30" i="16"/>
  <c r="AW62" i="16" s="1"/>
  <c r="AV37" i="16"/>
  <c r="AN33" i="16"/>
  <c r="AN13" i="19" s="1"/>
  <c r="AM40" i="16"/>
  <c r="AW10" i="16"/>
  <c r="AV24" i="16"/>
  <c r="AI14" i="19"/>
  <c r="BA31" i="16"/>
  <c r="BA45" i="16" s="1"/>
  <c r="AZ38" i="16"/>
  <c r="AL27" i="16"/>
  <c r="AM13" i="16"/>
  <c r="R5" i="5"/>
  <c r="BJ5" i="16" s="1"/>
  <c r="BK5" i="16" s="1"/>
  <c r="BL5" i="16" s="1"/>
  <c r="BM5" i="16" s="1"/>
  <c r="BN5" i="16" s="1"/>
  <c r="AU13" i="16"/>
  <c r="N69" i="5"/>
  <c r="O62" i="5"/>
  <c r="BA35" i="16"/>
  <c r="BA67" i="16" s="1"/>
  <c r="BA10" i="19" s="1"/>
  <c r="AZ42" i="16"/>
  <c r="AM26" i="16"/>
  <c r="AN12" i="16"/>
  <c r="AO11" i="16"/>
  <c r="AO25" i="16" s="1"/>
  <c r="AN25" i="16"/>
  <c r="AW32" i="16"/>
  <c r="AW12" i="19" s="1"/>
  <c r="AV39" i="16"/>
  <c r="AS35" i="16"/>
  <c r="AS67" i="16" s="1"/>
  <c r="AS10" i="19" s="1"/>
  <c r="AR42" i="16"/>
  <c r="AN28" i="16"/>
  <c r="AO14" i="16"/>
  <c r="AO28" i="16" s="1"/>
  <c r="BE5" i="16"/>
  <c r="BF5" i="16" s="1"/>
  <c r="BG5" i="16" s="1"/>
  <c r="BH5" i="16" s="1"/>
  <c r="BI5" i="16" s="1"/>
  <c r="AS32" i="16"/>
  <c r="AS12" i="19" s="1"/>
  <c r="AR39" i="16"/>
  <c r="Q35" i="5"/>
  <c r="BE35" i="16"/>
  <c r="BE67" i="16" s="1"/>
  <c r="AO32" i="16"/>
  <c r="AO12" i="19" s="1"/>
  <c r="AN39" i="16"/>
  <c r="AW35" i="16"/>
  <c r="AW67" i="16" s="1"/>
  <c r="AW10" i="19" s="1"/>
  <c r="AV42" i="16"/>
  <c r="AV23" i="16"/>
  <c r="AW9" i="16"/>
  <c r="R7" i="5"/>
  <c r="BJ7" i="16" s="1"/>
  <c r="BK7" i="16" s="1"/>
  <c r="BL7" i="16" s="1"/>
  <c r="BM7" i="16" s="1"/>
  <c r="BN7" i="16" s="1"/>
  <c r="AW31" i="16"/>
  <c r="AW63" i="16" s="1"/>
  <c r="AV38" i="16"/>
  <c r="AI13" i="16"/>
  <c r="AH27" i="16"/>
  <c r="AQ13" i="16"/>
  <c r="AP27" i="16"/>
  <c r="BA30" i="16"/>
  <c r="BA44" i="16" s="1"/>
  <c r="AZ37" i="16"/>
  <c r="R4" i="5"/>
  <c r="Q6" i="5"/>
  <c r="BE6" i="16" s="1"/>
  <c r="BF6" i="16" s="1"/>
  <c r="BG6" i="16" s="1"/>
  <c r="BH6" i="16" s="1"/>
  <c r="BI6" i="16" s="1"/>
  <c r="AV25" i="16"/>
  <c r="AW11" i="16"/>
  <c r="BE14" i="16"/>
  <c r="Q63" i="5"/>
  <c r="P70" i="5"/>
  <c r="BE11" i="16"/>
  <c r="Q60" i="5"/>
  <c r="P67" i="5"/>
  <c r="AS30" i="16"/>
  <c r="AS62" i="16" s="1"/>
  <c r="AR37" i="16"/>
  <c r="AV33" i="16"/>
  <c r="AV13" i="19" s="1"/>
  <c r="AU40" i="16"/>
  <c r="AQ26" i="16"/>
  <c r="AR12" i="16"/>
  <c r="Q30" i="5"/>
  <c r="BE30" i="16"/>
  <c r="BE62" i="16" s="1"/>
  <c r="P48" i="5"/>
  <c r="AR28" i="16"/>
  <c r="AS14" i="16"/>
  <c r="BA11" i="16"/>
  <c r="AZ25" i="16"/>
  <c r="BE10" i="16"/>
  <c r="Q59" i="5"/>
  <c r="P66" i="5"/>
  <c r="AJ12" i="16"/>
  <c r="AJ26" i="16" s="1"/>
  <c r="AI26" i="16"/>
  <c r="AE13" i="16"/>
  <c r="AE27" i="16" s="1"/>
  <c r="AD27" i="16"/>
  <c r="P33" i="5"/>
  <c r="AZ33" i="16"/>
  <c r="AZ13" i="19" s="1"/>
  <c r="AV28" i="16"/>
  <c r="AW14" i="16"/>
  <c r="BE4" i="16"/>
  <c r="BF4" i="16" s="1"/>
  <c r="BG4" i="16" s="1"/>
  <c r="BA32" i="16"/>
  <c r="BA46" i="16" s="1"/>
  <c r="BA71" i="16" s="1"/>
  <c r="AZ39" i="16"/>
  <c r="Q2" i="5"/>
  <c r="BE2" i="16" s="1"/>
  <c r="BF2" i="16" s="1"/>
  <c r="BG2" i="16" s="1"/>
  <c r="BH2" i="16" s="1"/>
  <c r="BI2" i="16" s="1"/>
  <c r="R3" i="5"/>
  <c r="BA14" i="16"/>
  <c r="AZ28" i="16"/>
  <c r="AS31" i="16"/>
  <c r="AS63" i="16" s="1"/>
  <c r="AR38" i="16"/>
  <c r="BE9" i="16"/>
  <c r="P65" i="5"/>
  <c r="Q58" i="5"/>
  <c r="P34" i="5" l="1"/>
  <c r="Z80" i="16"/>
  <c r="AF79" i="16"/>
  <c r="AG79" i="16" s="1"/>
  <c r="AH79" i="16" s="1"/>
  <c r="AI79" i="16" s="1"/>
  <c r="P55" i="5"/>
  <c r="AA80" i="16"/>
  <c r="AB80" i="16" s="1"/>
  <c r="AC80" i="16" s="1"/>
  <c r="AD80" i="16" s="1"/>
  <c r="Z87" i="16"/>
  <c r="AA87" i="16" s="1"/>
  <c r="AB87" i="16" s="1"/>
  <c r="AC87" i="16" s="1"/>
  <c r="AD87" i="16" s="1"/>
  <c r="AJ85" i="16"/>
  <c r="AK85" i="16" s="1"/>
  <c r="AL85" i="16" s="1"/>
  <c r="AM85" i="16" s="1"/>
  <c r="AN85" i="16" s="1"/>
  <c r="AE15" i="19"/>
  <c r="AE1" i="19"/>
  <c r="AU15" i="19"/>
  <c r="AU1" i="19"/>
  <c r="AE14" i="19"/>
  <c r="Z6" i="19"/>
  <c r="Z4" i="19"/>
  <c r="Z9" i="19" s="1"/>
  <c r="Z2" i="19"/>
  <c r="AA6" i="19"/>
  <c r="AP2" i="19"/>
  <c r="U9" i="19"/>
  <c r="V9" i="19"/>
  <c r="BA12" i="19"/>
  <c r="AI66" i="16"/>
  <c r="AI15" i="19"/>
  <c r="AI1" i="19"/>
  <c r="AQ15" i="19"/>
  <c r="AQ1" i="19"/>
  <c r="AL6" i="19"/>
  <c r="AL2" i="19"/>
  <c r="AL7" i="19" s="1"/>
  <c r="AD6" i="19"/>
  <c r="AD2" i="19"/>
  <c r="AD7" i="19" s="1"/>
  <c r="AD4" i="19"/>
  <c r="AD9" i="19" s="1"/>
  <c r="AM15" i="19"/>
  <c r="AM1" i="19"/>
  <c r="AM14" i="19"/>
  <c r="AO10" i="19"/>
  <c r="AP10" i="19"/>
  <c r="AH6" i="19"/>
  <c r="AH4" i="19"/>
  <c r="AH2" i="19"/>
  <c r="AH7" i="19" s="1"/>
  <c r="AN65" i="16"/>
  <c r="AR65" i="16"/>
  <c r="BE64" i="16"/>
  <c r="AF55" i="16"/>
  <c r="AF14" i="19" s="1"/>
  <c r="AF4" i="19" s="1"/>
  <c r="AE66" i="16"/>
  <c r="AA55" i="16"/>
  <c r="AA14" i="19" s="1"/>
  <c r="AA4" i="19" s="1"/>
  <c r="Z66" i="16"/>
  <c r="AO64" i="16"/>
  <c r="AV65" i="16"/>
  <c r="AW64" i="16"/>
  <c r="BA62" i="16"/>
  <c r="AZ65" i="16"/>
  <c r="AJ65" i="16"/>
  <c r="AS64" i="16"/>
  <c r="BA63" i="16"/>
  <c r="BA64" i="16"/>
  <c r="AK55" i="16"/>
  <c r="AK14" i="19" s="1"/>
  <c r="AK4" i="19" s="1"/>
  <c r="AM66" i="16"/>
  <c r="BG55" i="16"/>
  <c r="AN55" i="16"/>
  <c r="AS55" i="16"/>
  <c r="BA49" i="16"/>
  <c r="AW44" i="16"/>
  <c r="AS45" i="16"/>
  <c r="BW51" i="16"/>
  <c r="AS44" i="16"/>
  <c r="AW49" i="16"/>
  <c r="BO51" i="16"/>
  <c r="BS51" i="16"/>
  <c r="BX56" i="16"/>
  <c r="CC56" i="16"/>
  <c r="BT56" i="16"/>
  <c r="AW45" i="16"/>
  <c r="AS49" i="16"/>
  <c r="BP56" i="16"/>
  <c r="AN47" i="16"/>
  <c r="AN72" i="16" s="1"/>
  <c r="AR47" i="16"/>
  <c r="AR72" i="16" s="1"/>
  <c r="AW46" i="16"/>
  <c r="AW71" i="16" s="1"/>
  <c r="AV47" i="16"/>
  <c r="AV72" i="16" s="1"/>
  <c r="AS46" i="16"/>
  <c r="AS71" i="16" s="1"/>
  <c r="AS6" i="16"/>
  <c r="BA6" i="16"/>
  <c r="BH4" i="16"/>
  <c r="BW53" i="16"/>
  <c r="BK54" i="16"/>
  <c r="BW54" i="16"/>
  <c r="BW52" i="16"/>
  <c r="CF52" i="16"/>
  <c r="CB52" i="16" s="1"/>
  <c r="CF54" i="16"/>
  <c r="CB54" i="16" s="1"/>
  <c r="CF51" i="16"/>
  <c r="CB51" i="16" s="1"/>
  <c r="CF53" i="16"/>
  <c r="CB53" i="16" s="1"/>
  <c r="BK52" i="16"/>
  <c r="BS52" i="16"/>
  <c r="BO54" i="16"/>
  <c r="BO52" i="16"/>
  <c r="BO53" i="16"/>
  <c r="BK53" i="16"/>
  <c r="BS54" i="16"/>
  <c r="BS53" i="16"/>
  <c r="AM48" i="16"/>
  <c r="AM73" i="16" s="1"/>
  <c r="AI48" i="16"/>
  <c r="AI73" i="16" s="1"/>
  <c r="AO37" i="16"/>
  <c r="AO44" i="16"/>
  <c r="AP44" i="16"/>
  <c r="AE48" i="16"/>
  <c r="AE73" i="16" s="1"/>
  <c r="AE80" i="16" s="1"/>
  <c r="AF48" i="16"/>
  <c r="AF73" i="16" s="1"/>
  <c r="AO38" i="16"/>
  <c r="AO45" i="16"/>
  <c r="AP45" i="16"/>
  <c r="AO39" i="16"/>
  <c r="AO46" i="16"/>
  <c r="AO71" i="16" s="1"/>
  <c r="AO78" i="16" s="1"/>
  <c r="AP78" i="16" s="1"/>
  <c r="AQ78" i="16" s="1"/>
  <c r="AR78" i="16" s="1"/>
  <c r="AS78" i="16" s="1"/>
  <c r="AP46" i="16"/>
  <c r="AP71" i="16" s="1"/>
  <c r="AJ40" i="16"/>
  <c r="AJ47" i="16"/>
  <c r="AJ72" i="16" s="1"/>
  <c r="AJ86" i="16" s="1"/>
  <c r="AK86" i="16" s="1"/>
  <c r="AL86" i="16" s="1"/>
  <c r="AM86" i="16" s="1"/>
  <c r="AN86" i="16" s="1"/>
  <c r="AK47" i="16"/>
  <c r="AK72" i="16" s="1"/>
  <c r="AO42" i="16"/>
  <c r="AO49" i="16"/>
  <c r="AP49" i="16"/>
  <c r="AQ48" i="16"/>
  <c r="AQ73" i="16" s="1"/>
  <c r="AR14" i="19"/>
  <c r="BE23" i="16"/>
  <c r="BF9" i="16"/>
  <c r="BA25" i="16"/>
  <c r="BB11" i="16"/>
  <c r="AR26" i="16"/>
  <c r="AS12" i="16"/>
  <c r="Q20" i="5"/>
  <c r="AJ13" i="16"/>
  <c r="AJ27" i="16" s="1"/>
  <c r="AI27" i="16"/>
  <c r="AX35" i="16"/>
  <c r="AX67" i="16" s="1"/>
  <c r="AX10" i="19" s="1"/>
  <c r="AW42" i="16"/>
  <c r="AN26" i="16"/>
  <c r="AO12" i="16"/>
  <c r="AO26" i="16" s="1"/>
  <c r="S5" i="5"/>
  <c r="BO5" i="16" s="1"/>
  <c r="BP5" i="16" s="1"/>
  <c r="BQ5" i="16" s="1"/>
  <c r="BR5" i="16" s="1"/>
  <c r="BS5" i="16" s="1"/>
  <c r="AS23" i="16"/>
  <c r="AT9" i="16"/>
  <c r="AT23" i="16" s="1"/>
  <c r="BB9" i="16"/>
  <c r="BA23" i="16"/>
  <c r="AW12" i="16"/>
  <c r="AV26" i="16"/>
  <c r="BB10" i="16"/>
  <c r="BA24" i="16"/>
  <c r="BF32" i="16"/>
  <c r="BF46" i="16" s="1"/>
  <c r="BF71" i="16" s="1"/>
  <c r="BE39" i="16"/>
  <c r="BB32" i="16"/>
  <c r="BB12" i="19" s="1"/>
  <c r="BA39" i="16"/>
  <c r="BJ11" i="16"/>
  <c r="Q67" i="5"/>
  <c r="R60" i="5"/>
  <c r="R6" i="5"/>
  <c r="BJ6" i="16" s="1"/>
  <c r="BK6" i="16" s="1"/>
  <c r="BL6" i="16" s="1"/>
  <c r="BM6" i="16" s="1"/>
  <c r="BN6" i="16" s="1"/>
  <c r="S4" i="5"/>
  <c r="AW24" i="16"/>
  <c r="AX10" i="16"/>
  <c r="AT31" i="16"/>
  <c r="AT63" i="16" s="1"/>
  <c r="AS38" i="16"/>
  <c r="AT14" i="16"/>
  <c r="AT28" i="16" s="1"/>
  <c r="AS28" i="16"/>
  <c r="BE25" i="16"/>
  <c r="BF11" i="16"/>
  <c r="BJ4" i="16"/>
  <c r="BK4" i="16" s="1"/>
  <c r="BL4" i="16" s="1"/>
  <c r="AX31" i="16"/>
  <c r="AX63" i="16" s="1"/>
  <c r="AW38" i="16"/>
  <c r="AN13" i="16"/>
  <c r="AM27" i="16"/>
  <c r="BJ31" i="16"/>
  <c r="BJ63" i="16" s="1"/>
  <c r="R31" i="5"/>
  <c r="AT10" i="16"/>
  <c r="AT24" i="16" s="1"/>
  <c r="AS24" i="16"/>
  <c r="AW28" i="16"/>
  <c r="AX14" i="16"/>
  <c r="AW33" i="16"/>
  <c r="AW13" i="19" s="1"/>
  <c r="AV40" i="16"/>
  <c r="BF35" i="16"/>
  <c r="BF67" i="16" s="1"/>
  <c r="BF10" i="19" s="1"/>
  <c r="BE42" i="16"/>
  <c r="AT35" i="16"/>
  <c r="AT67" i="16" s="1"/>
  <c r="AS42" i="16"/>
  <c r="BB35" i="16"/>
  <c r="BB67" i="16" s="1"/>
  <c r="BB10" i="19" s="1"/>
  <c r="BA42" i="16"/>
  <c r="AO33" i="16"/>
  <c r="AO13" i="19" s="1"/>
  <c r="AN40" i="16"/>
  <c r="BF31" i="16"/>
  <c r="BF45" i="16" s="1"/>
  <c r="BE38" i="16"/>
  <c r="BA28" i="16"/>
  <c r="BB14" i="16"/>
  <c r="BJ14" i="16"/>
  <c r="Q70" i="5"/>
  <c r="R63" i="5"/>
  <c r="BB30" i="16"/>
  <c r="BB62" i="16" s="1"/>
  <c r="BA37" i="16"/>
  <c r="S7" i="5"/>
  <c r="BO7" i="16" s="1"/>
  <c r="BP7" i="16" s="1"/>
  <c r="BQ7" i="16" s="1"/>
  <c r="BR7" i="16" s="1"/>
  <c r="BS7" i="16" s="1"/>
  <c r="BJ35" i="16"/>
  <c r="BJ67" i="16" s="1"/>
  <c r="R35" i="5"/>
  <c r="AZ13" i="16"/>
  <c r="O69" i="5"/>
  <c r="P62" i="5"/>
  <c r="S3" i="5"/>
  <c r="BO3" i="16" s="1"/>
  <c r="BP3" i="16" s="1"/>
  <c r="BQ3" i="16" s="1"/>
  <c r="BR3" i="16" s="1"/>
  <c r="BS3" i="16" s="1"/>
  <c r="R2" i="5"/>
  <c r="BJ2" i="16" s="1"/>
  <c r="BK2" i="16" s="1"/>
  <c r="BL2" i="16" s="1"/>
  <c r="BM2" i="16" s="1"/>
  <c r="BN2" i="16" s="1"/>
  <c r="BA33" i="16"/>
  <c r="BA13" i="19" s="1"/>
  <c r="AZ40" i="16"/>
  <c r="BJ10" i="16"/>
  <c r="Q66" i="5"/>
  <c r="R59" i="5"/>
  <c r="AT30" i="16"/>
  <c r="AT62" i="16" s="1"/>
  <c r="AS37" i="16"/>
  <c r="BE28" i="16"/>
  <c r="BF14" i="16"/>
  <c r="AX9" i="16"/>
  <c r="AW23" i="16"/>
  <c r="AX32" i="16"/>
  <c r="AX12" i="19" s="1"/>
  <c r="AW39" i="16"/>
  <c r="BB31" i="16"/>
  <c r="BB63" i="16" s="1"/>
  <c r="BA38" i="16"/>
  <c r="AX30" i="16"/>
  <c r="AX62" i="16" s="1"/>
  <c r="AW37" i="16"/>
  <c r="AS33" i="16"/>
  <c r="AS13" i="19" s="1"/>
  <c r="AR40" i="16"/>
  <c r="BE12" i="16"/>
  <c r="P68" i="5"/>
  <c r="Q61" i="5"/>
  <c r="BJ9" i="16"/>
  <c r="R58" i="5"/>
  <c r="Q65" i="5"/>
  <c r="BF10" i="16"/>
  <c r="BE24" i="16"/>
  <c r="BF30" i="16"/>
  <c r="BF44" i="16" s="1"/>
  <c r="BE37" i="16"/>
  <c r="AX11" i="16"/>
  <c r="AW25" i="16"/>
  <c r="AQ27" i="16"/>
  <c r="AR13" i="16"/>
  <c r="AT32" i="16"/>
  <c r="AT12" i="19" s="1"/>
  <c r="AS39" i="16"/>
  <c r="AU27" i="16"/>
  <c r="AV13" i="16"/>
  <c r="AT11" i="16"/>
  <c r="AT25" i="16" s="1"/>
  <c r="AS25" i="16"/>
  <c r="AZ26" i="16"/>
  <c r="BA12" i="16"/>
  <c r="BJ3" i="16"/>
  <c r="BK3" i="16" s="1"/>
  <c r="BL3" i="16" s="1"/>
  <c r="BM3" i="16" s="1"/>
  <c r="BN3" i="16" s="1"/>
  <c r="BE33" i="16"/>
  <c r="BE13" i="19" s="1"/>
  <c r="Q33" i="5"/>
  <c r="R30" i="5"/>
  <c r="BJ30" i="16"/>
  <c r="BJ62" i="16" s="1"/>
  <c r="Q48" i="5"/>
  <c r="Q55" i="5" s="1"/>
  <c r="R32" i="5"/>
  <c r="BJ32" i="16"/>
  <c r="BJ64" i="16" s="1"/>
  <c r="Q34" i="5" l="1"/>
  <c r="AF80" i="16"/>
  <c r="AG80" i="16" s="1"/>
  <c r="AH80" i="16" s="1"/>
  <c r="AI80" i="16" s="1"/>
  <c r="AJ79" i="16"/>
  <c r="AK79" i="16" s="1"/>
  <c r="AL79" i="16" s="1"/>
  <c r="AM79" i="16" s="1"/>
  <c r="AN79" i="16" s="1"/>
  <c r="AO85" i="16"/>
  <c r="AP85" i="16" s="1"/>
  <c r="AQ85" i="16" s="1"/>
  <c r="AR85" i="16" s="1"/>
  <c r="AS85" i="16" s="1"/>
  <c r="AE87" i="16"/>
  <c r="AF87" i="16" s="1"/>
  <c r="AG87" i="16" s="1"/>
  <c r="AH87" i="16" s="1"/>
  <c r="AI87" i="16" s="1"/>
  <c r="AA9" i="19"/>
  <c r="AM6" i="19"/>
  <c r="AM4" i="19"/>
  <c r="AM2" i="19"/>
  <c r="AM7" i="19" s="1"/>
  <c r="AZ15" i="19"/>
  <c r="AZ1" i="19"/>
  <c r="BF12" i="19"/>
  <c r="AJ15" i="19"/>
  <c r="AJ1" i="19"/>
  <c r="AT10" i="19"/>
  <c r="AU10" i="19"/>
  <c r="AV15" i="19"/>
  <c r="AV1" i="19"/>
  <c r="AN14" i="19"/>
  <c r="AQ6" i="19"/>
  <c r="AQ2" i="19"/>
  <c r="AQ7" i="19" s="1"/>
  <c r="AN15" i="19"/>
  <c r="AN1" i="19"/>
  <c r="AR66" i="16"/>
  <c r="AR15" i="19"/>
  <c r="AR1" i="19"/>
  <c r="BF64" i="16"/>
  <c r="AJ14" i="19"/>
  <c r="AU2" i="19"/>
  <c r="AI6" i="19"/>
  <c r="AI4" i="19"/>
  <c r="AI9" i="19" s="1"/>
  <c r="AI2" i="19"/>
  <c r="AI7" i="19" s="1"/>
  <c r="BJ12" i="19"/>
  <c r="AE6" i="19"/>
  <c r="AE2" i="19"/>
  <c r="AE4" i="19"/>
  <c r="AE9" i="19" s="1"/>
  <c r="AF6" i="19"/>
  <c r="Z7" i="19"/>
  <c r="AA7" i="19"/>
  <c r="AX64" i="16"/>
  <c r="AO65" i="16"/>
  <c r="AW65" i="16"/>
  <c r="AJ66" i="16"/>
  <c r="AS65" i="16"/>
  <c r="AO55" i="16"/>
  <c r="AN66" i="16"/>
  <c r="AT55" i="16"/>
  <c r="AL55" i="16"/>
  <c r="AL14" i="19" s="1"/>
  <c r="AL4" i="19" s="1"/>
  <c r="AL9" i="19" s="1"/>
  <c r="AK66" i="16"/>
  <c r="BA65" i="16"/>
  <c r="AF66" i="16"/>
  <c r="AG55" i="16"/>
  <c r="AG14" i="19" s="1"/>
  <c r="AG4" i="19" s="1"/>
  <c r="AG9" i="19" s="1"/>
  <c r="AT64" i="16"/>
  <c r="BF62" i="16"/>
  <c r="BB64" i="16"/>
  <c r="BF63" i="16"/>
  <c r="BE65" i="16"/>
  <c r="AA66" i="16"/>
  <c r="AB55" i="16"/>
  <c r="AB14" i="19" s="1"/>
  <c r="AB4" i="19" s="1"/>
  <c r="BL55" i="16"/>
  <c r="BP51" i="16"/>
  <c r="AX44" i="16"/>
  <c r="BB44" i="16"/>
  <c r="BU56" i="16"/>
  <c r="BB45" i="16"/>
  <c r="BF49" i="16"/>
  <c r="BX51" i="16"/>
  <c r="BY56" i="16"/>
  <c r="AX49" i="16"/>
  <c r="CC51" i="16"/>
  <c r="BT51" i="16"/>
  <c r="BB49" i="16"/>
  <c r="AX45" i="16"/>
  <c r="CD56" i="16"/>
  <c r="CE56" i="16" s="1"/>
  <c r="AW47" i="16"/>
  <c r="AW72" i="16" s="1"/>
  <c r="AX46" i="16"/>
  <c r="AX71" i="16" s="1"/>
  <c r="AS47" i="16"/>
  <c r="AS72" i="16" s="1"/>
  <c r="BB46" i="16"/>
  <c r="BB71" i="16" s="1"/>
  <c r="BA47" i="16"/>
  <c r="BA72" i="16" s="1"/>
  <c r="BB6" i="16"/>
  <c r="BB55" i="16" s="1"/>
  <c r="BI4" i="16"/>
  <c r="BM4" i="16"/>
  <c r="AT6" i="16"/>
  <c r="BT52" i="16"/>
  <c r="BX52" i="16"/>
  <c r="BT53" i="16"/>
  <c r="BP53" i="16"/>
  <c r="BX54" i="16"/>
  <c r="CC53" i="16"/>
  <c r="BT54" i="16"/>
  <c r="BP52" i="16"/>
  <c r="CC54" i="16"/>
  <c r="BP54" i="16"/>
  <c r="CC52" i="16"/>
  <c r="BX53" i="16"/>
  <c r="AN48" i="16"/>
  <c r="AN73" i="16" s="1"/>
  <c r="AT38" i="16"/>
  <c r="AT45" i="16"/>
  <c r="AU45" i="16"/>
  <c r="AT39" i="16"/>
  <c r="AT46" i="16"/>
  <c r="AT71" i="16" s="1"/>
  <c r="AT78" i="16" s="1"/>
  <c r="AU78" i="16" s="1"/>
  <c r="AV78" i="16" s="1"/>
  <c r="AW78" i="16" s="1"/>
  <c r="AX78" i="16" s="1"/>
  <c r="AU46" i="16"/>
  <c r="AU71" i="16" s="1"/>
  <c r="AJ48" i="16"/>
  <c r="AJ73" i="16" s="1"/>
  <c r="AJ80" i="16" s="1"/>
  <c r="AK48" i="16"/>
  <c r="AK73" i="16" s="1"/>
  <c r="AT42" i="16"/>
  <c r="AT49" i="16"/>
  <c r="AU49" i="16"/>
  <c r="AV48" i="16"/>
  <c r="AV73" i="16" s="1"/>
  <c r="AT37" i="16"/>
  <c r="AT44" i="16"/>
  <c r="AU44" i="16"/>
  <c r="AR48" i="16"/>
  <c r="AR73" i="16" s="1"/>
  <c r="AO40" i="16"/>
  <c r="AO47" i="16"/>
  <c r="AO72" i="16" s="1"/>
  <c r="AO86" i="16" s="1"/>
  <c r="AP86" i="16" s="1"/>
  <c r="AQ86" i="16" s="1"/>
  <c r="AR86" i="16" s="1"/>
  <c r="AS86" i="16" s="1"/>
  <c r="AP47" i="16"/>
  <c r="AP72" i="16" s="1"/>
  <c r="BJ12" i="16"/>
  <c r="R61" i="5"/>
  <c r="Q68" i="5"/>
  <c r="BC31" i="16"/>
  <c r="BC63" i="16" s="1"/>
  <c r="BB38" i="16"/>
  <c r="BG11" i="16"/>
  <c r="BF25" i="16"/>
  <c r="BK32" i="16"/>
  <c r="BK46" i="16" s="1"/>
  <c r="BK71" i="16" s="1"/>
  <c r="BJ39" i="16"/>
  <c r="BO30" i="16"/>
  <c r="BO62" i="16" s="1"/>
  <c r="S30" i="5"/>
  <c r="BK10" i="16"/>
  <c r="BJ24" i="16"/>
  <c r="AZ27" i="16"/>
  <c r="BA13" i="16"/>
  <c r="BO11" i="16"/>
  <c r="R67" i="5"/>
  <c r="S60" i="5"/>
  <c r="BC10" i="16"/>
  <c r="BB24" i="16"/>
  <c r="T5" i="5"/>
  <c r="BT5" i="16" s="1"/>
  <c r="BU5" i="16" s="1"/>
  <c r="BV5" i="16" s="1"/>
  <c r="BW5" i="16" s="1"/>
  <c r="BX5" i="16" s="1"/>
  <c r="AT33" i="16"/>
  <c r="AT13" i="19" s="1"/>
  <c r="AS40" i="16"/>
  <c r="AX33" i="16"/>
  <c r="AX13" i="19" s="1"/>
  <c r="AW40" i="16"/>
  <c r="R33" i="5"/>
  <c r="BJ33" i="16"/>
  <c r="BJ13" i="19" s="1"/>
  <c r="AY11" i="16"/>
  <c r="AY25" i="16" s="1"/>
  <c r="AX25" i="16"/>
  <c r="BG14" i="16"/>
  <c r="BF28" i="16"/>
  <c r="BB33" i="16"/>
  <c r="BB13" i="19" s="1"/>
  <c r="BA40" i="16"/>
  <c r="BK35" i="16"/>
  <c r="BK67" i="16" s="1"/>
  <c r="BK10" i="19" s="1"/>
  <c r="BJ42" i="16"/>
  <c r="BB28" i="16"/>
  <c r="BC14" i="16"/>
  <c r="AY14" i="16"/>
  <c r="AY28" i="16" s="1"/>
  <c r="AX28" i="16"/>
  <c r="BK11" i="16"/>
  <c r="BJ25" i="16"/>
  <c r="AX12" i="16"/>
  <c r="AW26" i="16"/>
  <c r="AT12" i="16"/>
  <c r="AT26" i="16" s="1"/>
  <c r="AS26" i="16"/>
  <c r="BO32" i="16"/>
  <c r="BO12" i="19" s="1"/>
  <c r="S32" i="5"/>
  <c r="S35" i="5"/>
  <c r="BO35" i="16"/>
  <c r="BO67" i="16" s="1"/>
  <c r="BF33" i="16"/>
  <c r="BF13" i="19" s="1"/>
  <c r="BE40" i="16"/>
  <c r="AW13" i="16"/>
  <c r="AV27" i="16"/>
  <c r="BO9" i="16"/>
  <c r="S58" i="5"/>
  <c r="R65" i="5"/>
  <c r="AY30" i="16"/>
  <c r="AY62" i="16" s="1"/>
  <c r="AX37" i="16"/>
  <c r="BC35" i="16"/>
  <c r="BC67" i="16" s="1"/>
  <c r="BC10" i="19" s="1"/>
  <c r="BB42" i="16"/>
  <c r="AY31" i="16"/>
  <c r="AY63" i="16" s="1"/>
  <c r="AX38" i="16"/>
  <c r="AY10" i="16"/>
  <c r="AY24" i="16" s="1"/>
  <c r="AX24" i="16"/>
  <c r="AY9" i="16"/>
  <c r="AY23" i="16" s="1"/>
  <c r="AX23" i="16"/>
  <c r="BK14" i="16"/>
  <c r="BJ28" i="16"/>
  <c r="AO13" i="16"/>
  <c r="AO27" i="16" s="1"/>
  <c r="AN27" i="16"/>
  <c r="BE20" i="16"/>
  <c r="BF20" i="16" s="1"/>
  <c r="BG20" i="16" s="1"/>
  <c r="BH20" i="16" s="1"/>
  <c r="BI20" i="16" s="1"/>
  <c r="BG30" i="16"/>
  <c r="BG62" i="16" s="1"/>
  <c r="BF37" i="16"/>
  <c r="BK9" i="16"/>
  <c r="BJ23" i="16"/>
  <c r="T3" i="5"/>
  <c r="BT3" i="16" s="1"/>
  <c r="BU3" i="16" s="1"/>
  <c r="BV3" i="16" s="1"/>
  <c r="BW3" i="16" s="1"/>
  <c r="BX3" i="16" s="1"/>
  <c r="S2" i="5"/>
  <c r="BO2" i="16" s="1"/>
  <c r="BP2" i="16" s="1"/>
  <c r="BQ2" i="16" s="1"/>
  <c r="BR2" i="16" s="1"/>
  <c r="BS2" i="16" s="1"/>
  <c r="T7" i="5"/>
  <c r="BT7" i="16" s="1"/>
  <c r="BU7" i="16" s="1"/>
  <c r="BV7" i="16" s="1"/>
  <c r="BW7" i="16" s="1"/>
  <c r="BX7" i="16" s="1"/>
  <c r="BC32" i="16"/>
  <c r="BC12" i="19" s="1"/>
  <c r="BB39" i="16"/>
  <c r="BC9" i="16"/>
  <c r="BB23" i="16"/>
  <c r="BB25" i="16"/>
  <c r="BC11" i="16"/>
  <c r="BG31" i="16"/>
  <c r="BG63" i="16" s="1"/>
  <c r="BF38" i="16"/>
  <c r="S6" i="5"/>
  <c r="BO6" i="16" s="1"/>
  <c r="BP6" i="16" s="1"/>
  <c r="BQ6" i="16" s="1"/>
  <c r="BR6" i="16" s="1"/>
  <c r="BS6" i="16" s="1"/>
  <c r="T4" i="5"/>
  <c r="AY35" i="16"/>
  <c r="AY67" i="16" s="1"/>
  <c r="AX42" i="16"/>
  <c r="BF24" i="16"/>
  <c r="BG10" i="16"/>
  <c r="BO10" i="16"/>
  <c r="S59" i="5"/>
  <c r="R66" i="5"/>
  <c r="BE13" i="16"/>
  <c r="Q62" i="5"/>
  <c r="P69" i="5"/>
  <c r="BC30" i="16"/>
  <c r="BC62" i="16" s="1"/>
  <c r="BB37" i="16"/>
  <c r="S31" i="5"/>
  <c r="BO31" i="16"/>
  <c r="BO63" i="16" s="1"/>
  <c r="R20" i="5"/>
  <c r="BG32" i="16"/>
  <c r="BG12" i="19" s="1"/>
  <c r="BF39" i="16"/>
  <c r="BG9" i="16"/>
  <c r="BF23" i="16"/>
  <c r="BK30" i="16"/>
  <c r="BK62" i="16" s="1"/>
  <c r="BJ37" i="16"/>
  <c r="BA26" i="16"/>
  <c r="BB12" i="16"/>
  <c r="AS13" i="16"/>
  <c r="AR27" i="16"/>
  <c r="BE26" i="16"/>
  <c r="BF12" i="16"/>
  <c r="AY32" i="16"/>
  <c r="AY12" i="19" s="1"/>
  <c r="AX39" i="16"/>
  <c r="BO14" i="16"/>
  <c r="S63" i="5"/>
  <c r="R70" i="5"/>
  <c r="BG35" i="16"/>
  <c r="BG67" i="16" s="1"/>
  <c r="BG10" i="19" s="1"/>
  <c r="BF42" i="16"/>
  <c r="BK31" i="16"/>
  <c r="BK45" i="16" s="1"/>
  <c r="BJ38" i="16"/>
  <c r="BO4" i="16"/>
  <c r="BP4" i="16" s="1"/>
  <c r="BQ4" i="16" s="1"/>
  <c r="BQ55" i="16" s="1"/>
  <c r="R48" i="5"/>
  <c r="R55" i="5" s="1"/>
  <c r="R34" i="5" l="1"/>
  <c r="AK80" i="16"/>
  <c r="AL80" i="16" s="1"/>
  <c r="AM80" i="16" s="1"/>
  <c r="AN80" i="16" s="1"/>
  <c r="AT86" i="16"/>
  <c r="AU86" i="16" s="1"/>
  <c r="AV86" i="16" s="1"/>
  <c r="AW86" i="16" s="1"/>
  <c r="AO79" i="16"/>
  <c r="AP79" i="16" s="1"/>
  <c r="AQ79" i="16" s="1"/>
  <c r="AR79" i="16" s="1"/>
  <c r="AS79" i="16" s="1"/>
  <c r="AT79" i="16" s="1"/>
  <c r="AU79" i="16" s="1"/>
  <c r="AV79" i="16" s="1"/>
  <c r="AW79" i="16" s="1"/>
  <c r="AJ87" i="16"/>
  <c r="AK87" i="16" s="1"/>
  <c r="AL87" i="16" s="1"/>
  <c r="AM87" i="16" s="1"/>
  <c r="AN87" i="16" s="1"/>
  <c r="AT85" i="16"/>
  <c r="AU85" i="16" s="1"/>
  <c r="AV85" i="16" s="1"/>
  <c r="AW85" i="16" s="1"/>
  <c r="AX85" i="16" s="1"/>
  <c r="BK12" i="19"/>
  <c r="AZ2" i="19"/>
  <c r="BA15" i="19"/>
  <c r="BA1" i="19"/>
  <c r="AJ4" i="19"/>
  <c r="AJ6" i="19"/>
  <c r="AJ2" i="19"/>
  <c r="AK6" i="19"/>
  <c r="AN4" i="19"/>
  <c r="AN9" i="19" s="1"/>
  <c r="AN6" i="19"/>
  <c r="AN2" i="19"/>
  <c r="AN7" i="19" s="1"/>
  <c r="AT48" i="16"/>
  <c r="AT73" i="16" s="1"/>
  <c r="AS15" i="19"/>
  <c r="AS1" i="19"/>
  <c r="AM9" i="19"/>
  <c r="AW15" i="19"/>
  <c r="AW1" i="19"/>
  <c r="AW14" i="19"/>
  <c r="AO14" i="19"/>
  <c r="AV6" i="19"/>
  <c r="AV2" i="19"/>
  <c r="AV7" i="19" s="1"/>
  <c r="AH9" i="19"/>
  <c r="AO15" i="19"/>
  <c r="AO1" i="19"/>
  <c r="AY10" i="19"/>
  <c r="AZ10" i="19"/>
  <c r="AS14" i="19"/>
  <c r="BE1" i="19"/>
  <c r="BE15" i="19"/>
  <c r="AB9" i="19"/>
  <c r="AC9" i="19"/>
  <c r="AE7" i="19"/>
  <c r="AF7" i="19"/>
  <c r="AR4" i="19"/>
  <c r="AR6" i="19"/>
  <c r="AR2" i="19"/>
  <c r="AR7" i="19" s="1"/>
  <c r="AF9" i="19"/>
  <c r="AT65" i="16"/>
  <c r="BC64" i="16"/>
  <c r="AG66" i="16"/>
  <c r="BO64" i="16"/>
  <c r="BK63" i="16"/>
  <c r="BJ65" i="16"/>
  <c r="BH55" i="16"/>
  <c r="AL66" i="16"/>
  <c r="AP55" i="16"/>
  <c r="AP14" i="19" s="1"/>
  <c r="AP4" i="19" s="1"/>
  <c r="AO66" i="16"/>
  <c r="AY64" i="16"/>
  <c r="BF65" i="16"/>
  <c r="AW66" i="16"/>
  <c r="AB66" i="16"/>
  <c r="AS66" i="16"/>
  <c r="BG64" i="16"/>
  <c r="BB65" i="16"/>
  <c r="AX65" i="16"/>
  <c r="AU55" i="16"/>
  <c r="AU14" i="19" s="1"/>
  <c r="AU4" i="19" s="1"/>
  <c r="BK64" i="16"/>
  <c r="BC55" i="16"/>
  <c r="AX55" i="16"/>
  <c r="BM55" i="16"/>
  <c r="BC49" i="16"/>
  <c r="BK44" i="16"/>
  <c r="BZ56" i="16"/>
  <c r="BC45" i="16"/>
  <c r="BG49" i="16"/>
  <c r="BC44" i="16"/>
  <c r="BK49" i="16"/>
  <c r="BY51" i="16"/>
  <c r="BG44" i="16"/>
  <c r="CD51" i="16"/>
  <c r="CE51" i="16" s="1"/>
  <c r="BU51" i="16"/>
  <c r="BG45" i="16"/>
  <c r="BF47" i="16"/>
  <c r="BF72" i="16" s="1"/>
  <c r="BG46" i="16"/>
  <c r="BG71" i="16" s="1"/>
  <c r="BC46" i="16"/>
  <c r="BC71" i="16" s="1"/>
  <c r="BB47" i="16"/>
  <c r="BB72" i="16" s="1"/>
  <c r="AX47" i="16"/>
  <c r="AX72" i="16" s="1"/>
  <c r="BB14" i="19"/>
  <c r="BN4" i="16"/>
  <c r="BR4" i="16"/>
  <c r="BC6" i="16"/>
  <c r="BY53" i="16"/>
  <c r="BU52" i="16"/>
  <c r="BY54" i="16"/>
  <c r="CD52" i="16"/>
  <c r="CE52" i="16" s="1"/>
  <c r="CD54" i="16"/>
  <c r="CE54" i="16" s="1"/>
  <c r="BU53" i="16"/>
  <c r="CD53" i="16"/>
  <c r="CE53" i="16" s="1"/>
  <c r="BY52" i="16"/>
  <c r="BU54" i="16"/>
  <c r="BA48" i="16"/>
  <c r="BA73" i="16" s="1"/>
  <c r="AS48" i="16"/>
  <c r="AS73" i="16" s="1"/>
  <c r="AW48" i="16"/>
  <c r="AW73" i="16" s="1"/>
  <c r="AY37" i="16"/>
  <c r="AY44" i="16"/>
  <c r="AZ44" i="16"/>
  <c r="AY42" i="16"/>
  <c r="AY49" i="16"/>
  <c r="AZ49" i="16"/>
  <c r="AY39" i="16"/>
  <c r="AY46" i="16"/>
  <c r="AY71" i="16" s="1"/>
  <c r="AY78" i="16" s="1"/>
  <c r="AZ78" i="16" s="1"/>
  <c r="BA78" i="16" s="1"/>
  <c r="BB78" i="16" s="1"/>
  <c r="BC78" i="16" s="1"/>
  <c r="AZ46" i="16"/>
  <c r="AZ71" i="16" s="1"/>
  <c r="AY38" i="16"/>
  <c r="AY45" i="16"/>
  <c r="AZ45" i="16"/>
  <c r="AT40" i="16"/>
  <c r="AT47" i="16"/>
  <c r="AT72" i="16" s="1"/>
  <c r="AU47" i="16"/>
  <c r="AU72" i="16" s="1"/>
  <c r="AO48" i="16"/>
  <c r="AO73" i="16" s="1"/>
  <c r="AO80" i="16" s="1"/>
  <c r="AP48" i="16"/>
  <c r="AP73" i="16" s="1"/>
  <c r="U7" i="5"/>
  <c r="BY7" i="16" s="1"/>
  <c r="BZ7" i="16" s="1"/>
  <c r="CA7" i="16" s="1"/>
  <c r="CB7" i="16" s="1"/>
  <c r="CC7" i="16" s="1"/>
  <c r="CD7" i="16" s="1"/>
  <c r="CE7" i="16" s="1"/>
  <c r="CF7" i="16" s="1"/>
  <c r="BK33" i="16"/>
  <c r="BK13" i="19" s="1"/>
  <c r="BJ40" i="16"/>
  <c r="AT13" i="16"/>
  <c r="AT27" i="16" s="1"/>
  <c r="AS27" i="16"/>
  <c r="BT14" i="16"/>
  <c r="T63" i="5"/>
  <c r="S70" i="5"/>
  <c r="BC12" i="16"/>
  <c r="BB26" i="16"/>
  <c r="BE27" i="16"/>
  <c r="BF13" i="16"/>
  <c r="U3" i="5"/>
  <c r="T2" i="5"/>
  <c r="BT2" i="16" s="1"/>
  <c r="BU2" i="16" s="1"/>
  <c r="BV2" i="16" s="1"/>
  <c r="BW2" i="16" s="1"/>
  <c r="BX2" i="16" s="1"/>
  <c r="BT9" i="16"/>
  <c r="T58" i="5"/>
  <c r="S65" i="5"/>
  <c r="BP35" i="16"/>
  <c r="BP67" i="16" s="1"/>
  <c r="BP10" i="19" s="1"/>
  <c r="BO42" i="16"/>
  <c r="U5" i="5"/>
  <c r="BL32" i="16"/>
  <c r="BL12" i="19" s="1"/>
  <c r="BK39" i="16"/>
  <c r="BP14" i="16"/>
  <c r="BO28" i="16"/>
  <c r="BP9" i="16"/>
  <c r="BO23" i="16"/>
  <c r="T35" i="5"/>
  <c r="BT35" i="16"/>
  <c r="BT67" i="16" s="1"/>
  <c r="BL11" i="16"/>
  <c r="BK25" i="16"/>
  <c r="BC33" i="16"/>
  <c r="BC13" i="19" s="1"/>
  <c r="BB40" i="16"/>
  <c r="BP31" i="16"/>
  <c r="BP45" i="16" s="1"/>
  <c r="BO38" i="16"/>
  <c r="BC23" i="16"/>
  <c r="BD9" i="16"/>
  <c r="BD23" i="16" s="1"/>
  <c r="AY33" i="16"/>
  <c r="AY13" i="19" s="1"/>
  <c r="AX40" i="16"/>
  <c r="BG25" i="16"/>
  <c r="BH11" i="16"/>
  <c r="U4" i="5"/>
  <c r="T6" i="5"/>
  <c r="T31" i="5"/>
  <c r="BT31" i="16"/>
  <c r="BT63" i="16" s="1"/>
  <c r="BO24" i="16"/>
  <c r="BP10" i="16"/>
  <c r="S20" i="5"/>
  <c r="BO20" i="16" s="1"/>
  <c r="BP20" i="16" s="1"/>
  <c r="BQ20" i="16" s="1"/>
  <c r="BR20" i="16" s="1"/>
  <c r="BS20" i="16" s="1"/>
  <c r="BL9" i="16"/>
  <c r="BK23" i="16"/>
  <c r="BL14" i="16"/>
  <c r="BK28" i="16"/>
  <c r="BD35" i="16"/>
  <c r="BD67" i="16" s="1"/>
  <c r="BC42" i="16"/>
  <c r="AX13" i="16"/>
  <c r="AW27" i="16"/>
  <c r="BP32" i="16"/>
  <c r="BP46" i="16" s="1"/>
  <c r="BP71" i="16" s="1"/>
  <c r="BO39" i="16"/>
  <c r="BH14" i="16"/>
  <c r="BG28" i="16"/>
  <c r="BD10" i="16"/>
  <c r="BD24" i="16" s="1"/>
  <c r="BC24" i="16"/>
  <c r="BL31" i="16"/>
  <c r="BL63" i="16" s="1"/>
  <c r="BK38" i="16"/>
  <c r="BT10" i="16"/>
  <c r="T59" i="5"/>
  <c r="S66" i="5"/>
  <c r="T32" i="5"/>
  <c r="BT32" i="16"/>
  <c r="BT64" i="16" s="1"/>
  <c r="BL10" i="16"/>
  <c r="BK24" i="16"/>
  <c r="BL30" i="16"/>
  <c r="BL62" i="16" s="1"/>
  <c r="BK37" i="16"/>
  <c r="BH35" i="16"/>
  <c r="BH67" i="16" s="1"/>
  <c r="BH10" i="19" s="1"/>
  <c r="BG42" i="16"/>
  <c r="BG12" i="16"/>
  <c r="BF26" i="16"/>
  <c r="BH10" i="16"/>
  <c r="BG24" i="16"/>
  <c r="BT4" i="16"/>
  <c r="BU4" i="16" s="1"/>
  <c r="BV4" i="16" s="1"/>
  <c r="BD32" i="16"/>
  <c r="BD12" i="19" s="1"/>
  <c r="BC39" i="16"/>
  <c r="BD14" i="16"/>
  <c r="BD28" i="16" s="1"/>
  <c r="BC28" i="16"/>
  <c r="BT11" i="16"/>
  <c r="S67" i="5"/>
  <c r="T60" i="5"/>
  <c r="BD31" i="16"/>
  <c r="BD63" i="16" s="1"/>
  <c r="BC38" i="16"/>
  <c r="BH9" i="16"/>
  <c r="BG23" i="16"/>
  <c r="BH30" i="16"/>
  <c r="BH62" i="16" s="1"/>
  <c r="BG37" i="16"/>
  <c r="BG33" i="16"/>
  <c r="BG13" i="19" s="1"/>
  <c r="BF40" i="16"/>
  <c r="T30" i="5"/>
  <c r="BT30" i="16"/>
  <c r="BT62" i="16" s="1"/>
  <c r="BO25" i="16"/>
  <c r="BP11" i="16"/>
  <c r="BP30" i="16"/>
  <c r="BP44" i="16" s="1"/>
  <c r="BO37" i="16"/>
  <c r="BO12" i="16"/>
  <c r="S61" i="5"/>
  <c r="R68" i="5"/>
  <c r="BD30" i="16"/>
  <c r="BD62" i="16" s="1"/>
  <c r="BC37" i="16"/>
  <c r="BH31" i="16"/>
  <c r="BH63" i="16" s="1"/>
  <c r="BG38" i="16"/>
  <c r="BH32" i="16"/>
  <c r="BH12" i="19" s="1"/>
  <c r="BG39" i="16"/>
  <c r="BJ13" i="16"/>
  <c r="R62" i="5"/>
  <c r="Q69" i="5"/>
  <c r="BC25" i="16"/>
  <c r="BD11" i="16"/>
  <c r="BD25" i="16" s="1"/>
  <c r="BJ20" i="16"/>
  <c r="BK20" i="16" s="1"/>
  <c r="BL20" i="16" s="1"/>
  <c r="BM20" i="16" s="1"/>
  <c r="BN20" i="16" s="1"/>
  <c r="AX26" i="16"/>
  <c r="AY12" i="16"/>
  <c r="AY26" i="16" s="1"/>
  <c r="BL35" i="16"/>
  <c r="BL67" i="16" s="1"/>
  <c r="BL10" i="19" s="1"/>
  <c r="BK42" i="16"/>
  <c r="BO33" i="16"/>
  <c r="BO13" i="19" s="1"/>
  <c r="S33" i="5"/>
  <c r="S48" i="5"/>
  <c r="S55" i="5" s="1"/>
  <c r="BB13" i="16"/>
  <c r="BA27" i="16"/>
  <c r="BJ26" i="16"/>
  <c r="BK12" i="16"/>
  <c r="S34" i="5" l="1"/>
  <c r="AP80" i="16"/>
  <c r="AQ80" i="16" s="1"/>
  <c r="AR80" i="16" s="1"/>
  <c r="AS80" i="16" s="1"/>
  <c r="AT80" i="16" s="1"/>
  <c r="AX79" i="16"/>
  <c r="AX86" i="16"/>
  <c r="AU48" i="16"/>
  <c r="AU73" i="16" s="1"/>
  <c r="AT66" i="16"/>
  <c r="AY85" i="16"/>
  <c r="AZ85" i="16" s="1"/>
  <c r="BA85" i="16" s="1"/>
  <c r="BB85" i="16" s="1"/>
  <c r="BC85" i="16" s="1"/>
  <c r="BD85" i="16" s="1"/>
  <c r="BE85" i="16" s="1"/>
  <c r="BF85" i="16" s="1"/>
  <c r="BG85" i="16" s="1"/>
  <c r="AO87" i="16"/>
  <c r="AP87" i="16" s="1"/>
  <c r="AQ87" i="16" s="1"/>
  <c r="AR87" i="16" s="1"/>
  <c r="AS87" i="16" s="1"/>
  <c r="AT87" i="16" s="1"/>
  <c r="AX1" i="19"/>
  <c r="AX15" i="19"/>
  <c r="BP12" i="19"/>
  <c r="BA6" i="19"/>
  <c r="BA2" i="19"/>
  <c r="BA7" i="19" s="1"/>
  <c r="BD10" i="19"/>
  <c r="BE10" i="19"/>
  <c r="BJ15" i="19"/>
  <c r="BJ1" i="19"/>
  <c r="AO4" i="19"/>
  <c r="AO9" i="19" s="1"/>
  <c r="AO2" i="19"/>
  <c r="AO6" i="19"/>
  <c r="AP6" i="19"/>
  <c r="AS6" i="19"/>
  <c r="AS4" i="19"/>
  <c r="AS9" i="19" s="1"/>
  <c r="AS2" i="19"/>
  <c r="AS7" i="19" s="1"/>
  <c r="AX14" i="19"/>
  <c r="BE2" i="19"/>
  <c r="AW4" i="19"/>
  <c r="AW2" i="19"/>
  <c r="AW7" i="19" s="1"/>
  <c r="AW6" i="19"/>
  <c r="BB15" i="19"/>
  <c r="BB1" i="19"/>
  <c r="AT15" i="19"/>
  <c r="AT1" i="19"/>
  <c r="AJ7" i="19"/>
  <c r="AK7" i="19"/>
  <c r="BT12" i="19"/>
  <c r="AJ9" i="19"/>
  <c r="AK9" i="19"/>
  <c r="BF15" i="19"/>
  <c r="BF1" i="19"/>
  <c r="AT14" i="19"/>
  <c r="BO65" i="16"/>
  <c r="BD64" i="16"/>
  <c r="AY55" i="16"/>
  <c r="AX66" i="16"/>
  <c r="BI55" i="16"/>
  <c r="BP62" i="16"/>
  <c r="AV55" i="16"/>
  <c r="AV14" i="19" s="1"/>
  <c r="AV4" i="19" s="1"/>
  <c r="AV9" i="19" s="1"/>
  <c r="AU66" i="16"/>
  <c r="BD55" i="16"/>
  <c r="AY65" i="16"/>
  <c r="BL64" i="16"/>
  <c r="AP66" i="16"/>
  <c r="AQ55" i="16"/>
  <c r="AQ14" i="19" s="1"/>
  <c r="AQ4" i="19" s="1"/>
  <c r="AQ9" i="19" s="1"/>
  <c r="BP64" i="16"/>
  <c r="BG65" i="16"/>
  <c r="BB66" i="16"/>
  <c r="BC65" i="16"/>
  <c r="BH64" i="16"/>
  <c r="BK65" i="16"/>
  <c r="BN55" i="16"/>
  <c r="BP63" i="16"/>
  <c r="BZ51" i="16"/>
  <c r="BH45" i="16"/>
  <c r="BH44" i="16"/>
  <c r="BP49" i="16"/>
  <c r="BH49" i="16"/>
  <c r="BL49" i="16"/>
  <c r="BL44" i="16"/>
  <c r="BL45" i="16"/>
  <c r="BK47" i="16"/>
  <c r="BK72" i="16" s="1"/>
  <c r="BC14" i="19"/>
  <c r="BF48" i="16"/>
  <c r="BF73" i="16" s="1"/>
  <c r="BG47" i="16"/>
  <c r="BG72" i="16" s="1"/>
  <c r="BC47" i="16"/>
  <c r="BC72" i="16" s="1"/>
  <c r="BL46" i="16"/>
  <c r="BL71" i="16" s="1"/>
  <c r="BH46" i="16"/>
  <c r="BH71" i="16" s="1"/>
  <c r="BB48" i="16"/>
  <c r="BB73" i="16" s="1"/>
  <c r="BD6" i="16"/>
  <c r="BW4" i="16"/>
  <c r="BS4" i="16"/>
  <c r="BZ52" i="16"/>
  <c r="BZ54" i="16"/>
  <c r="BZ53" i="16"/>
  <c r="AX48" i="16"/>
  <c r="AX73" i="16" s="1"/>
  <c r="BD39" i="16"/>
  <c r="BD46" i="16"/>
  <c r="BD71" i="16" s="1"/>
  <c r="BD78" i="16" s="1"/>
  <c r="BE78" i="16" s="1"/>
  <c r="BF78" i="16" s="1"/>
  <c r="BG78" i="16" s="1"/>
  <c r="BH78" i="16" s="1"/>
  <c r="BE46" i="16"/>
  <c r="BE71" i="16" s="1"/>
  <c r="AY40" i="16"/>
  <c r="AY47" i="16"/>
  <c r="AY72" i="16" s="1"/>
  <c r="AZ47" i="16"/>
  <c r="AZ72" i="16" s="1"/>
  <c r="BD42" i="16"/>
  <c r="BD49" i="16"/>
  <c r="BE49" i="16"/>
  <c r="BD37" i="16"/>
  <c r="BD44" i="16"/>
  <c r="BE44" i="16"/>
  <c r="BD38" i="16"/>
  <c r="BD45" i="16"/>
  <c r="BE45" i="16"/>
  <c r="U6" i="5"/>
  <c r="U20" i="5" s="1"/>
  <c r="T48" i="5"/>
  <c r="T55" i="5" s="1"/>
  <c r="BM30" i="16"/>
  <c r="BM62" i="16" s="1"/>
  <c r="BL37" i="16"/>
  <c r="BI31" i="16"/>
  <c r="BI63" i="16" s="1"/>
  <c r="BH38" i="16"/>
  <c r="BQ11" i="16"/>
  <c r="BP25" i="16"/>
  <c r="BM31" i="16"/>
  <c r="BM63" i="16" s="1"/>
  <c r="BL38" i="16"/>
  <c r="BT6" i="16"/>
  <c r="BU6" i="16" s="1"/>
  <c r="BV6" i="16" s="1"/>
  <c r="BW6" i="16" s="1"/>
  <c r="BX6" i="16" s="1"/>
  <c r="BQ9" i="16"/>
  <c r="BP23" i="16"/>
  <c r="U2" i="5"/>
  <c r="BY2" i="16" s="1"/>
  <c r="BZ2" i="16" s="1"/>
  <c r="CA2" i="16" s="1"/>
  <c r="CB2" i="16" s="1"/>
  <c r="CC2" i="16" s="1"/>
  <c r="CD2" i="16" s="1"/>
  <c r="CE2" i="16" s="1"/>
  <c r="CF2" i="16" s="1"/>
  <c r="BP33" i="16"/>
  <c r="BP13" i="19" s="1"/>
  <c r="BO40" i="16"/>
  <c r="BI30" i="16"/>
  <c r="BI62" i="16" s="1"/>
  <c r="BH37" i="16"/>
  <c r="BH24" i="16"/>
  <c r="BI10" i="16"/>
  <c r="BI24" i="16" s="1"/>
  <c r="BL24" i="16"/>
  <c r="BM10" i="16"/>
  <c r="AY13" i="16"/>
  <c r="AY27" i="16" s="1"/>
  <c r="AX27" i="16"/>
  <c r="BH25" i="16"/>
  <c r="BI11" i="16"/>
  <c r="BI25" i="16" s="1"/>
  <c r="BY3" i="16"/>
  <c r="BZ3" i="16" s="1"/>
  <c r="CA3" i="16" s="1"/>
  <c r="CB3" i="16" s="1"/>
  <c r="CC3" i="16" s="1"/>
  <c r="CD3" i="16" s="1"/>
  <c r="CE3" i="16" s="1"/>
  <c r="CF3" i="16" s="1"/>
  <c r="BU11" i="16"/>
  <c r="BT25" i="16"/>
  <c r="BU32" i="16"/>
  <c r="BU46" i="16" s="1"/>
  <c r="BU71" i="16" s="1"/>
  <c r="BT39" i="16"/>
  <c r="BQ10" i="16"/>
  <c r="BP24" i="16"/>
  <c r="BD33" i="16"/>
  <c r="BD13" i="19" s="1"/>
  <c r="BC40" i="16"/>
  <c r="BQ14" i="16"/>
  <c r="BP28" i="16"/>
  <c r="BF27" i="16"/>
  <c r="BG13" i="16"/>
  <c r="BQ30" i="16"/>
  <c r="BQ62" i="16" s="1"/>
  <c r="BP37" i="16"/>
  <c r="BL12" i="16"/>
  <c r="BK26" i="16"/>
  <c r="BM35" i="16"/>
  <c r="BM67" i="16" s="1"/>
  <c r="BM10" i="19" s="1"/>
  <c r="BL42" i="16"/>
  <c r="BO13" i="16"/>
  <c r="R69" i="5"/>
  <c r="S62" i="5"/>
  <c r="BI9" i="16"/>
  <c r="BI23" i="16" s="1"/>
  <c r="BH23" i="16"/>
  <c r="BG26" i="16"/>
  <c r="BH12" i="16"/>
  <c r="U32" i="5"/>
  <c r="BY32" i="16"/>
  <c r="BY64" i="16" s="1"/>
  <c r="BQ35" i="16"/>
  <c r="BQ67" i="16" s="1"/>
  <c r="BQ10" i="19" s="1"/>
  <c r="BP42" i="16"/>
  <c r="BK13" i="16"/>
  <c r="BJ27" i="16"/>
  <c r="BT12" i="16"/>
  <c r="S68" i="5"/>
  <c r="T61" i="5"/>
  <c r="BU30" i="16"/>
  <c r="BU44" i="16" s="1"/>
  <c r="BT37" i="16"/>
  <c r="BU31" i="16"/>
  <c r="BU45" i="16" s="1"/>
  <c r="BT38" i="16"/>
  <c r="BL25" i="16"/>
  <c r="BM11" i="16"/>
  <c r="BM32" i="16"/>
  <c r="BM12" i="19" s="1"/>
  <c r="BL39" i="16"/>
  <c r="BB27" i="16"/>
  <c r="BC13" i="16"/>
  <c r="BO26" i="16"/>
  <c r="BP12" i="16"/>
  <c r="U30" i="5"/>
  <c r="BY30" i="16"/>
  <c r="BY62" i="16" s="1"/>
  <c r="BI35" i="16"/>
  <c r="BI67" i="16" s="1"/>
  <c r="BH42" i="16"/>
  <c r="BY10" i="16"/>
  <c r="T66" i="5"/>
  <c r="U59" i="5"/>
  <c r="U66" i="5" s="1"/>
  <c r="BI14" i="16"/>
  <c r="BI28" i="16" s="1"/>
  <c r="BH28" i="16"/>
  <c r="BL28" i="16"/>
  <c r="BM14" i="16"/>
  <c r="U31" i="5"/>
  <c r="BY31" i="16"/>
  <c r="BY63" i="16" s="1"/>
  <c r="BU35" i="16"/>
  <c r="BU67" i="16" s="1"/>
  <c r="BU10" i="19" s="1"/>
  <c r="BT42" i="16"/>
  <c r="BY9" i="16"/>
  <c r="U58" i="5"/>
  <c r="U65" i="5" s="1"/>
  <c r="T65" i="5"/>
  <c r="BC26" i="16"/>
  <c r="BD12" i="16"/>
  <c r="BD26" i="16" s="1"/>
  <c r="BI32" i="16"/>
  <c r="BI12" i="19" s="1"/>
  <c r="BH39" i="16"/>
  <c r="BU10" i="16"/>
  <c r="BT24" i="16"/>
  <c r="U35" i="5"/>
  <c r="BY35" i="16"/>
  <c r="BY67" i="16" s="1"/>
  <c r="T20" i="5"/>
  <c r="BT23" i="16"/>
  <c r="BU9" i="16"/>
  <c r="BL33" i="16"/>
  <c r="BL13" i="19" s="1"/>
  <c r="BK40" i="16"/>
  <c r="T33" i="5"/>
  <c r="BT33" i="16"/>
  <c r="BT13" i="19" s="1"/>
  <c r="BQ32" i="16"/>
  <c r="BQ12" i="19" s="1"/>
  <c r="BP39" i="16"/>
  <c r="BM9" i="16"/>
  <c r="BL23" i="16"/>
  <c r="BY14" i="16"/>
  <c r="U63" i="5"/>
  <c r="U70" i="5" s="1"/>
  <c r="T70" i="5"/>
  <c r="BH33" i="16"/>
  <c r="BH13" i="19" s="1"/>
  <c r="BG40" i="16"/>
  <c r="BY11" i="16"/>
  <c r="T67" i="5"/>
  <c r="U60" i="5"/>
  <c r="U67" i="5" s="1"/>
  <c r="BY4" i="16"/>
  <c r="BZ4" i="16" s="1"/>
  <c r="CA4" i="16" s="1"/>
  <c r="BQ31" i="16"/>
  <c r="BQ63" i="16" s="1"/>
  <c r="BP38" i="16"/>
  <c r="BY5" i="16"/>
  <c r="BZ5" i="16" s="1"/>
  <c r="CA5" i="16" s="1"/>
  <c r="CB5" i="16" s="1"/>
  <c r="CC5" i="16" s="1"/>
  <c r="CD5" i="16" s="1"/>
  <c r="CE5" i="16" s="1"/>
  <c r="CF5" i="16" s="1"/>
  <c r="BU14" i="16"/>
  <c r="BT28" i="16"/>
  <c r="T34" i="5" l="1"/>
  <c r="AY86" i="16"/>
  <c r="AZ86" i="16" s="1"/>
  <c r="BA86" i="16" s="1"/>
  <c r="BB86" i="16" s="1"/>
  <c r="BC86" i="16" s="1"/>
  <c r="AY79" i="16"/>
  <c r="AZ79" i="16" s="1"/>
  <c r="BA79" i="16" s="1"/>
  <c r="BB79" i="16" s="1"/>
  <c r="BC79" i="16" s="1"/>
  <c r="AU87" i="16"/>
  <c r="AV87" i="16" s="1"/>
  <c r="AW87" i="16" s="1"/>
  <c r="AX87" i="16" s="1"/>
  <c r="BH85" i="16"/>
  <c r="AU80" i="16"/>
  <c r="AV80" i="16" s="1"/>
  <c r="AW80" i="16" s="1"/>
  <c r="AX80" i="16" s="1"/>
  <c r="BI10" i="19"/>
  <c r="BJ10" i="19"/>
  <c r="AY15" i="19"/>
  <c r="AY1" i="19"/>
  <c r="BU12" i="19"/>
  <c r="BG15" i="19"/>
  <c r="BG1" i="19"/>
  <c r="BG14" i="19"/>
  <c r="BF6" i="19"/>
  <c r="BF2" i="19"/>
  <c r="BF7" i="19" s="1"/>
  <c r="BO15" i="19"/>
  <c r="BO1" i="19"/>
  <c r="AT6" i="19"/>
  <c r="AT2" i="19"/>
  <c r="AT4" i="19"/>
  <c r="AU6" i="19"/>
  <c r="AW9" i="19"/>
  <c r="BJ2" i="19"/>
  <c r="BK15" i="19"/>
  <c r="BK1" i="19"/>
  <c r="AY14" i="19"/>
  <c r="BY12" i="19"/>
  <c r="BB6" i="19"/>
  <c r="BB2" i="19"/>
  <c r="BB7" i="19" s="1"/>
  <c r="BB4" i="19"/>
  <c r="BC66" i="16"/>
  <c r="BC15" i="19"/>
  <c r="BC1" i="19"/>
  <c r="AP9" i="19"/>
  <c r="BU63" i="16"/>
  <c r="AR9" i="19"/>
  <c r="AO7" i="19"/>
  <c r="AP7" i="19"/>
  <c r="AX6" i="19"/>
  <c r="AX4" i="19"/>
  <c r="AX9" i="19" s="1"/>
  <c r="AX2" i="19"/>
  <c r="AX7" i="19" s="1"/>
  <c r="BP65" i="16"/>
  <c r="BJ55" i="16"/>
  <c r="BJ14" i="19" s="1"/>
  <c r="BJ4" i="19" s="1"/>
  <c r="BG66" i="16"/>
  <c r="AV66" i="16"/>
  <c r="BM64" i="16"/>
  <c r="BT65" i="16"/>
  <c r="BD65" i="16"/>
  <c r="AQ66" i="16"/>
  <c r="AZ55" i="16"/>
  <c r="AZ14" i="19" s="1"/>
  <c r="AZ4" i="19" s="1"/>
  <c r="AY66" i="16"/>
  <c r="BE55" i="16"/>
  <c r="BE14" i="19" s="1"/>
  <c r="BE4" i="19" s="1"/>
  <c r="BU62" i="16"/>
  <c r="BH65" i="16"/>
  <c r="BU64" i="16"/>
  <c r="BL65" i="16"/>
  <c r="BQ64" i="16"/>
  <c r="BI64" i="16"/>
  <c r="BO55" i="16"/>
  <c r="BO14" i="19" s="1"/>
  <c r="BV55" i="16"/>
  <c r="AZ48" i="16"/>
  <c r="AZ73" i="16" s="1"/>
  <c r="AY48" i="16"/>
  <c r="AY73" i="16" s="1"/>
  <c r="BU49" i="16"/>
  <c r="BQ49" i="16"/>
  <c r="BQ44" i="16"/>
  <c r="BM45" i="16"/>
  <c r="BM44" i="16"/>
  <c r="BM49" i="16"/>
  <c r="BG48" i="16"/>
  <c r="BG73" i="16" s="1"/>
  <c r="BQ45" i="16"/>
  <c r="BC48" i="16"/>
  <c r="BC73" i="16" s="1"/>
  <c r="BM46" i="16"/>
  <c r="BM71" i="16" s="1"/>
  <c r="BP47" i="16"/>
  <c r="BP72" i="16" s="1"/>
  <c r="BQ46" i="16"/>
  <c r="BQ71" i="16" s="1"/>
  <c r="BH47" i="16"/>
  <c r="BH72" i="16" s="1"/>
  <c r="BL47" i="16"/>
  <c r="BL72" i="16" s="1"/>
  <c r="BX4" i="16"/>
  <c r="CB4" i="16"/>
  <c r="BK48" i="16"/>
  <c r="BK73" i="16" s="1"/>
  <c r="BI38" i="16"/>
  <c r="BI45" i="16"/>
  <c r="BJ45" i="16"/>
  <c r="BD40" i="16"/>
  <c r="BD47" i="16"/>
  <c r="BD72" i="16" s="1"/>
  <c r="BE47" i="16"/>
  <c r="BE72" i="16" s="1"/>
  <c r="BI39" i="16"/>
  <c r="BI46" i="16"/>
  <c r="BI71" i="16" s="1"/>
  <c r="BI78" i="16" s="1"/>
  <c r="BJ78" i="16" s="1"/>
  <c r="BK78" i="16" s="1"/>
  <c r="BL78" i="16" s="1"/>
  <c r="BM78" i="16" s="1"/>
  <c r="BJ46" i="16"/>
  <c r="BJ71" i="16" s="1"/>
  <c r="BI37" i="16"/>
  <c r="BI44" i="16"/>
  <c r="BJ44" i="16"/>
  <c r="BI42" i="16"/>
  <c r="BI49" i="16"/>
  <c r="BJ49" i="16"/>
  <c r="BY6" i="16"/>
  <c r="BZ6" i="16" s="1"/>
  <c r="CA6" i="16" s="1"/>
  <c r="CB6" i="16" s="1"/>
  <c r="CC6" i="16" s="1"/>
  <c r="CD6" i="16" s="1"/>
  <c r="CE6" i="16" s="1"/>
  <c r="CF6" i="16" s="1"/>
  <c r="U48" i="5"/>
  <c r="U55" i="5" s="1"/>
  <c r="BY20" i="16"/>
  <c r="BZ20" i="16" s="1"/>
  <c r="CA20" i="16" s="1"/>
  <c r="CB20" i="16" s="1"/>
  <c r="CC20" i="16" s="1"/>
  <c r="BR32" i="16"/>
  <c r="BR12" i="19" s="1"/>
  <c r="BQ39" i="16"/>
  <c r="BR31" i="16"/>
  <c r="BR63" i="16" s="1"/>
  <c r="BQ38" i="16"/>
  <c r="U33" i="5"/>
  <c r="BY33" i="16"/>
  <c r="BY13" i="19" s="1"/>
  <c r="BN35" i="16"/>
  <c r="BN67" i="16" s="1"/>
  <c r="BM42" i="16"/>
  <c r="BR14" i="16"/>
  <c r="BQ28" i="16"/>
  <c r="BU25" i="16"/>
  <c r="BV11" i="16"/>
  <c r="BQ33" i="16"/>
  <c r="BQ13" i="19" s="1"/>
  <c r="BP40" i="16"/>
  <c r="BR11" i="16"/>
  <c r="BQ25" i="16"/>
  <c r="BY23" i="16"/>
  <c r="BZ9" i="16"/>
  <c r="BQ12" i="16"/>
  <c r="BP26" i="16"/>
  <c r="BK27" i="16"/>
  <c r="BL13" i="16"/>
  <c r="BN10" i="16"/>
  <c r="BN24" i="16" s="1"/>
  <c r="BM24" i="16"/>
  <c r="BZ11" i="16"/>
  <c r="BY25" i="16"/>
  <c r="BM33" i="16"/>
  <c r="BM13" i="19" s="1"/>
  <c r="BL40" i="16"/>
  <c r="BU24" i="16"/>
  <c r="BV10" i="16"/>
  <c r="BV31" i="16"/>
  <c r="BV63" i="16" s="1"/>
  <c r="BU38" i="16"/>
  <c r="BM12" i="16"/>
  <c r="BL26" i="16"/>
  <c r="BU28" i="16"/>
  <c r="BV14" i="16"/>
  <c r="BN9" i="16"/>
  <c r="BN23" i="16" s="1"/>
  <c r="BM23" i="16"/>
  <c r="BV9" i="16"/>
  <c r="BU23" i="16"/>
  <c r="BV35" i="16"/>
  <c r="BV67" i="16" s="1"/>
  <c r="BV10" i="19" s="1"/>
  <c r="BU42" i="16"/>
  <c r="BD13" i="16"/>
  <c r="BD27" i="16" s="1"/>
  <c r="BC27" i="16"/>
  <c r="BR35" i="16"/>
  <c r="BR67" i="16" s="1"/>
  <c r="BR10" i="19" s="1"/>
  <c r="BQ42" i="16"/>
  <c r="BR9" i="16"/>
  <c r="BQ23" i="16"/>
  <c r="BI33" i="16"/>
  <c r="BI13" i="19" s="1"/>
  <c r="BH40" i="16"/>
  <c r="BZ31" i="16"/>
  <c r="BZ45" i="16" s="1"/>
  <c r="BY38" i="16"/>
  <c r="BZ10" i="16"/>
  <c r="BY24" i="16"/>
  <c r="BV30" i="16"/>
  <c r="BV62" i="16" s="1"/>
  <c r="BU37" i="16"/>
  <c r="BZ32" i="16"/>
  <c r="BZ46" i="16" s="1"/>
  <c r="BZ71" i="16" s="1"/>
  <c r="BY39" i="16"/>
  <c r="BT13" i="16"/>
  <c r="T62" i="5"/>
  <c r="S69" i="5"/>
  <c r="BR30" i="16"/>
  <c r="BR62" i="16" s="1"/>
  <c r="BQ37" i="16"/>
  <c r="BQ24" i="16"/>
  <c r="BR10" i="16"/>
  <c r="BY12" i="16"/>
  <c r="U61" i="5"/>
  <c r="U68" i="5" s="1"/>
  <c r="T68" i="5"/>
  <c r="BH13" i="16"/>
  <c r="BG27" i="16"/>
  <c r="BN30" i="16"/>
  <c r="BN62" i="16" s="1"/>
  <c r="BM37" i="16"/>
  <c r="BU33" i="16"/>
  <c r="BU13" i="19" s="1"/>
  <c r="BT40" i="16"/>
  <c r="BZ35" i="16"/>
  <c r="BZ67" i="16" s="1"/>
  <c r="BZ10" i="19" s="1"/>
  <c r="BY42" i="16"/>
  <c r="BN14" i="16"/>
  <c r="BN28" i="16" s="1"/>
  <c r="BM28" i="16"/>
  <c r="BN32" i="16"/>
  <c r="BN12" i="19" s="1"/>
  <c r="BM39" i="16"/>
  <c r="BH26" i="16"/>
  <c r="BI12" i="16"/>
  <c r="BI26" i="16" s="1"/>
  <c r="BP13" i="16"/>
  <c r="BO27" i="16"/>
  <c r="BV32" i="16"/>
  <c r="BV12" i="19" s="1"/>
  <c r="BU39" i="16"/>
  <c r="BT20" i="16"/>
  <c r="BU20" i="16" s="1"/>
  <c r="BV20" i="16" s="1"/>
  <c r="BW20" i="16" s="1"/>
  <c r="BX20" i="16" s="1"/>
  <c r="BN31" i="16"/>
  <c r="BN63" i="16" s="1"/>
  <c r="BM38" i="16"/>
  <c r="BY28" i="16"/>
  <c r="BZ14" i="16"/>
  <c r="BZ30" i="16"/>
  <c r="BZ44" i="16" s="1"/>
  <c r="BY37" i="16"/>
  <c r="BN11" i="16"/>
  <c r="BN25" i="16" s="1"/>
  <c r="BM25" i="16"/>
  <c r="BU12" i="16"/>
  <c r="BT26" i="16"/>
  <c r="AY87" i="16" l="1"/>
  <c r="AZ87" i="16" s="1"/>
  <c r="BA87" i="16" s="1"/>
  <c r="BB87" i="16" s="1"/>
  <c r="BC87" i="16" s="1"/>
  <c r="U34" i="5"/>
  <c r="BD79" i="16"/>
  <c r="BE79" i="16" s="1"/>
  <c r="BF79" i="16" s="1"/>
  <c r="BG79" i="16" s="1"/>
  <c r="BH79" i="16" s="1"/>
  <c r="BD86" i="16"/>
  <c r="BE86" i="16" s="1"/>
  <c r="BF86" i="16" s="1"/>
  <c r="BG86" i="16" s="1"/>
  <c r="BH86" i="16" s="1"/>
  <c r="AY80" i="16"/>
  <c r="AZ80" i="16" s="1"/>
  <c r="BA80" i="16" s="1"/>
  <c r="BB80" i="16" s="1"/>
  <c r="BC80" i="16" s="1"/>
  <c r="BI85" i="16"/>
  <c r="BJ85" i="16" s="1"/>
  <c r="BK85" i="16" s="1"/>
  <c r="BL85" i="16" s="1"/>
  <c r="BM85" i="16" s="1"/>
  <c r="BP15" i="19"/>
  <c r="BP1" i="19"/>
  <c r="BD15" i="19"/>
  <c r="BD1" i="19"/>
  <c r="BZ12" i="19"/>
  <c r="BO4" i="19"/>
  <c r="BO2" i="19"/>
  <c r="BD14" i="19"/>
  <c r="AY4" i="19"/>
  <c r="AY9" i="19" s="1"/>
  <c r="AY6" i="19"/>
  <c r="AY2" i="19"/>
  <c r="AZ6" i="19"/>
  <c r="BH15" i="19"/>
  <c r="BH1" i="19"/>
  <c r="BH14" i="19"/>
  <c r="BC6" i="19"/>
  <c r="BC2" i="19"/>
  <c r="BC7" i="19" s="1"/>
  <c r="BC4" i="19"/>
  <c r="BC9" i="19" s="1"/>
  <c r="BL15" i="19"/>
  <c r="BL1" i="19"/>
  <c r="BL14" i="19"/>
  <c r="BN10" i="19"/>
  <c r="BO10" i="19"/>
  <c r="AT9" i="19"/>
  <c r="AU9" i="19"/>
  <c r="BK6" i="19"/>
  <c r="BK2" i="19"/>
  <c r="BK7" i="19" s="1"/>
  <c r="AT7" i="19"/>
  <c r="AU7" i="19"/>
  <c r="BT15" i="19"/>
  <c r="BT1" i="19"/>
  <c r="BE48" i="16"/>
  <c r="BE73" i="16" s="1"/>
  <c r="BG4" i="19"/>
  <c r="BG6" i="19"/>
  <c r="BG2" i="19"/>
  <c r="BG7" i="19" s="1"/>
  <c r="AZ66" i="16"/>
  <c r="BA55" i="16"/>
  <c r="BA14" i="19" s="1"/>
  <c r="BA4" i="19" s="1"/>
  <c r="BA9" i="19" s="1"/>
  <c r="BP55" i="16"/>
  <c r="BP14" i="19" s="1"/>
  <c r="BO66" i="16"/>
  <c r="BZ64" i="16"/>
  <c r="BQ65" i="16"/>
  <c r="BZ62" i="16"/>
  <c r="BD66" i="16"/>
  <c r="BZ63" i="16"/>
  <c r="BU65" i="16"/>
  <c r="BI65" i="16"/>
  <c r="BN64" i="16"/>
  <c r="BM65" i="16"/>
  <c r="BD48" i="16"/>
  <c r="BD73" i="16" s="1"/>
  <c r="BF55" i="16"/>
  <c r="BF14" i="19" s="1"/>
  <c r="BF4" i="19" s="1"/>
  <c r="BF9" i="19" s="1"/>
  <c r="BE66" i="16"/>
  <c r="BK55" i="16"/>
  <c r="BK14" i="19" s="1"/>
  <c r="BK4" i="19" s="1"/>
  <c r="BK9" i="19" s="1"/>
  <c r="BJ66" i="16"/>
  <c r="BL66" i="16"/>
  <c r="BH66" i="16"/>
  <c r="BY65" i="16"/>
  <c r="BV64" i="16"/>
  <c r="BR64" i="16"/>
  <c r="CA55" i="16"/>
  <c r="BR55" i="16"/>
  <c r="BH48" i="16"/>
  <c r="BH73" i="16" s="1"/>
  <c r="BV44" i="16"/>
  <c r="BR49" i="16"/>
  <c r="BR45" i="16"/>
  <c r="BZ49" i="16"/>
  <c r="BV49" i="16"/>
  <c r="BR44" i="16"/>
  <c r="BV45" i="16"/>
  <c r="BR46" i="16"/>
  <c r="BR71" i="16" s="1"/>
  <c r="BU47" i="16"/>
  <c r="BU72" i="16" s="1"/>
  <c r="BV46" i="16"/>
  <c r="BV71" i="16" s="1"/>
  <c r="BM47" i="16"/>
  <c r="BM72" i="16" s="1"/>
  <c r="BQ47" i="16"/>
  <c r="BQ72" i="16" s="1"/>
  <c r="CC4" i="16"/>
  <c r="CD4" i="16" s="1"/>
  <c r="CE4" i="16" s="1"/>
  <c r="CF4" i="16" s="1"/>
  <c r="CF55" i="16" s="1"/>
  <c r="BL48" i="16"/>
  <c r="BL73" i="16" s="1"/>
  <c r="BP48" i="16"/>
  <c r="BP73" i="16" s="1"/>
  <c r="BN42" i="16"/>
  <c r="BN49" i="16"/>
  <c r="BO49" i="16"/>
  <c r="BI40" i="16"/>
  <c r="BI47" i="16"/>
  <c r="BI72" i="16" s="1"/>
  <c r="BJ47" i="16"/>
  <c r="BJ72" i="16" s="1"/>
  <c r="BN37" i="16"/>
  <c r="BN44" i="16"/>
  <c r="BO44" i="16"/>
  <c r="BN38" i="16"/>
  <c r="BN45" i="16"/>
  <c r="BO45" i="16"/>
  <c r="BN39" i="16"/>
  <c r="BN46" i="16"/>
  <c r="BN71" i="16" s="1"/>
  <c r="BN78" i="16" s="1"/>
  <c r="BO78" i="16" s="1"/>
  <c r="BP78" i="16" s="1"/>
  <c r="BQ78" i="16" s="1"/>
  <c r="BR78" i="16" s="1"/>
  <c r="BO46" i="16"/>
  <c r="BO71" i="16" s="1"/>
  <c r="CA11" i="16"/>
  <c r="BZ25" i="16"/>
  <c r="BV33" i="16"/>
  <c r="BV13" i="19" s="1"/>
  <c r="BU40" i="16"/>
  <c r="BR24" i="16"/>
  <c r="BS10" i="16"/>
  <c r="BS24" i="16" s="1"/>
  <c r="CA32" i="16"/>
  <c r="CA12" i="19" s="1"/>
  <c r="BZ39" i="16"/>
  <c r="BW9" i="16"/>
  <c r="BV23" i="16"/>
  <c r="BW31" i="16"/>
  <c r="BW63" i="16" s="1"/>
  <c r="BV38" i="16"/>
  <c r="BS11" i="16"/>
  <c r="BS25" i="16" s="1"/>
  <c r="BR25" i="16"/>
  <c r="BV24" i="16"/>
  <c r="BW10" i="16"/>
  <c r="BM13" i="16"/>
  <c r="BL27" i="16"/>
  <c r="BZ33" i="16"/>
  <c r="BZ13" i="19" s="1"/>
  <c r="BY40" i="16"/>
  <c r="BS35" i="16"/>
  <c r="BS67" i="16" s="1"/>
  <c r="BR42" i="16"/>
  <c r="BW30" i="16"/>
  <c r="BW62" i="16" s="1"/>
  <c r="BV37" i="16"/>
  <c r="BR33" i="16"/>
  <c r="BR13" i="19" s="1"/>
  <c r="BQ40" i="16"/>
  <c r="CA30" i="16"/>
  <c r="CA62" i="16" s="1"/>
  <c r="BZ37" i="16"/>
  <c r="BS30" i="16"/>
  <c r="BS62" i="16" s="1"/>
  <c r="BR37" i="16"/>
  <c r="BV28" i="16"/>
  <c r="BW14" i="16"/>
  <c r="BV25" i="16"/>
  <c r="BW11" i="16"/>
  <c r="BW32" i="16"/>
  <c r="BW12" i="19" s="1"/>
  <c r="BV39" i="16"/>
  <c r="BH27" i="16"/>
  <c r="BI13" i="16"/>
  <c r="BI27" i="16" s="1"/>
  <c r="CA10" i="16"/>
  <c r="BZ24" i="16"/>
  <c r="BS9" i="16"/>
  <c r="BS23" i="16" s="1"/>
  <c r="BR23" i="16"/>
  <c r="BN33" i="16"/>
  <c r="BN13" i="19" s="1"/>
  <c r="BM40" i="16"/>
  <c r="BQ26" i="16"/>
  <c r="BR12" i="16"/>
  <c r="BY13" i="16"/>
  <c r="U62" i="5"/>
  <c r="U69" i="5" s="1"/>
  <c r="T69" i="5"/>
  <c r="CA9" i="16"/>
  <c r="BZ23" i="16"/>
  <c r="BS31" i="16"/>
  <c r="BS63" i="16" s="1"/>
  <c r="BR38" i="16"/>
  <c r="BZ28" i="16"/>
  <c r="CA14" i="16"/>
  <c r="BT27" i="16"/>
  <c r="BU13" i="16"/>
  <c r="BM26" i="16"/>
  <c r="BN12" i="16"/>
  <c r="BN26" i="16" s="1"/>
  <c r="BR28" i="16"/>
  <c r="BS14" i="16"/>
  <c r="BS28" i="16" s="1"/>
  <c r="BQ13" i="16"/>
  <c r="BP27" i="16"/>
  <c r="CA35" i="16"/>
  <c r="CA67" i="16" s="1"/>
  <c r="CA10" i="19" s="1"/>
  <c r="BZ42" i="16"/>
  <c r="CA31" i="16"/>
  <c r="CA63" i="16" s="1"/>
  <c r="BZ38" i="16"/>
  <c r="BW35" i="16"/>
  <c r="BW67" i="16" s="1"/>
  <c r="BW10" i="19" s="1"/>
  <c r="BV42" i="16"/>
  <c r="BV12" i="16"/>
  <c r="BU26" i="16"/>
  <c r="BY26" i="16"/>
  <c r="BZ12" i="16"/>
  <c r="BS32" i="16"/>
  <c r="BS12" i="19" s="1"/>
  <c r="BR39" i="16"/>
  <c r="BD87" i="16" l="1"/>
  <c r="BE87" i="16" s="1"/>
  <c r="BF87" i="16" s="1"/>
  <c r="BG87" i="16" s="1"/>
  <c r="BH87" i="16" s="1"/>
  <c r="BI86" i="16"/>
  <c r="BJ86" i="16" s="1"/>
  <c r="BK86" i="16" s="1"/>
  <c r="BL86" i="16" s="1"/>
  <c r="BM86" i="16" s="1"/>
  <c r="BI79" i="16"/>
  <c r="BJ79" i="16" s="1"/>
  <c r="BK79" i="16" s="1"/>
  <c r="BL79" i="16" s="1"/>
  <c r="BM79" i="16" s="1"/>
  <c r="BN85" i="16"/>
  <c r="BO85" i="16" s="1"/>
  <c r="BP85" i="16" s="1"/>
  <c r="BQ85" i="16" s="1"/>
  <c r="BR85" i="16" s="1"/>
  <c r="BD80" i="16"/>
  <c r="BE80" i="16" s="1"/>
  <c r="BF80" i="16" s="1"/>
  <c r="BG80" i="16" s="1"/>
  <c r="BH80" i="16" s="1"/>
  <c r="AZ9" i="19"/>
  <c r="BI15" i="19"/>
  <c r="BI1" i="19"/>
  <c r="BI14" i="19"/>
  <c r="BB9" i="19"/>
  <c r="BL4" i="19"/>
  <c r="BL9" i="19" s="1"/>
  <c r="BL2" i="19"/>
  <c r="BL7" i="19" s="1"/>
  <c r="BL6" i="19"/>
  <c r="BM1" i="19"/>
  <c r="BM15" i="19"/>
  <c r="BM14" i="19"/>
  <c r="BU1" i="19"/>
  <c r="BU15" i="19"/>
  <c r="AY7" i="19"/>
  <c r="AZ7" i="19"/>
  <c r="BS10" i="19"/>
  <c r="BT10" i="19"/>
  <c r="BD4" i="19"/>
  <c r="BD2" i="19"/>
  <c r="BD6" i="19"/>
  <c r="BE6" i="19"/>
  <c r="BQ15" i="19"/>
  <c r="BQ1" i="19"/>
  <c r="BQ14" i="19"/>
  <c r="BT2" i="19"/>
  <c r="BG9" i="19"/>
  <c r="BH4" i="19"/>
  <c r="BH9" i="19" s="1"/>
  <c r="BH6" i="19"/>
  <c r="BH2" i="19"/>
  <c r="BH7" i="19" s="1"/>
  <c r="BP4" i="19"/>
  <c r="BP9" i="19" s="1"/>
  <c r="BP6" i="19"/>
  <c r="BP2" i="19"/>
  <c r="BP7" i="19" s="1"/>
  <c r="BY15" i="19"/>
  <c r="BY1" i="19"/>
  <c r="BQ66" i="16"/>
  <c r="BZ65" i="16"/>
  <c r="BV65" i="16"/>
  <c r="BK66" i="16"/>
  <c r="BS55" i="16"/>
  <c r="BP66" i="16"/>
  <c r="BI48" i="16"/>
  <c r="BI73" i="16" s="1"/>
  <c r="BI66" i="16"/>
  <c r="BF66" i="16"/>
  <c r="CA64" i="16"/>
  <c r="BR65" i="16"/>
  <c r="BS64" i="16"/>
  <c r="BM66" i="16"/>
  <c r="BA66" i="16"/>
  <c r="BN65" i="16"/>
  <c r="BW64" i="16"/>
  <c r="CB55" i="16"/>
  <c r="BJ48" i="16"/>
  <c r="BJ73" i="16" s="1"/>
  <c r="BW55" i="16"/>
  <c r="CA44" i="16"/>
  <c r="BW45" i="16"/>
  <c r="CA49" i="16"/>
  <c r="BW49" i="16"/>
  <c r="BW44" i="16"/>
  <c r="CA45" i="16"/>
  <c r="BW46" i="16"/>
  <c r="BW71" i="16" s="1"/>
  <c r="BZ47" i="16"/>
  <c r="BZ72" i="16" s="1"/>
  <c r="BV47" i="16"/>
  <c r="BV72" i="16" s="1"/>
  <c r="BR47" i="16"/>
  <c r="BR72" i="16" s="1"/>
  <c r="CA46" i="16"/>
  <c r="CA71" i="16" s="1"/>
  <c r="BU48" i="16"/>
  <c r="BU73" i="16" s="1"/>
  <c r="BQ48" i="16"/>
  <c r="BQ73" i="16" s="1"/>
  <c r="BM48" i="16"/>
  <c r="BM73" i="16" s="1"/>
  <c r="BS38" i="16"/>
  <c r="BS45" i="16"/>
  <c r="BT45" i="16"/>
  <c r="BS39" i="16"/>
  <c r="BS46" i="16"/>
  <c r="BS71" i="16" s="1"/>
  <c r="BS78" i="16" s="1"/>
  <c r="BT78" i="16" s="1"/>
  <c r="BU78" i="16" s="1"/>
  <c r="BV78" i="16" s="1"/>
  <c r="BW78" i="16" s="1"/>
  <c r="BT46" i="16"/>
  <c r="BT71" i="16" s="1"/>
  <c r="BN40" i="16"/>
  <c r="BN47" i="16"/>
  <c r="BN72" i="16" s="1"/>
  <c r="BO47" i="16"/>
  <c r="BO72" i="16" s="1"/>
  <c r="BS37" i="16"/>
  <c r="BS44" i="16"/>
  <c r="BT44" i="16"/>
  <c r="BS42" i="16"/>
  <c r="BS49" i="16"/>
  <c r="BT49" i="16"/>
  <c r="CB31" i="16"/>
  <c r="CB63" i="16" s="1"/>
  <c r="CA38" i="16"/>
  <c r="CB9" i="16"/>
  <c r="CA23" i="16"/>
  <c r="BW24" i="16"/>
  <c r="BX10" i="16"/>
  <c r="BX24" i="16" s="1"/>
  <c r="BU27" i="16"/>
  <c r="BV13" i="16"/>
  <c r="BX32" i="16"/>
  <c r="BX12" i="19" s="1"/>
  <c r="BW39" i="16"/>
  <c r="CB32" i="16"/>
  <c r="CB12" i="19" s="1"/>
  <c r="CA39" i="16"/>
  <c r="BW12" i="16"/>
  <c r="BV26" i="16"/>
  <c r="CB35" i="16"/>
  <c r="CB67" i="16" s="1"/>
  <c r="CB10" i="19" s="1"/>
  <c r="CA42" i="16"/>
  <c r="CA28" i="16"/>
  <c r="CB14" i="16"/>
  <c r="BZ13" i="16"/>
  <c r="BY27" i="16"/>
  <c r="CB30" i="16"/>
  <c r="CB62" i="16" s="1"/>
  <c r="CA37" i="16"/>
  <c r="BX35" i="16"/>
  <c r="BX67" i="16" s="1"/>
  <c r="BW42" i="16"/>
  <c r="BQ27" i="16"/>
  <c r="BR13" i="16"/>
  <c r="BW25" i="16"/>
  <c r="BX11" i="16"/>
  <c r="BX25" i="16" s="1"/>
  <c r="CB10" i="16"/>
  <c r="CA24" i="16"/>
  <c r="BS33" i="16"/>
  <c r="BS13" i="19" s="1"/>
  <c r="BR40" i="16"/>
  <c r="CA33" i="16"/>
  <c r="CA13" i="19" s="1"/>
  <c r="BZ40" i="16"/>
  <c r="BX31" i="16"/>
  <c r="BX63" i="16" s="1"/>
  <c r="BW38" i="16"/>
  <c r="BW33" i="16"/>
  <c r="BW13" i="19" s="1"/>
  <c r="BV40" i="16"/>
  <c r="BR26" i="16"/>
  <c r="BS12" i="16"/>
  <c r="BS26" i="16" s="1"/>
  <c r="BX14" i="16"/>
  <c r="BX28" i="16" s="1"/>
  <c r="BW28" i="16"/>
  <c r="CA12" i="16"/>
  <c r="BZ26" i="16"/>
  <c r="BX30" i="16"/>
  <c r="BX62" i="16" s="1"/>
  <c r="BW37" i="16"/>
  <c r="BM27" i="16"/>
  <c r="BN13" i="16"/>
  <c r="BN27" i="16" s="1"/>
  <c r="BX9" i="16"/>
  <c r="BX23" i="16" s="1"/>
  <c r="BW23" i="16"/>
  <c r="CB11" i="16"/>
  <c r="CA25" i="16"/>
  <c r="BI87" i="16" l="1"/>
  <c r="BJ87" i="16" s="1"/>
  <c r="BK87" i="16" s="1"/>
  <c r="BL87" i="16" s="1"/>
  <c r="BM87" i="16" s="1"/>
  <c r="BN79" i="16"/>
  <c r="BO79" i="16" s="1"/>
  <c r="BP79" i="16" s="1"/>
  <c r="BQ79" i="16" s="1"/>
  <c r="BR79" i="16" s="1"/>
  <c r="BN86" i="16"/>
  <c r="BO86" i="16" s="1"/>
  <c r="BP86" i="16" s="1"/>
  <c r="BQ86" i="16" s="1"/>
  <c r="BR86" i="16" s="1"/>
  <c r="BI80" i="16"/>
  <c r="BJ80" i="16" s="1"/>
  <c r="BK80" i="16" s="1"/>
  <c r="BL80" i="16" s="1"/>
  <c r="BM80" i="16" s="1"/>
  <c r="BS85" i="16"/>
  <c r="BT85" i="16" s="1"/>
  <c r="BU85" i="16" s="1"/>
  <c r="BV85" i="16" s="1"/>
  <c r="BW85" i="16" s="1"/>
  <c r="BX85" i="16" s="1"/>
  <c r="BY85" i="16" s="1"/>
  <c r="BZ85" i="16" s="1"/>
  <c r="CA85" i="16" s="1"/>
  <c r="CB85" i="16" s="1"/>
  <c r="BM4" i="19"/>
  <c r="BM9" i="19" s="1"/>
  <c r="BM2" i="19"/>
  <c r="BM7" i="19" s="1"/>
  <c r="BM6" i="19"/>
  <c r="BQ6" i="19"/>
  <c r="BQ4" i="19"/>
  <c r="BQ9" i="19" s="1"/>
  <c r="BQ2" i="19"/>
  <c r="BQ7" i="19" s="1"/>
  <c r="BY2" i="19"/>
  <c r="BX10" i="19"/>
  <c r="BY10" i="19"/>
  <c r="BN15" i="19"/>
  <c r="BN1" i="19"/>
  <c r="BN14" i="19"/>
  <c r="BZ15" i="19"/>
  <c r="BZ1" i="19"/>
  <c r="BD7" i="19"/>
  <c r="BE7" i="19"/>
  <c r="BU2" i="19"/>
  <c r="BU7" i="19" s="1"/>
  <c r="BU6" i="19"/>
  <c r="BD9" i="19"/>
  <c r="BE9" i="19"/>
  <c r="BI6" i="19"/>
  <c r="BI4" i="19"/>
  <c r="BI2" i="19"/>
  <c r="BJ6" i="19"/>
  <c r="BR66" i="16"/>
  <c r="BR15" i="19"/>
  <c r="BR1" i="19"/>
  <c r="BV15" i="19"/>
  <c r="BV1" i="19"/>
  <c r="BV14" i="19"/>
  <c r="BR14" i="19"/>
  <c r="CC55" i="16"/>
  <c r="BX55" i="16"/>
  <c r="BW65" i="16"/>
  <c r="CA65" i="16"/>
  <c r="CB64" i="16"/>
  <c r="BT55" i="16"/>
  <c r="BT14" i="19" s="1"/>
  <c r="BT4" i="19" s="1"/>
  <c r="BN66" i="16"/>
  <c r="BS65" i="16"/>
  <c r="BX64" i="16"/>
  <c r="BV66" i="16"/>
  <c r="BW66" i="16"/>
  <c r="CB44" i="16"/>
  <c r="CB49" i="16"/>
  <c r="CB45" i="16"/>
  <c r="CA47" i="16"/>
  <c r="CA72" i="16" s="1"/>
  <c r="CB46" i="16"/>
  <c r="CB71" i="16" s="1"/>
  <c r="BW47" i="16"/>
  <c r="BW72" i="16" s="1"/>
  <c r="BV48" i="16"/>
  <c r="BV73" i="16" s="1"/>
  <c r="BR48" i="16"/>
  <c r="BR73" i="16" s="1"/>
  <c r="BZ48" i="16"/>
  <c r="BZ73" i="16" s="1"/>
  <c r="BX37" i="16"/>
  <c r="BX44" i="16"/>
  <c r="BY44" i="16"/>
  <c r="BN48" i="16"/>
  <c r="BN73" i="16" s="1"/>
  <c r="BO48" i="16"/>
  <c r="BO73" i="16" s="1"/>
  <c r="BS40" i="16"/>
  <c r="BS47" i="16"/>
  <c r="BS72" i="16" s="1"/>
  <c r="BT47" i="16"/>
  <c r="BT72" i="16" s="1"/>
  <c r="BX42" i="16"/>
  <c r="BX49" i="16"/>
  <c r="BY49" i="16"/>
  <c r="BX38" i="16"/>
  <c r="BX45" i="16"/>
  <c r="BY45" i="16"/>
  <c r="BX39" i="16"/>
  <c r="BX46" i="16"/>
  <c r="BX71" i="16" s="1"/>
  <c r="BX78" i="16" s="1"/>
  <c r="BY78" i="16" s="1"/>
  <c r="BZ78" i="16" s="1"/>
  <c r="CA78" i="16" s="1"/>
  <c r="CB78" i="16" s="1"/>
  <c r="BY46" i="16"/>
  <c r="BY71" i="16" s="1"/>
  <c r="CC11" i="16"/>
  <c r="CC25" i="16" s="1"/>
  <c r="CB25" i="16"/>
  <c r="CC10" i="16"/>
  <c r="CC24" i="16" s="1"/>
  <c r="CB24" i="16"/>
  <c r="BW13" i="16"/>
  <c r="BV27" i="16"/>
  <c r="BX12" i="16"/>
  <c r="BX26" i="16" s="1"/>
  <c r="BW26" i="16"/>
  <c r="BS13" i="16"/>
  <c r="BS27" i="16" s="1"/>
  <c r="BR27" i="16"/>
  <c r="BX33" i="16"/>
  <c r="BX13" i="19" s="1"/>
  <c r="BW40" i="16"/>
  <c r="CB33" i="16"/>
  <c r="CB13" i="19" s="1"/>
  <c r="CA40" i="16"/>
  <c r="CA13" i="16"/>
  <c r="BZ27" i="16"/>
  <c r="CC32" i="16"/>
  <c r="CC12" i="19" s="1"/>
  <c r="CB39" i="16"/>
  <c r="CB28" i="16"/>
  <c r="CC14" i="16"/>
  <c r="CC28" i="16" s="1"/>
  <c r="CB12" i="16"/>
  <c r="CA26" i="16"/>
  <c r="CC9" i="16"/>
  <c r="CC23" i="16" s="1"/>
  <c r="CB23" i="16"/>
  <c r="CC30" i="16"/>
  <c r="CC62" i="16" s="1"/>
  <c r="CB37" i="16"/>
  <c r="CC35" i="16"/>
  <c r="CC67" i="16" s="1"/>
  <c r="CC10" i="19" s="1"/>
  <c r="CB42" i="16"/>
  <c r="CC31" i="16"/>
  <c r="CC63" i="16" s="1"/>
  <c r="CB38" i="16"/>
  <c r="BN87" i="16" l="1"/>
  <c r="BO87" i="16" s="1"/>
  <c r="BP87" i="16" s="1"/>
  <c r="BQ87" i="16" s="1"/>
  <c r="BR87" i="16" s="1"/>
  <c r="BS86" i="16"/>
  <c r="BT86" i="16" s="1"/>
  <c r="BU86" i="16" s="1"/>
  <c r="BV86" i="16" s="1"/>
  <c r="BW86" i="16" s="1"/>
  <c r="BS79" i="16"/>
  <c r="BT79" i="16" s="1"/>
  <c r="BU79" i="16" s="1"/>
  <c r="BV79" i="16" s="1"/>
  <c r="BW79" i="16" s="1"/>
  <c r="BN80" i="16"/>
  <c r="BO80" i="16" s="1"/>
  <c r="BP80" i="16" s="1"/>
  <c r="BQ80" i="16" s="1"/>
  <c r="BR80" i="16" s="1"/>
  <c r="BZ6" i="19"/>
  <c r="BZ2" i="19"/>
  <c r="BZ7" i="19" s="1"/>
  <c r="BS66" i="16"/>
  <c r="BS15" i="19"/>
  <c r="BS1" i="19"/>
  <c r="BI7" i="19"/>
  <c r="BJ7" i="19"/>
  <c r="BN6" i="19"/>
  <c r="BN4" i="19"/>
  <c r="BN2" i="19"/>
  <c r="BO6" i="19"/>
  <c r="BI9" i="19"/>
  <c r="BJ9" i="19"/>
  <c r="BW15" i="19"/>
  <c r="BW1" i="19"/>
  <c r="BV6" i="19"/>
  <c r="BV4" i="19"/>
  <c r="BV2" i="19"/>
  <c r="BV7" i="19" s="1"/>
  <c r="BW14" i="19"/>
  <c r="CA15" i="19"/>
  <c r="CA1" i="19"/>
  <c r="CA14" i="19"/>
  <c r="BR6" i="19"/>
  <c r="BR2" i="19"/>
  <c r="BR7" i="19" s="1"/>
  <c r="BR4" i="19"/>
  <c r="BR9" i="19" s="1"/>
  <c r="BS14" i="19"/>
  <c r="BY55" i="16"/>
  <c r="BY14" i="19" s="1"/>
  <c r="BY4" i="19" s="1"/>
  <c r="CB65" i="16"/>
  <c r="CA66" i="16"/>
  <c r="BX65" i="16"/>
  <c r="CD55" i="16"/>
  <c r="CE55" i="16" s="1"/>
  <c r="CC64" i="16"/>
  <c r="BU55" i="16"/>
  <c r="BU14" i="19" s="1"/>
  <c r="BU4" i="19" s="1"/>
  <c r="BU9" i="19" s="1"/>
  <c r="BT66" i="16"/>
  <c r="BY48" i="16"/>
  <c r="BY73" i="16" s="1"/>
  <c r="BW48" i="16"/>
  <c r="BW73" i="16" s="1"/>
  <c r="CA48" i="16"/>
  <c r="CA73" i="16" s="1"/>
  <c r="CB47" i="16"/>
  <c r="CB72" i="16" s="1"/>
  <c r="CC39" i="16"/>
  <c r="CC46" i="16"/>
  <c r="CC71" i="16" s="1"/>
  <c r="CC78" i="16" s="1"/>
  <c r="CC38" i="16"/>
  <c r="CC45" i="16"/>
  <c r="BX40" i="16"/>
  <c r="BX47" i="16"/>
  <c r="BX72" i="16" s="1"/>
  <c r="BY47" i="16"/>
  <c r="BY72" i="16" s="1"/>
  <c r="CC42" i="16"/>
  <c r="CC49" i="16"/>
  <c r="BS48" i="16"/>
  <c r="BS73" i="16" s="1"/>
  <c r="BT48" i="16"/>
  <c r="BT73" i="16" s="1"/>
  <c r="CC37" i="16"/>
  <c r="CC44" i="16"/>
  <c r="CA27" i="16"/>
  <c r="CB13" i="16"/>
  <c r="CC33" i="16"/>
  <c r="CC13" i="19" s="1"/>
  <c r="CB40" i="16"/>
  <c r="BX13" i="16"/>
  <c r="BX27" i="16" s="1"/>
  <c r="BW27" i="16"/>
  <c r="CB26" i="16"/>
  <c r="CC12" i="16"/>
  <c r="CC26" i="16" s="1"/>
  <c r="BS87" i="16" l="1"/>
  <c r="BT87" i="16" s="1"/>
  <c r="BU87" i="16" s="1"/>
  <c r="BV87" i="16" s="1"/>
  <c r="BW87" i="16" s="1"/>
  <c r="BX79" i="16"/>
  <c r="BY79" i="16" s="1"/>
  <c r="BZ79" i="16" s="1"/>
  <c r="CA79" i="16" s="1"/>
  <c r="CB79" i="16" s="1"/>
  <c r="BX86" i="16"/>
  <c r="BY86" i="16" s="1"/>
  <c r="BZ86" i="16" s="1"/>
  <c r="CA86" i="16" s="1"/>
  <c r="CB86" i="16" s="1"/>
  <c r="BS80" i="16"/>
  <c r="BT80" i="16" s="1"/>
  <c r="BU80" i="16" s="1"/>
  <c r="BV80" i="16" s="1"/>
  <c r="BW80" i="16" s="1"/>
  <c r="CC85" i="16"/>
  <c r="CD85" i="16" s="1"/>
  <c r="BX48" i="16"/>
  <c r="BX73" i="16" s="1"/>
  <c r="BS6" i="19"/>
  <c r="BS2" i="19"/>
  <c r="BS4" i="19"/>
  <c r="BT6" i="19"/>
  <c r="BN7" i="19"/>
  <c r="BO7" i="19"/>
  <c r="BV9" i="19"/>
  <c r="BN9" i="19"/>
  <c r="BO9" i="19"/>
  <c r="CB15" i="19"/>
  <c r="CB1" i="19"/>
  <c r="CB14" i="19"/>
  <c r="BW4" i="19"/>
  <c r="BW9" i="19" s="1"/>
  <c r="BW6" i="19"/>
  <c r="BW2" i="19"/>
  <c r="BW7" i="19" s="1"/>
  <c r="BX66" i="16"/>
  <c r="BX15" i="19"/>
  <c r="BX1" i="19"/>
  <c r="CA6" i="19"/>
  <c r="CA4" i="19"/>
  <c r="CA2" i="19"/>
  <c r="CA7" i="19" s="1"/>
  <c r="BX14" i="19"/>
  <c r="BU66" i="16"/>
  <c r="CB66" i="16"/>
  <c r="CC65" i="16"/>
  <c r="BZ55" i="16"/>
  <c r="BZ14" i="19" s="1"/>
  <c r="BZ4" i="19" s="1"/>
  <c r="BZ9" i="19" s="1"/>
  <c r="BY66" i="16"/>
  <c r="CB48" i="16"/>
  <c r="CB73" i="16" s="1"/>
  <c r="CC40" i="16"/>
  <c r="CC47" i="16"/>
  <c r="CC72" i="16" s="1"/>
  <c r="CB27" i="16"/>
  <c r="CC13" i="16"/>
  <c r="CC27" i="16" s="1"/>
  <c r="BX87" i="16" l="1"/>
  <c r="BY87" i="16" s="1"/>
  <c r="BZ87" i="16" s="1"/>
  <c r="CA87" i="16" s="1"/>
  <c r="CB87" i="16" s="1"/>
  <c r="BX80" i="16"/>
  <c r="BY80" i="16" s="1"/>
  <c r="BZ80" i="16" s="1"/>
  <c r="CA80" i="16" s="1"/>
  <c r="CB80" i="16" s="1"/>
  <c r="CC86" i="16"/>
  <c r="CD86" i="16" s="1"/>
  <c r="CC79" i="16"/>
  <c r="CC15" i="19"/>
  <c r="CC1" i="19"/>
  <c r="CC14" i="19"/>
  <c r="CA9" i="19"/>
  <c r="CB4" i="19"/>
  <c r="CB9" i="19" s="1"/>
  <c r="CB2" i="19"/>
  <c r="CB7" i="19" s="1"/>
  <c r="CB6" i="19"/>
  <c r="BS9" i="19"/>
  <c r="BT9" i="19"/>
  <c r="BX4" i="19"/>
  <c r="BX6" i="19"/>
  <c r="BX2" i="19"/>
  <c r="BY6" i="19"/>
  <c r="BS7" i="19"/>
  <c r="BT7" i="19"/>
  <c r="CC66" i="16"/>
  <c r="CC48" i="16"/>
  <c r="CC73" i="16" s="1"/>
  <c r="CC87" i="16" s="1"/>
  <c r="CD87" i="16" s="1"/>
  <c r="BZ66" i="16"/>
  <c r="CC80" i="16" l="1"/>
  <c r="BX7" i="19"/>
  <c r="BY7" i="19"/>
  <c r="BX9" i="19"/>
  <c r="BY9" i="19"/>
  <c r="CC4" i="19"/>
  <c r="CC9" i="19" s="1"/>
  <c r="CC2" i="19"/>
  <c r="CC7" i="19" s="1"/>
  <c r="CC6" i="19"/>
</calcChain>
</file>

<file path=xl/sharedStrings.xml><?xml version="1.0" encoding="utf-8"?>
<sst xmlns="http://schemas.openxmlformats.org/spreadsheetml/2006/main" count="11573" uniqueCount="826">
  <si>
    <t>Index</t>
  </si>
  <si>
    <t>Variant</t>
  </si>
  <si>
    <t>Region, subregion, country or area *</t>
  </si>
  <si>
    <t>Notes</t>
  </si>
  <si>
    <t>Country code</t>
  </si>
  <si>
    <t>Type</t>
  </si>
  <si>
    <t>Parent code</t>
  </si>
  <si>
    <t>1950-1955</t>
  </si>
  <si>
    <t>1955-1960</t>
  </si>
  <si>
    <t>1960-1965</t>
  </si>
  <si>
    <t>1965-1970</t>
  </si>
  <si>
    <t>1970-1975</t>
  </si>
  <si>
    <t>1975-1980</t>
  </si>
  <si>
    <t>1980-1985</t>
  </si>
  <si>
    <t>1985-1990</t>
  </si>
  <si>
    <t>1990-1995</t>
  </si>
  <si>
    <t>1995-2000</t>
  </si>
  <si>
    <t>2000-2005</t>
  </si>
  <si>
    <t>2005-2010</t>
  </si>
  <si>
    <t>2010-2015</t>
  </si>
  <si>
    <t>2015-2020</t>
  </si>
  <si>
    <t>Life expectancy at birth for both sexes combined (years)</t>
  </si>
  <si>
    <t>Estimates</t>
  </si>
  <si>
    <t>World</t>
  </si>
  <si>
    <t>UN development groups</t>
  </si>
  <si>
    <t>a</t>
  </si>
  <si>
    <t>Label/Separator</t>
  </si>
  <si>
    <t>...</t>
  </si>
  <si>
    <t>More developed regions</t>
  </si>
  <si>
    <t>b</t>
  </si>
  <si>
    <t>Development Group</t>
  </si>
  <si>
    <t>Less developed regions</t>
  </si>
  <si>
    <t>c</t>
  </si>
  <si>
    <t>Least developed countries</t>
  </si>
  <si>
    <t>d</t>
  </si>
  <si>
    <t>Less developed regions, excluding least developed countries</t>
  </si>
  <si>
    <t>e</t>
  </si>
  <si>
    <t>Less developed regions, excluding China</t>
  </si>
  <si>
    <t>Land-locked Developing Countries (LLDC)</t>
  </si>
  <si>
    <t>f</t>
  </si>
  <si>
    <t>Special other</t>
  </si>
  <si>
    <t>Small Island Developing States (SIDS)</t>
  </si>
  <si>
    <t>g</t>
  </si>
  <si>
    <t>World Bank income groups</t>
  </si>
  <si>
    <t>High-income countries</t>
  </si>
  <si>
    <t>h</t>
  </si>
  <si>
    <t>Income Group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</si>
  <si>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</si>
  <si>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</si>
  <si>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</si>
  <si>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</si>
  <si>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</si>
  <si>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</si>
  <si>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i</t>
  </si>
  <si>
    <t>Africa</t>
  </si>
  <si>
    <t>j</t>
  </si>
  <si>
    <t>Region</t>
  </si>
  <si>
    <t>Asia</t>
  </si>
  <si>
    <t>k</t>
  </si>
  <si>
    <t>Europe</t>
  </si>
  <si>
    <t>l</t>
  </si>
  <si>
    <t>Latin America and the Caribbean</t>
  </si>
  <si>
    <t>m</t>
  </si>
  <si>
    <t>Northern America</t>
  </si>
  <si>
    <t>n</t>
  </si>
  <si>
    <t>Oceania</t>
  </si>
  <si>
    <t>o</t>
  </si>
  <si>
    <t>Sustainable Development Goal (SDG) regions</t>
  </si>
  <si>
    <t>p</t>
  </si>
  <si>
    <t>SDG region</t>
  </si>
  <si>
    <t>Eastern Africa</t>
  </si>
  <si>
    <t>Subregion</t>
  </si>
  <si>
    <t>Burundi</t>
  </si>
  <si>
    <t>Country/Area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</si>
  <si>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</si>
  <si>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</si>
  <si>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</si>
  <si>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</si>
  <si>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</si>
  <si>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</si>
  <si>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</si>
  <si>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</si>
  <si>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</si>
  <si>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</si>
  <si>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</si>
  <si>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</si>
  <si>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</si>
  <si>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</si>
  <si>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</si>
  <si>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</si>
  <si>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</si>
  <si>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</si>
  <si>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</si>
  <si>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</si>
  <si>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</si>
  <si>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</si>
  <si>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</si>
  <si>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</si>
  <si>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</si>
  <si>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</si>
  <si>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</si>
  <si>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</si>
  <si>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</si>
  <si>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Southern Africa</t>
  </si>
  <si>
    <t>Botswana</t>
  </si>
  <si>
    <t>Eswatini</t>
  </si>
  <si>
    <t>Lesotho</t>
  </si>
  <si>
    <t>Namibia</t>
  </si>
  <si>
    <t>South Africa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</si>
  <si>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</si>
  <si>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</si>
  <si>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</si>
  <si>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</si>
  <si>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</si>
  <si>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</si>
  <si>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</si>
  <si>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</si>
  <si>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</si>
  <si>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</si>
  <si>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</si>
  <si>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</si>
  <si>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</si>
  <si>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</si>
  <si>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</si>
  <si>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</si>
  <si>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</si>
  <si>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</si>
  <si>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</si>
  <si>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</si>
  <si>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</si>
  <si>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</si>
  <si>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</si>
  <si>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</si>
  <si>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</si>
  <si>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</si>
  <si>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</si>
  <si>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</si>
  <si>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</si>
  <si>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</si>
  <si>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</si>
  <si>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</si>
  <si>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</si>
  <si>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</si>
  <si>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</si>
  <si>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</si>
  <si>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</si>
  <si>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</si>
  <si>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</si>
  <si>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</si>
  <si>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</si>
  <si>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</si>
  <si>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</si>
  <si>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</si>
  <si>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</si>
  <si>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</si>
  <si>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</si>
  <si>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</si>
  <si>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</si>
  <si>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</si>
  <si>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</si>
  <si>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</si>
  <si>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</si>
  <si>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</si>
  <si>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</si>
  <si>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</si>
  <si>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</si>
  <si>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</si>
  <si>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</si>
  <si>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</si>
  <si>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</si>
  <si>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</si>
  <si>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</si>
  <si>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</si>
  <si>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</si>
  <si>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</si>
  <si>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</si>
  <si>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</si>
  <si>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</si>
  <si>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</si>
  <si>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</si>
  <si>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</si>
  <si>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</si>
  <si>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</si>
  <si>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</si>
  <si>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</si>
  <si>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</si>
  <si>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</si>
  <si>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</si>
  <si>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</si>
  <si>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</si>
  <si>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Caribbean</t>
  </si>
  <si>
    <t>Antigua and Barbuda</t>
  </si>
  <si>
    <t>Aruba</t>
  </si>
  <si>
    <t>Bahamas</t>
  </si>
  <si>
    <t>Barbados</t>
  </si>
  <si>
    <t>Cuba</t>
  </si>
  <si>
    <t>Curaçao</t>
  </si>
  <si>
    <t>Dominican Republic</t>
  </si>
  <si>
    <t>Grenada</t>
  </si>
  <si>
    <t>Guadeloupe</t>
  </si>
  <si>
    <t>Haiti</t>
  </si>
  <si>
    <t>Jamaica</t>
  </si>
  <si>
    <t>Martinique</t>
  </si>
  <si>
    <t>Puerto Rico</t>
  </si>
  <si>
    <t>Saint Lucia</t>
  </si>
  <si>
    <t>Saint Vincent and the Grenadines</t>
  </si>
  <si>
    <t>Trinidad and Tobago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</si>
  <si>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</si>
  <si>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</si>
  <si>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</si>
  <si>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</si>
  <si>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</si>
  <si>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</si>
  <si>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</si>
  <si>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</si>
  <si>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</si>
  <si>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</si>
  <si>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</si>
  <si>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</si>
  <si>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</si>
  <si>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</si>
  <si>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</si>
  <si>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</si>
  <si>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</si>
  <si>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</si>
  <si>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</si>
  <si>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</si>
  <si>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</si>
  <si>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</si>
  <si>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</si>
  <si>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</si>
  <si>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</si>
  <si>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</si>
  <si>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</si>
  <si>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</si>
  <si>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</si>
  <si>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</si>
  <si>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</si>
  <si>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</si>
  <si>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</si>
  <si>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</si>
  <si>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</si>
  <si>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Micronesia (Fed. States of)</t>
  </si>
  <si>
    <t>Polynesia</t>
  </si>
  <si>
    <t>French Polynesia</t>
  </si>
  <si>
    <t>Samoa</t>
  </si>
  <si>
    <t>Tonga</t>
  </si>
  <si>
    <t>SDG subregion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</si>
  <si>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</si>
  <si>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</si>
  <si>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</si>
  <si>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</si>
  <si>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</si>
  <si>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</si>
  <si>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</si>
  <si>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</si>
  <si>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</si>
  <si>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</si>
  <si>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</si>
  <si>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</si>
  <si>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</si>
  <si>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</si>
  <si>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</si>
  <si>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</si>
  <si>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</si>
  <si>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</si>
  <si>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</si>
  <si>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</si>
  <si>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</si>
  <si>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</si>
  <si>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</si>
  <si>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Southern Europe</t>
  </si>
  <si>
    <t>Albania</t>
  </si>
  <si>
    <t>Bosnia and Herzegovina</t>
  </si>
  <si>
    <t>Croatia</t>
  </si>
  <si>
    <t>Greece</t>
  </si>
  <si>
    <t>Italy</t>
  </si>
  <si>
    <t>Malta</t>
  </si>
  <si>
    <t>Montenegro</t>
  </si>
  <si>
    <t>North Macedonia</t>
  </si>
  <si>
    <t>Portugal</t>
  </si>
  <si>
    <t>Serbia</t>
  </si>
  <si>
    <t>Slovenia</t>
  </si>
  <si>
    <t>Spain</t>
  </si>
  <si>
    <t>Western Europe</t>
  </si>
  <si>
    <t>Austria</t>
  </si>
  <si>
    <t>Belgium</t>
  </si>
  <si>
    <t>France</t>
  </si>
  <si>
    <t>Germany</t>
  </si>
  <si>
    <t>Luxembourg</t>
  </si>
  <si>
    <t>Netherlands</t>
  </si>
  <si>
    <t>Switzerland</t>
  </si>
  <si>
    <t>Canada</t>
  </si>
  <si>
    <t>United States of America</t>
  </si>
  <si>
    <t>WORLD</t>
  </si>
  <si>
    <t>SUB-SAHARAN AFRICA</t>
  </si>
  <si>
    <t>NORTHERN AFRICA AND WESTERN ASIA</t>
  </si>
  <si>
    <t>CENTRAL AND SOUTHERN ASIA</t>
  </si>
  <si>
    <t>EASTERN AND SOUTH-EASTERN ASIA</t>
  </si>
  <si>
    <t>LATIN AMERICA AND THE CARIBBEAN</t>
  </si>
  <si>
    <t>AUSTRALIA/NEW ZEALAND</t>
  </si>
  <si>
    <t>OCEANIA (EXCLUDING AUSTRALIA AND NEW ZEALAND)</t>
  </si>
  <si>
    <t>EUROPE AND NORTHERN AMERICA</t>
  </si>
  <si>
    <t>EUROPE</t>
  </si>
  <si>
    <t>NORTHERN AMERICA</t>
  </si>
  <si>
    <t>United Nations</t>
  </si>
  <si>
    <t>Population Division</t>
  </si>
  <si>
    <t>Department of Economic and Social Affairs</t>
  </si>
  <si>
    <t>World Population Prospects 2019</t>
  </si>
  <si>
    <t>File MORT/7-1: Life expectancy at birth (both sexes combined) by region, subregion and country, 1950-2100 (years)</t>
  </si>
  <si>
    <t>Estimates, 1950 - 2020</t>
  </si>
  <si>
    <t>POP/DB/WPP/Rev.2019/MORT/F07-1</t>
  </si>
  <si>
    <t>© August 2019 by United Nations, made available under a Creative Commons license CC BY 3.0 IGO: http://creativecommons.org/licenses/by/3.0/igo/</t>
  </si>
  <si>
    <t>Suggested citation: United Nations, Department of Economic and Social Affairs, Population Division (2019). World Population Prospects 2019, Online Edition. Rev. 1.</t>
  </si>
  <si>
    <t>2020-2025</t>
  </si>
  <si>
    <t>2025-2030</t>
  </si>
  <si>
    <t>2030-2035</t>
  </si>
  <si>
    <t>2035-2040</t>
  </si>
  <si>
    <t>2040-2045</t>
  </si>
  <si>
    <t>2045-2050</t>
  </si>
  <si>
    <t>2050-2055</t>
  </si>
  <si>
    <t>2055-2060</t>
  </si>
  <si>
    <t>2060-2065</t>
  </si>
  <si>
    <t>2065-2070</t>
  </si>
  <si>
    <t>2070-2075</t>
  </si>
  <si>
    <t>2075-2080</t>
  </si>
  <si>
    <t>2080-2085</t>
  </si>
  <si>
    <t>2085-2090</t>
  </si>
  <si>
    <t>2090-2095</t>
  </si>
  <si>
    <t>2095-2100</t>
  </si>
  <si>
    <t>Medium variant</t>
  </si>
  <si>
    <t>Medium fertility variant, 2020 - 2100</t>
  </si>
  <si>
    <t>https://population.un.org/wpp/Download/Standard/Mortality/</t>
  </si>
  <si>
    <t>ZWE</t>
  </si>
  <si>
    <t>ZMB</t>
  </si>
  <si>
    <t>ZAF</t>
  </si>
  <si>
    <t>YEM</t>
  </si>
  <si>
    <t>WSM</t>
  </si>
  <si>
    <t>VUT</t>
  </si>
  <si>
    <t>VNM</t>
  </si>
  <si>
    <t>VEN</t>
  </si>
  <si>
    <t>VCT</t>
  </si>
  <si>
    <t>UZB</t>
  </si>
  <si>
    <t>USA</t>
  </si>
  <si>
    <t>URY</t>
  </si>
  <si>
    <t>UKR</t>
  </si>
  <si>
    <t>UGA</t>
  </si>
  <si>
    <t>TZA</t>
  </si>
  <si>
    <t>TUR</t>
  </si>
  <si>
    <t>TUN</t>
  </si>
  <si>
    <t>TTO</t>
  </si>
  <si>
    <t>TON</t>
  </si>
  <si>
    <t>TLS</t>
  </si>
  <si>
    <t>TKM</t>
  </si>
  <si>
    <t>TJK</t>
  </si>
  <si>
    <t>THA</t>
  </si>
  <si>
    <t>TGO</t>
  </si>
  <si>
    <t>TCD</t>
  </si>
  <si>
    <t>SYR</t>
  </si>
  <si>
    <t>SWZ</t>
  </si>
  <si>
    <t>SWE</t>
  </si>
  <si>
    <t>SVN</t>
  </si>
  <si>
    <t>SVK</t>
  </si>
  <si>
    <t>SUR</t>
  </si>
  <si>
    <t>STP</t>
  </si>
  <si>
    <t>SRB</t>
  </si>
  <si>
    <t>SOM</t>
  </si>
  <si>
    <t>SLV</t>
  </si>
  <si>
    <t>SLE</t>
  </si>
  <si>
    <t>SLB</t>
  </si>
  <si>
    <t>SGP</t>
  </si>
  <si>
    <t>SEN</t>
  </si>
  <si>
    <t>SDN</t>
  </si>
  <si>
    <t>SAU</t>
  </si>
  <si>
    <t>RWA</t>
  </si>
  <si>
    <t>RUS</t>
  </si>
  <si>
    <t>ROU</t>
  </si>
  <si>
    <t>REU</t>
  </si>
  <si>
    <t>QAT</t>
  </si>
  <si>
    <t>PYF</t>
  </si>
  <si>
    <t>PSE</t>
  </si>
  <si>
    <t>PRY</t>
  </si>
  <si>
    <t>PRT</t>
  </si>
  <si>
    <t>PRK</t>
  </si>
  <si>
    <t>PRI</t>
  </si>
  <si>
    <t>POL</t>
  </si>
  <si>
    <t>PNG</t>
  </si>
  <si>
    <t>PHL</t>
  </si>
  <si>
    <t>PER</t>
  </si>
  <si>
    <t>PAN</t>
  </si>
  <si>
    <t>PAK</t>
  </si>
  <si>
    <t>OMN</t>
  </si>
  <si>
    <t>NZL</t>
  </si>
  <si>
    <t>NPL</t>
  </si>
  <si>
    <t>NOR</t>
  </si>
  <si>
    <t>NLD</t>
  </si>
  <si>
    <t>NIC</t>
  </si>
  <si>
    <t>NGA</t>
  </si>
  <si>
    <t>NER</t>
  </si>
  <si>
    <t>NCL</t>
  </si>
  <si>
    <t>NAM</t>
  </si>
  <si>
    <t>MYS</t>
  </si>
  <si>
    <t>MWI</t>
  </si>
  <si>
    <t>MUS</t>
  </si>
  <si>
    <t>MTQ</t>
  </si>
  <si>
    <t>MRT</t>
  </si>
  <si>
    <t>MOZ</t>
  </si>
  <si>
    <t>MNG</t>
  </si>
  <si>
    <t>MNE</t>
  </si>
  <si>
    <t>MMR</t>
  </si>
  <si>
    <t>MLT</t>
  </si>
  <si>
    <t>MLI</t>
  </si>
  <si>
    <t>MKD</t>
  </si>
  <si>
    <t>MEX</t>
  </si>
  <si>
    <t>MDV</t>
  </si>
  <si>
    <t>MDG</t>
  </si>
  <si>
    <t>MDA</t>
  </si>
  <si>
    <t>MAR</t>
  </si>
  <si>
    <t>MAC</t>
  </si>
  <si>
    <t>LVA</t>
  </si>
  <si>
    <t>LUX</t>
  </si>
  <si>
    <t>LTU</t>
  </si>
  <si>
    <t>LSO</t>
  </si>
  <si>
    <t>LKA</t>
  </si>
  <si>
    <t>LCA</t>
  </si>
  <si>
    <t>LBY</t>
  </si>
  <si>
    <t>LBR</t>
  </si>
  <si>
    <t>LBN</t>
  </si>
  <si>
    <t>LAO</t>
  </si>
  <si>
    <t>KWT</t>
  </si>
  <si>
    <t>KOR</t>
  </si>
  <si>
    <t>KHM</t>
  </si>
  <si>
    <t>KGZ</t>
  </si>
  <si>
    <t>KEN</t>
  </si>
  <si>
    <t>KAZ</t>
  </si>
  <si>
    <t>JPN</t>
  </si>
  <si>
    <t>JOR</t>
  </si>
  <si>
    <t>JAM</t>
  </si>
  <si>
    <t>ITA</t>
  </si>
  <si>
    <t>ISR</t>
  </si>
  <si>
    <t>ISL</t>
  </si>
  <si>
    <t>IRQ</t>
  </si>
  <si>
    <t>IRN</t>
  </si>
  <si>
    <t>IRL</t>
  </si>
  <si>
    <t>IND</t>
  </si>
  <si>
    <t>IDN</t>
  </si>
  <si>
    <t>HUN</t>
  </si>
  <si>
    <t>HTI</t>
  </si>
  <si>
    <t>HRV</t>
  </si>
  <si>
    <t>HND</t>
  </si>
  <si>
    <t>HKG</t>
  </si>
  <si>
    <t>GUY</t>
  </si>
  <si>
    <t>GUM</t>
  </si>
  <si>
    <t>GTM</t>
  </si>
  <si>
    <t>GRC</t>
  </si>
  <si>
    <t>GNQ</t>
  </si>
  <si>
    <t>GNB</t>
  </si>
  <si>
    <t>GMB</t>
  </si>
  <si>
    <t>GLP</t>
  </si>
  <si>
    <t>GIN</t>
  </si>
  <si>
    <t>GHA</t>
  </si>
  <si>
    <t>GEO</t>
  </si>
  <si>
    <t>GBR</t>
  </si>
  <si>
    <t>GAB</t>
  </si>
  <si>
    <t>FRA</t>
  </si>
  <si>
    <t>FJI</t>
  </si>
  <si>
    <t>FIN</t>
  </si>
  <si>
    <t>ETH</t>
  </si>
  <si>
    <t>EST</t>
  </si>
  <si>
    <t>ESP</t>
  </si>
  <si>
    <t>ERI</t>
  </si>
  <si>
    <t>EGY</t>
  </si>
  <si>
    <t>ECU</t>
  </si>
  <si>
    <t>DZA</t>
  </si>
  <si>
    <t>DOM</t>
  </si>
  <si>
    <t>DNK</t>
  </si>
  <si>
    <t>DJI</t>
  </si>
  <si>
    <t>DEU</t>
  </si>
  <si>
    <t>CZE</t>
  </si>
  <si>
    <t>CYP</t>
  </si>
  <si>
    <t>CUB</t>
  </si>
  <si>
    <t>CRI</t>
  </si>
  <si>
    <t>CPV</t>
  </si>
  <si>
    <t>COM</t>
  </si>
  <si>
    <t>COL</t>
  </si>
  <si>
    <t>COG</t>
  </si>
  <si>
    <t>COD</t>
  </si>
  <si>
    <t>CMR</t>
  </si>
  <si>
    <t>CIV</t>
  </si>
  <si>
    <t>CHN</t>
  </si>
  <si>
    <t>CHL</t>
  </si>
  <si>
    <t>CHE</t>
  </si>
  <si>
    <t>CAN</t>
  </si>
  <si>
    <t>CAF</t>
  </si>
  <si>
    <t>BWA</t>
  </si>
  <si>
    <t>BTN</t>
  </si>
  <si>
    <t>BRN</t>
  </si>
  <si>
    <t>BRB</t>
  </si>
  <si>
    <t>BRA</t>
  </si>
  <si>
    <t>BOL</t>
  </si>
  <si>
    <t>BLZ</t>
  </si>
  <si>
    <t>BLR</t>
  </si>
  <si>
    <t>BIH</t>
  </si>
  <si>
    <t>BHS</t>
  </si>
  <si>
    <t>BHR</t>
  </si>
  <si>
    <t>BGR</t>
  </si>
  <si>
    <t>BGD</t>
  </si>
  <si>
    <t>BFA</t>
  </si>
  <si>
    <t>BEN</t>
  </si>
  <si>
    <t>BEL</t>
  </si>
  <si>
    <t>BDI</t>
  </si>
  <si>
    <t>AZE</t>
  </si>
  <si>
    <t>AUT</t>
  </si>
  <si>
    <t>AUS</t>
  </si>
  <si>
    <t>ARM</t>
  </si>
  <si>
    <t>ARG</t>
  </si>
  <si>
    <t>ARE</t>
  </si>
  <si>
    <t>ALB</t>
  </si>
  <si>
    <t>AGO</t>
  </si>
  <si>
    <t>AFG</t>
  </si>
  <si>
    <t>GRD</t>
  </si>
  <si>
    <t>Population</t>
  </si>
  <si>
    <t>SSP2_v9_130219</t>
  </si>
  <si>
    <t>IIASA GDP</t>
  </si>
  <si>
    <t>billion US$2005/yr</t>
  </si>
  <si>
    <t>GDP|PPP</t>
  </si>
  <si>
    <t>UNIT</t>
  </si>
  <si>
    <t>VARIABLE</t>
  </si>
  <si>
    <t>REGION</t>
  </si>
  <si>
    <t>SCENARIO</t>
  </si>
  <si>
    <t>MODEL</t>
  </si>
  <si>
    <t>LM</t>
  </si>
  <si>
    <t>Yemen, Rep.</t>
  </si>
  <si>
    <t>L</t>
  </si>
  <si>
    <t>West Bank and Gaza</t>
  </si>
  <si>
    <t>Virgin Islands (U.S.)</t>
  </si>
  <si>
    <t>VIR</t>
  </si>
  <si>
    <t>H</t>
  </si>
  <si>
    <t>Vietnam</t>
  </si>
  <si>
    <t>Venezuela, RB</t>
  </si>
  <si>
    <t>UM</t>
  </si>
  <si>
    <t>United States</t>
  </si>
  <si>
    <t>Tuvalu</t>
  </si>
  <si>
    <t>TUV</t>
  </si>
  <si>
    <t>Turks and Caicos Islands</t>
  </si>
  <si>
    <t>TCA</t>
  </si>
  <si>
    <t>Tanzania</t>
  </si>
  <si>
    <t>Taiwan, China</t>
  </si>
  <si>
    <t>TWN</t>
  </si>
  <si>
    <t>St. Vincent and the Grenadines</t>
  </si>
  <si>
    <t>St. Martin (French part)</t>
  </si>
  <si>
    <t>MAF</t>
  </si>
  <si>
    <t>St. Lucia</t>
  </si>
  <si>
    <t>St. Kitts and Nevis</t>
  </si>
  <si>
    <t>KNA</t>
  </si>
  <si>
    <t>SSD</t>
  </si>
  <si>
    <t>Slovak Republic</t>
  </si>
  <si>
    <t>Sint Maarten (Dutch part)</t>
  </si>
  <si>
    <t>SXM</t>
  </si>
  <si>
    <t>SYC</t>
  </si>
  <si>
    <t>São Tomé and Principe</t>
  </si>
  <si>
    <t>San Marino</t>
  </si>
  <si>
    <t>SMR</t>
  </si>
  <si>
    <t>Palau</t>
  </si>
  <si>
    <t>PLW</t>
  </si>
  <si>
    <t>Northern Mariana Islands</t>
  </si>
  <si>
    <t>MNP</t>
  </si>
  <si>
    <t>Nauru</t>
  </si>
  <si>
    <t>NRU</t>
  </si>
  <si>
    <t>Monaco</t>
  </si>
  <si>
    <t>MCO</t>
  </si>
  <si>
    <t>Moldova</t>
  </si>
  <si>
    <t>Micronesia, Fed. Sts.</t>
  </si>
  <si>
    <t>FSM</t>
  </si>
  <si>
    <t>Marshall Islands</t>
  </si>
  <si>
    <t>MHL</t>
  </si>
  <si>
    <t>Macao SAR, China</t>
  </si>
  <si>
    <t>Liechtenstein</t>
  </si>
  <si>
    <t>LIE</t>
  </si>
  <si>
    <t>Lao PDR</t>
  </si>
  <si>
    <t>Kyrgyz Republic</t>
  </si>
  <si>
    <t>Kosovo</t>
  </si>
  <si>
    <t>XKX</t>
  </si>
  <si>
    <t>Korea, Rep.</t>
  </si>
  <si>
    <t>Korea, Dem. Rep.</t>
  </si>
  <si>
    <t>KIR</t>
  </si>
  <si>
    <t>Isle of Man</t>
  </si>
  <si>
    <t>IMN</t>
  </si>
  <si>
    <t>Iran, Islamic Rep.</t>
  </si>
  <si>
    <t>Hong Kong SAR, China</t>
  </si>
  <si>
    <t>Greenland</t>
  </si>
  <si>
    <t>GRL</t>
  </si>
  <si>
    <t>Gibraltar</t>
  </si>
  <si>
    <t>GIB</t>
  </si>
  <si>
    <t>Gambia, The</t>
  </si>
  <si>
    <t>Faeroe Islands</t>
  </si>
  <si>
    <t>FRO</t>
  </si>
  <si>
    <t>Egypt, Arab Rep.</t>
  </si>
  <si>
    <t>Dominica</t>
  </si>
  <si>
    <t>DMA</t>
  </si>
  <si>
    <t>Czech Republic</t>
  </si>
  <si>
    <t>CUW</t>
  </si>
  <si>
    <t>Congo, Rep.</t>
  </si>
  <si>
    <t>Congo, Dem. Rep.</t>
  </si>
  <si>
    <t>CHI</t>
  </si>
  <si>
    <t>Cayman Islands</t>
  </si>
  <si>
    <t>CYM</t>
  </si>
  <si>
    <t>British Virgin Islands</t>
  </si>
  <si>
    <t>VGB</t>
  </si>
  <si>
    <t>Bolivia</t>
  </si>
  <si>
    <t>Bermuda</t>
  </si>
  <si>
    <t>BMU</t>
  </si>
  <si>
    <t>Bahamas, The</t>
  </si>
  <si>
    <t>ABW</t>
  </si>
  <si>
    <t>ATG</t>
  </si>
  <si>
    <t>Andorra</t>
  </si>
  <si>
    <t>AND</t>
  </si>
  <si>
    <t>High income</t>
  </si>
  <si>
    <t>HIC</t>
  </si>
  <si>
    <t>American Samoa</t>
  </si>
  <si>
    <t>ASM</t>
  </si>
  <si>
    <t>Upper-middle income</t>
  </si>
  <si>
    <t>UMC</t>
  </si>
  <si>
    <t>Lower-middle income</t>
  </si>
  <si>
    <t>LMC</t>
  </si>
  <si>
    <t>Low income</t>
  </si>
  <si>
    <t>LIC</t>
  </si>
  <si>
    <t>Developing or high income</t>
  </si>
  <si>
    <t>World Bank Classification</t>
  </si>
  <si>
    <t>NY.GDP.PCAP.PP.CD</t>
  </si>
  <si>
    <t>GDP per capita, PPP (current international $)</t>
  </si>
  <si>
    <t>WLD</t>
  </si>
  <si>
    <t>Upper middle income</t>
  </si>
  <si>
    <t>TSS</t>
  </si>
  <si>
    <t>Sub-Saharan Africa (IDA &amp; IBRD countries)</t>
  </si>
  <si>
    <t>TSA</t>
  </si>
  <si>
    <t>South Asia (IDA &amp; IBRD)</t>
  </si>
  <si>
    <t>TMN</t>
  </si>
  <si>
    <t>Middle East &amp; North Africa (IDA &amp; IBRD countries)</t>
  </si>
  <si>
    <t>TLA</t>
  </si>
  <si>
    <t>Latin America &amp; the Caribbean (IDA &amp; IBRD countries)</t>
  </si>
  <si>
    <t>TEC</t>
  </si>
  <si>
    <t>Europe &amp; Central Asia (IDA &amp; IBRD countries)</t>
  </si>
  <si>
    <t>TEA</t>
  </si>
  <si>
    <t>East Asia &amp; Pacific (IDA &amp; IBRD countries)</t>
  </si>
  <si>
    <t>SST</t>
  </si>
  <si>
    <t>Small states</t>
  </si>
  <si>
    <t>SSF</t>
  </si>
  <si>
    <t>Sub-Saharan Africa</t>
  </si>
  <si>
    <t>SSA</t>
  </si>
  <si>
    <t>Sub-Saharan Africa (excluding high income)</t>
  </si>
  <si>
    <t>SAS</t>
  </si>
  <si>
    <t>South Asia</t>
  </si>
  <si>
    <t>PST</t>
  </si>
  <si>
    <t>Post-demographic dividend</t>
  </si>
  <si>
    <t>PSS</t>
  </si>
  <si>
    <t>Pacific island small states</t>
  </si>
  <si>
    <t>Korea, Dem. People's Rep.</t>
  </si>
  <si>
    <t>PRE</t>
  </si>
  <si>
    <t>Pre-demographic dividend</t>
  </si>
  <si>
    <t>OSS</t>
  </si>
  <si>
    <t>Other small states</t>
  </si>
  <si>
    <t>OED</t>
  </si>
  <si>
    <t>OECD members</t>
  </si>
  <si>
    <t>NAC</t>
  </si>
  <si>
    <t>North America</t>
  </si>
  <si>
    <t>MNA</t>
  </si>
  <si>
    <t>Middle East &amp; North Africa (excluding high income)</t>
  </si>
  <si>
    <t>MIC</t>
  </si>
  <si>
    <t>Middle income</t>
  </si>
  <si>
    <t>MEA</t>
  </si>
  <si>
    <t>Middle East &amp; North Africa</t>
  </si>
  <si>
    <t>LTE</t>
  </si>
  <si>
    <t>Late-demographic dividend</t>
  </si>
  <si>
    <t>LMY</t>
  </si>
  <si>
    <t>Low &amp; middle income</t>
  </si>
  <si>
    <t>Lower middle income</t>
  </si>
  <si>
    <t>LDC</t>
  </si>
  <si>
    <t>Least developed countries: UN classification</t>
  </si>
  <si>
    <t>LCN</t>
  </si>
  <si>
    <t>Latin America &amp; Caribbean</t>
  </si>
  <si>
    <t>LAC</t>
  </si>
  <si>
    <t>Latin America &amp; Caribbean (excluding high income)</t>
  </si>
  <si>
    <t>INX</t>
  </si>
  <si>
    <t>Not classified</t>
  </si>
  <si>
    <t>IDX</t>
  </si>
  <si>
    <t>IDA only</t>
  </si>
  <si>
    <t>IDB</t>
  </si>
  <si>
    <t>IDA blend</t>
  </si>
  <si>
    <t>IDA</t>
  </si>
  <si>
    <t>IDA total</t>
  </si>
  <si>
    <t>IBT</t>
  </si>
  <si>
    <t>IDA &amp; IBRD total</t>
  </si>
  <si>
    <t>IBD</t>
  </si>
  <si>
    <t>IBRD only</t>
  </si>
  <si>
    <t>HPC</t>
  </si>
  <si>
    <t>Heavily indebted poor countries (HIPC)</t>
  </si>
  <si>
    <t>Faroe Islands</t>
  </si>
  <si>
    <t>FCS</t>
  </si>
  <si>
    <t>Fragile and conflict affected situations</t>
  </si>
  <si>
    <t>EUU</t>
  </si>
  <si>
    <t>European Union</t>
  </si>
  <si>
    <t>EMU</t>
  </si>
  <si>
    <t>Euro area</t>
  </si>
  <si>
    <t>ECS</t>
  </si>
  <si>
    <t>Europe &amp; Central Asia</t>
  </si>
  <si>
    <t>ECA</t>
  </si>
  <si>
    <t>Europe &amp; Central Asia (excluding high income)</t>
  </si>
  <si>
    <t>EAS</t>
  </si>
  <si>
    <t>East Asia &amp; Pacific</t>
  </si>
  <si>
    <t>EAR</t>
  </si>
  <si>
    <t>Early-demographic dividend</t>
  </si>
  <si>
    <t>EAP</t>
  </si>
  <si>
    <t>East Asia &amp; Pacific (excluding high income)</t>
  </si>
  <si>
    <t>Curacao</t>
  </si>
  <si>
    <t>CSS</t>
  </si>
  <si>
    <t>Caribbean small states</t>
  </si>
  <si>
    <t>Cote d'Ivoire</t>
  </si>
  <si>
    <t>CEB</t>
  </si>
  <si>
    <t>Central Europe and the Baltics</t>
  </si>
  <si>
    <t>ARB</t>
  </si>
  <si>
    <t>Arab World</t>
  </si>
  <si>
    <t>AFW</t>
  </si>
  <si>
    <t>Africa Western and Central</t>
  </si>
  <si>
    <t>AFE</t>
  </si>
  <si>
    <t>Africa Eastern and Southern</t>
  </si>
  <si>
    <t>VSL multiplier</t>
  </si>
  <si>
    <t>Indicator Code</t>
  </si>
  <si>
    <t>Indicator Name</t>
  </si>
  <si>
    <t>Country Code</t>
  </si>
  <si>
    <t>Country Name</t>
  </si>
  <si>
    <t>Last Updated Date</t>
  </si>
  <si>
    <t>World Development Indicators</t>
  </si>
  <si>
    <t>Data Source</t>
  </si>
  <si>
    <t>NY.GDP.PCAP.CD</t>
  </si>
  <si>
    <t>GDP per capita (current US$)</t>
  </si>
  <si>
    <t>NY.GDP.MKTP.CD</t>
  </si>
  <si>
    <t>GDP (current US$)</t>
  </si>
  <si>
    <t>https://data.worldbank.org/indicator/NY.GDP.MKTP.KD.ZG?locations=XO</t>
  </si>
  <si>
    <t>Just LMICs</t>
  </si>
  <si>
    <t>Growth in 2020</t>
  </si>
  <si>
    <t>SP.POP.TOTL</t>
  </si>
  <si>
    <t>Population, total</t>
  </si>
  <si>
    <t>United States (control)</t>
  </si>
  <si>
    <t>SP.DYN.LE00.IN</t>
  </si>
  <si>
    <t>Life expectancy at birth, total (years)</t>
  </si>
  <si>
    <t>&lt;- no 2020 data, assume 2020 data is same as 2020</t>
  </si>
  <si>
    <t>IIASA POP</t>
  </si>
  <si>
    <t>million</t>
  </si>
  <si>
    <t>GDP pc est</t>
  </si>
  <si>
    <t>Classif</t>
  </si>
  <si>
    <t>GDP per capita, PPP (2005 US$)</t>
  </si>
  <si>
    <t>GDP per capita, PPP (2005 US$) for countries available</t>
  </si>
  <si>
    <t>VSL</t>
  </si>
  <si>
    <t>GDP per capita, PPP (2005 US$) growth per year</t>
  </si>
  <si>
    <t>Value per DALY</t>
  </si>
  <si>
    <t>Low &amp; Lower-middle income countries</t>
  </si>
  <si>
    <t>Population growth, countries available</t>
  </si>
  <si>
    <t>Value of DALY</t>
  </si>
  <si>
    <t>US$ (2020)</t>
  </si>
  <si>
    <t>Years</t>
  </si>
  <si>
    <t>GDP per capita</t>
  </si>
  <si>
    <t>LIC/LMC</t>
  </si>
  <si>
    <t>GDP</t>
  </si>
  <si>
    <t>million US$ (2020)</t>
  </si>
  <si>
    <t>59 MNH</t>
  </si>
  <si>
    <t>GDP per capita growth</t>
  </si>
  <si>
    <t>World Urbanization Prospects: The 2018 Revision</t>
  </si>
  <si>
    <t>File 2: Percentage of Population at Mid-Year Residing in Urban Areas by Region, Subregion, Country and Area, 1950-2050</t>
  </si>
  <si>
    <t>POP/DB/WUP/Rev.2018/1/F02</t>
  </si>
  <si>
    <t>Copyright © 2018 by United Nations, made available under a Creative Commons license CC BY 3.0 IGO: http://creativecommons.org/licenses/by/3.0/igo/</t>
  </si>
  <si>
    <t>Suggested citation: United Nations, Department of Economic and Social Affairs, Population Division (2018). World Urbanization Prospects: The 2018 Revision, Online Edition.</t>
  </si>
  <si>
    <t>Percentage of Population at Mid-Year Residing in Urban Areas, 1950-2050</t>
  </si>
  <si>
    <t>Region, subregion, country or area</t>
  </si>
  <si>
    <t>Note</t>
  </si>
  <si>
    <t>Country
code</t>
  </si>
  <si>
    <t/>
  </si>
  <si>
    <t>AFRICA</t>
  </si>
  <si>
    <t>Saint Helena</t>
  </si>
  <si>
    <t>ASIA</t>
  </si>
  <si>
    <t>South-Central Asia</t>
  </si>
  <si>
    <t>Holy See</t>
  </si>
  <si>
    <t>TFYR Macedonia</t>
  </si>
  <si>
    <t>Anguilla</t>
  </si>
  <si>
    <t>Caribbean Netherlands</t>
  </si>
  <si>
    <t>Montserrat</t>
  </si>
  <si>
    <t>Saint Kitts and Nevis</t>
  </si>
  <si>
    <t>Falkland Islands (Malvinas)</t>
  </si>
  <si>
    <t>Saint Pierre and Miquelon</t>
  </si>
  <si>
    <t>OCEANIA</t>
  </si>
  <si>
    <t>Australia/New Zealand</t>
  </si>
  <si>
    <t>Cook Islands</t>
  </si>
  <si>
    <t>Niue</t>
  </si>
  <si>
    <t>Tokelau</t>
  </si>
  <si>
    <t>Wallis and Futuna Islands</t>
  </si>
  <si>
    <t>Class</t>
  </si>
  <si>
    <t>Region (WB)</t>
  </si>
  <si>
    <t>2020</t>
  </si>
  <si>
    <t>Total dependency ratio (ratio of population aged 0-14 and 65+ per 100 population 15-64)</t>
  </si>
  <si>
    <t>POP/DB/WPP/Rev.2019/POP/F11-A</t>
  </si>
  <si>
    <t>File POP/11-A: Total dependency ratio (&lt;15 &amp; 65+)/(15-64) by region, subregion and country, 1950-2100 (ratio of population 0-14 and 65+ per 100 population 15-64)</t>
  </si>
  <si>
    <t>2015</t>
  </si>
  <si>
    <t>percent</t>
  </si>
  <si>
    <t>Working age pop share of total pop</t>
  </si>
  <si>
    <t>2016</t>
  </si>
  <si>
    <t>2017</t>
  </si>
  <si>
    <t>2018</t>
  </si>
  <si>
    <t>2019</t>
  </si>
  <si>
    <t>Average wage (ILO wage to GDP per capita)</t>
  </si>
  <si>
    <t>New average / GDP per cap</t>
  </si>
  <si>
    <t>Education average wage GDP/cap*(66%/((0.253+1.245)/(0.665+3.33)))</t>
  </si>
  <si>
    <t>Nutrition average wage LIC/LMC Larsen adj revert to 50%/50%</t>
  </si>
  <si>
    <t>New ILO wage to GDP per capita model 4.16-2.24*(15-64 share of total pop)-0.18*ln(GDP/cap)</t>
  </si>
  <si>
    <t>297 observations 12xILO monthly wage/GDP per cap (2017-2020)</t>
  </si>
  <si>
    <t>Constant***</t>
  </si>
  <si>
    <t>15-64 share of tot pop***</t>
  </si>
  <si>
    <t>ln(GDP per cap)***</t>
  </si>
  <si>
    <r>
      <t>R</t>
    </r>
    <r>
      <rPr>
        <vertAlign val="superscript"/>
        <sz val="8"/>
        <color theme="1"/>
        <rFont val="Calibri"/>
        <family val="2"/>
        <scheme val="minor"/>
      </rPr>
      <t>2</t>
    </r>
  </si>
  <si>
    <t>Education average wage = GDP/cap*(66%/((0.253+1.245)/(0.665+3.33)))</t>
  </si>
  <si>
    <t>Nutrition average wage = GDP/cap*49%/37.2% going to 50%/50%</t>
  </si>
  <si>
    <t>Rajasthan</t>
  </si>
  <si>
    <t>Andhra Pradesh</t>
  </si>
  <si>
    <t>ILO wage to GDP per capita model 1.25-2.77*(15-64 share)+1.91*(15-64 share)^2-0.17*ln(GDP/cap)</t>
  </si>
  <si>
    <t>Interest rate 2xGDP per capita growth</t>
  </si>
  <si>
    <t>Discount factor PV(2023)</t>
  </si>
  <si>
    <t>Discount factor PV(2022)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</si>
</sst>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##0.00;\-##0.00;0"/>
    <numFmt numFmtId="165" formatCode="#,##0.0"/>
    <numFmt numFmtId="166" formatCode="_(* #,##0.0_);_(* \(#,##0.0\);_(* &quot;-&quot;??_);_(@_)"/>
    <numFmt numFmtId="167" formatCode="_(* #,##0_);_(* \(#,##0\);_(* &quot;-&quot;??_);_(@_)"/>
    <numFmt numFmtId="168" formatCode="0.0%"/>
    <numFmt numFmtId="169" formatCode="#\ ###\ ###\ ##0.0;\-#\ ###\ ###\ ##0.0;0.0"/>
    <numFmt numFmtId="170" formatCode="##0.0;\-##0.0;0"/>
    <numFmt numFmtId="172" formatCode="0.000%"/>
  </numFmts>
  <fonts count="21" x14ac:knownFonts="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i/>
      <sz val="8"/>
      <color theme="1"/>
      <name val="Arial"/>
      <family val="2"/>
    </font>
    <font>
      <sz val="8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12"/>
      <color theme="1"/>
      <name val="Arial"/>
      <family val="2"/>
    </font>
    <font>
      <sz val="12"/>
      <color theme="1"/>
      <name val="Arial"/>
      <family val="2"/>
    </font>
    <font>
      <b/>
      <sz val="9"/>
      <color indexed="8"/>
      <name val="Arial"/>
      <family val="2"/>
    </font>
    <font>
      <b/>
      <sz val="12"/>
      <color indexed="8"/>
      <name val="Arial"/>
      <family val="2"/>
    </font>
    <font>
      <b/>
      <sz val="10"/>
      <color indexed="8"/>
      <name val="Arial"/>
      <family val="2"/>
    </font>
    <font>
      <b/>
      <i/>
      <sz val="10"/>
      <color indexed="8"/>
      <name val="Arial"/>
      <family val="2"/>
    </font>
    <font>
      <sz val="9"/>
      <color indexed="8"/>
      <name val="Arial"/>
      <family val="2"/>
    </font>
    <font>
      <i/>
      <sz val="8"/>
      <color indexed="8"/>
      <name val="Arial"/>
      <family val="2"/>
    </font>
    <font>
      <b/>
      <sz val="9"/>
      <name val="Arial"/>
      <family val="2"/>
    </font>
    <font>
      <vertAlign val="superscript"/>
      <sz val="8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7">
    <xf numFmtId="0" fontId="0" fillId="0" borderId="0"/>
    <xf numFmtId="9" fontId="9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/>
    <xf numFmtId="9" fontId="12" fillId="0" borderId="0" applyFont="0" applyFill="0" applyBorder="0" applyAlignment="0" applyProtection="0"/>
    <xf numFmtId="0" fontId="2" fillId="0" borderId="0"/>
    <xf numFmtId="43" fontId="12" fillId="0" borderId="0" applyFont="0" applyFill="0" applyBorder="0" applyAlignment="0" applyProtection="0"/>
  </cellStyleXfs>
  <cellXfs count="119">
    <xf numFmtId="0" fontId="0" fillId="0" borderId="0" xfId="0"/>
    <xf numFmtId="0" fontId="3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 wrapText="1" indent="1"/>
    </xf>
    <xf numFmtId="0" fontId="3" fillId="3" borderId="0" xfId="0" applyFont="1" applyFill="1" applyAlignment="1">
      <alignment horizontal="right"/>
    </xf>
    <xf numFmtId="0" fontId="3" fillId="3" borderId="0" xfId="0" applyFont="1" applyFill="1" applyAlignment="1">
      <alignment horizontal="left"/>
    </xf>
    <xf numFmtId="0" fontId="4" fillId="3" borderId="0" xfId="0" applyFont="1" applyFill="1" applyAlignment="1">
      <alignment horizontal="left" wrapText="1" indent="2"/>
    </xf>
    <xf numFmtId="0" fontId="3" fillId="0" borderId="0" xfId="0" applyFont="1" applyAlignment="1">
      <alignment horizontal="left" wrapText="1" indent="3"/>
    </xf>
    <xf numFmtId="0" fontId="3" fillId="0" borderId="0" xfId="0" applyFont="1" applyAlignment="1">
      <alignment horizontal="left" wrapText="1" indent="4"/>
    </xf>
    <xf numFmtId="0" fontId="3" fillId="4" borderId="0" xfId="0" applyFont="1" applyFill="1" applyAlignment="1">
      <alignment horizontal="right"/>
    </xf>
    <xf numFmtId="0" fontId="3" fillId="4" borderId="0" xfId="0" applyFont="1" applyFill="1" applyAlignment="1">
      <alignment horizontal="left"/>
    </xf>
    <xf numFmtId="0" fontId="4" fillId="4" borderId="0" xfId="0" applyFont="1" applyFill="1" applyAlignment="1">
      <alignment horizontal="left" wrapText="1" indent="3"/>
    </xf>
    <xf numFmtId="0" fontId="3" fillId="5" borderId="0" xfId="0" applyFont="1" applyFill="1" applyAlignment="1">
      <alignment horizontal="right"/>
    </xf>
    <xf numFmtId="0" fontId="3" fillId="5" borderId="0" xfId="0" applyFont="1" applyFill="1" applyAlignment="1">
      <alignment horizontal="left"/>
    </xf>
    <xf numFmtId="0" fontId="4" fillId="5" borderId="0" xfId="0" applyFont="1" applyFill="1" applyAlignment="1">
      <alignment horizontal="left" wrapText="1" indent="4"/>
    </xf>
    <xf numFmtId="0" fontId="3" fillId="0" borderId="0" xfId="0" applyFont="1" applyAlignment="1">
      <alignment horizontal="left" wrapText="1" indent="5"/>
    </xf>
    <xf numFmtId="0" fontId="3" fillId="6" borderId="0" xfId="0" applyFont="1" applyFill="1" applyAlignment="1">
      <alignment horizontal="right"/>
    </xf>
    <xf numFmtId="0" fontId="3" fillId="6" borderId="0" xfId="0" applyFont="1" applyFill="1" applyAlignment="1">
      <alignment horizontal="left"/>
    </xf>
    <xf numFmtId="0" fontId="4" fillId="6" borderId="0" xfId="0" applyFont="1" applyFill="1" applyAlignment="1">
      <alignment horizontal="left" wrapText="1" indent="4"/>
    </xf>
    <xf numFmtId="0" fontId="4" fillId="5" borderId="0" xfId="0" applyFont="1" applyFill="1" applyAlignment="1">
      <alignment horizontal="left" wrapText="1" indent="5"/>
    </xf>
    <xf numFmtId="0" fontId="3" fillId="0" borderId="0" xfId="0" applyFont="1" applyAlignment="1">
      <alignment horizontal="left" wrapText="1" indent="6"/>
    </xf>
    <xf numFmtId="0" fontId="3" fillId="0" borderId="0" xfId="0" applyFont="1" applyAlignment="1">
      <alignment horizontal="center"/>
    </xf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164" fontId="3" fillId="0" borderId="0" xfId="0" applyNumberFormat="1" applyFont="1" applyAlignment="1">
      <alignment horizontal="right"/>
    </xf>
    <xf numFmtId="164" fontId="3" fillId="3" borderId="0" xfId="0" applyNumberFormat="1" applyFont="1" applyFill="1" applyAlignment="1">
      <alignment horizontal="right"/>
    </xf>
    <xf numFmtId="164" fontId="3" fillId="4" borderId="0" xfId="0" applyNumberFormat="1" applyFont="1" applyFill="1" applyAlignment="1">
      <alignment horizontal="right"/>
    </xf>
    <xf numFmtId="164" fontId="3" fillId="5" borderId="0" xfId="0" applyNumberFormat="1" applyFont="1" applyFill="1" applyAlignment="1">
      <alignment horizontal="right"/>
    </xf>
    <xf numFmtId="164" fontId="3" fillId="6" borderId="0" xfId="0" applyNumberFormat="1" applyFont="1" applyFill="1" applyAlignment="1">
      <alignment horizontal="right"/>
    </xf>
    <xf numFmtId="0" fontId="4" fillId="2" borderId="2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left"/>
    </xf>
    <xf numFmtId="0" fontId="4" fillId="2" borderId="5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0" fontId="4" fillId="2" borderId="3" xfId="0" applyFont="1" applyFill="1" applyBorder="1" applyAlignment="1">
      <alignment horizontal="center" vertical="center"/>
    </xf>
    <xf numFmtId="0" fontId="4" fillId="2" borderId="3" xfId="0" quotePrefix="1" applyFont="1" applyFill="1" applyBorder="1" applyAlignment="1">
      <alignment horizontal="center" vertical="center"/>
    </xf>
    <xf numFmtId="0" fontId="4" fillId="2" borderId="3" xfId="0" quotePrefix="1" applyFont="1" applyFill="1" applyBorder="1" applyAlignment="1">
      <alignment horizontal="center" vertical="center" wrapText="1"/>
    </xf>
    <xf numFmtId="0" fontId="4" fillId="2" borderId="1" xfId="0" quotePrefix="1" applyFont="1" applyFill="1" applyBorder="1" applyAlignment="1">
      <alignment horizontal="center" vertical="center"/>
    </xf>
    <xf numFmtId="0" fontId="4" fillId="7" borderId="0" xfId="0" applyFont="1" applyFill="1"/>
    <xf numFmtId="0" fontId="4" fillId="7" borderId="0" xfId="0" applyFont="1" applyFill="1"/>
    <xf numFmtId="0" fontId="11" fillId="0" borderId="0" xfId="3" applyFont="1" applyAlignment="1"/>
    <xf numFmtId="0" fontId="11" fillId="0" borderId="0" xfId="3"/>
    <xf numFmtId="10" fontId="0" fillId="0" borderId="0" xfId="4" applyNumberFormat="1" applyFont="1"/>
    <xf numFmtId="0" fontId="12" fillId="0" borderId="0" xfId="3" applyFont="1" applyAlignment="1"/>
    <xf numFmtId="0" fontId="5" fillId="0" borderId="0" xfId="3" applyFont="1" applyAlignment="1"/>
    <xf numFmtId="4" fontId="0" fillId="0" borderId="0" xfId="0" applyNumberFormat="1"/>
    <xf numFmtId="165" fontId="0" fillId="0" borderId="0" xfId="0" applyNumberFormat="1"/>
    <xf numFmtId="0" fontId="2" fillId="0" borderId="0" xfId="5"/>
    <xf numFmtId="166" fontId="2" fillId="0" borderId="0" xfId="6" applyNumberFormat="1" applyFont="1" applyBorder="1"/>
    <xf numFmtId="1" fontId="2" fillId="0" borderId="0" xfId="5" applyNumberFormat="1"/>
    <xf numFmtId="14" fontId="2" fillId="0" borderId="0" xfId="5" applyNumberFormat="1"/>
    <xf numFmtId="3" fontId="0" fillId="0" borderId="0" xfId="0" applyNumberFormat="1"/>
    <xf numFmtId="167" fontId="2" fillId="0" borderId="0" xfId="6" applyNumberFormat="1" applyFont="1" applyBorder="1"/>
    <xf numFmtId="10" fontId="2" fillId="0" borderId="0" xfId="5" applyNumberFormat="1"/>
    <xf numFmtId="0" fontId="2" fillId="8" borderId="0" xfId="5" applyFill="1"/>
    <xf numFmtId="0" fontId="11" fillId="8" borderId="0" xfId="3" applyFill="1"/>
    <xf numFmtId="0" fontId="11" fillId="8" borderId="0" xfId="3" applyFont="1" applyFill="1" applyAlignment="1"/>
    <xf numFmtId="9" fontId="0" fillId="0" borderId="0" xfId="1" applyFont="1"/>
    <xf numFmtId="9" fontId="11" fillId="0" borderId="0" xfId="3" applyNumberFormat="1" applyFont="1" applyAlignment="1"/>
    <xf numFmtId="168" fontId="0" fillId="0" borderId="0" xfId="0" applyNumberFormat="1"/>
    <xf numFmtId="9" fontId="0" fillId="0" borderId="0" xfId="0" applyNumberFormat="1"/>
    <xf numFmtId="167" fontId="2" fillId="0" borderId="0" xfId="5" applyNumberFormat="1"/>
    <xf numFmtId="0" fontId="4" fillId="7" borderId="0" xfId="0" applyFont="1" applyFill="1"/>
    <xf numFmtId="0" fontId="13" fillId="7" borderId="0" xfId="0" applyFont="1" applyFill="1"/>
    <xf numFmtId="0" fontId="13" fillId="7" borderId="0" xfId="0" applyFont="1" applyFill="1" applyAlignment="1">
      <alignment horizontal="center"/>
    </xf>
    <xf numFmtId="49" fontId="13" fillId="7" borderId="0" xfId="0" applyNumberFormat="1" applyFont="1" applyFill="1"/>
    <xf numFmtId="0" fontId="14" fillId="7" borderId="0" xfId="0" applyFont="1" applyFill="1" applyAlignment="1">
      <alignment horizontal="center"/>
    </xf>
    <xf numFmtId="0" fontId="15" fillId="7" borderId="0" xfId="0" applyFont="1" applyFill="1" applyAlignment="1">
      <alignment horizontal="center"/>
    </xf>
    <xf numFmtId="0" fontId="16" fillId="7" borderId="0" xfId="0" applyFont="1" applyFill="1" applyAlignment="1">
      <alignment horizontal="center"/>
    </xf>
    <xf numFmtId="0" fontId="17" fillId="7" borderId="0" xfId="0" applyFont="1" applyFill="1" applyAlignment="1">
      <alignment horizontal="center"/>
    </xf>
    <xf numFmtId="0" fontId="17" fillId="7" borderId="0" xfId="0" quotePrefix="1" applyFont="1" applyFill="1" applyAlignment="1">
      <alignment horizontal="center"/>
    </xf>
    <xf numFmtId="0" fontId="18" fillId="7" borderId="0" xfId="0" applyFont="1" applyFill="1" applyAlignment="1">
      <alignment horizontal="center"/>
    </xf>
    <xf numFmtId="0" fontId="13" fillId="2" borderId="2" xfId="0" applyFont="1" applyFill="1" applyBorder="1" applyAlignment="1">
      <alignment horizontal="center" vertical="center"/>
    </xf>
    <xf numFmtId="49" fontId="13" fillId="2" borderId="8" xfId="0" applyNumberFormat="1" applyFont="1" applyFill="1" applyBorder="1"/>
    <xf numFmtId="49" fontId="13" fillId="2" borderId="9" xfId="0" applyNumberFormat="1" applyFont="1" applyFill="1" applyBorder="1"/>
    <xf numFmtId="49" fontId="13" fillId="2" borderId="10" xfId="0" applyNumberFormat="1" applyFont="1" applyFill="1" applyBorder="1"/>
    <xf numFmtId="0" fontId="13" fillId="2" borderId="3" xfId="0" applyFont="1" applyFill="1" applyBorder="1" applyAlignment="1">
      <alignment horizontal="center" vertical="center"/>
    </xf>
    <xf numFmtId="0" fontId="13" fillId="2" borderId="3" xfId="0" quotePrefix="1" applyFont="1" applyFill="1" applyBorder="1" applyAlignment="1">
      <alignment horizontal="center" vertical="center"/>
    </xf>
    <xf numFmtId="0" fontId="13" fillId="2" borderId="11" xfId="0" quotePrefix="1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 vertical="center"/>
    </xf>
    <xf numFmtId="0" fontId="17" fillId="0" borderId="0" xfId="0" applyFont="1"/>
    <xf numFmtId="0" fontId="19" fillId="0" borderId="0" xfId="0" applyFont="1" applyAlignment="1">
      <alignment horizontal="left" indent="1"/>
    </xf>
    <xf numFmtId="0" fontId="17" fillId="0" borderId="0" xfId="0" applyFont="1" applyAlignment="1">
      <alignment horizontal="center"/>
    </xf>
    <xf numFmtId="1" fontId="17" fillId="0" borderId="0" xfId="0" applyNumberFormat="1" applyFont="1" applyAlignment="1">
      <alignment horizontal="right"/>
    </xf>
    <xf numFmtId="169" fontId="17" fillId="0" borderId="0" xfId="0" applyNumberFormat="1" applyFont="1" applyAlignment="1">
      <alignment horizontal="right"/>
    </xf>
    <xf numFmtId="0" fontId="17" fillId="0" borderId="0" xfId="0" applyFont="1" applyAlignment="1">
      <alignment horizontal="left" indent="2"/>
    </xf>
    <xf numFmtId="0" fontId="17" fillId="0" borderId="0" xfId="0" applyFont="1" applyAlignment="1">
      <alignment horizontal="left" indent="3"/>
    </xf>
    <xf numFmtId="0" fontId="19" fillId="0" borderId="0" xfId="0" applyFont="1" applyAlignment="1">
      <alignment horizontal="left" indent="2"/>
    </xf>
    <xf numFmtId="0" fontId="19" fillId="0" borderId="0" xfId="0" applyFont="1" applyAlignment="1">
      <alignment horizontal="left" indent="3"/>
    </xf>
    <xf numFmtId="0" fontId="17" fillId="0" borderId="0" xfId="0" applyFont="1" applyAlignment="1">
      <alignment horizontal="left" indent="4"/>
    </xf>
    <xf numFmtId="0" fontId="19" fillId="0" borderId="0" xfId="0" applyFont="1" applyAlignment="1">
      <alignment horizontal="left" indent="4"/>
    </xf>
    <xf numFmtId="0" fontId="17" fillId="0" borderId="0" xfId="0" applyFont="1" applyAlignment="1">
      <alignment horizontal="left" indent="5"/>
    </xf>
    <xf numFmtId="0" fontId="1" fillId="0" borderId="0" xfId="5" applyFont="1"/>
    <xf numFmtId="170" fontId="3" fillId="0" borderId="0" xfId="0" applyNumberFormat="1" applyFont="1" applyAlignment="1">
      <alignment horizontal="right"/>
    </xf>
    <xf numFmtId="170" fontId="3" fillId="6" borderId="0" xfId="0" applyNumberFormat="1" applyFont="1" applyFill="1" applyAlignment="1">
      <alignment horizontal="right"/>
    </xf>
    <xf numFmtId="170" fontId="3" fillId="5" borderId="0" xfId="0" applyNumberFormat="1" applyFont="1" applyFill="1" applyAlignment="1">
      <alignment horizontal="right"/>
    </xf>
    <xf numFmtId="170" fontId="3" fillId="4" borderId="0" xfId="0" applyNumberFormat="1" applyFont="1" applyFill="1" applyAlignment="1">
      <alignment horizontal="right"/>
    </xf>
    <xf numFmtId="170" fontId="3" fillId="3" borderId="0" xfId="0" applyNumberFormat="1" applyFont="1" applyFill="1" applyAlignment="1">
      <alignment horizontal="right"/>
    </xf>
    <xf numFmtId="0" fontId="4" fillId="2" borderId="8" xfId="0" applyFont="1" applyFill="1" applyBorder="1" applyAlignment="1">
      <alignment horizontal="center" vertical="center"/>
    </xf>
    <xf numFmtId="0" fontId="4" fillId="2" borderId="1" xfId="0" quotePrefix="1" applyNumberFormat="1" applyFont="1" applyFill="1" applyBorder="1" applyAlignment="1">
      <alignment horizontal="center" vertical="center"/>
    </xf>
    <xf numFmtId="0" fontId="0" fillId="9" borderId="12" xfId="0" applyFill="1" applyBorder="1"/>
    <xf numFmtId="0" fontId="0" fillId="9" borderId="13" xfId="0" applyFill="1" applyBorder="1"/>
    <xf numFmtId="9" fontId="0" fillId="9" borderId="17" xfId="0" applyNumberFormat="1" applyFill="1" applyBorder="1"/>
    <xf numFmtId="0" fontId="0" fillId="9" borderId="14" xfId="0" applyFill="1" applyBorder="1" applyAlignment="1">
      <alignment horizontal="right"/>
    </xf>
    <xf numFmtId="9" fontId="0" fillId="9" borderId="15" xfId="0" applyNumberFormat="1" applyFill="1" applyBorder="1"/>
    <xf numFmtId="9" fontId="0" fillId="9" borderId="16" xfId="0" applyNumberFormat="1" applyFill="1" applyBorder="1"/>
    <xf numFmtId="9" fontId="0" fillId="0" borderId="0" xfId="0" applyNumberFormat="1" applyFont="1"/>
    <xf numFmtId="0" fontId="3" fillId="7" borderId="0" xfId="0" quotePrefix="1" applyFont="1" applyFill="1" applyAlignment="1">
      <alignment horizontal="center"/>
    </xf>
    <xf numFmtId="0" fontId="8" fillId="7" borderId="0" xfId="0" applyFont="1" applyFill="1" applyAlignment="1">
      <alignment horizontal="center"/>
    </xf>
    <xf numFmtId="0" fontId="4" fillId="7" borderId="7" xfId="0" applyFont="1" applyFill="1" applyBorder="1"/>
    <xf numFmtId="0" fontId="6" fillId="7" borderId="0" xfId="0" applyFont="1" applyFill="1" applyAlignment="1">
      <alignment horizontal="center"/>
    </xf>
    <xf numFmtId="0" fontId="4" fillId="7" borderId="0" xfId="0" applyFont="1" applyFill="1"/>
    <xf numFmtId="0" fontId="7" fillId="7" borderId="0" xfId="0" applyFon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3" fillId="7" borderId="0" xfId="0" applyFont="1" applyFill="1" applyAlignment="1">
      <alignment horizontal="center"/>
    </xf>
    <xf numFmtId="0" fontId="5" fillId="7" borderId="0" xfId="0" applyFont="1" applyFill="1" applyAlignment="1">
      <alignment horizontal="center"/>
    </xf>
    <xf numFmtId="0" fontId="10" fillId="7" borderId="0" xfId="2" applyFill="1"/>
    <xf numFmtId="172" fontId="0" fillId="0" borderId="0" xfId="0" applyNumberFormat="1"/>
  </cellXfs>
  <cellStyles count="7">
    <cellStyle name="Comma 2" xfId="6" xr:uid="{697D382D-1AE7-470A-ABEC-B108D1B36AD5}"/>
    <cellStyle name="Hyperlink" xfId="2" builtinId="8"/>
    <cellStyle name="Normal" xfId="0" builtinId="0"/>
    <cellStyle name="Normal 2" xfId="3" xr:uid="{904892A2-CD4F-46C7-A1B3-C522517A73A4}"/>
    <cellStyle name="Normal 2 2" xfId="5" xr:uid="{E1A56177-6C91-48B0-9758-F5457C24049E}"/>
    <cellStyle name="Percent" xfId="1" builtinId="5"/>
    <cellStyle name="Percent 2" xfId="4" xr:uid="{E62556A9-F78E-4A2C-BABF-E0B945348CB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4164922422671845E-2"/>
          <c:y val="2.5685931115002919E-2"/>
          <c:w val="0.88251603043290472"/>
          <c:h val="0.86951804404484478"/>
        </c:manualLayout>
      </c:layout>
      <c:lineChart>
        <c:grouping val="standard"/>
        <c:varyColors val="0"/>
        <c:ser>
          <c:idx val="0"/>
          <c:order val="0"/>
          <c:tx>
            <c:strRef>
              <c:f>Graphs!$C$1</c:f>
              <c:strCache>
                <c:ptCount val="1"/>
                <c:pt idx="0">
                  <c:v>GDP per capita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SERIES!$D$1:$CF$1</c:f>
              <c:numCache>
                <c:formatCode>General</c:formatCode>
                <c:ptCount val="8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  <c:pt idx="41">
                  <c:v>2061</c:v>
                </c:pt>
                <c:pt idx="42">
                  <c:v>2062</c:v>
                </c:pt>
                <c:pt idx="43">
                  <c:v>2063</c:v>
                </c:pt>
                <c:pt idx="44">
                  <c:v>2064</c:v>
                </c:pt>
                <c:pt idx="45">
                  <c:v>2065</c:v>
                </c:pt>
                <c:pt idx="46">
                  <c:v>2066</c:v>
                </c:pt>
                <c:pt idx="47">
                  <c:v>2067</c:v>
                </c:pt>
                <c:pt idx="48">
                  <c:v>2068</c:v>
                </c:pt>
                <c:pt idx="49">
                  <c:v>2069</c:v>
                </c:pt>
                <c:pt idx="50">
                  <c:v>2070</c:v>
                </c:pt>
                <c:pt idx="51">
                  <c:v>2071</c:v>
                </c:pt>
                <c:pt idx="52">
                  <c:v>2072</c:v>
                </c:pt>
                <c:pt idx="53">
                  <c:v>2073</c:v>
                </c:pt>
                <c:pt idx="54">
                  <c:v>2074</c:v>
                </c:pt>
                <c:pt idx="55">
                  <c:v>2075</c:v>
                </c:pt>
                <c:pt idx="56">
                  <c:v>2076</c:v>
                </c:pt>
                <c:pt idx="57">
                  <c:v>2077</c:v>
                </c:pt>
                <c:pt idx="58">
                  <c:v>2078</c:v>
                </c:pt>
                <c:pt idx="59">
                  <c:v>2079</c:v>
                </c:pt>
                <c:pt idx="60">
                  <c:v>2080</c:v>
                </c:pt>
                <c:pt idx="61">
                  <c:v>2081</c:v>
                </c:pt>
                <c:pt idx="62">
                  <c:v>2082</c:v>
                </c:pt>
                <c:pt idx="63">
                  <c:v>2083</c:v>
                </c:pt>
                <c:pt idx="64">
                  <c:v>2084</c:v>
                </c:pt>
                <c:pt idx="65">
                  <c:v>2085</c:v>
                </c:pt>
                <c:pt idx="66">
                  <c:v>2086</c:v>
                </c:pt>
                <c:pt idx="67">
                  <c:v>2087</c:v>
                </c:pt>
                <c:pt idx="68">
                  <c:v>2088</c:v>
                </c:pt>
                <c:pt idx="69">
                  <c:v>2089</c:v>
                </c:pt>
                <c:pt idx="70">
                  <c:v>2090</c:v>
                </c:pt>
                <c:pt idx="71">
                  <c:v>2091</c:v>
                </c:pt>
                <c:pt idx="72">
                  <c:v>2092</c:v>
                </c:pt>
                <c:pt idx="73">
                  <c:v>2093</c:v>
                </c:pt>
                <c:pt idx="74">
                  <c:v>2094</c:v>
                </c:pt>
                <c:pt idx="75">
                  <c:v>2095</c:v>
                </c:pt>
                <c:pt idx="76">
                  <c:v>2096</c:v>
                </c:pt>
                <c:pt idx="77">
                  <c:v>2097</c:v>
                </c:pt>
                <c:pt idx="78">
                  <c:v>2098</c:v>
                </c:pt>
                <c:pt idx="79">
                  <c:v>2099</c:v>
                </c:pt>
                <c:pt idx="80">
                  <c:v>2100</c:v>
                </c:pt>
              </c:numCache>
            </c:numRef>
          </c:cat>
          <c:val>
            <c:numRef>
              <c:f>Graphs!$D$1:$CC$1</c:f>
              <c:numCache>
                <c:formatCode>#,##0</c:formatCode>
                <c:ptCount val="78"/>
                <c:pt idx="0">
                  <c:v>1975.6482800016524</c:v>
                </c:pt>
                <c:pt idx="1">
                  <c:v>2094.8160755607873</c:v>
                </c:pt>
                <c:pt idx="2">
                  <c:v>2221.2246301071036</c:v>
                </c:pt>
                <c:pt idx="3">
                  <c:v>2347.8863016291702</c:v>
                </c:pt>
                <c:pt idx="4">
                  <c:v>2474.0093358603954</c:v>
                </c:pt>
                <c:pt idx="5">
                  <c:v>2606.9798589348129</c:v>
                </c:pt>
                <c:pt idx="6">
                  <c:v>2747.1705930137573</c:v>
                </c:pt>
                <c:pt idx="7">
                  <c:v>2894.974601680015</c:v>
                </c:pt>
                <c:pt idx="8">
                  <c:v>3032.6791260536461</c:v>
                </c:pt>
                <c:pt idx="9">
                  <c:v>3158.1748361237583</c:v>
                </c:pt>
                <c:pt idx="10">
                  <c:v>3288.9975501962867</c:v>
                </c:pt>
                <c:pt idx="11">
                  <c:v>3425.3752495082617</c:v>
                </c:pt>
                <c:pt idx="12">
                  <c:v>3567.545785777233</c:v>
                </c:pt>
                <c:pt idx="13">
                  <c:v>3696.9044574914278</c:v>
                </c:pt>
                <c:pt idx="14">
                  <c:v>3811.6672462752854</c:v>
                </c:pt>
                <c:pt idx="15">
                  <c:v>3930.1486361922248</c:v>
                </c:pt>
                <c:pt idx="16">
                  <c:v>4052.4706368199927</c:v>
                </c:pt>
                <c:pt idx="17">
                  <c:v>4178.7593671553768</c:v>
                </c:pt>
                <c:pt idx="18">
                  <c:v>4293.9244754211195</c:v>
                </c:pt>
                <c:pt idx="19">
                  <c:v>4396.8188698967369</c:v>
                </c:pt>
                <c:pt idx="20">
                  <c:v>4502.3125348580224</c:v>
                </c:pt>
                <c:pt idx="21">
                  <c:v>4610.4715264465976</c:v>
                </c:pt>
                <c:pt idx="22">
                  <c:v>4721.363637938668</c:v>
                </c:pt>
                <c:pt idx="23">
                  <c:v>4824.5554634255222</c:v>
                </c:pt>
                <c:pt idx="24">
                  <c:v>4919.4117319891793</c:v>
                </c:pt>
                <c:pt idx="25">
                  <c:v>5016.2455993191898</c:v>
                </c:pt>
                <c:pt idx="26">
                  <c:v>5115.0982922695903</c:v>
                </c:pt>
                <c:pt idx="27">
                  <c:v>5216.0119319032383</c:v>
                </c:pt>
                <c:pt idx="28">
                  <c:v>5315.0233312370447</c:v>
                </c:pt>
                <c:pt idx="29">
                  <c:v>5411.9288273489892</c:v>
                </c:pt>
                <c:pt idx="30">
                  <c:v>5510.6885520365049</c:v>
                </c:pt>
                <c:pt idx="31">
                  <c:v>5611.337984703584</c:v>
                </c:pt>
                <c:pt idx="32">
                  <c:v>5713.9133011385884</c:v>
                </c:pt>
                <c:pt idx="33">
                  <c:v>5817.4453499793717</c:v>
                </c:pt>
                <c:pt idx="34">
                  <c:v>5921.9074627225818</c:v>
                </c:pt>
                <c:pt idx="35">
                  <c:v>6028.320639937001</c:v>
                </c:pt>
                <c:pt idx="36">
                  <c:v>6136.7215753560095</c:v>
                </c:pt>
                <c:pt idx="37">
                  <c:v>6247.1476637350706</c:v>
                </c:pt>
                <c:pt idx="38">
                  <c:v>6359.0321970292016</c:v>
                </c:pt>
                <c:pt idx="39">
                  <c:v>6472.3815636103045</c:v>
                </c:pt>
                <c:pt idx="40">
                  <c:v>6587.8286317265793</c:v>
                </c:pt>
                <c:pt idx="41">
                  <c:v>6705.4128690867392</c:v>
                </c:pt>
                <c:pt idx="42">
                  <c:v>6825.1744986252097</c:v>
                </c:pt>
                <c:pt idx="43">
                  <c:v>6945.1004072299638</c:v>
                </c:pt>
                <c:pt idx="44">
                  <c:v>7065.1346810657433</c:v>
                </c:pt>
                <c:pt idx="45">
                  <c:v>7187.3390631742377</c:v>
                </c:pt>
                <c:pt idx="46">
                  <c:v>7311.7540489684079</c:v>
                </c:pt>
                <c:pt idx="47">
                  <c:v>7438.4209122640323</c:v>
                </c:pt>
                <c:pt idx="48">
                  <c:v>7564.4735110794654</c:v>
                </c:pt>
                <c:pt idx="49">
                  <c:v>7689.82565761759</c:v>
                </c:pt>
                <c:pt idx="50">
                  <c:v>7817.3833470691898</c:v>
                </c:pt>
                <c:pt idx="51">
                  <c:v>7947.1876028448478</c:v>
                </c:pt>
                <c:pt idx="52">
                  <c:v>8079.2802531995785</c:v>
                </c:pt>
                <c:pt idx="53">
                  <c:v>8210.1065940801946</c:v>
                </c:pt>
                <c:pt idx="54">
                  <c:v>8339.5589318623079</c:v>
                </c:pt>
                <c:pt idx="55">
                  <c:v>8471.2253981999438</c:v>
                </c:pt>
                <c:pt idx="56">
                  <c:v>8605.1473599706969</c:v>
                </c:pt>
                <c:pt idx="57">
                  <c:v>8741.3670251636395</c:v>
                </c:pt>
                <c:pt idx="58">
                  <c:v>8876.926338346153</c:v>
                </c:pt>
                <c:pt idx="59">
                  <c:v>9011.7523664159489</c:v>
                </c:pt>
                <c:pt idx="60">
                  <c:v>9148.8500387638014</c:v>
                </c:pt>
                <c:pt idx="61">
                  <c:v>9288.2626101493152</c:v>
                </c:pt>
                <c:pt idx="62">
                  <c:v>9430.0342583648726</c:v>
                </c:pt>
                <c:pt idx="63">
                  <c:v>9572.441435074481</c:v>
                </c:pt>
                <c:pt idx="64">
                  <c:v>9715.4506945915218</c:v>
                </c:pt>
                <c:pt idx="65">
                  <c:v>9860.8494117798982</c:v>
                </c:pt>
                <c:pt idx="66">
                  <c:v>10008.683409858502</c:v>
                </c:pt>
                <c:pt idx="67">
                  <c:v>10158.999510600035</c:v>
                </c:pt>
                <c:pt idx="68">
                  <c:v>10310.319302608263</c:v>
                </c:pt>
                <c:pt idx="69">
                  <c:v>10462.604917948651</c:v>
                </c:pt>
                <c:pt idx="70">
                  <c:v>10617.400810265248</c:v>
                </c:pt>
                <c:pt idx="71">
                  <c:v>10774.754544386918</c:v>
                </c:pt>
                <c:pt idx="72">
                  <c:v>10934.714713721703</c:v>
                </c:pt>
                <c:pt idx="73">
                  <c:v>11094.876174149633</c:v>
                </c:pt>
                <c:pt idx="74">
                  <c:v>11255.155824256861</c:v>
                </c:pt>
                <c:pt idx="75">
                  <c:v>11418.01125887291</c:v>
                </c:pt>
                <c:pt idx="76">
                  <c:v>11583.490006793116</c:v>
                </c:pt>
                <c:pt idx="77">
                  <c:v>11751.640600276034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D1-4455-A75F-90BDB7EADE3C}"/>
            </c:ext>
          </c:extLst>
        </c:ser>
        <c:ser>
          <c:idx val="1"/>
          <c:order val="1"/>
          <c:tx>
            <c:strRef>
              <c:f>Graphs!$C$2</c:f>
              <c:strCache>
                <c:ptCount val="1"/>
                <c:pt idx="0">
                  <c:v>Education average wage = GDP/cap*(66%/((0.253+1.245)/(0.665+3.33)))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SERIES!$D$1:$CF$1</c:f>
              <c:numCache>
                <c:formatCode>General</c:formatCode>
                <c:ptCount val="8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  <c:pt idx="41">
                  <c:v>2061</c:v>
                </c:pt>
                <c:pt idx="42">
                  <c:v>2062</c:v>
                </c:pt>
                <c:pt idx="43">
                  <c:v>2063</c:v>
                </c:pt>
                <c:pt idx="44">
                  <c:v>2064</c:v>
                </c:pt>
                <c:pt idx="45">
                  <c:v>2065</c:v>
                </c:pt>
                <c:pt idx="46">
                  <c:v>2066</c:v>
                </c:pt>
                <c:pt idx="47">
                  <c:v>2067</c:v>
                </c:pt>
                <c:pt idx="48">
                  <c:v>2068</c:v>
                </c:pt>
                <c:pt idx="49">
                  <c:v>2069</c:v>
                </c:pt>
                <c:pt idx="50">
                  <c:v>2070</c:v>
                </c:pt>
                <c:pt idx="51">
                  <c:v>2071</c:v>
                </c:pt>
                <c:pt idx="52">
                  <c:v>2072</c:v>
                </c:pt>
                <c:pt idx="53">
                  <c:v>2073</c:v>
                </c:pt>
                <c:pt idx="54">
                  <c:v>2074</c:v>
                </c:pt>
                <c:pt idx="55">
                  <c:v>2075</c:v>
                </c:pt>
                <c:pt idx="56">
                  <c:v>2076</c:v>
                </c:pt>
                <c:pt idx="57">
                  <c:v>2077</c:v>
                </c:pt>
                <c:pt idx="58">
                  <c:v>2078</c:v>
                </c:pt>
                <c:pt idx="59">
                  <c:v>2079</c:v>
                </c:pt>
                <c:pt idx="60">
                  <c:v>2080</c:v>
                </c:pt>
                <c:pt idx="61">
                  <c:v>2081</c:v>
                </c:pt>
                <c:pt idx="62">
                  <c:v>2082</c:v>
                </c:pt>
                <c:pt idx="63">
                  <c:v>2083</c:v>
                </c:pt>
                <c:pt idx="64">
                  <c:v>2084</c:v>
                </c:pt>
                <c:pt idx="65">
                  <c:v>2085</c:v>
                </c:pt>
                <c:pt idx="66">
                  <c:v>2086</c:v>
                </c:pt>
                <c:pt idx="67">
                  <c:v>2087</c:v>
                </c:pt>
                <c:pt idx="68">
                  <c:v>2088</c:v>
                </c:pt>
                <c:pt idx="69">
                  <c:v>2089</c:v>
                </c:pt>
                <c:pt idx="70">
                  <c:v>2090</c:v>
                </c:pt>
                <c:pt idx="71">
                  <c:v>2091</c:v>
                </c:pt>
                <c:pt idx="72">
                  <c:v>2092</c:v>
                </c:pt>
                <c:pt idx="73">
                  <c:v>2093</c:v>
                </c:pt>
                <c:pt idx="74">
                  <c:v>2094</c:v>
                </c:pt>
                <c:pt idx="75">
                  <c:v>2095</c:v>
                </c:pt>
                <c:pt idx="76">
                  <c:v>2096</c:v>
                </c:pt>
                <c:pt idx="77">
                  <c:v>2097</c:v>
                </c:pt>
                <c:pt idx="78">
                  <c:v>2098</c:v>
                </c:pt>
                <c:pt idx="79">
                  <c:v>2099</c:v>
                </c:pt>
                <c:pt idx="80">
                  <c:v>2100</c:v>
                </c:pt>
              </c:numCache>
            </c:numRef>
          </c:cat>
          <c:val>
            <c:numRef>
              <c:f>Graphs!$D$2:$CC$2</c:f>
              <c:numCache>
                <c:formatCode>#,##0</c:formatCode>
                <c:ptCount val="78"/>
                <c:pt idx="0">
                  <c:v>3477.4311214154582</c:v>
                </c:pt>
                <c:pt idx="1">
                  <c:v>3687.1839428779217</c:v>
                </c:pt>
                <c:pt idx="2">
                  <c:v>3909.6815635536709</c:v>
                </c:pt>
                <c:pt idx="3">
                  <c:v>4132.624707280128</c:v>
                </c:pt>
                <c:pt idx="4">
                  <c:v>4354.6197702690943</c:v>
                </c:pt>
                <c:pt idx="5">
                  <c:v>4588.6674192612954</c:v>
                </c:pt>
                <c:pt idx="6">
                  <c:v>4835.423699999581</c:v>
                </c:pt>
                <c:pt idx="7">
                  <c:v>5095.5804621159505</c:v>
                </c:pt>
                <c:pt idx="17">
                  <c:v>4178.7593671553768</c:v>
                </c:pt>
                <c:pt idx="18">
                  <c:v>4293.9244754211195</c:v>
                </c:pt>
                <c:pt idx="19">
                  <c:v>4396.8188698967369</c:v>
                </c:pt>
                <c:pt idx="20">
                  <c:v>4502.3125348580224</c:v>
                </c:pt>
                <c:pt idx="21">
                  <c:v>4610.4715264465976</c:v>
                </c:pt>
                <c:pt idx="22">
                  <c:v>4721.363637938668</c:v>
                </c:pt>
                <c:pt idx="23">
                  <c:v>4824.5554634255222</c:v>
                </c:pt>
                <c:pt idx="24">
                  <c:v>4919.4117319891793</c:v>
                </c:pt>
                <c:pt idx="25">
                  <c:v>5016.2455993191898</c:v>
                </c:pt>
                <c:pt idx="26">
                  <c:v>5115.0982922695903</c:v>
                </c:pt>
                <c:pt idx="27">
                  <c:v>5216.0119319032383</c:v>
                </c:pt>
                <c:pt idx="28">
                  <c:v>5315.0233312370447</c:v>
                </c:pt>
                <c:pt idx="29">
                  <c:v>5411.9288273489892</c:v>
                </c:pt>
                <c:pt idx="30">
                  <c:v>5510.6885520365049</c:v>
                </c:pt>
                <c:pt idx="31">
                  <c:v>5611.337984703584</c:v>
                </c:pt>
                <c:pt idx="32">
                  <c:v>5713.9133011385884</c:v>
                </c:pt>
                <c:pt idx="33">
                  <c:v>5817.4453499793717</c:v>
                </c:pt>
                <c:pt idx="34">
                  <c:v>5921.9074627225818</c:v>
                </c:pt>
                <c:pt idx="35">
                  <c:v>6028.320639937001</c:v>
                </c:pt>
                <c:pt idx="36">
                  <c:v>6136.7215753560095</c:v>
                </c:pt>
                <c:pt idx="37">
                  <c:v>6247.1476637350706</c:v>
                </c:pt>
                <c:pt idx="38">
                  <c:v>6359.0321970292016</c:v>
                </c:pt>
                <c:pt idx="39">
                  <c:v>6472.3815636103045</c:v>
                </c:pt>
                <c:pt idx="40">
                  <c:v>6587.8286317265793</c:v>
                </c:pt>
                <c:pt idx="41">
                  <c:v>6705.4128690867392</c:v>
                </c:pt>
                <c:pt idx="42">
                  <c:v>6825.1744986252097</c:v>
                </c:pt>
                <c:pt idx="43">
                  <c:v>6945.1004072299638</c:v>
                </c:pt>
                <c:pt idx="44">
                  <c:v>7065.1346810657433</c:v>
                </c:pt>
                <c:pt idx="45">
                  <c:v>7187.3390631742377</c:v>
                </c:pt>
                <c:pt idx="46">
                  <c:v>7311.7540489684079</c:v>
                </c:pt>
                <c:pt idx="47">
                  <c:v>7438.4209122640323</c:v>
                </c:pt>
                <c:pt idx="48">
                  <c:v>7564.4735110794654</c:v>
                </c:pt>
                <c:pt idx="49">
                  <c:v>7689.82565761759</c:v>
                </c:pt>
                <c:pt idx="50">
                  <c:v>7817.3833470691898</c:v>
                </c:pt>
                <c:pt idx="51">
                  <c:v>7947.1876028448478</c:v>
                </c:pt>
                <c:pt idx="52">
                  <c:v>8079.2802531995785</c:v>
                </c:pt>
                <c:pt idx="53">
                  <c:v>8210.1065940801946</c:v>
                </c:pt>
                <c:pt idx="54">
                  <c:v>8339.5589318623079</c:v>
                </c:pt>
                <c:pt idx="55">
                  <c:v>8471.2253981999438</c:v>
                </c:pt>
                <c:pt idx="56">
                  <c:v>8605.1473599706969</c:v>
                </c:pt>
                <c:pt idx="57">
                  <c:v>8741.3670251636395</c:v>
                </c:pt>
                <c:pt idx="58">
                  <c:v>8876.926338346153</c:v>
                </c:pt>
                <c:pt idx="59">
                  <c:v>9011.7523664159489</c:v>
                </c:pt>
                <c:pt idx="60">
                  <c:v>9148.8500387638014</c:v>
                </c:pt>
                <c:pt idx="61">
                  <c:v>9288.2626101493152</c:v>
                </c:pt>
                <c:pt idx="62">
                  <c:v>9430.0342583648726</c:v>
                </c:pt>
                <c:pt idx="63">
                  <c:v>9572.441435074481</c:v>
                </c:pt>
                <c:pt idx="64">
                  <c:v>9715.4506945915218</c:v>
                </c:pt>
                <c:pt idx="65">
                  <c:v>9860.8494117798982</c:v>
                </c:pt>
                <c:pt idx="66">
                  <c:v>10008.683409858502</c:v>
                </c:pt>
                <c:pt idx="67">
                  <c:v>10158.999510600035</c:v>
                </c:pt>
                <c:pt idx="68">
                  <c:v>10310.319302608263</c:v>
                </c:pt>
                <c:pt idx="69">
                  <c:v>10462.604917948651</c:v>
                </c:pt>
                <c:pt idx="70">
                  <c:v>10617.400810265248</c:v>
                </c:pt>
                <c:pt idx="71">
                  <c:v>10774.754544386918</c:v>
                </c:pt>
                <c:pt idx="72">
                  <c:v>10934.714713721703</c:v>
                </c:pt>
                <c:pt idx="73">
                  <c:v>11094.876174149633</c:v>
                </c:pt>
                <c:pt idx="74">
                  <c:v>11255.155824256861</c:v>
                </c:pt>
                <c:pt idx="75">
                  <c:v>11418.01125887291</c:v>
                </c:pt>
                <c:pt idx="76">
                  <c:v>11583.490006793116</c:v>
                </c:pt>
                <c:pt idx="77">
                  <c:v>11751.640600276034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D1-4455-A75F-90BDB7EADE3C}"/>
            </c:ext>
          </c:extLst>
        </c:ser>
        <c:ser>
          <c:idx val="2"/>
          <c:order val="2"/>
          <c:tx>
            <c:strRef>
              <c:f>Graphs!$C$3</c:f>
              <c:strCache>
                <c:ptCount val="1"/>
                <c:pt idx="0">
                  <c:v>Nutrition average wage = GDP/cap*49%/37.2% going to 50%/50%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SERIES!$D$1:$CF$1</c:f>
              <c:numCache>
                <c:formatCode>General</c:formatCode>
                <c:ptCount val="8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  <c:pt idx="41">
                  <c:v>2061</c:v>
                </c:pt>
                <c:pt idx="42">
                  <c:v>2062</c:v>
                </c:pt>
                <c:pt idx="43">
                  <c:v>2063</c:v>
                </c:pt>
                <c:pt idx="44">
                  <c:v>2064</c:v>
                </c:pt>
                <c:pt idx="45">
                  <c:v>2065</c:v>
                </c:pt>
                <c:pt idx="46">
                  <c:v>2066</c:v>
                </c:pt>
                <c:pt idx="47">
                  <c:v>2067</c:v>
                </c:pt>
                <c:pt idx="48">
                  <c:v>2068</c:v>
                </c:pt>
                <c:pt idx="49">
                  <c:v>2069</c:v>
                </c:pt>
                <c:pt idx="50">
                  <c:v>2070</c:v>
                </c:pt>
                <c:pt idx="51">
                  <c:v>2071</c:v>
                </c:pt>
                <c:pt idx="52">
                  <c:v>2072</c:v>
                </c:pt>
                <c:pt idx="53">
                  <c:v>2073</c:v>
                </c:pt>
                <c:pt idx="54">
                  <c:v>2074</c:v>
                </c:pt>
                <c:pt idx="55">
                  <c:v>2075</c:v>
                </c:pt>
                <c:pt idx="56">
                  <c:v>2076</c:v>
                </c:pt>
                <c:pt idx="57">
                  <c:v>2077</c:v>
                </c:pt>
                <c:pt idx="58">
                  <c:v>2078</c:v>
                </c:pt>
                <c:pt idx="59">
                  <c:v>2079</c:v>
                </c:pt>
                <c:pt idx="60">
                  <c:v>2080</c:v>
                </c:pt>
                <c:pt idx="61">
                  <c:v>2081</c:v>
                </c:pt>
                <c:pt idx="62">
                  <c:v>2082</c:v>
                </c:pt>
                <c:pt idx="63">
                  <c:v>2083</c:v>
                </c:pt>
                <c:pt idx="64">
                  <c:v>2084</c:v>
                </c:pt>
                <c:pt idx="65">
                  <c:v>2085</c:v>
                </c:pt>
                <c:pt idx="66">
                  <c:v>2086</c:v>
                </c:pt>
                <c:pt idx="67">
                  <c:v>2087</c:v>
                </c:pt>
                <c:pt idx="68">
                  <c:v>2088</c:v>
                </c:pt>
                <c:pt idx="69">
                  <c:v>2089</c:v>
                </c:pt>
                <c:pt idx="70">
                  <c:v>2090</c:v>
                </c:pt>
                <c:pt idx="71">
                  <c:v>2091</c:v>
                </c:pt>
                <c:pt idx="72">
                  <c:v>2092</c:v>
                </c:pt>
                <c:pt idx="73">
                  <c:v>2093</c:v>
                </c:pt>
                <c:pt idx="74">
                  <c:v>2094</c:v>
                </c:pt>
                <c:pt idx="75">
                  <c:v>2095</c:v>
                </c:pt>
                <c:pt idx="76">
                  <c:v>2096</c:v>
                </c:pt>
                <c:pt idx="77">
                  <c:v>2097</c:v>
                </c:pt>
                <c:pt idx="78">
                  <c:v>2098</c:v>
                </c:pt>
                <c:pt idx="79">
                  <c:v>2099</c:v>
                </c:pt>
                <c:pt idx="80">
                  <c:v>2100</c:v>
                </c:pt>
              </c:numCache>
            </c:numRef>
          </c:cat>
          <c:val>
            <c:numRef>
              <c:f>Graphs!$D$3:$CC$3</c:f>
              <c:numCache>
                <c:formatCode>#,##0</c:formatCode>
                <c:ptCount val="78"/>
                <c:pt idx="0">
                  <c:v>2601.4584467790837</c:v>
                </c:pt>
                <c:pt idx="1">
                  <c:v>2748.6734872290708</c:v>
                </c:pt>
                <c:pt idx="2">
                  <c:v>2904.2768444825633</c:v>
                </c:pt>
                <c:pt idx="3">
                  <c:v>3057.999251119094</c:v>
                </c:pt>
                <c:pt idx="4">
                  <c:v>3208.6412713090917</c:v>
                </c:pt>
                <c:pt idx="5">
                  <c:v>3366.7690674240089</c:v>
                </c:pt>
                <c:pt idx="6">
                  <c:v>3532.757202016358</c:v>
                </c:pt>
                <c:pt idx="7">
                  <c:v>3706.99908616733</c:v>
                </c:pt>
                <c:pt idx="8">
                  <c:v>3866.843715433215</c:v>
                </c:pt>
                <c:pt idx="9">
                  <c:v>4009.7393457466942</c:v>
                </c:pt>
                <c:pt idx="10">
                  <c:v>4157.9922838342609</c:v>
                </c:pt>
                <c:pt idx="11">
                  <c:v>4311.805496277374</c:v>
                </c:pt>
                <c:pt idx="12">
                  <c:v>4471.3897026606392</c:v>
                </c:pt>
                <c:pt idx="13">
                  <c:v>4613.821095276111</c:v>
                </c:pt>
                <c:pt idx="14">
                  <c:v>4737.113383195092</c:v>
                </c:pt>
                <c:pt idx="15">
                  <c:v>4863.7863345740971</c:v>
                </c:pt>
                <c:pt idx="16">
                  <c:v>4993.9341472164924</c:v>
                </c:pt>
                <c:pt idx="17">
                  <c:v>5127.6536753887922</c:v>
                </c:pt>
                <c:pt idx="18">
                  <c:v>5246.9880988787827</c:v>
                </c:pt>
                <c:pt idx="19">
                  <c:v>5350.7779832431852</c:v>
                </c:pt>
                <c:pt idx="20">
                  <c:v>5456.7134469509037</c:v>
                </c:pt>
                <c:pt idx="21">
                  <c:v>5564.8398194153506</c:v>
                </c:pt>
                <c:pt idx="22">
                  <c:v>5675.20340392667</c:v>
                </c:pt>
                <c:pt idx="23">
                  <c:v>5775.7340291210121</c:v>
                </c:pt>
                <c:pt idx="24">
                  <c:v>5865.8354017529837</c:v>
                </c:pt>
                <c:pt idx="25">
                  <c:v>5957.4393121078456</c:v>
                </c:pt>
                <c:pt idx="26">
                  <c:v>6050.5714346305049</c:v>
                </c:pt>
                <c:pt idx="27">
                  <c:v>6145.2578925184334</c:v>
                </c:pt>
                <c:pt idx="28">
                  <c:v>6237.2311228346325</c:v>
                </c:pt>
                <c:pt idx="29">
                  <c:v>6326.325156764784</c:v>
                </c:pt>
                <c:pt idx="30">
                  <c:v>6416.7921478766548</c:v>
                </c:pt>
                <c:pt idx="31">
                  <c:v>6508.6537730653063</c:v>
                </c:pt>
                <c:pt idx="32">
                  <c:v>6601.9320602693379</c:v>
                </c:pt>
                <c:pt idx="33">
                  <c:v>6695.7581045748802</c:v>
                </c:pt>
                <c:pt idx="34">
                  <c:v>6790.1166114661592</c:v>
                </c:pt>
                <c:pt idx="35">
                  <c:v>6885.9083349021221</c:v>
                </c:pt>
                <c:pt idx="36">
                  <c:v>6983.1555788998303</c:v>
                </c:pt>
                <c:pt idx="37">
                  <c:v>7081.8810033952641</c:v>
                </c:pt>
                <c:pt idx="38">
                  <c:v>7181.5762238998459</c:v>
                </c:pt>
                <c:pt idx="39">
                  <c:v>7282.2421633254326</c:v>
                </c:pt>
                <c:pt idx="40">
                  <c:v>7384.4259343591521</c:v>
                </c:pt>
                <c:pt idx="41">
                  <c:v>7488.1509860185506</c:v>
                </c:pt>
                <c:pt idx="42">
                  <c:v>7593.4411385587991</c:v>
                </c:pt>
                <c:pt idx="43">
                  <c:v>7698.1355296111815</c:v>
                </c:pt>
                <c:pt idx="44">
                  <c:v>7802.1682670543905</c:v>
                </c:pt>
                <c:pt idx="45">
                  <c:v>7907.7169853515225</c:v>
                </c:pt>
                <c:pt idx="46">
                  <c:v>8014.8043171497693</c:v>
                </c:pt>
                <c:pt idx="47">
                  <c:v>8123.4532416194697</c:v>
                </c:pt>
                <c:pt idx="48">
                  <c:v>8230.626873400206</c:v>
                </c:pt>
                <c:pt idx="49">
                  <c:v>8336.2276534309603</c:v>
                </c:pt>
                <c:pt idx="50">
                  <c:v>8443.2965533345723</c:v>
                </c:pt>
                <c:pt idx="51">
                  <c:v>8551.8544776794424</c:v>
                </c:pt>
                <c:pt idx="52">
                  <c:v>8661.9226367834017</c:v>
                </c:pt>
                <c:pt idx="53">
                  <c:v>8769.8511181595641</c:v>
                </c:pt>
                <c:pt idx="54">
                  <c:v>8875.5243720002927</c:v>
                </c:pt>
                <c:pt idx="55">
                  <c:v>8982.5870907170429</c:v>
                </c:pt>
                <c:pt idx="56">
                  <c:v>9091.0579726448359</c:v>
                </c:pt>
                <c:pt idx="57">
                  <c:v>9200.9559752220302</c:v>
                </c:pt>
                <c:pt idx="58">
                  <c:v>9309.4442986827125</c:v>
                </c:pt>
                <c:pt idx="59">
                  <c:v>9416.4412945448385</c:v>
                </c:pt>
                <c:pt idx="60">
                  <c:v>9524.7868552963391</c:v>
                </c:pt>
                <c:pt idx="61">
                  <c:v>9634.49836446261</c:v>
                </c:pt>
                <c:pt idx="62">
                  <c:v>9745.5934367384525</c:v>
                </c:pt>
                <c:pt idx="63">
                  <c:v>9856.7631806558256</c:v>
                </c:pt>
                <c:pt idx="64">
                  <c:v>9967.9802306335387</c:v>
                </c:pt>
                <c:pt idx="65">
                  <c:v>10080.573556579282</c:v>
                </c:pt>
                <c:pt idx="66">
                  <c:v>10194.560576113274</c:v>
                </c:pt>
                <c:pt idx="67">
                  <c:v>10309.95893426956</c:v>
                </c:pt>
                <c:pt idx="68">
                  <c:v>10425.873314324874</c:v>
                </c:pt>
                <c:pt idx="69">
                  <c:v>10542.290991768388</c:v>
                </c:pt>
                <c:pt idx="70">
                  <c:v>10660.132593646389</c:v>
                </c:pt>
                <c:pt idx="71">
                  <c:v>10779.415934555294</c:v>
                </c:pt>
                <c:pt idx="72">
                  <c:v>10900.159058919229</c:v>
                </c:pt>
                <c:pt idx="73">
                  <c:v>11020.615853611194</c:v>
                </c:pt>
                <c:pt idx="74">
                  <c:v>11140.746276684213</c:v>
                </c:pt>
                <c:pt idx="75">
                  <c:v>11262.312771103007</c:v>
                </c:pt>
                <c:pt idx="76">
                  <c:v>11385.332893139161</c:v>
                </c:pt>
                <c:pt idx="77">
                  <c:v>11509.824420489149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D1-4455-A75F-90BDB7EADE3C}"/>
            </c:ext>
          </c:extLst>
        </c:ser>
        <c:ser>
          <c:idx val="3"/>
          <c:order val="3"/>
          <c:tx>
            <c:strRef>
              <c:f>Graphs!$C$4</c:f>
              <c:strCache>
                <c:ptCount val="1"/>
                <c:pt idx="0">
                  <c:v>ILO wage to GDP per capita model 1.25-2.77*(15-64 share)+1.91*(15-64 share)^2-0.17*ln(GDP/cap)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SERIES!$D$1:$CF$1</c:f>
              <c:numCache>
                <c:formatCode>General</c:formatCode>
                <c:ptCount val="8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  <c:pt idx="41">
                  <c:v>2061</c:v>
                </c:pt>
                <c:pt idx="42">
                  <c:v>2062</c:v>
                </c:pt>
                <c:pt idx="43">
                  <c:v>2063</c:v>
                </c:pt>
                <c:pt idx="44">
                  <c:v>2064</c:v>
                </c:pt>
                <c:pt idx="45">
                  <c:v>2065</c:v>
                </c:pt>
                <c:pt idx="46">
                  <c:v>2066</c:v>
                </c:pt>
                <c:pt idx="47">
                  <c:v>2067</c:v>
                </c:pt>
                <c:pt idx="48">
                  <c:v>2068</c:v>
                </c:pt>
                <c:pt idx="49">
                  <c:v>2069</c:v>
                </c:pt>
                <c:pt idx="50">
                  <c:v>2070</c:v>
                </c:pt>
                <c:pt idx="51">
                  <c:v>2071</c:v>
                </c:pt>
                <c:pt idx="52">
                  <c:v>2072</c:v>
                </c:pt>
                <c:pt idx="53">
                  <c:v>2073</c:v>
                </c:pt>
                <c:pt idx="54">
                  <c:v>2074</c:v>
                </c:pt>
                <c:pt idx="55">
                  <c:v>2075</c:v>
                </c:pt>
                <c:pt idx="56">
                  <c:v>2076</c:v>
                </c:pt>
                <c:pt idx="57">
                  <c:v>2077</c:v>
                </c:pt>
                <c:pt idx="58">
                  <c:v>2078</c:v>
                </c:pt>
                <c:pt idx="59">
                  <c:v>2079</c:v>
                </c:pt>
                <c:pt idx="60">
                  <c:v>2080</c:v>
                </c:pt>
                <c:pt idx="61">
                  <c:v>2081</c:v>
                </c:pt>
                <c:pt idx="62">
                  <c:v>2082</c:v>
                </c:pt>
                <c:pt idx="63">
                  <c:v>2083</c:v>
                </c:pt>
                <c:pt idx="64">
                  <c:v>2084</c:v>
                </c:pt>
                <c:pt idx="65">
                  <c:v>2085</c:v>
                </c:pt>
                <c:pt idx="66">
                  <c:v>2086</c:v>
                </c:pt>
                <c:pt idx="67">
                  <c:v>2087</c:v>
                </c:pt>
                <c:pt idx="68">
                  <c:v>2088</c:v>
                </c:pt>
                <c:pt idx="69">
                  <c:v>2089</c:v>
                </c:pt>
                <c:pt idx="70">
                  <c:v>2090</c:v>
                </c:pt>
                <c:pt idx="71">
                  <c:v>2091</c:v>
                </c:pt>
                <c:pt idx="72">
                  <c:v>2092</c:v>
                </c:pt>
                <c:pt idx="73">
                  <c:v>2093</c:v>
                </c:pt>
                <c:pt idx="74">
                  <c:v>2094</c:v>
                </c:pt>
                <c:pt idx="75">
                  <c:v>2095</c:v>
                </c:pt>
                <c:pt idx="76">
                  <c:v>2096</c:v>
                </c:pt>
                <c:pt idx="77">
                  <c:v>2097</c:v>
                </c:pt>
                <c:pt idx="78">
                  <c:v>2098</c:v>
                </c:pt>
                <c:pt idx="79">
                  <c:v>2099</c:v>
                </c:pt>
                <c:pt idx="80">
                  <c:v>2100</c:v>
                </c:pt>
              </c:numCache>
            </c:numRef>
          </c:cat>
          <c:val>
            <c:numRef>
              <c:f>Graphs!$D$4:$CC$4</c:f>
              <c:numCache>
                <c:formatCode>#,##0</c:formatCode>
                <c:ptCount val="78"/>
                <c:pt idx="0">
                  <c:v>2601.6590879014325</c:v>
                </c:pt>
                <c:pt idx="1">
                  <c:v>2727.3621877603264</c:v>
                </c:pt>
                <c:pt idx="2">
                  <c:v>2858.9859286284177</c:v>
                </c:pt>
                <c:pt idx="3">
                  <c:v>2988.6087598860968</c:v>
                </c:pt>
                <c:pt idx="4">
                  <c:v>3115.4522980904835</c:v>
                </c:pt>
                <c:pt idx="5">
                  <c:v>3247.5685650899159</c:v>
                </c:pt>
                <c:pt idx="6">
                  <c:v>3388.6095275172174</c:v>
                </c:pt>
                <c:pt idx="7">
                  <c:v>3535.6175601203913</c:v>
                </c:pt>
                <c:pt idx="8">
                  <c:v>3669.9947073647404</c:v>
                </c:pt>
                <c:pt idx="9">
                  <c:v>3789.9745632283943</c:v>
                </c:pt>
                <c:pt idx="10">
                  <c:v>3913.8622955825058</c:v>
                </c:pt>
                <c:pt idx="11">
                  <c:v>4044.3598314410701</c:v>
                </c:pt>
                <c:pt idx="12">
                  <c:v>4179.1665752290864</c:v>
                </c:pt>
                <c:pt idx="13">
                  <c:v>4299.7133381138974</c:v>
                </c:pt>
                <c:pt idx="14">
                  <c:v>4404.6022062894481</c:v>
                </c:pt>
                <c:pt idx="15">
                  <c:v>4512.0984218822468</c:v>
                </c:pt>
                <c:pt idx="16">
                  <c:v>4625.4382155680196</c:v>
                </c:pt>
                <c:pt idx="17">
                  <c:v>4741.6548254103272</c:v>
                </c:pt>
                <c:pt idx="18">
                  <c:v>4846.2390754843163</c:v>
                </c:pt>
                <c:pt idx="19">
                  <c:v>4938.3190389482224</c:v>
                </c:pt>
                <c:pt idx="20">
                  <c:v>5032.1974361923467</c:v>
                </c:pt>
                <c:pt idx="21">
                  <c:v>5131.8114552634797</c:v>
                </c:pt>
                <c:pt idx="22">
                  <c:v>5233.4408595555669</c:v>
                </c:pt>
                <c:pt idx="23">
                  <c:v>5327.3194771809231</c:v>
                </c:pt>
                <c:pt idx="24">
                  <c:v>5412.9636101861024</c:v>
                </c:pt>
                <c:pt idx="25">
                  <c:v>5500.0278275498067</c:v>
                </c:pt>
                <c:pt idx="26">
                  <c:v>5595.1133336790281</c:v>
                </c:pt>
                <c:pt idx="27">
                  <c:v>5691.9274934375198</c:v>
                </c:pt>
                <c:pt idx="28">
                  <c:v>5786.8226709987512</c:v>
                </c:pt>
                <c:pt idx="29">
                  <c:v>5879.6331744989575</c:v>
                </c:pt>
                <c:pt idx="30">
                  <c:v>5973.9979367855967</c:v>
                </c:pt>
                <c:pt idx="31">
                  <c:v>6072.6292840342967</c:v>
                </c:pt>
                <c:pt idx="32">
                  <c:v>6172.9889188328689</c:v>
                </c:pt>
                <c:pt idx="33">
                  <c:v>6274.1939370738673</c:v>
                </c:pt>
                <c:pt idx="34">
                  <c:v>6376.2227102157422</c:v>
                </c:pt>
                <c:pt idx="35">
                  <c:v>6480.0013850255536</c:v>
                </c:pt>
                <c:pt idx="36">
                  <c:v>6587.0795956254997</c:v>
                </c:pt>
                <c:pt idx="37">
                  <c:v>6696.0422756812641</c:v>
                </c:pt>
                <c:pt idx="38">
                  <c:v>6806.3793877376302</c:v>
                </c:pt>
                <c:pt idx="39">
                  <c:v>6918.0993331810942</c:v>
                </c:pt>
                <c:pt idx="40">
                  <c:v>7031.7725102507402</c:v>
                </c:pt>
                <c:pt idx="41">
                  <c:v>7148.3177466648067</c:v>
                </c:pt>
                <c:pt idx="42">
                  <c:v>7266.9312177892089</c:v>
                </c:pt>
                <c:pt idx="43">
                  <c:v>7385.8172397759608</c:v>
                </c:pt>
                <c:pt idx="44">
                  <c:v>7504.9356298964276</c:v>
                </c:pt>
                <c:pt idx="45">
                  <c:v>7626.1321717447709</c:v>
                </c:pt>
                <c:pt idx="46">
                  <c:v>7750.1817076177522</c:v>
                </c:pt>
                <c:pt idx="47">
                  <c:v>7876.4227504583851</c:v>
                </c:pt>
                <c:pt idx="48">
                  <c:v>8002.3160582056735</c:v>
                </c:pt>
                <c:pt idx="49">
                  <c:v>8127.7979676956538</c:v>
                </c:pt>
                <c:pt idx="50">
                  <c:v>8255.4543526835878</c:v>
                </c:pt>
                <c:pt idx="51">
                  <c:v>8387.4224501079698</c:v>
                </c:pt>
                <c:pt idx="52">
                  <c:v>8521.7479089436893</c:v>
                </c:pt>
                <c:pt idx="53">
                  <c:v>8655.2979427018527</c:v>
                </c:pt>
                <c:pt idx="54">
                  <c:v>8787.991722762652</c:v>
                </c:pt>
                <c:pt idx="55">
                  <c:v>8923.0106520195495</c:v>
                </c:pt>
                <c:pt idx="56">
                  <c:v>9059.8683308439777</c:v>
                </c:pt>
                <c:pt idx="57">
                  <c:v>9199.118708039261</c:v>
                </c:pt>
                <c:pt idx="58">
                  <c:v>9338.1633873289466</c:v>
                </c:pt>
                <c:pt idx="59">
                  <c:v>9476.9507378792696</c:v>
                </c:pt>
                <c:pt idx="60">
                  <c:v>9618.13974817077</c:v>
                </c:pt>
                <c:pt idx="61">
                  <c:v>9761.8580488661264</c:v>
                </c:pt>
                <c:pt idx="62">
                  <c:v>9908.0778391521326</c:v>
                </c:pt>
                <c:pt idx="63">
                  <c:v>10055.292732334072</c:v>
                </c:pt>
                <c:pt idx="64">
                  <c:v>10203.485000075034</c:v>
                </c:pt>
                <c:pt idx="65">
                  <c:v>10354.238399141495</c:v>
                </c:pt>
                <c:pt idx="66">
                  <c:v>10508.201211842226</c:v>
                </c:pt>
                <c:pt idx="67">
                  <c:v>10664.854836129298</c:v>
                </c:pt>
                <c:pt idx="68">
                  <c:v>10822.911794990647</c:v>
                </c:pt>
                <c:pt idx="69">
                  <c:v>10982.351709394896</c:v>
                </c:pt>
                <c:pt idx="70">
                  <c:v>11144.545369524158</c:v>
                </c:pt>
                <c:pt idx="71">
                  <c:v>11310.465900980607</c:v>
                </c:pt>
                <c:pt idx="72">
                  <c:v>11479.291151189738</c:v>
                </c:pt>
                <c:pt idx="73">
                  <c:v>11648.921133832855</c:v>
                </c:pt>
                <c:pt idx="74">
                  <c:v>11819.297103305193</c:v>
                </c:pt>
                <c:pt idx="75">
                  <c:v>11992.595455405537</c:v>
                </c:pt>
                <c:pt idx="76">
                  <c:v>12170.574849681443</c:v>
                </c:pt>
                <c:pt idx="77">
                  <c:v>12351.666177924933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D1-4455-A75F-90BDB7EAD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4862399"/>
        <c:axId val="810390831"/>
      </c:lineChart>
      <c:catAx>
        <c:axId val="116486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390831"/>
        <c:crosses val="autoZero"/>
        <c:auto val="1"/>
        <c:lblAlgn val="ctr"/>
        <c:lblOffset val="100"/>
        <c:noMultiLvlLbl val="0"/>
      </c:catAx>
      <c:valAx>
        <c:axId val="81039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86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3853616399218E-2"/>
          <c:y val="4.1620217788012913E-2"/>
          <c:w val="0.86946194225721785"/>
          <c:h val="0.14558204742795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wage as % of GDP/cap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89799568508603"/>
          <c:y val="0.10929038761459166"/>
          <c:w val="0.5657563713948609"/>
          <c:h val="0.81626060329415329"/>
        </c:manualLayout>
      </c:layout>
      <c:lineChart>
        <c:grouping val="standard"/>
        <c:varyColors val="0"/>
        <c:ser>
          <c:idx val="0"/>
          <c:order val="0"/>
          <c:tx>
            <c:strRef>
              <c:f>Graphs!$C$11</c:f>
              <c:strCache>
                <c:ptCount val="1"/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SERIES!$D$1:$CF$1</c:f>
              <c:numCache>
                <c:formatCode>General</c:formatCode>
                <c:ptCount val="8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  <c:pt idx="41">
                  <c:v>2061</c:v>
                </c:pt>
                <c:pt idx="42">
                  <c:v>2062</c:v>
                </c:pt>
                <c:pt idx="43">
                  <c:v>2063</c:v>
                </c:pt>
                <c:pt idx="44">
                  <c:v>2064</c:v>
                </c:pt>
                <c:pt idx="45">
                  <c:v>2065</c:v>
                </c:pt>
                <c:pt idx="46">
                  <c:v>2066</c:v>
                </c:pt>
                <c:pt idx="47">
                  <c:v>2067</c:v>
                </c:pt>
                <c:pt idx="48">
                  <c:v>2068</c:v>
                </c:pt>
                <c:pt idx="49">
                  <c:v>2069</c:v>
                </c:pt>
                <c:pt idx="50">
                  <c:v>2070</c:v>
                </c:pt>
                <c:pt idx="51">
                  <c:v>2071</c:v>
                </c:pt>
                <c:pt idx="52">
                  <c:v>2072</c:v>
                </c:pt>
                <c:pt idx="53">
                  <c:v>2073</c:v>
                </c:pt>
                <c:pt idx="54">
                  <c:v>2074</c:v>
                </c:pt>
                <c:pt idx="55">
                  <c:v>2075</c:v>
                </c:pt>
                <c:pt idx="56">
                  <c:v>2076</c:v>
                </c:pt>
                <c:pt idx="57">
                  <c:v>2077</c:v>
                </c:pt>
                <c:pt idx="58">
                  <c:v>2078</c:v>
                </c:pt>
                <c:pt idx="59">
                  <c:v>2079</c:v>
                </c:pt>
                <c:pt idx="60">
                  <c:v>2080</c:v>
                </c:pt>
                <c:pt idx="61">
                  <c:v>2081</c:v>
                </c:pt>
                <c:pt idx="62">
                  <c:v>2082</c:v>
                </c:pt>
                <c:pt idx="63">
                  <c:v>2083</c:v>
                </c:pt>
                <c:pt idx="64">
                  <c:v>2084</c:v>
                </c:pt>
                <c:pt idx="65">
                  <c:v>2085</c:v>
                </c:pt>
                <c:pt idx="66">
                  <c:v>2086</c:v>
                </c:pt>
                <c:pt idx="67">
                  <c:v>2087</c:v>
                </c:pt>
                <c:pt idx="68">
                  <c:v>2088</c:v>
                </c:pt>
                <c:pt idx="69">
                  <c:v>2089</c:v>
                </c:pt>
                <c:pt idx="70">
                  <c:v>2090</c:v>
                </c:pt>
                <c:pt idx="71">
                  <c:v>2091</c:v>
                </c:pt>
                <c:pt idx="72">
                  <c:v>2092</c:v>
                </c:pt>
                <c:pt idx="73">
                  <c:v>2093</c:v>
                </c:pt>
                <c:pt idx="74">
                  <c:v>2094</c:v>
                </c:pt>
                <c:pt idx="75">
                  <c:v>2095</c:v>
                </c:pt>
                <c:pt idx="76">
                  <c:v>2096</c:v>
                </c:pt>
                <c:pt idx="77">
                  <c:v>2097</c:v>
                </c:pt>
                <c:pt idx="78">
                  <c:v>2098</c:v>
                </c:pt>
                <c:pt idx="79">
                  <c:v>2099</c:v>
                </c:pt>
                <c:pt idx="80">
                  <c:v>2100</c:v>
                </c:pt>
              </c:numCache>
            </c:numRef>
          </c:cat>
          <c:val>
            <c:numRef>
              <c:f>Graphs!$D$11:$CC$11</c:f>
              <c:numCache>
                <c:formatCode>0%</c:formatCode>
                <c:ptCount val="7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74-4385-9E6C-25A2B6F5DE4B}"/>
            </c:ext>
          </c:extLst>
        </c:ser>
        <c:ser>
          <c:idx val="1"/>
          <c:order val="1"/>
          <c:tx>
            <c:strRef>
              <c:f>Graphs!$C$16</c:f>
              <c:strCache>
                <c:ptCount val="1"/>
                <c:pt idx="0">
                  <c:v>Education average wage = GDP/cap*(66%/((0.253+1.245)/(0.665+3.33)))</c:v>
                </c:pt>
              </c:strCache>
            </c:strRef>
          </c:tx>
          <c:spPr>
            <a:ln w="381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SERIES!$D$1:$CF$1</c:f>
              <c:numCache>
                <c:formatCode>General</c:formatCode>
                <c:ptCount val="8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  <c:pt idx="41">
                  <c:v>2061</c:v>
                </c:pt>
                <c:pt idx="42">
                  <c:v>2062</c:v>
                </c:pt>
                <c:pt idx="43">
                  <c:v>2063</c:v>
                </c:pt>
                <c:pt idx="44">
                  <c:v>2064</c:v>
                </c:pt>
                <c:pt idx="45">
                  <c:v>2065</c:v>
                </c:pt>
                <c:pt idx="46">
                  <c:v>2066</c:v>
                </c:pt>
                <c:pt idx="47">
                  <c:v>2067</c:v>
                </c:pt>
                <c:pt idx="48">
                  <c:v>2068</c:v>
                </c:pt>
                <c:pt idx="49">
                  <c:v>2069</c:v>
                </c:pt>
                <c:pt idx="50">
                  <c:v>2070</c:v>
                </c:pt>
                <c:pt idx="51">
                  <c:v>2071</c:v>
                </c:pt>
                <c:pt idx="52">
                  <c:v>2072</c:v>
                </c:pt>
                <c:pt idx="53">
                  <c:v>2073</c:v>
                </c:pt>
                <c:pt idx="54">
                  <c:v>2074</c:v>
                </c:pt>
                <c:pt idx="55">
                  <c:v>2075</c:v>
                </c:pt>
                <c:pt idx="56">
                  <c:v>2076</c:v>
                </c:pt>
                <c:pt idx="57">
                  <c:v>2077</c:v>
                </c:pt>
                <c:pt idx="58">
                  <c:v>2078</c:v>
                </c:pt>
                <c:pt idx="59">
                  <c:v>2079</c:v>
                </c:pt>
                <c:pt idx="60">
                  <c:v>2080</c:v>
                </c:pt>
                <c:pt idx="61">
                  <c:v>2081</c:v>
                </c:pt>
                <c:pt idx="62">
                  <c:v>2082</c:v>
                </c:pt>
                <c:pt idx="63">
                  <c:v>2083</c:v>
                </c:pt>
                <c:pt idx="64">
                  <c:v>2084</c:v>
                </c:pt>
                <c:pt idx="65">
                  <c:v>2085</c:v>
                </c:pt>
                <c:pt idx="66">
                  <c:v>2086</c:v>
                </c:pt>
                <c:pt idx="67">
                  <c:v>2087</c:v>
                </c:pt>
                <c:pt idx="68">
                  <c:v>2088</c:v>
                </c:pt>
                <c:pt idx="69">
                  <c:v>2089</c:v>
                </c:pt>
                <c:pt idx="70">
                  <c:v>2090</c:v>
                </c:pt>
                <c:pt idx="71">
                  <c:v>2091</c:v>
                </c:pt>
                <c:pt idx="72">
                  <c:v>2092</c:v>
                </c:pt>
                <c:pt idx="73">
                  <c:v>2093</c:v>
                </c:pt>
                <c:pt idx="74">
                  <c:v>2094</c:v>
                </c:pt>
                <c:pt idx="75">
                  <c:v>2095</c:v>
                </c:pt>
                <c:pt idx="76">
                  <c:v>2096</c:v>
                </c:pt>
                <c:pt idx="77">
                  <c:v>2097</c:v>
                </c:pt>
                <c:pt idx="78">
                  <c:v>2098</c:v>
                </c:pt>
                <c:pt idx="79">
                  <c:v>2099</c:v>
                </c:pt>
                <c:pt idx="80">
                  <c:v>2100</c:v>
                </c:pt>
              </c:numCache>
            </c:numRef>
          </c:cat>
          <c:val>
            <c:numRef>
              <c:f>Graphs!$D$16:$CC$16</c:f>
              <c:numCache>
                <c:formatCode>0%</c:formatCode>
                <c:ptCount val="78"/>
                <c:pt idx="0">
                  <c:v>1.7601468624833108</c:v>
                </c:pt>
                <c:pt idx="1">
                  <c:v>1.7601468624833108</c:v>
                </c:pt>
                <c:pt idx="2">
                  <c:v>1.7601468624833108</c:v>
                </c:pt>
                <c:pt idx="3">
                  <c:v>1.7601468624833108</c:v>
                </c:pt>
                <c:pt idx="4">
                  <c:v>1.7601468624833108</c:v>
                </c:pt>
                <c:pt idx="5">
                  <c:v>1.7601468624833108</c:v>
                </c:pt>
                <c:pt idx="6">
                  <c:v>1.7601468624833108</c:v>
                </c:pt>
                <c:pt idx="7">
                  <c:v>1.7601468624833108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74-4385-9E6C-25A2B6F5DE4B}"/>
            </c:ext>
          </c:extLst>
        </c:ser>
        <c:ser>
          <c:idx val="2"/>
          <c:order val="2"/>
          <c:tx>
            <c:strRef>
              <c:f>Graphs!$C$15</c:f>
              <c:strCache>
                <c:ptCount val="1"/>
                <c:pt idx="0">
                  <c:v>Nutrition average wage = GDP/cap*49%/37.2% going to 50%/50%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SERIES!$D$1:$CF$1</c:f>
              <c:numCache>
                <c:formatCode>General</c:formatCode>
                <c:ptCount val="8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  <c:pt idx="41">
                  <c:v>2061</c:v>
                </c:pt>
                <c:pt idx="42">
                  <c:v>2062</c:v>
                </c:pt>
                <c:pt idx="43">
                  <c:v>2063</c:v>
                </c:pt>
                <c:pt idx="44">
                  <c:v>2064</c:v>
                </c:pt>
                <c:pt idx="45">
                  <c:v>2065</c:v>
                </c:pt>
                <c:pt idx="46">
                  <c:v>2066</c:v>
                </c:pt>
                <c:pt idx="47">
                  <c:v>2067</c:v>
                </c:pt>
                <c:pt idx="48">
                  <c:v>2068</c:v>
                </c:pt>
                <c:pt idx="49">
                  <c:v>2069</c:v>
                </c:pt>
                <c:pt idx="50">
                  <c:v>2070</c:v>
                </c:pt>
                <c:pt idx="51">
                  <c:v>2071</c:v>
                </c:pt>
                <c:pt idx="52">
                  <c:v>2072</c:v>
                </c:pt>
                <c:pt idx="53">
                  <c:v>2073</c:v>
                </c:pt>
                <c:pt idx="54">
                  <c:v>2074</c:v>
                </c:pt>
                <c:pt idx="55">
                  <c:v>2075</c:v>
                </c:pt>
                <c:pt idx="56">
                  <c:v>2076</c:v>
                </c:pt>
                <c:pt idx="57">
                  <c:v>2077</c:v>
                </c:pt>
                <c:pt idx="58">
                  <c:v>2078</c:v>
                </c:pt>
                <c:pt idx="59">
                  <c:v>2079</c:v>
                </c:pt>
                <c:pt idx="60">
                  <c:v>2080</c:v>
                </c:pt>
                <c:pt idx="61">
                  <c:v>2081</c:v>
                </c:pt>
                <c:pt idx="62">
                  <c:v>2082</c:v>
                </c:pt>
                <c:pt idx="63">
                  <c:v>2083</c:v>
                </c:pt>
                <c:pt idx="64">
                  <c:v>2084</c:v>
                </c:pt>
                <c:pt idx="65">
                  <c:v>2085</c:v>
                </c:pt>
                <c:pt idx="66">
                  <c:v>2086</c:v>
                </c:pt>
                <c:pt idx="67">
                  <c:v>2087</c:v>
                </c:pt>
                <c:pt idx="68">
                  <c:v>2088</c:v>
                </c:pt>
                <c:pt idx="69">
                  <c:v>2089</c:v>
                </c:pt>
                <c:pt idx="70">
                  <c:v>2090</c:v>
                </c:pt>
                <c:pt idx="71">
                  <c:v>2091</c:v>
                </c:pt>
                <c:pt idx="72">
                  <c:v>2092</c:v>
                </c:pt>
                <c:pt idx="73">
                  <c:v>2093</c:v>
                </c:pt>
                <c:pt idx="74">
                  <c:v>2094</c:v>
                </c:pt>
                <c:pt idx="75">
                  <c:v>2095</c:v>
                </c:pt>
                <c:pt idx="76">
                  <c:v>2096</c:v>
                </c:pt>
                <c:pt idx="77">
                  <c:v>2097</c:v>
                </c:pt>
                <c:pt idx="78">
                  <c:v>2098</c:v>
                </c:pt>
                <c:pt idx="79">
                  <c:v>2099</c:v>
                </c:pt>
                <c:pt idx="80">
                  <c:v>2100</c:v>
                </c:pt>
              </c:numCache>
            </c:numRef>
          </c:cat>
          <c:val>
            <c:numRef>
              <c:f>Graphs!$D$15:$CC$15</c:f>
              <c:numCache>
                <c:formatCode>0%</c:formatCode>
                <c:ptCount val="78"/>
                <c:pt idx="0">
                  <c:v>1.3167619323298314</c:v>
                </c:pt>
                <c:pt idx="1">
                  <c:v>1.3121311791027974</c:v>
                </c:pt>
                <c:pt idx="2">
                  <c:v>1.3075115434599354</c:v>
                </c:pt>
                <c:pt idx="3">
                  <c:v>1.3024477586487833</c:v>
                </c:pt>
                <c:pt idx="4">
                  <c:v>1.2969398396361389</c:v>
                </c:pt>
                <c:pt idx="5">
                  <c:v>1.2914442188286175</c:v>
                </c:pt>
                <c:pt idx="6">
                  <c:v>1.2859620771277915</c:v>
                </c:pt>
                <c:pt idx="7">
                  <c:v>1.2804945107345951</c:v>
                </c:pt>
                <c:pt idx="8">
                  <c:v>1.275058637827289</c:v>
                </c:pt>
                <c:pt idx="9">
                  <c:v>1.2696381783182462</c:v>
                </c:pt>
                <c:pt idx="10">
                  <c:v>1.2642126424162623</c:v>
                </c:pt>
                <c:pt idx="11">
                  <c:v>1.2587833980806529</c:v>
                </c:pt>
                <c:pt idx="12">
                  <c:v>1.2533517356628663</c:v>
                </c:pt>
                <c:pt idx="13">
                  <c:v>1.2480228116057039</c:v>
                </c:pt>
                <c:pt idx="14">
                  <c:v>1.2427930029370065</c:v>
                </c:pt>
                <c:pt idx="15">
                  <c:v>1.2375578597165828</c:v>
                </c:pt>
                <c:pt idx="16">
                  <c:v>1.232318403949072</c:v>
                </c:pt>
                <c:pt idx="17">
                  <c:v>1.2270756042311572</c:v>
                </c:pt>
                <c:pt idx="18">
                  <c:v>1.2219563080145217</c:v>
                </c:pt>
                <c:pt idx="19">
                  <c:v>1.2169657521891168</c:v>
                </c:pt>
                <c:pt idx="20">
                  <c:v>1.2119801556874767</c:v>
                </c:pt>
                <c:pt idx="21">
                  <c:v>1.2070001490073854</c:v>
                </c:pt>
                <c:pt idx="22">
                  <c:v>1.2020263294958669</c:v>
                </c:pt>
                <c:pt idx="23">
                  <c:v>1.1971536181740019</c:v>
                </c:pt>
                <c:pt idx="24">
                  <c:v>1.1923855374026835</c:v>
                </c:pt>
                <c:pt idx="25">
                  <c:v>1.1876291130793906</c:v>
                </c:pt>
                <c:pt idx="26">
                  <c:v>1.1828846854760715</c:v>
                </c:pt>
                <c:pt idx="27">
                  <c:v>1.1781525757124041</c:v>
                </c:pt>
                <c:pt idx="28">
                  <c:v>1.1735096412799657</c:v>
                </c:pt>
                <c:pt idx="29">
                  <c:v>1.1689594151340139</c:v>
                </c:pt>
                <c:pt idx="30">
                  <c:v>1.1644265661693574</c:v>
                </c:pt>
                <c:pt idx="31">
                  <c:v>1.1599111995762492</c:v>
                </c:pt>
                <c:pt idx="32">
                  <c:v>1.1554134114974755</c:v>
                </c:pt>
                <c:pt idx="33">
                  <c:v>1.1509791157038756</c:v>
                </c:pt>
                <c:pt idx="34">
                  <c:v>1.1466097121930408</c:v>
                </c:pt>
                <c:pt idx="35">
                  <c:v>1.1422598010602971</c:v>
                </c:pt>
                <c:pt idx="36">
                  <c:v>1.1379293476410841</c:v>
                </c:pt>
                <c:pt idx="37">
                  <c:v>1.1336183142437712</c:v>
                </c:pt>
                <c:pt idx="38">
                  <c:v>1.1293505051373884</c:v>
                </c:pt>
                <c:pt idx="39">
                  <c:v>1.1251255958499744</c:v>
                </c:pt>
                <c:pt idx="40">
                  <c:v>1.1209195544031321</c:v>
                </c:pt>
                <c:pt idx="41">
                  <c:v>1.1167322776708333</c:v>
                </c:pt>
                <c:pt idx="42">
                  <c:v>1.1125636626709459</c:v>
                </c:pt>
                <c:pt idx="43">
                  <c:v>1.1084268157732171</c:v>
                </c:pt>
                <c:pt idx="44">
                  <c:v>1.104319821101764</c:v>
                </c:pt>
                <c:pt idx="45">
                  <c:v>1.1002287377630873</c:v>
                </c:pt>
                <c:pt idx="46">
                  <c:v>1.0961534350680946</c:v>
                </c:pt>
                <c:pt idx="47">
                  <c:v>1.0920937840753266</c:v>
                </c:pt>
                <c:pt idx="48">
                  <c:v>1.0880634139765373</c:v>
                </c:pt>
                <c:pt idx="49">
                  <c:v>1.0840593824351583</c:v>
                </c:pt>
                <c:pt idx="50">
                  <c:v>1.0800668431464402</c:v>
                </c:pt>
                <c:pt idx="51">
                  <c:v>1.0760856425005172</c:v>
                </c:pt>
                <c:pt idx="52">
                  <c:v>1.0721156297744572</c:v>
                </c:pt>
                <c:pt idx="53">
                  <c:v>1.0681774977785266</c:v>
                </c:pt>
                <c:pt idx="54">
                  <c:v>1.0642678401240457</c:v>
                </c:pt>
                <c:pt idx="55">
                  <c:v>1.0603645480411557</c:v>
                </c:pt>
                <c:pt idx="56">
                  <c:v>1.0564674365641304</c:v>
                </c:pt>
                <c:pt idx="57">
                  <c:v>1.0525763245880626</c:v>
                </c:pt>
                <c:pt idx="58">
                  <c:v>1.0487238424485046</c:v>
                </c:pt>
                <c:pt idx="59">
                  <c:v>1.0449067963337566</c:v>
                </c:pt>
                <c:pt idx="60">
                  <c:v>1.0410911551659157</c:v>
                </c:pt>
                <c:pt idx="61">
                  <c:v>1.0372766973594139</c:v>
                </c:pt>
                <c:pt idx="62">
                  <c:v>1.0334632059362525</c:v>
                </c:pt>
                <c:pt idx="63">
                  <c:v>1.0297021138765663</c:v>
                </c:pt>
                <c:pt idx="64">
                  <c:v>1.0259925703892046</c:v>
                </c:pt>
                <c:pt idx="65">
                  <c:v>1.0222824764504463</c:v>
                </c:pt>
                <c:pt idx="66">
                  <c:v>1.0185715901525754</c:v>
                </c:pt>
                <c:pt idx="67">
                  <c:v>1.0148596742732403</c:v>
                </c:pt>
                <c:pt idx="68">
                  <c:v>1.0112076074780127</c:v>
                </c:pt>
                <c:pt idx="69">
                  <c:v>1.0076162747656692</c:v>
                </c:pt>
                <c:pt idx="70">
                  <c:v>1.0040246934390784</c:v>
                </c:pt>
                <c:pt idx="71">
                  <c:v>1.0004326214717165</c:v>
                </c:pt>
                <c:pt idx="72">
                  <c:v>0.99683982109207558</c:v>
                </c:pt>
                <c:pt idx="73">
                  <c:v>0.99330679140777967</c:v>
                </c:pt>
                <c:pt idx="74">
                  <c:v>0.989834921047821</c:v>
                </c:pt>
                <c:pt idx="75">
                  <c:v>0.98636378225245569</c:v>
                </c:pt>
                <c:pt idx="76">
                  <c:v>0.98289314243481485</c:v>
                </c:pt>
                <c:pt idx="77">
                  <c:v>0.97942277269939615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74-4385-9E6C-25A2B6F5DE4B}"/>
            </c:ext>
          </c:extLst>
        </c:ser>
        <c:ser>
          <c:idx val="3"/>
          <c:order val="3"/>
          <c:tx>
            <c:strRef>
              <c:f>Graphs!$C$14</c:f>
              <c:strCache>
                <c:ptCount val="1"/>
                <c:pt idx="0">
                  <c:v>ILO wage to GDP per capita model 1.25-2.77*(15-64 share)+1.91*(15-64 share)^2-0.17*ln(GDP/cap)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SERIES!$D$1:$CF$1</c:f>
              <c:numCache>
                <c:formatCode>General</c:formatCode>
                <c:ptCount val="8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  <c:pt idx="41">
                  <c:v>2061</c:v>
                </c:pt>
                <c:pt idx="42">
                  <c:v>2062</c:v>
                </c:pt>
                <c:pt idx="43">
                  <c:v>2063</c:v>
                </c:pt>
                <c:pt idx="44">
                  <c:v>2064</c:v>
                </c:pt>
                <c:pt idx="45">
                  <c:v>2065</c:v>
                </c:pt>
                <c:pt idx="46">
                  <c:v>2066</c:v>
                </c:pt>
                <c:pt idx="47">
                  <c:v>2067</c:v>
                </c:pt>
                <c:pt idx="48">
                  <c:v>2068</c:v>
                </c:pt>
                <c:pt idx="49">
                  <c:v>2069</c:v>
                </c:pt>
                <c:pt idx="50">
                  <c:v>2070</c:v>
                </c:pt>
                <c:pt idx="51">
                  <c:v>2071</c:v>
                </c:pt>
                <c:pt idx="52">
                  <c:v>2072</c:v>
                </c:pt>
                <c:pt idx="53">
                  <c:v>2073</c:v>
                </c:pt>
                <c:pt idx="54">
                  <c:v>2074</c:v>
                </c:pt>
                <c:pt idx="55">
                  <c:v>2075</c:v>
                </c:pt>
                <c:pt idx="56">
                  <c:v>2076</c:v>
                </c:pt>
                <c:pt idx="57">
                  <c:v>2077</c:v>
                </c:pt>
                <c:pt idx="58">
                  <c:v>2078</c:v>
                </c:pt>
                <c:pt idx="59">
                  <c:v>2079</c:v>
                </c:pt>
                <c:pt idx="60">
                  <c:v>2080</c:v>
                </c:pt>
                <c:pt idx="61">
                  <c:v>2081</c:v>
                </c:pt>
                <c:pt idx="62">
                  <c:v>2082</c:v>
                </c:pt>
                <c:pt idx="63">
                  <c:v>2083</c:v>
                </c:pt>
                <c:pt idx="64">
                  <c:v>2084</c:v>
                </c:pt>
                <c:pt idx="65">
                  <c:v>2085</c:v>
                </c:pt>
                <c:pt idx="66">
                  <c:v>2086</c:v>
                </c:pt>
                <c:pt idx="67">
                  <c:v>2087</c:v>
                </c:pt>
                <c:pt idx="68">
                  <c:v>2088</c:v>
                </c:pt>
                <c:pt idx="69">
                  <c:v>2089</c:v>
                </c:pt>
                <c:pt idx="70">
                  <c:v>2090</c:v>
                </c:pt>
                <c:pt idx="71">
                  <c:v>2091</c:v>
                </c:pt>
                <c:pt idx="72">
                  <c:v>2092</c:v>
                </c:pt>
                <c:pt idx="73">
                  <c:v>2093</c:v>
                </c:pt>
                <c:pt idx="74">
                  <c:v>2094</c:v>
                </c:pt>
                <c:pt idx="75">
                  <c:v>2095</c:v>
                </c:pt>
                <c:pt idx="76">
                  <c:v>2096</c:v>
                </c:pt>
                <c:pt idx="77">
                  <c:v>2097</c:v>
                </c:pt>
                <c:pt idx="78">
                  <c:v>2098</c:v>
                </c:pt>
                <c:pt idx="79">
                  <c:v>2099</c:v>
                </c:pt>
                <c:pt idx="80">
                  <c:v>2100</c:v>
                </c:pt>
              </c:numCache>
            </c:numRef>
          </c:cat>
          <c:val>
            <c:numRef>
              <c:f>Graphs!$D$14:$CC$14</c:f>
              <c:numCache>
                <c:formatCode>0%</c:formatCode>
                <c:ptCount val="78"/>
                <c:pt idx="0">
                  <c:v>1.3168634894361138</c:v>
                </c:pt>
                <c:pt idx="1">
                  <c:v>1.3019578279826809</c:v>
                </c:pt>
                <c:pt idx="2">
                  <c:v>1.287121477889682</c:v>
                </c:pt>
                <c:pt idx="3">
                  <c:v>1.2728933074026356</c:v>
                </c:pt>
                <c:pt idx="4">
                  <c:v>1.2592726522622484</c:v>
                </c:pt>
                <c:pt idx="5">
                  <c:v>1.2457206195742692</c:v>
                </c:pt>
                <c:pt idx="6">
                  <c:v>1.2334907545001694</c:v>
                </c:pt>
                <c:pt idx="7">
                  <c:v>1.2212948459266613</c:v>
                </c:pt>
                <c:pt idx="8">
                  <c:v>1.2101493612812306</c:v>
                </c:pt>
                <c:pt idx="9">
                  <c:v>1.2000521693346422</c:v>
                </c:pt>
                <c:pt idx="10">
                  <c:v>1.1899863821269576</c:v>
                </c:pt>
                <c:pt idx="11">
                  <c:v>1.1807056269299745</c:v>
                </c:pt>
                <c:pt idx="12">
                  <c:v>1.1714402074081873</c:v>
                </c:pt>
                <c:pt idx="13">
                  <c:v>1.1630577385901695</c:v>
                </c:pt>
                <c:pt idx="14">
                  <c:v>1.1555579020161246</c:v>
                </c:pt>
                <c:pt idx="15">
                  <c:v>1.1480732256105843</c:v>
                </c:pt>
                <c:pt idx="16">
                  <c:v>1.1413872252502337</c:v>
                </c:pt>
                <c:pt idx="17">
                  <c:v>1.1347039656504874</c:v>
                </c:pt>
                <c:pt idx="18">
                  <c:v>1.1286269945418705</c:v>
                </c:pt>
                <c:pt idx="19">
                  <c:v>1.1231572609822345</c:v>
                </c:pt>
                <c:pt idx="20">
                  <c:v>1.1176917189181834</c:v>
                </c:pt>
                <c:pt idx="21">
                  <c:v>1.1130773557165186</c:v>
                </c:pt>
                <c:pt idx="22">
                  <c:v>1.1084596021162374</c:v>
                </c:pt>
                <c:pt idx="23">
                  <c:v>1.1042093966100721</c:v>
                </c:pt>
                <c:pt idx="24">
                  <c:v>1.1003274182129403</c:v>
                </c:pt>
                <c:pt idx="25">
                  <c:v>1.0964430904850984</c:v>
                </c:pt>
                <c:pt idx="26">
                  <c:v>1.093842779548319</c:v>
                </c:pt>
                <c:pt idx="27">
                  <c:v>1.0912412716357855</c:v>
                </c:pt>
                <c:pt idx="28">
                  <c:v>1.0887671248757995</c:v>
                </c:pt>
                <c:pt idx="29">
                  <c:v>1.0864210084926544</c:v>
                </c:pt>
                <c:pt idx="30">
                  <c:v>1.0840746814802069</c:v>
                </c:pt>
                <c:pt idx="31">
                  <c:v>1.0822070067046727</c:v>
                </c:pt>
                <c:pt idx="32">
                  <c:v>1.0803434692652412</c:v>
                </c:pt>
                <c:pt idx="33">
                  <c:v>1.0785136016956507</c:v>
                </c:pt>
                <c:pt idx="34">
                  <c:v>1.0767177215032486</c:v>
                </c:pt>
                <c:pt idx="35">
                  <c:v>1.0749264632833586</c:v>
                </c:pt>
                <c:pt idx="36">
                  <c:v>1.073387396631786</c:v>
                </c:pt>
                <c:pt idx="37">
                  <c:v>1.0718559310758802</c:v>
                </c:pt>
                <c:pt idx="38">
                  <c:v>1.0703483135244101</c:v>
                </c:pt>
                <c:pt idx="39">
                  <c:v>1.0688645694309418</c:v>
                </c:pt>
                <c:pt idx="40">
                  <c:v>1.0673884982961084</c:v>
                </c:pt>
                <c:pt idx="41">
                  <c:v>1.0660518429252799</c:v>
                </c:pt>
                <c:pt idx="42">
                  <c:v>1.0647246043676952</c:v>
                </c:pt>
                <c:pt idx="43">
                  <c:v>1.0634572298029275</c:v>
                </c:pt>
                <c:pt idx="44">
                  <c:v>1.06224947841537</c:v>
                </c:pt>
                <c:pt idx="45">
                  <c:v>1.0610508429773096</c:v>
                </c:pt>
                <c:pt idx="46">
                  <c:v>1.0599620358826485</c:v>
                </c:pt>
                <c:pt idx="47">
                  <c:v>1.0588837124653971</c:v>
                </c:pt>
                <c:pt idx="48">
                  <c:v>1.0578814304108426</c:v>
                </c:pt>
                <c:pt idx="49">
                  <c:v>1.056954777595537</c:v>
                </c:pt>
                <c:pt idx="50">
                  <c:v>1.0560380610960616</c:v>
                </c:pt>
                <c:pt idx="51">
                  <c:v>1.0553950490744086</c:v>
                </c:pt>
                <c:pt idx="52">
                  <c:v>1.054765726881288</c:v>
                </c:pt>
                <c:pt idx="53">
                  <c:v>1.0542247951984762</c:v>
                </c:pt>
                <c:pt idx="54">
                  <c:v>1.053771763538603</c:v>
                </c:pt>
                <c:pt idx="55">
                  <c:v>1.0533317474843258</c:v>
                </c:pt>
                <c:pt idx="56">
                  <c:v>1.052842903421799</c:v>
                </c:pt>
                <c:pt idx="57">
                  <c:v>1.0523661438260055</c:v>
                </c:pt>
                <c:pt idx="58">
                  <c:v>1.0519590938803178</c:v>
                </c:pt>
                <c:pt idx="59">
                  <c:v>1.0516212998924575</c:v>
                </c:pt>
                <c:pt idx="60">
                  <c:v>1.0512949395190194</c:v>
                </c:pt>
                <c:pt idx="61">
                  <c:v>1.0509885926566409</c:v>
                </c:pt>
                <c:pt idx="62">
                  <c:v>1.0506937268401981</c:v>
                </c:pt>
                <c:pt idx="63">
                  <c:v>1.0504418126279018</c:v>
                </c:pt>
                <c:pt idx="64">
                  <c:v>1.0502328014237359</c:v>
                </c:pt>
                <c:pt idx="65">
                  <c:v>1.0500351406616339</c:v>
                </c:pt>
                <c:pt idx="66">
                  <c:v>1.0499084426520777</c:v>
                </c:pt>
                <c:pt idx="67">
                  <c:v>1.0497938133574518</c:v>
                </c:pt>
                <c:pt idx="68">
                  <c:v>1.0497164517739728</c:v>
                </c:pt>
                <c:pt idx="69">
                  <c:v>1.0496766145259502</c:v>
                </c:pt>
                <c:pt idx="70">
                  <c:v>1.0496491155113263</c:v>
                </c:pt>
                <c:pt idx="71">
                  <c:v>1.0497191239379802</c:v>
                </c:pt>
                <c:pt idx="72">
                  <c:v>1.0498025281614947</c:v>
                </c:pt>
                <c:pt idx="73">
                  <c:v>1.0499370115526041</c:v>
                </c:pt>
                <c:pt idx="74">
                  <c:v>1.0501229203626401</c:v>
                </c:pt>
                <c:pt idx="75">
                  <c:v>1.0503226160410482</c:v>
                </c:pt>
                <c:pt idx="76">
                  <c:v>1.0506828980336698</c:v>
                </c:pt>
                <c:pt idx="77">
                  <c:v>1.0510588774842897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74-4385-9E6C-25A2B6F5DE4B}"/>
            </c:ext>
          </c:extLst>
        </c:ser>
        <c:ser>
          <c:idx val="4"/>
          <c:order val="4"/>
          <c:tx>
            <c:strRef>
              <c:f>Graphs!$C$17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SERIES!$D$1:$CF$1</c:f>
              <c:numCache>
                <c:formatCode>General</c:formatCode>
                <c:ptCount val="8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  <c:pt idx="41">
                  <c:v>2061</c:v>
                </c:pt>
                <c:pt idx="42">
                  <c:v>2062</c:v>
                </c:pt>
                <c:pt idx="43">
                  <c:v>2063</c:v>
                </c:pt>
                <c:pt idx="44">
                  <c:v>2064</c:v>
                </c:pt>
                <c:pt idx="45">
                  <c:v>2065</c:v>
                </c:pt>
                <c:pt idx="46">
                  <c:v>2066</c:v>
                </c:pt>
                <c:pt idx="47">
                  <c:v>2067</c:v>
                </c:pt>
                <c:pt idx="48">
                  <c:v>2068</c:v>
                </c:pt>
                <c:pt idx="49">
                  <c:v>2069</c:v>
                </c:pt>
                <c:pt idx="50">
                  <c:v>2070</c:v>
                </c:pt>
                <c:pt idx="51">
                  <c:v>2071</c:v>
                </c:pt>
                <c:pt idx="52">
                  <c:v>2072</c:v>
                </c:pt>
                <c:pt idx="53">
                  <c:v>2073</c:v>
                </c:pt>
                <c:pt idx="54">
                  <c:v>2074</c:v>
                </c:pt>
                <c:pt idx="55">
                  <c:v>2075</c:v>
                </c:pt>
                <c:pt idx="56">
                  <c:v>2076</c:v>
                </c:pt>
                <c:pt idx="57">
                  <c:v>2077</c:v>
                </c:pt>
                <c:pt idx="58">
                  <c:v>2078</c:v>
                </c:pt>
                <c:pt idx="59">
                  <c:v>2079</c:v>
                </c:pt>
                <c:pt idx="60">
                  <c:v>2080</c:v>
                </c:pt>
                <c:pt idx="61">
                  <c:v>2081</c:v>
                </c:pt>
                <c:pt idx="62">
                  <c:v>2082</c:v>
                </c:pt>
                <c:pt idx="63">
                  <c:v>2083</c:v>
                </c:pt>
                <c:pt idx="64">
                  <c:v>2084</c:v>
                </c:pt>
                <c:pt idx="65">
                  <c:v>2085</c:v>
                </c:pt>
                <c:pt idx="66">
                  <c:v>2086</c:v>
                </c:pt>
                <c:pt idx="67">
                  <c:v>2087</c:v>
                </c:pt>
                <c:pt idx="68">
                  <c:v>2088</c:v>
                </c:pt>
                <c:pt idx="69">
                  <c:v>2089</c:v>
                </c:pt>
                <c:pt idx="70">
                  <c:v>2090</c:v>
                </c:pt>
                <c:pt idx="71">
                  <c:v>2091</c:v>
                </c:pt>
                <c:pt idx="72">
                  <c:v>2092</c:v>
                </c:pt>
                <c:pt idx="73">
                  <c:v>2093</c:v>
                </c:pt>
                <c:pt idx="74">
                  <c:v>2094</c:v>
                </c:pt>
                <c:pt idx="75">
                  <c:v>2095</c:v>
                </c:pt>
                <c:pt idx="76">
                  <c:v>2096</c:v>
                </c:pt>
                <c:pt idx="77">
                  <c:v>2097</c:v>
                </c:pt>
                <c:pt idx="78">
                  <c:v>2098</c:v>
                </c:pt>
                <c:pt idx="79">
                  <c:v>2099</c:v>
                </c:pt>
                <c:pt idx="80">
                  <c:v>2100</c:v>
                </c:pt>
              </c:numCache>
            </c:numRef>
          </c:cat>
          <c:val>
            <c:numRef>
              <c:f>Graphs!$D$17:$CC$17</c:f>
              <c:numCache>
                <c:formatCode>0%</c:formatCode>
                <c:ptCount val="78"/>
                <c:pt idx="0">
                  <c:v>1.3809523809523809</c:v>
                </c:pt>
                <c:pt idx="1">
                  <c:v>1.3809523809523807</c:v>
                </c:pt>
                <c:pt idx="2">
                  <c:v>1.3809523809523809</c:v>
                </c:pt>
                <c:pt idx="3">
                  <c:v>1.3809523809523809</c:v>
                </c:pt>
                <c:pt idx="4">
                  <c:v>1.3809523809523809</c:v>
                </c:pt>
                <c:pt idx="5">
                  <c:v>1.3809523809523809</c:v>
                </c:pt>
                <c:pt idx="6">
                  <c:v>1.3809523809523807</c:v>
                </c:pt>
                <c:pt idx="7">
                  <c:v>1.3809523809523809</c:v>
                </c:pt>
                <c:pt idx="8">
                  <c:v>1.3809523809523809</c:v>
                </c:pt>
                <c:pt idx="9">
                  <c:v>1.3809523809523809</c:v>
                </c:pt>
                <c:pt idx="10">
                  <c:v>1.3809523809523807</c:v>
                </c:pt>
                <c:pt idx="11">
                  <c:v>1.3809523809523812</c:v>
                </c:pt>
                <c:pt idx="12">
                  <c:v>1.3809523809523809</c:v>
                </c:pt>
                <c:pt idx="13">
                  <c:v>1.3809523809523809</c:v>
                </c:pt>
                <c:pt idx="14">
                  <c:v>1.3809523809523809</c:v>
                </c:pt>
                <c:pt idx="15">
                  <c:v>1.3809523809523809</c:v>
                </c:pt>
                <c:pt idx="16">
                  <c:v>1.3809523809523812</c:v>
                </c:pt>
                <c:pt idx="17">
                  <c:v>1.3809523809523809</c:v>
                </c:pt>
                <c:pt idx="18">
                  <c:v>1.3809523809523809</c:v>
                </c:pt>
                <c:pt idx="19">
                  <c:v>1.3809523809523809</c:v>
                </c:pt>
                <c:pt idx="20">
                  <c:v>1.3809523809523809</c:v>
                </c:pt>
                <c:pt idx="21">
                  <c:v>1.3809523809523809</c:v>
                </c:pt>
                <c:pt idx="22">
                  <c:v>1.3809523809523809</c:v>
                </c:pt>
                <c:pt idx="23">
                  <c:v>1.3809523809523812</c:v>
                </c:pt>
                <c:pt idx="24">
                  <c:v>1.3809523809523809</c:v>
                </c:pt>
                <c:pt idx="25">
                  <c:v>1.3809523809523807</c:v>
                </c:pt>
                <c:pt idx="26">
                  <c:v>1.3809523809523809</c:v>
                </c:pt>
                <c:pt idx="27">
                  <c:v>1.3809523809523807</c:v>
                </c:pt>
                <c:pt idx="28">
                  <c:v>1.3809523809523809</c:v>
                </c:pt>
                <c:pt idx="29">
                  <c:v>1.3809523809523807</c:v>
                </c:pt>
                <c:pt idx="30">
                  <c:v>1.3809523809523809</c:v>
                </c:pt>
                <c:pt idx="31">
                  <c:v>1.3809523809523809</c:v>
                </c:pt>
                <c:pt idx="32">
                  <c:v>1.3809523809523807</c:v>
                </c:pt>
                <c:pt idx="33">
                  <c:v>1.3809523809523809</c:v>
                </c:pt>
                <c:pt idx="34">
                  <c:v>1.3809523809523807</c:v>
                </c:pt>
                <c:pt idx="35">
                  <c:v>1.3809523809523809</c:v>
                </c:pt>
                <c:pt idx="36">
                  <c:v>1.3809523809523807</c:v>
                </c:pt>
                <c:pt idx="37">
                  <c:v>1.3809523809523809</c:v>
                </c:pt>
                <c:pt idx="38">
                  <c:v>1.3809523809523809</c:v>
                </c:pt>
                <c:pt idx="39">
                  <c:v>1.3809523809523812</c:v>
                </c:pt>
                <c:pt idx="40">
                  <c:v>1.3809523809523809</c:v>
                </c:pt>
                <c:pt idx="41">
                  <c:v>1.3809523809523807</c:v>
                </c:pt>
                <c:pt idx="42">
                  <c:v>1.3809523809523809</c:v>
                </c:pt>
                <c:pt idx="43">
                  <c:v>1.3809523809523807</c:v>
                </c:pt>
                <c:pt idx="44">
                  <c:v>1.3809523809523807</c:v>
                </c:pt>
                <c:pt idx="45">
                  <c:v>1.3809523809523809</c:v>
                </c:pt>
                <c:pt idx="46">
                  <c:v>1.3809523809523807</c:v>
                </c:pt>
                <c:pt idx="47">
                  <c:v>1.3809523809523809</c:v>
                </c:pt>
                <c:pt idx="48">
                  <c:v>1.3809523809523807</c:v>
                </c:pt>
                <c:pt idx="49">
                  <c:v>1.3809523809523809</c:v>
                </c:pt>
                <c:pt idx="50">
                  <c:v>1.3809523809523809</c:v>
                </c:pt>
                <c:pt idx="51">
                  <c:v>1.3809523809523809</c:v>
                </c:pt>
                <c:pt idx="52">
                  <c:v>1.3809523809523807</c:v>
                </c:pt>
                <c:pt idx="53">
                  <c:v>1.3809523809523809</c:v>
                </c:pt>
                <c:pt idx="54">
                  <c:v>1.3809523809523809</c:v>
                </c:pt>
                <c:pt idx="55">
                  <c:v>1.3809523809523809</c:v>
                </c:pt>
                <c:pt idx="56">
                  <c:v>1.3809523809523809</c:v>
                </c:pt>
                <c:pt idx="57">
                  <c:v>1.3809523809523809</c:v>
                </c:pt>
                <c:pt idx="58">
                  <c:v>1.3809523809523809</c:v>
                </c:pt>
                <c:pt idx="59">
                  <c:v>1.3809523809523809</c:v>
                </c:pt>
                <c:pt idx="60">
                  <c:v>1.3809523809523809</c:v>
                </c:pt>
                <c:pt idx="61">
                  <c:v>1.3809523809523809</c:v>
                </c:pt>
                <c:pt idx="62">
                  <c:v>1.3809523809523807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74-4385-9E6C-25A2B6F5DE4B}"/>
            </c:ext>
          </c:extLst>
        </c:ser>
        <c:ser>
          <c:idx val="5"/>
          <c:order val="5"/>
          <c:tx>
            <c:strRef>
              <c:f>Graphs!$C$18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SERIES!$D$1:$CF$1</c:f>
              <c:numCache>
                <c:formatCode>General</c:formatCode>
                <c:ptCount val="8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  <c:pt idx="41">
                  <c:v>2061</c:v>
                </c:pt>
                <c:pt idx="42">
                  <c:v>2062</c:v>
                </c:pt>
                <c:pt idx="43">
                  <c:v>2063</c:v>
                </c:pt>
                <c:pt idx="44">
                  <c:v>2064</c:v>
                </c:pt>
                <c:pt idx="45">
                  <c:v>2065</c:v>
                </c:pt>
                <c:pt idx="46">
                  <c:v>2066</c:v>
                </c:pt>
                <c:pt idx="47">
                  <c:v>2067</c:v>
                </c:pt>
                <c:pt idx="48">
                  <c:v>2068</c:v>
                </c:pt>
                <c:pt idx="49">
                  <c:v>2069</c:v>
                </c:pt>
                <c:pt idx="50">
                  <c:v>2070</c:v>
                </c:pt>
                <c:pt idx="51">
                  <c:v>2071</c:v>
                </c:pt>
                <c:pt idx="52">
                  <c:v>2072</c:v>
                </c:pt>
                <c:pt idx="53">
                  <c:v>2073</c:v>
                </c:pt>
                <c:pt idx="54">
                  <c:v>2074</c:v>
                </c:pt>
                <c:pt idx="55">
                  <c:v>2075</c:v>
                </c:pt>
                <c:pt idx="56">
                  <c:v>2076</c:v>
                </c:pt>
                <c:pt idx="57">
                  <c:v>2077</c:v>
                </c:pt>
                <c:pt idx="58">
                  <c:v>2078</c:v>
                </c:pt>
                <c:pt idx="59">
                  <c:v>2079</c:v>
                </c:pt>
                <c:pt idx="60">
                  <c:v>2080</c:v>
                </c:pt>
                <c:pt idx="61">
                  <c:v>2081</c:v>
                </c:pt>
                <c:pt idx="62">
                  <c:v>2082</c:v>
                </c:pt>
                <c:pt idx="63">
                  <c:v>2083</c:v>
                </c:pt>
                <c:pt idx="64">
                  <c:v>2084</c:v>
                </c:pt>
                <c:pt idx="65">
                  <c:v>2085</c:v>
                </c:pt>
                <c:pt idx="66">
                  <c:v>2086</c:v>
                </c:pt>
                <c:pt idx="67">
                  <c:v>2087</c:v>
                </c:pt>
                <c:pt idx="68">
                  <c:v>2088</c:v>
                </c:pt>
                <c:pt idx="69">
                  <c:v>2089</c:v>
                </c:pt>
                <c:pt idx="70">
                  <c:v>2090</c:v>
                </c:pt>
                <c:pt idx="71">
                  <c:v>2091</c:v>
                </c:pt>
                <c:pt idx="72">
                  <c:v>2092</c:v>
                </c:pt>
                <c:pt idx="73">
                  <c:v>2093</c:v>
                </c:pt>
                <c:pt idx="74">
                  <c:v>2094</c:v>
                </c:pt>
                <c:pt idx="75">
                  <c:v>2095</c:v>
                </c:pt>
                <c:pt idx="76">
                  <c:v>2096</c:v>
                </c:pt>
                <c:pt idx="77">
                  <c:v>2097</c:v>
                </c:pt>
                <c:pt idx="78">
                  <c:v>2098</c:v>
                </c:pt>
                <c:pt idx="79">
                  <c:v>2099</c:v>
                </c:pt>
                <c:pt idx="80">
                  <c:v>2100</c:v>
                </c:pt>
              </c:numCache>
            </c:numRef>
          </c:cat>
          <c:val>
            <c:numRef>
              <c:f>Graphs!$D$18:$CC$18</c:f>
              <c:numCache>
                <c:formatCode>0%</c:formatCode>
                <c:ptCount val="78"/>
                <c:pt idx="0">
                  <c:v>1.1709601873536299</c:v>
                </c:pt>
                <c:pt idx="1">
                  <c:v>1.1709601873536299</c:v>
                </c:pt>
                <c:pt idx="2">
                  <c:v>1.1709601873536299</c:v>
                </c:pt>
                <c:pt idx="3">
                  <c:v>1.1709601873536299</c:v>
                </c:pt>
                <c:pt idx="4">
                  <c:v>1.1709601873536299</c:v>
                </c:pt>
                <c:pt idx="5">
                  <c:v>1.1709601873536299</c:v>
                </c:pt>
                <c:pt idx="6">
                  <c:v>1.1709601873536299</c:v>
                </c:pt>
                <c:pt idx="7">
                  <c:v>1.1709601873536299</c:v>
                </c:pt>
                <c:pt idx="8">
                  <c:v>1.1709601873536299</c:v>
                </c:pt>
                <c:pt idx="9">
                  <c:v>1.1709601873536299</c:v>
                </c:pt>
                <c:pt idx="10">
                  <c:v>1.1709601873536299</c:v>
                </c:pt>
                <c:pt idx="11">
                  <c:v>1.1709601873536302</c:v>
                </c:pt>
                <c:pt idx="12">
                  <c:v>1.1709601873536299</c:v>
                </c:pt>
                <c:pt idx="13">
                  <c:v>1.1709601873536302</c:v>
                </c:pt>
                <c:pt idx="14">
                  <c:v>1.1709601873536299</c:v>
                </c:pt>
                <c:pt idx="15">
                  <c:v>1.1709601873536299</c:v>
                </c:pt>
                <c:pt idx="16">
                  <c:v>1.1709601873536299</c:v>
                </c:pt>
                <c:pt idx="17">
                  <c:v>1.1709601873536302</c:v>
                </c:pt>
                <c:pt idx="18">
                  <c:v>1.1709601873536299</c:v>
                </c:pt>
                <c:pt idx="19">
                  <c:v>1.1709601873536299</c:v>
                </c:pt>
                <c:pt idx="20">
                  <c:v>1.1709601873536299</c:v>
                </c:pt>
                <c:pt idx="21">
                  <c:v>1.1709601873536302</c:v>
                </c:pt>
                <c:pt idx="22">
                  <c:v>1.1709601873536299</c:v>
                </c:pt>
                <c:pt idx="23">
                  <c:v>1.1709601873536299</c:v>
                </c:pt>
                <c:pt idx="24">
                  <c:v>1.1709601873536299</c:v>
                </c:pt>
                <c:pt idx="25">
                  <c:v>1.1709601873536299</c:v>
                </c:pt>
                <c:pt idx="26">
                  <c:v>1.1709601873536299</c:v>
                </c:pt>
                <c:pt idx="27">
                  <c:v>1.1709601873536299</c:v>
                </c:pt>
                <c:pt idx="28">
                  <c:v>1.1709601873536299</c:v>
                </c:pt>
                <c:pt idx="29">
                  <c:v>1.1709601873536299</c:v>
                </c:pt>
                <c:pt idx="30">
                  <c:v>1.1709601873536299</c:v>
                </c:pt>
                <c:pt idx="31">
                  <c:v>1.1709601873536299</c:v>
                </c:pt>
                <c:pt idx="32">
                  <c:v>1.1709601873536299</c:v>
                </c:pt>
                <c:pt idx="33">
                  <c:v>1.1709601873536299</c:v>
                </c:pt>
                <c:pt idx="34">
                  <c:v>1.1709601873536299</c:v>
                </c:pt>
                <c:pt idx="35">
                  <c:v>1.1709601873536299</c:v>
                </c:pt>
                <c:pt idx="36">
                  <c:v>1.1709601873536302</c:v>
                </c:pt>
                <c:pt idx="37">
                  <c:v>1.1709601873536299</c:v>
                </c:pt>
                <c:pt idx="38">
                  <c:v>1.1709601873536302</c:v>
                </c:pt>
                <c:pt idx="39">
                  <c:v>1.1709601873536299</c:v>
                </c:pt>
                <c:pt idx="40">
                  <c:v>1.1709601873536299</c:v>
                </c:pt>
                <c:pt idx="41">
                  <c:v>1.1709601873536299</c:v>
                </c:pt>
                <c:pt idx="42">
                  <c:v>1.1709601873536299</c:v>
                </c:pt>
                <c:pt idx="43">
                  <c:v>1.1709601873536299</c:v>
                </c:pt>
                <c:pt idx="44">
                  <c:v>1.1709601873536302</c:v>
                </c:pt>
                <c:pt idx="45">
                  <c:v>1.1709601873536299</c:v>
                </c:pt>
                <c:pt idx="46">
                  <c:v>1.1709601873536299</c:v>
                </c:pt>
                <c:pt idx="47">
                  <c:v>1.1709601873536299</c:v>
                </c:pt>
                <c:pt idx="48">
                  <c:v>1.1709601873536299</c:v>
                </c:pt>
                <c:pt idx="49">
                  <c:v>1.1709601873536302</c:v>
                </c:pt>
                <c:pt idx="50">
                  <c:v>1.1709601873536299</c:v>
                </c:pt>
                <c:pt idx="51">
                  <c:v>1.1709601873536302</c:v>
                </c:pt>
                <c:pt idx="52">
                  <c:v>1.1709601873536302</c:v>
                </c:pt>
                <c:pt idx="53">
                  <c:v>1.1709601873536302</c:v>
                </c:pt>
                <c:pt idx="54">
                  <c:v>1.1709601873536299</c:v>
                </c:pt>
                <c:pt idx="55">
                  <c:v>1.1709601873536302</c:v>
                </c:pt>
                <c:pt idx="56">
                  <c:v>1.1709601873536299</c:v>
                </c:pt>
                <c:pt idx="57">
                  <c:v>1.1709601873536299</c:v>
                </c:pt>
                <c:pt idx="58">
                  <c:v>1.1709601873536299</c:v>
                </c:pt>
                <c:pt idx="59">
                  <c:v>1.1709601873536299</c:v>
                </c:pt>
                <c:pt idx="60">
                  <c:v>1.1709601873536299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74-4385-9E6C-25A2B6F5DE4B}"/>
            </c:ext>
          </c:extLst>
        </c:ser>
        <c:ser>
          <c:idx val="6"/>
          <c:order val="6"/>
          <c:tx>
            <c:strRef>
              <c:f>Graphs!$C$19</c:f>
              <c:strCache>
                <c:ptCount val="1"/>
                <c:pt idx="0">
                  <c:v>Andhra Pradesh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SERIES!$D$1:$CF$1</c:f>
              <c:numCache>
                <c:formatCode>General</c:formatCode>
                <c:ptCount val="8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  <c:pt idx="41">
                  <c:v>2061</c:v>
                </c:pt>
                <c:pt idx="42">
                  <c:v>2062</c:v>
                </c:pt>
                <c:pt idx="43">
                  <c:v>2063</c:v>
                </c:pt>
                <c:pt idx="44">
                  <c:v>2064</c:v>
                </c:pt>
                <c:pt idx="45">
                  <c:v>2065</c:v>
                </c:pt>
                <c:pt idx="46">
                  <c:v>2066</c:v>
                </c:pt>
                <c:pt idx="47">
                  <c:v>2067</c:v>
                </c:pt>
                <c:pt idx="48">
                  <c:v>2068</c:v>
                </c:pt>
                <c:pt idx="49">
                  <c:v>2069</c:v>
                </c:pt>
                <c:pt idx="50">
                  <c:v>2070</c:v>
                </c:pt>
                <c:pt idx="51">
                  <c:v>2071</c:v>
                </c:pt>
                <c:pt idx="52">
                  <c:v>2072</c:v>
                </c:pt>
                <c:pt idx="53">
                  <c:v>2073</c:v>
                </c:pt>
                <c:pt idx="54">
                  <c:v>2074</c:v>
                </c:pt>
                <c:pt idx="55">
                  <c:v>2075</c:v>
                </c:pt>
                <c:pt idx="56">
                  <c:v>2076</c:v>
                </c:pt>
                <c:pt idx="57">
                  <c:v>2077</c:v>
                </c:pt>
                <c:pt idx="58">
                  <c:v>2078</c:v>
                </c:pt>
                <c:pt idx="59">
                  <c:v>2079</c:v>
                </c:pt>
                <c:pt idx="60">
                  <c:v>2080</c:v>
                </c:pt>
                <c:pt idx="61">
                  <c:v>2081</c:v>
                </c:pt>
                <c:pt idx="62">
                  <c:v>2082</c:v>
                </c:pt>
                <c:pt idx="63">
                  <c:v>2083</c:v>
                </c:pt>
                <c:pt idx="64">
                  <c:v>2084</c:v>
                </c:pt>
                <c:pt idx="65">
                  <c:v>2085</c:v>
                </c:pt>
                <c:pt idx="66">
                  <c:v>2086</c:v>
                </c:pt>
                <c:pt idx="67">
                  <c:v>2087</c:v>
                </c:pt>
                <c:pt idx="68">
                  <c:v>2088</c:v>
                </c:pt>
                <c:pt idx="69">
                  <c:v>2089</c:v>
                </c:pt>
                <c:pt idx="70">
                  <c:v>2090</c:v>
                </c:pt>
                <c:pt idx="71">
                  <c:v>2091</c:v>
                </c:pt>
                <c:pt idx="72">
                  <c:v>2092</c:v>
                </c:pt>
                <c:pt idx="73">
                  <c:v>2093</c:v>
                </c:pt>
                <c:pt idx="74">
                  <c:v>2094</c:v>
                </c:pt>
                <c:pt idx="75">
                  <c:v>2095</c:v>
                </c:pt>
                <c:pt idx="76">
                  <c:v>2096</c:v>
                </c:pt>
                <c:pt idx="77">
                  <c:v>2097</c:v>
                </c:pt>
                <c:pt idx="78">
                  <c:v>2098</c:v>
                </c:pt>
                <c:pt idx="79">
                  <c:v>2099</c:v>
                </c:pt>
                <c:pt idx="80">
                  <c:v>2100</c:v>
                </c:pt>
              </c:numCache>
            </c:numRef>
          </c:cat>
          <c:val>
            <c:numRef>
              <c:f>Graphs!$D$19:$CC$19</c:f>
              <c:numCache>
                <c:formatCode>0%</c:formatCode>
                <c:ptCount val="78"/>
                <c:pt idx="0">
                  <c:v>0.99590163934426212</c:v>
                </c:pt>
                <c:pt idx="1">
                  <c:v>0.99590163934426235</c:v>
                </c:pt>
                <c:pt idx="2">
                  <c:v>0.99590163934426224</c:v>
                </c:pt>
                <c:pt idx="3">
                  <c:v>0.99590163934426235</c:v>
                </c:pt>
                <c:pt idx="4">
                  <c:v>0.99590163934426224</c:v>
                </c:pt>
                <c:pt idx="5">
                  <c:v>0.99590163934426224</c:v>
                </c:pt>
                <c:pt idx="6">
                  <c:v>0.99590163934426224</c:v>
                </c:pt>
                <c:pt idx="7">
                  <c:v>0.99590163934426235</c:v>
                </c:pt>
                <c:pt idx="8">
                  <c:v>0.99590163934426235</c:v>
                </c:pt>
                <c:pt idx="9">
                  <c:v>0.99590163934426224</c:v>
                </c:pt>
                <c:pt idx="10">
                  <c:v>0.99590163934426224</c:v>
                </c:pt>
                <c:pt idx="11">
                  <c:v>0.99590163934426224</c:v>
                </c:pt>
                <c:pt idx="12">
                  <c:v>0.99590163934426235</c:v>
                </c:pt>
                <c:pt idx="13">
                  <c:v>0.99590163934426235</c:v>
                </c:pt>
                <c:pt idx="14">
                  <c:v>0.99590163934426246</c:v>
                </c:pt>
                <c:pt idx="15">
                  <c:v>0.99590163934426235</c:v>
                </c:pt>
                <c:pt idx="16">
                  <c:v>0.99590163934426235</c:v>
                </c:pt>
                <c:pt idx="17">
                  <c:v>0.99590163934426224</c:v>
                </c:pt>
                <c:pt idx="18">
                  <c:v>0.99590163934426224</c:v>
                </c:pt>
                <c:pt idx="19">
                  <c:v>0.99590163934426224</c:v>
                </c:pt>
                <c:pt idx="20">
                  <c:v>0.99590163934426235</c:v>
                </c:pt>
                <c:pt idx="21">
                  <c:v>0.99590163934426235</c:v>
                </c:pt>
                <c:pt idx="22">
                  <c:v>0.99590163934426246</c:v>
                </c:pt>
                <c:pt idx="23">
                  <c:v>0.99590163934426224</c:v>
                </c:pt>
                <c:pt idx="24">
                  <c:v>0.99590163934426235</c:v>
                </c:pt>
                <c:pt idx="25">
                  <c:v>0.99590163934426212</c:v>
                </c:pt>
                <c:pt idx="26">
                  <c:v>0.99590163934426224</c:v>
                </c:pt>
                <c:pt idx="27">
                  <c:v>0.99590163934426224</c:v>
                </c:pt>
                <c:pt idx="28">
                  <c:v>0.99590163934426235</c:v>
                </c:pt>
                <c:pt idx="29">
                  <c:v>0.99590163934426224</c:v>
                </c:pt>
                <c:pt idx="30">
                  <c:v>0.99590163934426235</c:v>
                </c:pt>
                <c:pt idx="31">
                  <c:v>0.99590163934426235</c:v>
                </c:pt>
                <c:pt idx="32">
                  <c:v>0.99590163934426224</c:v>
                </c:pt>
                <c:pt idx="33">
                  <c:v>0.99590163934426235</c:v>
                </c:pt>
                <c:pt idx="34">
                  <c:v>0.99590163934426235</c:v>
                </c:pt>
                <c:pt idx="35">
                  <c:v>0.99590163934426224</c:v>
                </c:pt>
                <c:pt idx="36">
                  <c:v>0.99590163934426212</c:v>
                </c:pt>
                <c:pt idx="37">
                  <c:v>0.99590163934426224</c:v>
                </c:pt>
                <c:pt idx="38">
                  <c:v>0.99590163934426224</c:v>
                </c:pt>
                <c:pt idx="39">
                  <c:v>0.99590163934426224</c:v>
                </c:pt>
                <c:pt idx="40">
                  <c:v>0.99590163934426235</c:v>
                </c:pt>
                <c:pt idx="41">
                  <c:v>0.99590163934426235</c:v>
                </c:pt>
                <c:pt idx="42">
                  <c:v>0.99590163934426235</c:v>
                </c:pt>
                <c:pt idx="43">
                  <c:v>0.99590163934426224</c:v>
                </c:pt>
                <c:pt idx="44">
                  <c:v>0.99590163934426235</c:v>
                </c:pt>
                <c:pt idx="45">
                  <c:v>0.99590163934426212</c:v>
                </c:pt>
                <c:pt idx="46">
                  <c:v>0.99590163934426235</c:v>
                </c:pt>
                <c:pt idx="47">
                  <c:v>0.99590163934426224</c:v>
                </c:pt>
                <c:pt idx="48">
                  <c:v>0.99590163934426235</c:v>
                </c:pt>
                <c:pt idx="49">
                  <c:v>0.99590163934426235</c:v>
                </c:pt>
                <c:pt idx="50">
                  <c:v>0.99590163934426235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74-4385-9E6C-25A2B6F5DE4B}"/>
            </c:ext>
          </c:extLst>
        </c:ser>
        <c:ser>
          <c:idx val="7"/>
          <c:order val="7"/>
          <c:tx>
            <c:strRef>
              <c:f>Graphs!$C$20</c:f>
              <c:strCache>
                <c:ptCount val="1"/>
                <c:pt idx="0">
                  <c:v>Rajasthan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SERIES!$D$1:$CF$1</c:f>
              <c:numCache>
                <c:formatCode>General</c:formatCode>
                <c:ptCount val="8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  <c:pt idx="41">
                  <c:v>2061</c:v>
                </c:pt>
                <c:pt idx="42">
                  <c:v>2062</c:v>
                </c:pt>
                <c:pt idx="43">
                  <c:v>2063</c:v>
                </c:pt>
                <c:pt idx="44">
                  <c:v>2064</c:v>
                </c:pt>
                <c:pt idx="45">
                  <c:v>2065</c:v>
                </c:pt>
                <c:pt idx="46">
                  <c:v>2066</c:v>
                </c:pt>
                <c:pt idx="47">
                  <c:v>2067</c:v>
                </c:pt>
                <c:pt idx="48">
                  <c:v>2068</c:v>
                </c:pt>
                <c:pt idx="49">
                  <c:v>2069</c:v>
                </c:pt>
                <c:pt idx="50">
                  <c:v>2070</c:v>
                </c:pt>
                <c:pt idx="51">
                  <c:v>2071</c:v>
                </c:pt>
                <c:pt idx="52">
                  <c:v>2072</c:v>
                </c:pt>
                <c:pt idx="53">
                  <c:v>2073</c:v>
                </c:pt>
                <c:pt idx="54">
                  <c:v>2074</c:v>
                </c:pt>
                <c:pt idx="55">
                  <c:v>2075</c:v>
                </c:pt>
                <c:pt idx="56">
                  <c:v>2076</c:v>
                </c:pt>
                <c:pt idx="57">
                  <c:v>2077</c:v>
                </c:pt>
                <c:pt idx="58">
                  <c:v>2078</c:v>
                </c:pt>
                <c:pt idx="59">
                  <c:v>2079</c:v>
                </c:pt>
                <c:pt idx="60">
                  <c:v>2080</c:v>
                </c:pt>
                <c:pt idx="61">
                  <c:v>2081</c:v>
                </c:pt>
                <c:pt idx="62">
                  <c:v>2082</c:v>
                </c:pt>
                <c:pt idx="63">
                  <c:v>2083</c:v>
                </c:pt>
                <c:pt idx="64">
                  <c:v>2084</c:v>
                </c:pt>
                <c:pt idx="65">
                  <c:v>2085</c:v>
                </c:pt>
                <c:pt idx="66">
                  <c:v>2086</c:v>
                </c:pt>
                <c:pt idx="67">
                  <c:v>2087</c:v>
                </c:pt>
                <c:pt idx="68">
                  <c:v>2088</c:v>
                </c:pt>
                <c:pt idx="69">
                  <c:v>2089</c:v>
                </c:pt>
                <c:pt idx="70">
                  <c:v>2090</c:v>
                </c:pt>
                <c:pt idx="71">
                  <c:v>2091</c:v>
                </c:pt>
                <c:pt idx="72">
                  <c:v>2092</c:v>
                </c:pt>
                <c:pt idx="73">
                  <c:v>2093</c:v>
                </c:pt>
                <c:pt idx="74">
                  <c:v>2094</c:v>
                </c:pt>
                <c:pt idx="75">
                  <c:v>2095</c:v>
                </c:pt>
                <c:pt idx="76">
                  <c:v>2096</c:v>
                </c:pt>
                <c:pt idx="77">
                  <c:v>2097</c:v>
                </c:pt>
                <c:pt idx="78">
                  <c:v>2098</c:v>
                </c:pt>
                <c:pt idx="79">
                  <c:v>2099</c:v>
                </c:pt>
                <c:pt idx="80">
                  <c:v>2100</c:v>
                </c:pt>
              </c:numCache>
            </c:numRef>
          </c:cat>
          <c:val>
            <c:numRef>
              <c:f>Graphs!$D$20:$CC$20</c:f>
              <c:numCache>
                <c:formatCode>0%</c:formatCode>
                <c:ptCount val="78"/>
                <c:pt idx="0">
                  <c:v>1.2994652406417111</c:v>
                </c:pt>
                <c:pt idx="1">
                  <c:v>1.2994652406417111</c:v>
                </c:pt>
                <c:pt idx="2">
                  <c:v>1.2994652406417111</c:v>
                </c:pt>
                <c:pt idx="3">
                  <c:v>1.2994652406417111</c:v>
                </c:pt>
                <c:pt idx="4">
                  <c:v>1.2994652406417113</c:v>
                </c:pt>
                <c:pt idx="5">
                  <c:v>1.2994652406417111</c:v>
                </c:pt>
                <c:pt idx="6">
                  <c:v>1.2994652406417113</c:v>
                </c:pt>
                <c:pt idx="7">
                  <c:v>1.2994652406417111</c:v>
                </c:pt>
                <c:pt idx="8">
                  <c:v>1.2994652406417113</c:v>
                </c:pt>
                <c:pt idx="9">
                  <c:v>1.2994652406417113</c:v>
                </c:pt>
                <c:pt idx="10">
                  <c:v>1.2994652406417113</c:v>
                </c:pt>
                <c:pt idx="11">
                  <c:v>1.2994652406417113</c:v>
                </c:pt>
                <c:pt idx="12">
                  <c:v>1.2994652406417111</c:v>
                </c:pt>
                <c:pt idx="13">
                  <c:v>1.2994652406417111</c:v>
                </c:pt>
                <c:pt idx="14">
                  <c:v>1.2994652406417111</c:v>
                </c:pt>
                <c:pt idx="15">
                  <c:v>1.2994652406417111</c:v>
                </c:pt>
                <c:pt idx="16">
                  <c:v>1.2994652406417111</c:v>
                </c:pt>
                <c:pt idx="17">
                  <c:v>1.2994652406417113</c:v>
                </c:pt>
                <c:pt idx="18">
                  <c:v>1.2994652406417111</c:v>
                </c:pt>
                <c:pt idx="19">
                  <c:v>1.2994652406417113</c:v>
                </c:pt>
                <c:pt idx="20">
                  <c:v>1.2994652406417113</c:v>
                </c:pt>
                <c:pt idx="21">
                  <c:v>1.2994652406417111</c:v>
                </c:pt>
                <c:pt idx="22">
                  <c:v>1.2994652406417113</c:v>
                </c:pt>
                <c:pt idx="23">
                  <c:v>1.2994652406417113</c:v>
                </c:pt>
                <c:pt idx="24">
                  <c:v>1.2994652406417111</c:v>
                </c:pt>
                <c:pt idx="25">
                  <c:v>1.2994652406417113</c:v>
                </c:pt>
                <c:pt idx="26">
                  <c:v>1.2994652406417111</c:v>
                </c:pt>
                <c:pt idx="27">
                  <c:v>1.2994652406417111</c:v>
                </c:pt>
                <c:pt idx="28">
                  <c:v>1.2994652406417113</c:v>
                </c:pt>
                <c:pt idx="29">
                  <c:v>1.2994652406417111</c:v>
                </c:pt>
                <c:pt idx="30">
                  <c:v>1.2994652406417111</c:v>
                </c:pt>
                <c:pt idx="31">
                  <c:v>1.2994652406417111</c:v>
                </c:pt>
                <c:pt idx="32">
                  <c:v>1.2994652406417113</c:v>
                </c:pt>
                <c:pt idx="33">
                  <c:v>1.2994652406417113</c:v>
                </c:pt>
                <c:pt idx="34">
                  <c:v>1.2994652406417111</c:v>
                </c:pt>
                <c:pt idx="35">
                  <c:v>1.2994652406417111</c:v>
                </c:pt>
                <c:pt idx="36">
                  <c:v>1.2994652406417113</c:v>
                </c:pt>
                <c:pt idx="37">
                  <c:v>1.2994652406417111</c:v>
                </c:pt>
                <c:pt idx="38">
                  <c:v>1.2994652406417113</c:v>
                </c:pt>
                <c:pt idx="39">
                  <c:v>1.2994652406417111</c:v>
                </c:pt>
                <c:pt idx="40">
                  <c:v>1.2994652406417111</c:v>
                </c:pt>
                <c:pt idx="41">
                  <c:v>1.2994652406417111</c:v>
                </c:pt>
                <c:pt idx="42">
                  <c:v>1.2994652406417111</c:v>
                </c:pt>
                <c:pt idx="43">
                  <c:v>1.2994652406417113</c:v>
                </c:pt>
                <c:pt idx="44">
                  <c:v>1.2994652406417111</c:v>
                </c:pt>
                <c:pt idx="45">
                  <c:v>1.2994652406417111</c:v>
                </c:pt>
                <c:pt idx="46">
                  <c:v>1.2994652406417111</c:v>
                </c:pt>
                <c:pt idx="47">
                  <c:v>1.2994652406417111</c:v>
                </c:pt>
                <c:pt idx="48">
                  <c:v>1.2994652406417111</c:v>
                </c:pt>
                <c:pt idx="49">
                  <c:v>1.2994652406417113</c:v>
                </c:pt>
                <c:pt idx="50">
                  <c:v>1.2994652406417113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74-4385-9E6C-25A2B6F5D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4862399"/>
        <c:axId val="810390831"/>
      </c:lineChart>
      <c:catAx>
        <c:axId val="116486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390831"/>
        <c:crosses val="autoZero"/>
        <c:auto val="1"/>
        <c:lblAlgn val="ctr"/>
        <c:lblOffset val="100"/>
        <c:noMultiLvlLbl val="0"/>
      </c:catAx>
      <c:valAx>
        <c:axId val="810390831"/>
        <c:scaling>
          <c:orientation val="minMax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86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55708500888646073"/>
          <c:y val="0.1330600520428509"/>
          <c:w val="0.4407433744654401"/>
          <c:h val="0.410519639980624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32</xdr:row>
      <xdr:rowOff>0</xdr:rowOff>
    </xdr:from>
    <xdr:to>
      <xdr:col>13</xdr:col>
      <xdr:colOff>152400</xdr:colOff>
      <xdr:row>70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91F258-BF2E-437B-99EE-1B2A6DF5B8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31</xdr:row>
      <xdr:rowOff>0</xdr:rowOff>
    </xdr:from>
    <xdr:to>
      <xdr:col>28</xdr:col>
      <xdr:colOff>481013</xdr:colOff>
      <xdr:row>62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C9BA2C-EA2F-4EB4-8B3C-8093DA1F61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3352800</xdr:colOff>
      <xdr:row>1</xdr:row>
      <xdr:rowOff>0</xdr:rowOff>
    </xdr:from>
    <xdr:ext cx="390525" cy="495300"/>
    <xdr:pic>
      <xdr:nvPicPr>
        <xdr:cNvPr id="2" name="Image 2">
          <a:extLst>
            <a:ext uri="{FF2B5EF4-FFF2-40B4-BE49-F238E27FC236}">
              <a16:creationId xmlns:a16="http://schemas.microsoft.com/office/drawing/2014/main" id="{85C3F5C1-24A3-7846-8244-D011642CF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8300" y="139700"/>
          <a:ext cx="390525" cy="4953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123825</xdr:colOff>
      <xdr:row>0</xdr:row>
      <xdr:rowOff>85725</xdr:rowOff>
    </xdr:from>
    <xdr:to>
      <xdr:col>3</xdr:col>
      <xdr:colOff>695325</xdr:colOff>
      <xdr:row>3</xdr:row>
      <xdr:rowOff>123825</xdr:rowOff>
    </xdr:to>
    <xdr:pic>
      <xdr:nvPicPr>
        <xdr:cNvPr id="2" name="Picture 1" descr="unlogo.gif">
          <a:extLst>
            <a:ext uri="{FF2B5EF4-FFF2-40B4-BE49-F238E27FC236}">
              <a16:creationId xmlns:a16="http://schemas.microsoft.com/office/drawing/2014/main" id="{37C9E69A-4500-481C-A3BA-BCDBD7221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0550" y="85725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2171700</xdr:colOff>
      <xdr:row>1</xdr:row>
      <xdr:rowOff>0</xdr:rowOff>
    </xdr:from>
    <xdr:to>
      <xdr:col>2</xdr:col>
      <xdr:colOff>2743200</xdr:colOff>
      <xdr:row>4</xdr:row>
      <xdr:rowOff>38100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A9D383DE-AF4E-481C-9F4F-4CAF98E4E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2171700</xdr:colOff>
      <xdr:row>1</xdr:row>
      <xdr:rowOff>0</xdr:rowOff>
    </xdr:from>
    <xdr:ext cx="571500" cy="495300"/>
    <xdr:pic>
      <xdr:nvPicPr>
        <xdr:cNvPr id="2" name="Image 2">
          <a:extLst>
            <a:ext uri="{FF2B5EF4-FFF2-40B4-BE49-F238E27FC236}">
              <a16:creationId xmlns:a16="http://schemas.microsoft.com/office/drawing/2014/main" id="{42A5C5F3-C8CF-403F-976C-14AAE4C47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142875"/>
          <a:ext cx="571500" cy="49530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olan\Downloads\WUP2018-F02-Proportion_Urban%20(1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NOTES"/>
    </sheetNames>
    <sheetDataSet>
      <sheetData sheetId="0" refreshError="1"/>
      <sheetData sheetId="1">
        <row r="17">
          <cell r="A17" t="str">
            <v>(10) Refers to the whole country.</v>
          </cell>
        </row>
        <row r="18">
          <cell r="A18" t="str">
            <v>(11) Including Abkhazia and South Ossetia.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population.un.org/wpp/Download/Standard/Mortality/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population.un.org/wpp/Download/Standard/Mortality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AEDA1-CA38-4E19-B1D2-904F78EE1C14}">
  <dimension ref="A1:CG88"/>
  <sheetViews>
    <sheetView tabSelected="1" topLeftCell="A48" zoomScaleNormal="100" workbookViewId="0">
      <selection activeCell="H63" sqref="H63"/>
    </sheetView>
  </sheetViews>
  <sheetFormatPr defaultColWidth="8.6640625" defaultRowHeight="11.25" x14ac:dyDescent="0.2"/>
  <cols>
    <col min="1" max="1" width="15.5" bestFit="1" customWidth="1"/>
    <col min="2" max="2" width="7.5" bestFit="1" customWidth="1"/>
    <col min="3" max="3" width="46" bestFit="1" customWidth="1"/>
    <col min="4" max="45" width="10.1640625" bestFit="1" customWidth="1"/>
    <col min="46" max="81" width="11.1640625" bestFit="1" customWidth="1"/>
    <col min="82" max="82" width="5.1640625" bestFit="1" customWidth="1"/>
  </cols>
  <sheetData>
    <row r="1" spans="1:84" x14ac:dyDescent="0.2">
      <c r="D1">
        <f>CALC!D1</f>
        <v>2020</v>
      </c>
      <c r="E1">
        <f t="shared" ref="E1:AJ1" si="0">+D1+1</f>
        <v>2021</v>
      </c>
      <c r="F1">
        <f t="shared" si="0"/>
        <v>2022</v>
      </c>
      <c r="G1">
        <f t="shared" si="0"/>
        <v>2023</v>
      </c>
      <c r="H1">
        <f t="shared" si="0"/>
        <v>2024</v>
      </c>
      <c r="I1">
        <f t="shared" si="0"/>
        <v>2025</v>
      </c>
      <c r="J1">
        <f t="shared" si="0"/>
        <v>2026</v>
      </c>
      <c r="K1">
        <f t="shared" si="0"/>
        <v>2027</v>
      </c>
      <c r="L1">
        <f t="shared" si="0"/>
        <v>2028</v>
      </c>
      <c r="M1">
        <f t="shared" si="0"/>
        <v>2029</v>
      </c>
      <c r="N1">
        <f t="shared" si="0"/>
        <v>2030</v>
      </c>
      <c r="O1">
        <f t="shared" si="0"/>
        <v>2031</v>
      </c>
      <c r="P1">
        <f t="shared" si="0"/>
        <v>2032</v>
      </c>
      <c r="Q1">
        <f t="shared" si="0"/>
        <v>2033</v>
      </c>
      <c r="R1">
        <f t="shared" si="0"/>
        <v>2034</v>
      </c>
      <c r="S1">
        <f t="shared" si="0"/>
        <v>2035</v>
      </c>
      <c r="T1">
        <f t="shared" si="0"/>
        <v>2036</v>
      </c>
      <c r="U1">
        <f t="shared" si="0"/>
        <v>2037</v>
      </c>
      <c r="V1">
        <f t="shared" si="0"/>
        <v>2038</v>
      </c>
      <c r="W1">
        <f t="shared" si="0"/>
        <v>2039</v>
      </c>
      <c r="X1">
        <f t="shared" si="0"/>
        <v>2040</v>
      </c>
      <c r="Y1">
        <f t="shared" si="0"/>
        <v>2041</v>
      </c>
      <c r="Z1">
        <f t="shared" si="0"/>
        <v>2042</v>
      </c>
      <c r="AA1">
        <f t="shared" si="0"/>
        <v>2043</v>
      </c>
      <c r="AB1">
        <f t="shared" si="0"/>
        <v>2044</v>
      </c>
      <c r="AC1">
        <f t="shared" si="0"/>
        <v>2045</v>
      </c>
      <c r="AD1">
        <f t="shared" si="0"/>
        <v>2046</v>
      </c>
      <c r="AE1">
        <f t="shared" si="0"/>
        <v>2047</v>
      </c>
      <c r="AF1">
        <f t="shared" si="0"/>
        <v>2048</v>
      </c>
      <c r="AG1">
        <f t="shared" si="0"/>
        <v>2049</v>
      </c>
      <c r="AH1">
        <f t="shared" si="0"/>
        <v>2050</v>
      </c>
      <c r="AI1">
        <f t="shared" si="0"/>
        <v>2051</v>
      </c>
      <c r="AJ1">
        <f t="shared" si="0"/>
        <v>2052</v>
      </c>
      <c r="AK1">
        <f t="shared" ref="AK1:BP1" si="1">+AJ1+1</f>
        <v>2053</v>
      </c>
      <c r="AL1">
        <f t="shared" si="1"/>
        <v>2054</v>
      </c>
      <c r="AM1">
        <f t="shared" si="1"/>
        <v>2055</v>
      </c>
      <c r="AN1">
        <f t="shared" si="1"/>
        <v>2056</v>
      </c>
      <c r="AO1">
        <f t="shared" si="1"/>
        <v>2057</v>
      </c>
      <c r="AP1">
        <f t="shared" si="1"/>
        <v>2058</v>
      </c>
      <c r="AQ1">
        <f t="shared" si="1"/>
        <v>2059</v>
      </c>
      <c r="AR1">
        <f t="shared" si="1"/>
        <v>2060</v>
      </c>
      <c r="AS1">
        <f t="shared" si="1"/>
        <v>2061</v>
      </c>
      <c r="AT1">
        <f t="shared" si="1"/>
        <v>2062</v>
      </c>
      <c r="AU1">
        <f t="shared" si="1"/>
        <v>2063</v>
      </c>
      <c r="AV1">
        <f t="shared" si="1"/>
        <v>2064</v>
      </c>
      <c r="AW1">
        <f t="shared" si="1"/>
        <v>2065</v>
      </c>
      <c r="AX1">
        <f t="shared" si="1"/>
        <v>2066</v>
      </c>
      <c r="AY1">
        <f t="shared" si="1"/>
        <v>2067</v>
      </c>
      <c r="AZ1">
        <f t="shared" si="1"/>
        <v>2068</v>
      </c>
      <c r="BA1">
        <f t="shared" si="1"/>
        <v>2069</v>
      </c>
      <c r="BB1">
        <f t="shared" si="1"/>
        <v>2070</v>
      </c>
      <c r="BC1">
        <f t="shared" si="1"/>
        <v>2071</v>
      </c>
      <c r="BD1">
        <f t="shared" si="1"/>
        <v>2072</v>
      </c>
      <c r="BE1">
        <f t="shared" si="1"/>
        <v>2073</v>
      </c>
      <c r="BF1">
        <f t="shared" si="1"/>
        <v>2074</v>
      </c>
      <c r="BG1">
        <f t="shared" si="1"/>
        <v>2075</v>
      </c>
      <c r="BH1">
        <f t="shared" si="1"/>
        <v>2076</v>
      </c>
      <c r="BI1">
        <f t="shared" si="1"/>
        <v>2077</v>
      </c>
      <c r="BJ1">
        <f t="shared" si="1"/>
        <v>2078</v>
      </c>
      <c r="BK1">
        <f t="shared" si="1"/>
        <v>2079</v>
      </c>
      <c r="BL1">
        <f t="shared" si="1"/>
        <v>2080</v>
      </c>
      <c r="BM1">
        <f t="shared" si="1"/>
        <v>2081</v>
      </c>
      <c r="BN1">
        <f t="shared" si="1"/>
        <v>2082</v>
      </c>
      <c r="BO1">
        <f t="shared" si="1"/>
        <v>2083</v>
      </c>
      <c r="BP1">
        <f t="shared" si="1"/>
        <v>2084</v>
      </c>
      <c r="BQ1">
        <f t="shared" ref="BQ1:CF1" si="2">+BP1+1</f>
        <v>2085</v>
      </c>
      <c r="BR1">
        <f t="shared" si="2"/>
        <v>2086</v>
      </c>
      <c r="BS1">
        <f t="shared" si="2"/>
        <v>2087</v>
      </c>
      <c r="BT1">
        <f t="shared" si="2"/>
        <v>2088</v>
      </c>
      <c r="BU1">
        <f t="shared" si="2"/>
        <v>2089</v>
      </c>
      <c r="BV1">
        <f t="shared" si="2"/>
        <v>2090</v>
      </c>
      <c r="BW1">
        <f t="shared" si="2"/>
        <v>2091</v>
      </c>
      <c r="BX1">
        <f t="shared" si="2"/>
        <v>2092</v>
      </c>
      <c r="BY1">
        <f t="shared" si="2"/>
        <v>2093</v>
      </c>
      <c r="BZ1">
        <f t="shared" si="2"/>
        <v>2094</v>
      </c>
      <c r="CA1">
        <f t="shared" si="2"/>
        <v>2095</v>
      </c>
      <c r="CB1">
        <f t="shared" si="2"/>
        <v>2096</v>
      </c>
      <c r="CC1">
        <f t="shared" si="2"/>
        <v>2097</v>
      </c>
      <c r="CD1">
        <f t="shared" si="2"/>
        <v>2098</v>
      </c>
      <c r="CE1">
        <f t="shared" si="2"/>
        <v>2099</v>
      </c>
      <c r="CF1">
        <f t="shared" si="2"/>
        <v>2100</v>
      </c>
    </row>
    <row r="2" spans="1:84" x14ac:dyDescent="0.2">
      <c r="A2" s="52" t="s">
        <v>748</v>
      </c>
      <c r="B2" s="46" t="str">
        <f>CALC!B2</f>
        <v>MIC</v>
      </c>
      <c r="C2" t="s">
        <v>521</v>
      </c>
      <c r="D2" s="46">
        <f>CALC!D2</f>
        <v>5726.4996449999999</v>
      </c>
      <c r="E2" s="46">
        <f>D2+(CALC!$F2-CALC!$D2)/2.5</f>
        <v>5781.1163429609442</v>
      </c>
      <c r="F2" s="46">
        <f>E2+(CALC!$F2-CALC!$D2)/2.5</f>
        <v>5835.7330409218885</v>
      </c>
      <c r="G2" s="46">
        <f>CALC!F2+(CALC!$G2-CALC!$F2)/10</f>
        <v>5887.3328254028729</v>
      </c>
      <c r="H2" s="46">
        <f>G2+(CALC!$G2-CALC!$F2)/5</f>
        <v>5935.9156964038948</v>
      </c>
      <c r="I2" s="46">
        <f>H2+(CALC!$G2-CALC!$F2)/5</f>
        <v>5984.4985674049167</v>
      </c>
      <c r="J2" s="46">
        <f>I2+(CALC!$G2-CALC!$F2)/5</f>
        <v>6033.0814384059386</v>
      </c>
      <c r="K2" s="46">
        <f>J2+(CALC!$G2-CALC!$F2)/5</f>
        <v>6081.6643094069605</v>
      </c>
      <c r="L2" s="46">
        <f>CALC!G2+(CALC!$H2-CALC!$G2)/10</f>
        <v>6127.2714315199546</v>
      </c>
      <c r="M2" s="46">
        <f>L2+(CALC!$H2-CALC!$G2)/5</f>
        <v>6169.9028047449174</v>
      </c>
      <c r="N2" s="46">
        <f>M2+(CALC!$H2-CALC!$G2)/5</f>
        <v>6212.5341779698801</v>
      </c>
      <c r="O2" s="46">
        <f>N2+(CALC!$H2-CALC!$G2)/5</f>
        <v>6255.1655511948429</v>
      </c>
      <c r="P2" s="46">
        <f>O2+(CALC!$H2-CALC!$G2)/5</f>
        <v>6297.7969244198057</v>
      </c>
      <c r="Q2" s="46">
        <f>CALC!H2+(CALC!$I2-CALC!$H2)/10</f>
        <v>6337.6596776849628</v>
      </c>
      <c r="R2" s="46">
        <f>Q2+(CALC!$I2-CALC!$H2)/5</f>
        <v>6374.7538109903126</v>
      </c>
      <c r="S2" s="46">
        <f>R2+(CALC!$I2-CALC!$H2)/5</f>
        <v>6411.8479442956623</v>
      </c>
      <c r="T2" s="46">
        <f>S2+(CALC!$I2-CALC!$H2)/5</f>
        <v>6448.942077601012</v>
      </c>
      <c r="U2" s="46">
        <f>T2+(CALC!$I2-CALC!$H2)/5</f>
        <v>6486.0362109063617</v>
      </c>
      <c r="V2" s="46">
        <f>CALC!I2+(CALC!$J2-CALC!$I2)/10</f>
        <v>6520.2422513664351</v>
      </c>
      <c r="W2" s="46">
        <f>V2+(CALC!$J2-CALC!$I2)/5</f>
        <v>6551.560198981234</v>
      </c>
      <c r="X2" s="46">
        <f>W2+(CALC!$J2-CALC!$I2)/5</f>
        <v>6582.8781465960328</v>
      </c>
      <c r="Y2" s="46">
        <f>X2+(CALC!$J2-CALC!$I2)/5</f>
        <v>6614.1960942108317</v>
      </c>
      <c r="Z2" s="46">
        <f>Y2+(CALC!$J2-CALC!$I2)/5</f>
        <v>6645.5140418256306</v>
      </c>
      <c r="AA2" s="46">
        <f>CALC!J2+(CALC!$K2-CALC!$J2)/10</f>
        <v>6673.7575572499709</v>
      </c>
      <c r="AB2" s="46">
        <f>AA2+(CALC!$K2-CALC!$J2)/5</f>
        <v>6698.9266404838554</v>
      </c>
      <c r="AC2" s="46">
        <f>AB2+(CALC!$K2-CALC!$J2)/5</f>
        <v>6724.0957237177399</v>
      </c>
      <c r="AD2" s="46">
        <f>AC2+(CALC!$K2-CALC!$J2)/5</f>
        <v>6749.2648069516245</v>
      </c>
      <c r="AE2" s="46">
        <f>AD2+(CALC!$K2-CALC!$J2)/5</f>
        <v>6774.433890185509</v>
      </c>
      <c r="AF2" s="46">
        <f>CALC!K2+(CALC!$L2-CALC!$K2)/10</f>
        <v>6796.1412056414274</v>
      </c>
      <c r="AG2" s="46">
        <f>AF2+(CALC!$L2-CALC!$K2)/5</f>
        <v>6814.386753319377</v>
      </c>
      <c r="AH2" s="46">
        <f>AG2+(CALC!$L2-CALC!$K2)/5</f>
        <v>6832.6323009973266</v>
      </c>
      <c r="AI2" s="46">
        <f>AH2+(CALC!$L2-CALC!$K2)/5</f>
        <v>6850.8778486752763</v>
      </c>
      <c r="AJ2" s="46">
        <f>AI2+(CALC!$L2-CALC!$K2)/5</f>
        <v>6869.1233963532259</v>
      </c>
      <c r="AK2" s="46">
        <f>CALC!L2+(CALC!$M2-CALC!$L2)/10</f>
        <v>6883.6969562653421</v>
      </c>
      <c r="AL2" s="46">
        <f>AK2+(CALC!$M2-CALC!$L2)/5</f>
        <v>6894.5985284116214</v>
      </c>
      <c r="AM2" s="46">
        <f>AL2+(CALC!$M2-CALC!$L2)/5</f>
        <v>6905.5001005579006</v>
      </c>
      <c r="AN2" s="46">
        <f>AM2+(CALC!$M2-CALC!$L2)/5</f>
        <v>6916.4016727041799</v>
      </c>
      <c r="AO2" s="46">
        <f>AN2+(CALC!$M2-CALC!$L2)/5</f>
        <v>6927.3032448504591</v>
      </c>
      <c r="AP2" s="46">
        <f>CALC!M2+(CALC!$N2-CALC!M2)/10</f>
        <v>6934.7101233086978</v>
      </c>
      <c r="AQ2" s="46">
        <f>AP2+(CALC!$N2-CALC!$M2)/5</f>
        <v>6938.6223080788941</v>
      </c>
      <c r="AR2" s="46">
        <f>AQ2+(CALC!$N2-CALC!$M2)/5</f>
        <v>6942.5344928490904</v>
      </c>
      <c r="AS2" s="46">
        <f>AR2+(CALC!$N2-CALC!$M2)/5</f>
        <v>6946.4466776192867</v>
      </c>
      <c r="AT2" s="46">
        <f>AS2+(CALC!$N2-CALC!$M2)/5</f>
        <v>6950.358862389483</v>
      </c>
      <c r="AU2" s="46">
        <f>CALC!N2+(CALC!$O2-CALC!$N2)/10</f>
        <v>6951.4251167946986</v>
      </c>
      <c r="AV2" s="46">
        <f>AU2+(CALC!$O2-CALC!$N2)/5</f>
        <v>6949.6454408349318</v>
      </c>
      <c r="AW2" s="46">
        <f>AV2+(CALC!$O2-CALC!$N2)/5</f>
        <v>6947.865764875165</v>
      </c>
      <c r="AX2" s="46">
        <f>AW2+(CALC!$O2-CALC!$N2)/5</f>
        <v>6946.0860889153982</v>
      </c>
      <c r="AY2" s="46">
        <f>AX2+(CALC!$O2-CALC!$N2)/5</f>
        <v>6944.3064129556315</v>
      </c>
      <c r="AZ2" s="46">
        <f>CALC!O2+(CALC!$P2-CALC!$O2)/10</f>
        <v>6940.1861791927249</v>
      </c>
      <c r="BA2" s="46">
        <f>AZ2+(CALC!$P2-CALC!$O2)/5</f>
        <v>6933.7253876266786</v>
      </c>
      <c r="BB2" s="46">
        <f>BA2+(CALC!$P2-CALC!$O2)/5</f>
        <v>6927.2645960606324</v>
      </c>
      <c r="BC2" s="46">
        <f>BB2+(CALC!$P2-CALC!$O2)/5</f>
        <v>6920.8038044945861</v>
      </c>
      <c r="BD2" s="46">
        <f>BC2+(CALC!$P2-CALC!$O2)/5</f>
        <v>6914.3430129285398</v>
      </c>
      <c r="BE2" s="46">
        <f>CALC!P2+(CALC!$Q2-CALC!$P2)/10</f>
        <v>6905.6342091623928</v>
      </c>
      <c r="BF2" s="46">
        <f>BE2+(CALC!$Q2-CALC!$P2)/5</f>
        <v>6894.6773931961479</v>
      </c>
      <c r="BG2" s="46">
        <f>BF2+(CALC!$Q2-CALC!$P2)/5</f>
        <v>6883.720577229903</v>
      </c>
      <c r="BH2" s="46">
        <f>BG2+(CALC!$Q2-CALC!$P2)/5</f>
        <v>6872.7637612636581</v>
      </c>
      <c r="BI2" s="46">
        <f>BH2+(CALC!$Q2-CALC!$P2)/5</f>
        <v>6861.8069452974132</v>
      </c>
      <c r="BJ2" s="46">
        <f>CALC!Q2+(CALC!$R2-CALC!$Q2)/10</f>
        <v>6848.7694720669006</v>
      </c>
      <c r="BK2" s="46">
        <f>BJ2+(CALC!$R2-CALC!$Q2)/5</f>
        <v>6833.6513415721156</v>
      </c>
      <c r="BL2" s="46">
        <f>BK2+(CALC!$R2-CALC!$Q2)/5</f>
        <v>6818.5332110773306</v>
      </c>
      <c r="BM2" s="46">
        <f>BL2+(CALC!$R2-CALC!$Q2)/5</f>
        <v>6803.4150805825457</v>
      </c>
      <c r="BN2" s="46">
        <f>BM2+(CALC!$R2-CALC!$Q2)/5</f>
        <v>6788.2969500877607</v>
      </c>
      <c r="BO2" s="46">
        <f>CALC!R2+(CALC!$S2-CALC!$R2)/10</f>
        <v>6771.4112144981382</v>
      </c>
      <c r="BP2" s="46">
        <f>BO2+(CALC!$S2-CALC!$R2)/5</f>
        <v>6752.7578738136754</v>
      </c>
      <c r="BQ2" s="46">
        <f>BP2+(CALC!$S2-CALC!$R2)/5</f>
        <v>6734.1045331292125</v>
      </c>
      <c r="BR2" s="46">
        <f>BQ2+(CALC!$S2-CALC!$R2)/5</f>
        <v>6715.4511924447497</v>
      </c>
      <c r="BS2" s="46">
        <f>BR2+(CALC!$S2-CALC!$R2)/5</f>
        <v>6696.7978517602869</v>
      </c>
      <c r="BT2" s="46">
        <f>CALC!S2+(CALC!$T2-CALC!$S2)/10</f>
        <v>6676.9052885420388</v>
      </c>
      <c r="BU2" s="46">
        <f>BT2+(CALC!$T2-CALC!$S2)/5</f>
        <v>6655.7735027900089</v>
      </c>
      <c r="BV2" s="46">
        <f>BU2+(CALC!$T2-CALC!$S2)/5</f>
        <v>6634.6417170379791</v>
      </c>
      <c r="BW2" s="46">
        <f>BV2+(CALC!$T2-CALC!$S2)/5</f>
        <v>6613.5099312859493</v>
      </c>
      <c r="BX2" s="46">
        <f>BW2+(CALC!$T2-CALC!$S2)/5</f>
        <v>6592.3781455339195</v>
      </c>
      <c r="BY2" s="46">
        <f>CALC!T2+(CALC!$U2-CALC!$T2)/10</f>
        <v>6570.4024654246114</v>
      </c>
      <c r="BZ2" s="46">
        <f>BY2+(CALC!$U2-CALC!$T2)/5</f>
        <v>6547.5828909580214</v>
      </c>
      <c r="CA2" s="46">
        <f>BZ2+(CALC!$U2-CALC!$T2)/5</f>
        <v>6524.7633164914314</v>
      </c>
      <c r="CB2" s="46">
        <f>CA2+(CALC!$U2-CALC!$T2)/5</f>
        <v>6501.9437420248414</v>
      </c>
      <c r="CC2" s="46">
        <f>CB2+(CALC!$U2-CALC!$T2)/5</f>
        <v>6479.1241675582514</v>
      </c>
      <c r="CD2" s="46">
        <f>CC2+(CALC!$U2-CALC!$T2)/5</f>
        <v>6456.3045930916614</v>
      </c>
      <c r="CE2" s="46">
        <f>CD2+(CALC!$U2-CALC!$T2)/5</f>
        <v>6433.4850186250715</v>
      </c>
      <c r="CF2" s="46">
        <f>CE2+(CALC!$U2-CALC!$T2)/5</f>
        <v>6410.6654441584815</v>
      </c>
    </row>
    <row r="3" spans="1:84" x14ac:dyDescent="0.2">
      <c r="A3" s="52" t="s">
        <v>748</v>
      </c>
      <c r="B3" s="46" t="str">
        <f>CALC!B3</f>
        <v>UMC</v>
      </c>
      <c r="C3" t="s">
        <v>521</v>
      </c>
      <c r="D3" s="46">
        <f>CALC!D3</f>
        <v>2486.4677790000001</v>
      </c>
      <c r="E3" s="46">
        <f>D3+(CALC!$F3-CALC!$D3)/2.5</f>
        <v>2498.1496031097404</v>
      </c>
      <c r="F3" s="46">
        <f>E3+(CALC!$F3-CALC!$D3)/2.5</f>
        <v>2509.8314272194807</v>
      </c>
      <c r="G3" s="46">
        <f>CALC!F3+(CALC!$G3-CALC!$F3)/10</f>
        <v>2520.0484634407594</v>
      </c>
      <c r="H3" s="46">
        <f>G3+(CALC!$G3-CALC!$F3)/5</f>
        <v>2528.8007117735769</v>
      </c>
      <c r="I3" s="46">
        <f>H3+(CALC!$G3-CALC!$F3)/5</f>
        <v>2537.5529601063945</v>
      </c>
      <c r="J3" s="46">
        <f>I3+(CALC!$G3-CALC!$F3)/5</f>
        <v>2546.305208439212</v>
      </c>
      <c r="K3" s="46">
        <f>J3+(CALC!$G3-CALC!$F3)/5</f>
        <v>2555.0574567720296</v>
      </c>
      <c r="L3" s="46">
        <f>CALC!G3+(CALC!$H3-CALC!$G3)/10</f>
        <v>2562.2762509562749</v>
      </c>
      <c r="M3" s="46">
        <f>L3+(CALC!$H3-CALC!$G3)/5</f>
        <v>2567.9615909919476</v>
      </c>
      <c r="N3" s="46">
        <f>M3+(CALC!$H3-CALC!$G3)/5</f>
        <v>2573.6469310276202</v>
      </c>
      <c r="O3" s="46">
        <f>N3+(CALC!$H3-CALC!$G3)/5</f>
        <v>2579.3322710632929</v>
      </c>
      <c r="P3" s="46">
        <f>O3+(CALC!$H3-CALC!$G3)/5</f>
        <v>2585.0176110989655</v>
      </c>
      <c r="Q3" s="46">
        <f>CALC!H3+(CALC!$I3-CALC!$H3)/10</f>
        <v>2589.1100145629462</v>
      </c>
      <c r="R3" s="46">
        <f>Q3+(CALC!$I3-CALC!$H3)/5</f>
        <v>2591.6094814552339</v>
      </c>
      <c r="S3" s="46">
        <f>R3+(CALC!$I3-CALC!$H3)/5</f>
        <v>2594.1089483475216</v>
      </c>
      <c r="T3" s="46">
        <f>S3+(CALC!$I3-CALC!$H3)/5</f>
        <v>2596.6084152398093</v>
      </c>
      <c r="U3" s="46">
        <f>T3+(CALC!$I3-CALC!$H3)/5</f>
        <v>2599.1078821320971</v>
      </c>
      <c r="V3" s="46">
        <f>CALC!I3+(CALC!$J3-CALC!$I3)/10</f>
        <v>2600.0994396345145</v>
      </c>
      <c r="W3" s="46">
        <f>V3+(CALC!$J3-CALC!$I3)/5</f>
        <v>2599.5830877470617</v>
      </c>
      <c r="X3" s="46">
        <f>W3+(CALC!$J3-CALC!$I3)/5</f>
        <v>2599.0667358596088</v>
      </c>
      <c r="Y3" s="46">
        <f>X3+(CALC!$J3-CALC!$I3)/5</f>
        <v>2598.5503839721559</v>
      </c>
      <c r="Z3" s="46">
        <f>Y3+(CALC!$J3-CALC!$I3)/5</f>
        <v>2598.0340320847031</v>
      </c>
      <c r="AA3" s="46">
        <f>CALC!J3+(CALC!$K3-CALC!$J3)/10</f>
        <v>2596.0979398704394</v>
      </c>
      <c r="AB3" s="46">
        <f>AA3+(CALC!$K3-CALC!$J3)/5</f>
        <v>2592.7421073293635</v>
      </c>
      <c r="AC3" s="46">
        <f>AB3+(CALC!$K3-CALC!$J3)/5</f>
        <v>2589.3862747882877</v>
      </c>
      <c r="AD3" s="46">
        <f>AC3+(CALC!$K3-CALC!$J3)/5</f>
        <v>2586.0304422472118</v>
      </c>
      <c r="AE3" s="46">
        <f>AD3+(CALC!$K3-CALC!$J3)/5</f>
        <v>2582.6746097061359</v>
      </c>
      <c r="AF3" s="46">
        <f>CALC!K3+(CALC!$L3-CALC!$K3)/10</f>
        <v>2577.9955409198728</v>
      </c>
      <c r="AG3" s="46">
        <f>AF3+(CALC!$L3-CALC!$K3)/5</f>
        <v>2571.9932358884207</v>
      </c>
      <c r="AH3" s="46">
        <f>AG3+(CALC!$L3-CALC!$K3)/5</f>
        <v>2565.9909308569686</v>
      </c>
      <c r="AI3" s="46">
        <f>AH3+(CALC!$L3-CALC!$K3)/5</f>
        <v>2559.9886258255165</v>
      </c>
      <c r="AJ3" s="46">
        <f>AI3+(CALC!$L3-CALC!$K3)/5</f>
        <v>2553.9863207940643</v>
      </c>
      <c r="AK3" s="46">
        <f>CALC!L3+(CALC!$M3-CALC!$L3)/10</f>
        <v>2546.8390193240025</v>
      </c>
      <c r="AL3" s="46">
        <f>AK3+(CALC!$M3-CALC!$L3)/5</f>
        <v>2538.5467214153323</v>
      </c>
      <c r="AM3" s="46">
        <f>AL3+(CALC!$M3-CALC!$L3)/5</f>
        <v>2530.2544235066621</v>
      </c>
      <c r="AN3" s="46">
        <f>AM3+(CALC!$M3-CALC!$L3)/5</f>
        <v>2521.9621255979919</v>
      </c>
      <c r="AO3" s="46">
        <f>AN3+(CALC!$M3-CALC!$L3)/5</f>
        <v>2513.6698276893217</v>
      </c>
      <c r="AP3" s="46">
        <f>CALC!M3+(CALC!$N3-CALC!M3)/10</f>
        <v>2504.4980682768041</v>
      </c>
      <c r="AQ3" s="46">
        <f>AP3+(CALC!$N3-CALC!$M3)/5</f>
        <v>2494.4468473604384</v>
      </c>
      <c r="AR3" s="46">
        <f>AQ3+(CALC!$N3-CALC!$M3)/5</f>
        <v>2484.3956264440726</v>
      </c>
      <c r="AS3" s="46">
        <f>AR3+(CALC!$N3-CALC!$M3)/5</f>
        <v>2474.3444055277068</v>
      </c>
      <c r="AT3" s="46">
        <f>AS3+(CALC!$N3-CALC!$M3)/5</f>
        <v>2464.2931846113411</v>
      </c>
      <c r="AU3" s="46">
        <f>CALC!N3+(CALC!$O3-CALC!$N3)/10</f>
        <v>2453.6256504534608</v>
      </c>
      <c r="AV3" s="46">
        <f>AU3+(CALC!$O3-CALC!$N3)/5</f>
        <v>2442.3418030540665</v>
      </c>
      <c r="AW3" s="46">
        <f>AV3+(CALC!$O3-CALC!$N3)/5</f>
        <v>2431.0579556546722</v>
      </c>
      <c r="AX3" s="46">
        <f>AW3+(CALC!$O3-CALC!$N3)/5</f>
        <v>2419.774108255278</v>
      </c>
      <c r="AY3" s="46">
        <f>AX3+(CALC!$O3-CALC!$N3)/5</f>
        <v>2408.4902608558837</v>
      </c>
      <c r="AZ3" s="46">
        <f>CALC!O3+(CALC!$P3-CALC!$O3)/10</f>
        <v>2396.8279102609476</v>
      </c>
      <c r="BA3" s="46">
        <f>AZ3+(CALC!$P3-CALC!$O3)/5</f>
        <v>2384.7870564704722</v>
      </c>
      <c r="BB3" s="46">
        <f>BA3+(CALC!$P3-CALC!$O3)/5</f>
        <v>2372.7462026799967</v>
      </c>
      <c r="BC3" s="46">
        <f>BB3+(CALC!$P3-CALC!$O3)/5</f>
        <v>2360.7053488895212</v>
      </c>
      <c r="BD3" s="46">
        <f>BC3+(CALC!$P3-CALC!$O3)/5</f>
        <v>2348.6644950990458</v>
      </c>
      <c r="BE3" s="46">
        <f>CALC!P3+(CALC!$Q3-CALC!$P3)/10</f>
        <v>2336.2818066907957</v>
      </c>
      <c r="BF3" s="46">
        <f>BE3+(CALC!$Q3-CALC!$P3)/5</f>
        <v>2323.5572836647707</v>
      </c>
      <c r="BG3" s="46">
        <f>BF3+(CALC!$Q3-CALC!$P3)/5</f>
        <v>2310.8327606387456</v>
      </c>
      <c r="BH3" s="46">
        <f>BG3+(CALC!$Q3-CALC!$P3)/5</f>
        <v>2298.1082376127206</v>
      </c>
      <c r="BI3" s="46">
        <f>BH3+(CALC!$Q3-CALC!$P3)/5</f>
        <v>2285.3837145866955</v>
      </c>
      <c r="BJ3" s="46">
        <f>CALC!Q3+(CALC!$R3-CALC!$Q3)/10</f>
        <v>2272.356110266121</v>
      </c>
      <c r="BK3" s="46">
        <f>BJ3+(CALC!$R3-CALC!$Q3)/5</f>
        <v>2259.0254246509971</v>
      </c>
      <c r="BL3" s="46">
        <f>BK3+(CALC!$R3-CALC!$Q3)/5</f>
        <v>2245.6947390358732</v>
      </c>
      <c r="BM3" s="46">
        <f>BL3+(CALC!$R3-CALC!$Q3)/5</f>
        <v>2232.3640534207493</v>
      </c>
      <c r="BN3" s="46">
        <f>BM3+(CALC!$R3-CALC!$Q3)/5</f>
        <v>2219.0333678056254</v>
      </c>
      <c r="BO3" s="46">
        <f>CALC!R3+(CALC!$S3-CALC!$R3)/10</f>
        <v>2205.5388096137981</v>
      </c>
      <c r="BP3" s="46">
        <f>BO3+(CALC!$S3-CALC!$R3)/5</f>
        <v>2191.8803788452669</v>
      </c>
      <c r="BQ3" s="46">
        <f>BP3+(CALC!$S3-CALC!$R3)/5</f>
        <v>2178.2219480767358</v>
      </c>
      <c r="BR3" s="46">
        <f>BQ3+(CALC!$S3-CALC!$R3)/5</f>
        <v>2164.5635173082046</v>
      </c>
      <c r="BS3" s="46">
        <f>BR3+(CALC!$S3-CALC!$R3)/5</f>
        <v>2150.9050865396734</v>
      </c>
      <c r="BT3" s="46">
        <f>CALC!S3+(CALC!$T3-CALC!$S3)/10</f>
        <v>2137.3287504854306</v>
      </c>
      <c r="BU3" s="46">
        <f>BT3+(CALC!$T3-CALC!$S3)/5</f>
        <v>2123.834509145478</v>
      </c>
      <c r="BV3" s="46">
        <f>BU3+(CALC!$T3-CALC!$S3)/5</f>
        <v>2110.3402678055254</v>
      </c>
      <c r="BW3" s="46">
        <f>BV3+(CALC!$T3-CALC!$S3)/5</f>
        <v>2096.8460264655728</v>
      </c>
      <c r="BX3" s="46">
        <f>BW3+(CALC!$T3-CALC!$S3)/5</f>
        <v>2083.3517851256202</v>
      </c>
      <c r="BY3" s="46">
        <f>CALC!T3+(CALC!$U3-CALC!$T3)/10</f>
        <v>2070.0985100297621</v>
      </c>
      <c r="BZ3" s="46">
        <f>BY3+(CALC!$U3-CALC!$T3)/5</f>
        <v>2057.0862011779996</v>
      </c>
      <c r="CA3" s="46">
        <f>BZ3+(CALC!$U3-CALC!$T3)/5</f>
        <v>2044.073892326237</v>
      </c>
      <c r="CB3" s="46">
        <f>CA3+(CALC!$U3-CALC!$T3)/5</f>
        <v>2031.0615834744744</v>
      </c>
      <c r="CC3" s="46">
        <f>CB3+(CALC!$U3-CALC!$T3)/5</f>
        <v>2018.0492746227119</v>
      </c>
      <c r="CD3" s="46">
        <f>CC3+(CALC!$U3-CALC!$T3)/5</f>
        <v>2005.0369657709493</v>
      </c>
      <c r="CE3" s="46">
        <f>CD3+(CALC!$U3-CALC!$T3)/5</f>
        <v>1992.0246569191868</v>
      </c>
      <c r="CF3" s="46">
        <f>CE3+(CALC!$U3-CALC!$T3)/5</f>
        <v>1979.0123480674242</v>
      </c>
    </row>
    <row r="4" spans="1:84" x14ac:dyDescent="0.2">
      <c r="A4" s="52" t="s">
        <v>748</v>
      </c>
      <c r="B4" s="46" t="str">
        <f>CALC!B4</f>
        <v>LMC</v>
      </c>
      <c r="C4" t="s">
        <v>521</v>
      </c>
      <c r="D4" s="46">
        <f>CALC!D4</f>
        <v>3240.0318659999998</v>
      </c>
      <c r="E4" s="46">
        <f>D4+(CALC!$F4-CALC!$D4)/2.5</f>
        <v>3282.9667398512042</v>
      </c>
      <c r="F4" s="46">
        <f>E4+(CALC!$F4-CALC!$D4)/2.5</f>
        <v>3325.9016137024087</v>
      </c>
      <c r="G4" s="46">
        <f>CALC!F4+(CALC!$G4-CALC!$F4)/10</f>
        <v>3367.2843619621131</v>
      </c>
      <c r="H4" s="46">
        <f>G4+(CALC!$G4-CALC!$F4)/5</f>
        <v>3407.1149846303178</v>
      </c>
      <c r="I4" s="46">
        <f>H4+(CALC!$G4-CALC!$F4)/5</f>
        <v>3446.9456072985226</v>
      </c>
      <c r="J4" s="46">
        <f>I4+(CALC!$G4-CALC!$F4)/5</f>
        <v>3486.7762299667274</v>
      </c>
      <c r="K4" s="46">
        <f>J4+(CALC!$G4-CALC!$F4)/5</f>
        <v>3526.6068526349322</v>
      </c>
      <c r="L4" s="46">
        <f>CALC!G4+(CALC!$H4-CALC!$G4)/10</f>
        <v>3564.9951805636792</v>
      </c>
      <c r="M4" s="46">
        <f>L4+(CALC!$H4-CALC!$G4)/5</f>
        <v>3601.9412137529698</v>
      </c>
      <c r="N4" s="46">
        <f>M4+(CALC!$H4-CALC!$G4)/5</f>
        <v>3638.8872469422604</v>
      </c>
      <c r="O4" s="46">
        <f>N4+(CALC!$H4-CALC!$G4)/5</f>
        <v>3675.833280131551</v>
      </c>
      <c r="P4" s="46">
        <f>O4+(CALC!$H4-CALC!$G4)/5</f>
        <v>3712.7793133208415</v>
      </c>
      <c r="Q4" s="46">
        <f>CALC!H4+(CALC!$I4-CALC!$H4)/10</f>
        <v>3748.5496631220167</v>
      </c>
      <c r="R4" s="46">
        <f>Q4+(CALC!$I4-CALC!$H4)/5</f>
        <v>3783.1443295350787</v>
      </c>
      <c r="S4" s="46">
        <f>R4+(CALC!$I4-CALC!$H4)/5</f>
        <v>3817.7389959481407</v>
      </c>
      <c r="T4" s="46">
        <f>S4+(CALC!$I4-CALC!$H4)/5</f>
        <v>3852.3336623612026</v>
      </c>
      <c r="U4" s="46">
        <f>T4+(CALC!$I4-CALC!$H4)/5</f>
        <v>3886.9283287742646</v>
      </c>
      <c r="V4" s="46">
        <f>CALC!I4+(CALC!$J4-CALC!$I4)/10</f>
        <v>3920.142811731921</v>
      </c>
      <c r="W4" s="46">
        <f>V4+(CALC!$J4-CALC!$I4)/5</f>
        <v>3951.9771112341723</v>
      </c>
      <c r="X4" s="46">
        <f>W4+(CALC!$J4-CALC!$I4)/5</f>
        <v>3983.8114107364236</v>
      </c>
      <c r="Y4" s="46">
        <f>X4+(CALC!$J4-CALC!$I4)/5</f>
        <v>4015.6457102386748</v>
      </c>
      <c r="Z4" s="46">
        <f>Y4+(CALC!$J4-CALC!$I4)/5</f>
        <v>4047.4800097409261</v>
      </c>
      <c r="AA4" s="46">
        <f>CALC!J4+(CALC!$K4-CALC!$J4)/10</f>
        <v>4077.6596173795319</v>
      </c>
      <c r="AB4" s="46">
        <f>AA4+(CALC!$K4-CALC!$J4)/5</f>
        <v>4106.1845331544919</v>
      </c>
      <c r="AC4" s="46">
        <f>AB4+(CALC!$K4-CALC!$J4)/5</f>
        <v>4134.7094489294523</v>
      </c>
      <c r="AD4" s="46">
        <f>AC4+(CALC!$K4-CALC!$J4)/5</f>
        <v>4163.2343647044127</v>
      </c>
      <c r="AE4" s="46">
        <f>AD4+(CALC!$K4-CALC!$J4)/5</f>
        <v>4191.759280479373</v>
      </c>
      <c r="AF4" s="46">
        <f>CALC!K4+(CALC!$L4-CALC!$K4)/10</f>
        <v>4218.1456647215546</v>
      </c>
      <c r="AG4" s="46">
        <f>AF4+(CALC!$L4-CALC!$K4)/5</f>
        <v>4242.3935174309572</v>
      </c>
      <c r="AH4" s="46">
        <f>AG4+(CALC!$L4-CALC!$K4)/5</f>
        <v>4266.6413701403599</v>
      </c>
      <c r="AI4" s="46">
        <f>AH4+(CALC!$L4-CALC!$K4)/5</f>
        <v>4290.8892228497625</v>
      </c>
      <c r="AJ4" s="46">
        <f>AI4+(CALC!$L4-CALC!$K4)/5</f>
        <v>4315.1370755591652</v>
      </c>
      <c r="AK4" s="46">
        <f>CALC!L4+(CALC!$M4-CALC!$L4)/10</f>
        <v>4336.8579369413392</v>
      </c>
      <c r="AL4" s="46">
        <f>AK4+(CALC!$M4-CALC!$L4)/5</f>
        <v>4356.0518069962891</v>
      </c>
      <c r="AM4" s="46">
        <f>AL4+(CALC!$M4-CALC!$L4)/5</f>
        <v>4375.245677051239</v>
      </c>
      <c r="AN4" s="46">
        <f>AM4+(CALC!$M4-CALC!$L4)/5</f>
        <v>4394.4395471061889</v>
      </c>
      <c r="AO4" s="46">
        <f>AN4+(CALC!$M4-CALC!$L4)/5</f>
        <v>4413.6334171611388</v>
      </c>
      <c r="AP4" s="46">
        <f>CALC!M4+(CALC!$N4-CALC!M4)/10</f>
        <v>4430.2120550318932</v>
      </c>
      <c r="AQ4" s="46">
        <f>AP4+(CALC!$N4-CALC!$M4)/5</f>
        <v>4444.1754607184557</v>
      </c>
      <c r="AR4" s="46">
        <f>AQ4+(CALC!$N4-CALC!$M4)/5</f>
        <v>4458.1388664050182</v>
      </c>
      <c r="AS4" s="46">
        <f>AR4+(CALC!$N4-CALC!$M4)/5</f>
        <v>4472.1022720915807</v>
      </c>
      <c r="AT4" s="46">
        <f>AS4+(CALC!$N4-CALC!$M4)/5</f>
        <v>4486.0656777781433</v>
      </c>
      <c r="AU4" s="46">
        <f>CALC!N4+(CALC!$O4-CALC!$N4)/10</f>
        <v>4497.7994663412373</v>
      </c>
      <c r="AV4" s="46">
        <f>AU4+(CALC!$O4-CALC!$N4)/5</f>
        <v>4507.3036377808648</v>
      </c>
      <c r="AW4" s="46">
        <f>AV4+(CALC!$O4-CALC!$N4)/5</f>
        <v>4516.8078092204923</v>
      </c>
      <c r="AX4" s="46">
        <f>AW4+(CALC!$O4-CALC!$N4)/5</f>
        <v>4526.3119806601198</v>
      </c>
      <c r="AY4" s="46">
        <f>AX4+(CALC!$O4-CALC!$N4)/5</f>
        <v>4535.8161520997473</v>
      </c>
      <c r="AZ4" s="46">
        <f>CALC!O4+(CALC!$P4-CALC!$O4)/10</f>
        <v>4543.3582689317773</v>
      </c>
      <c r="BA4" s="46">
        <f>AZ4+(CALC!$P4-CALC!$O4)/5</f>
        <v>4548.938331156206</v>
      </c>
      <c r="BB4" s="46">
        <f>BA4+(CALC!$P4-CALC!$O4)/5</f>
        <v>4554.5183933806347</v>
      </c>
      <c r="BC4" s="46">
        <f>BB4+(CALC!$P4-CALC!$O4)/5</f>
        <v>4560.0984556050635</v>
      </c>
      <c r="BD4" s="46">
        <f>BC4+(CALC!$P4-CALC!$O4)/5</f>
        <v>4565.6785178294922</v>
      </c>
      <c r="BE4" s="46">
        <f>CALC!P4+(CALC!$Q4-CALC!$P4)/10</f>
        <v>4569.3524024715971</v>
      </c>
      <c r="BF4" s="46">
        <f>BE4+(CALC!$Q4-CALC!$P4)/5</f>
        <v>4571.1201095313772</v>
      </c>
      <c r="BG4" s="46">
        <f>BF4+(CALC!$Q4-CALC!$P4)/5</f>
        <v>4572.8878165911574</v>
      </c>
      <c r="BH4" s="46">
        <f>BG4+(CALC!$Q4-CALC!$P4)/5</f>
        <v>4574.6555236509375</v>
      </c>
      <c r="BI4" s="46">
        <f>BH4+(CALC!$Q4-CALC!$P4)/5</f>
        <v>4576.4232307107177</v>
      </c>
      <c r="BJ4" s="46">
        <f>CALC!Q4+(CALC!$R4-CALC!$Q4)/10</f>
        <v>4576.4133618007791</v>
      </c>
      <c r="BK4" s="46">
        <f>BJ4+(CALC!$R4-CALC!$Q4)/5</f>
        <v>4574.625916921118</v>
      </c>
      <c r="BL4" s="46">
        <f>BK4+(CALC!$R4-CALC!$Q4)/5</f>
        <v>4572.838472041457</v>
      </c>
      <c r="BM4" s="46">
        <f>BL4+(CALC!$R4-CALC!$Q4)/5</f>
        <v>4571.0510271617959</v>
      </c>
      <c r="BN4" s="46">
        <f>BM4+(CALC!$R4-CALC!$Q4)/5</f>
        <v>4569.2635822821348</v>
      </c>
      <c r="BO4" s="46">
        <f>CALC!R4+(CALC!$S4-CALC!$R4)/10</f>
        <v>4565.8724048843405</v>
      </c>
      <c r="BP4" s="46">
        <f>BO4+(CALC!$S4-CALC!$R4)/5</f>
        <v>4560.8774949684084</v>
      </c>
      <c r="BQ4" s="46">
        <f>BP4+(CALC!$S4-CALC!$R4)/5</f>
        <v>4555.8825850524763</v>
      </c>
      <c r="BR4" s="46">
        <f>BQ4+(CALC!$S4-CALC!$R4)/5</f>
        <v>4550.8876751365442</v>
      </c>
      <c r="BS4" s="46">
        <f>BR4+(CALC!$S4-CALC!$R4)/5</f>
        <v>4545.8927652206121</v>
      </c>
      <c r="BT4" s="46">
        <f>CALC!S4+(CALC!$T4-CALC!$S4)/10</f>
        <v>4539.5765380566081</v>
      </c>
      <c r="BU4" s="46">
        <f>BT4+(CALC!$T4-CALC!$S4)/5</f>
        <v>4531.9389936445314</v>
      </c>
      <c r="BV4" s="46">
        <f>BU4+(CALC!$T4-CALC!$S4)/5</f>
        <v>4524.3014492324546</v>
      </c>
      <c r="BW4" s="46">
        <f>BV4+(CALC!$T4-CALC!$S4)/5</f>
        <v>4516.6639048203779</v>
      </c>
      <c r="BX4" s="46">
        <f>BW4+(CALC!$T4-CALC!$S4)/5</f>
        <v>4509.0263604083011</v>
      </c>
      <c r="BY4" s="46">
        <f>CALC!T4+(CALC!$U4-CALC!$T4)/10</f>
        <v>4500.3039553948502</v>
      </c>
      <c r="BZ4" s="46">
        <f>BY4+(CALC!$U4-CALC!$T4)/5</f>
        <v>4490.4966897800232</v>
      </c>
      <c r="CA4" s="46">
        <f>BZ4+(CALC!$U4-CALC!$T4)/5</f>
        <v>4480.6894241651962</v>
      </c>
      <c r="CB4" s="46">
        <f>CA4+(CALC!$U4-CALC!$T4)/5</f>
        <v>4470.8821585503692</v>
      </c>
      <c r="CC4" s="46">
        <f>CB4+(CALC!$U4-CALC!$T4)/5</f>
        <v>4461.0748929355423</v>
      </c>
      <c r="CD4" s="46">
        <f>CC4+(CALC!$U4-CALC!$T4)/5</f>
        <v>4451.2676273207153</v>
      </c>
      <c r="CE4" s="46">
        <f>CD4+(CALC!$U4-CALC!$T4)/5</f>
        <v>4441.4603617058883</v>
      </c>
      <c r="CF4" s="46">
        <f>CE4+(CALC!$U4-CALC!$T4)/5</f>
        <v>4431.6530960910613</v>
      </c>
    </row>
    <row r="5" spans="1:84" x14ac:dyDescent="0.2">
      <c r="A5" s="52" t="s">
        <v>748</v>
      </c>
      <c r="B5" s="46" t="str">
        <f>CALC!B5</f>
        <v>LIC</v>
      </c>
      <c r="C5" t="s">
        <v>521</v>
      </c>
      <c r="D5" s="46">
        <f>CALC!D5</f>
        <v>631.14723200000003</v>
      </c>
      <c r="E5" s="46">
        <f>D5+(CALC!$F5-CALC!$D5)/2.5</f>
        <v>646.73831029620101</v>
      </c>
      <c r="F5" s="46">
        <f>E5+(CALC!$F5-CALC!$D5)/2.5</f>
        <v>662.32938859240198</v>
      </c>
      <c r="G5" s="46">
        <f>CALC!F5+(CALC!$G5-CALC!$F5)/10</f>
        <v>677.93801040877383</v>
      </c>
      <c r="H5" s="46">
        <f>G5+(CALC!$G5-CALC!$F5)/5</f>
        <v>693.56417574531633</v>
      </c>
      <c r="I5" s="46">
        <f>H5+(CALC!$G5-CALC!$F5)/5</f>
        <v>709.19034108185883</v>
      </c>
      <c r="J5" s="46">
        <f>I5+(CALC!$G5-CALC!$F5)/5</f>
        <v>724.81650641840133</v>
      </c>
      <c r="K5" s="46">
        <f>J5+(CALC!$G5-CALC!$F5)/5</f>
        <v>740.44267175494383</v>
      </c>
      <c r="L5" s="46">
        <f>CALC!G5+(CALC!$H5-CALC!$G5)/10</f>
        <v>756.12887274596358</v>
      </c>
      <c r="M5" s="46">
        <f>L5+(CALC!$H5-CALC!$G5)/5</f>
        <v>771.87510939146034</v>
      </c>
      <c r="N5" s="46">
        <f>M5+(CALC!$H5-CALC!$G5)/5</f>
        <v>787.62134603695711</v>
      </c>
      <c r="O5" s="46">
        <f>N5+(CALC!$H5-CALC!$G5)/5</f>
        <v>803.36758268245387</v>
      </c>
      <c r="P5" s="46">
        <f>O5+(CALC!$H5-CALC!$G5)/5</f>
        <v>819.11381932795064</v>
      </c>
      <c r="Q5" s="46">
        <f>CALC!H5+(CALC!$I5-CALC!$H5)/10</f>
        <v>834.79240845057302</v>
      </c>
      <c r="R5" s="46">
        <f>Q5+(CALC!$I5-CALC!$H5)/5</f>
        <v>850.40335005032148</v>
      </c>
      <c r="S5" s="46">
        <f>R5+(CALC!$I5-CALC!$H5)/5</f>
        <v>866.01429165006994</v>
      </c>
      <c r="T5" s="46">
        <f>S5+(CALC!$I5-CALC!$H5)/5</f>
        <v>881.62523324981839</v>
      </c>
      <c r="U5" s="46">
        <f>T5+(CALC!$I5-CALC!$H5)/5</f>
        <v>897.23617484956685</v>
      </c>
      <c r="V5" s="46">
        <f>CALC!I5+(CALC!$J5-CALC!$I5)/10</f>
        <v>912.6593795805519</v>
      </c>
      <c r="W5" s="46">
        <f>V5+(CALC!$J5-CALC!$I5)/5</f>
        <v>927.89484744277365</v>
      </c>
      <c r="X5" s="46">
        <f>W5+(CALC!$J5-CALC!$I5)/5</f>
        <v>943.13031530499541</v>
      </c>
      <c r="Y5" s="46">
        <f>X5+(CALC!$J5-CALC!$I5)/5</f>
        <v>958.36578316721716</v>
      </c>
      <c r="Z5" s="46">
        <f>Y5+(CALC!$J5-CALC!$I5)/5</f>
        <v>973.60125102943891</v>
      </c>
      <c r="AA5" s="46">
        <f>CALC!J5+(CALC!$K5-CALC!$J5)/10</f>
        <v>988.55129670757822</v>
      </c>
      <c r="AB5" s="46">
        <f>AA5+(CALC!$K5-CALC!$J5)/5</f>
        <v>1003.2159202016347</v>
      </c>
      <c r="AC5" s="46">
        <f>AB5+(CALC!$K5-CALC!$J5)/5</f>
        <v>1017.8805436956912</v>
      </c>
      <c r="AD5" s="46">
        <f>AC5+(CALC!$K5-CALC!$J5)/5</f>
        <v>1032.5451671897479</v>
      </c>
      <c r="AE5" s="46">
        <f>AD5+(CALC!$K5-CALC!$J5)/5</f>
        <v>1047.2097906838044</v>
      </c>
      <c r="AF5" s="46">
        <f>CALC!K5+(CALC!$L5-CALC!$K5)/10</f>
        <v>1061.4927069720793</v>
      </c>
      <c r="AG5" s="46">
        <f>AF5+(CALC!$L5-CALC!$K5)/5</f>
        <v>1075.3939160545724</v>
      </c>
      <c r="AH5" s="46">
        <f>AG5+(CALC!$L5-CALC!$K5)/5</f>
        <v>1089.2951251370655</v>
      </c>
      <c r="AI5" s="46">
        <f>AH5+(CALC!$L5-CALC!$K5)/5</f>
        <v>1103.1963342195586</v>
      </c>
      <c r="AJ5" s="46">
        <f>AI5+(CALC!$L5-CALC!$K5)/5</f>
        <v>1117.0975433020517</v>
      </c>
      <c r="AK5" s="46">
        <f>CALC!L5+(CALC!$M5-CALC!$L5)/10</f>
        <v>1130.4771960048733</v>
      </c>
      <c r="AL5" s="46">
        <f>AK5+(CALC!$M5-CALC!$L5)/5</f>
        <v>1143.335292328024</v>
      </c>
      <c r="AM5" s="46">
        <f>AL5+(CALC!$M5-CALC!$L5)/5</f>
        <v>1156.1933886511747</v>
      </c>
      <c r="AN5" s="46">
        <f>AM5+(CALC!$M5-CALC!$L5)/5</f>
        <v>1169.0514849743254</v>
      </c>
      <c r="AO5" s="46">
        <f>AN5+(CALC!$M5-CALC!$L5)/5</f>
        <v>1181.9095812974761</v>
      </c>
      <c r="AP5" s="46">
        <f>CALC!M5+(CALC!$N5-CALC!M5)/10</f>
        <v>1194.1588348385226</v>
      </c>
      <c r="AQ5" s="46">
        <f>AP5+(CALC!$N5-CALC!$M5)/5</f>
        <v>1205.7992455974641</v>
      </c>
      <c r="AR5" s="46">
        <f>AQ5+(CALC!$N5-CALC!$M5)/5</f>
        <v>1217.4396563564055</v>
      </c>
      <c r="AS5" s="46">
        <f>AR5+(CALC!$N5-CALC!$M5)/5</f>
        <v>1229.080067115347</v>
      </c>
      <c r="AT5" s="46">
        <f>AS5+(CALC!$N5-CALC!$M5)/5</f>
        <v>1240.7204778742885</v>
      </c>
      <c r="AU5" s="46">
        <f>CALC!N5+(CALC!$O5-CALC!$N5)/10</f>
        <v>1251.8015611396006</v>
      </c>
      <c r="AV5" s="46">
        <f>AU5+(CALC!$O5-CALC!$N5)/5</f>
        <v>1262.3233169112843</v>
      </c>
      <c r="AW5" s="46">
        <f>AV5+(CALC!$O5-CALC!$N5)/5</f>
        <v>1272.8450726829681</v>
      </c>
      <c r="AX5" s="46">
        <f>AW5+(CALC!$O5-CALC!$N5)/5</f>
        <v>1283.3668284546518</v>
      </c>
      <c r="AY5" s="46">
        <f>AX5+(CALC!$O5-CALC!$N5)/5</f>
        <v>1293.8885842263355</v>
      </c>
      <c r="AZ5" s="46">
        <f>CALC!O5+(CALC!$P5-CALC!$O5)/10</f>
        <v>1303.8485982195127</v>
      </c>
      <c r="BA5" s="46">
        <f>AZ5+(CALC!$P5-CALC!$O5)/5</f>
        <v>1313.2468704341825</v>
      </c>
      <c r="BB5" s="46">
        <f>BA5+(CALC!$P5-CALC!$O5)/5</f>
        <v>1322.6451426488522</v>
      </c>
      <c r="BC5" s="46">
        <f>BB5+(CALC!$P5-CALC!$O5)/5</f>
        <v>1332.043414863522</v>
      </c>
      <c r="BD5" s="46">
        <f>BC5+(CALC!$P5-CALC!$O5)/5</f>
        <v>1341.4416870781918</v>
      </c>
      <c r="BE5" s="46">
        <f>CALC!P5+(CALC!$Q5-CALC!$P5)/10</f>
        <v>1350.2591999946451</v>
      </c>
      <c r="BF5" s="46">
        <f>BE5+(CALC!$Q5-CALC!$P5)/5</f>
        <v>1358.4959536128831</v>
      </c>
      <c r="BG5" s="46">
        <f>BF5+(CALC!$Q5-CALC!$P5)/5</f>
        <v>1366.7327072311211</v>
      </c>
      <c r="BH5" s="46">
        <f>BG5+(CALC!$Q5-CALC!$P5)/5</f>
        <v>1374.9694608493592</v>
      </c>
      <c r="BI5" s="46">
        <f>BH5+(CALC!$Q5-CALC!$P5)/5</f>
        <v>1383.2062144675972</v>
      </c>
      <c r="BJ5" s="46">
        <f>CALC!Q5+(CALC!$R5-CALC!$Q5)/10</f>
        <v>1390.8052192429341</v>
      </c>
      <c r="BK5" s="46">
        <f>BJ5+(CALC!$R5-CALC!$Q5)/5</f>
        <v>1397.76647517537</v>
      </c>
      <c r="BL5" s="46">
        <f>BK5+(CALC!$R5-CALC!$Q5)/5</f>
        <v>1404.727731107806</v>
      </c>
      <c r="BM5" s="46">
        <f>BL5+(CALC!$R5-CALC!$Q5)/5</f>
        <v>1411.688987040242</v>
      </c>
      <c r="BN5" s="46">
        <f>BM5+(CALC!$R5-CALC!$Q5)/5</f>
        <v>1418.6502429726779</v>
      </c>
      <c r="BO5" s="46">
        <f>CALC!R5+(CALC!$S5-CALC!$R5)/10</f>
        <v>1424.9676421917782</v>
      </c>
      <c r="BP5" s="46">
        <f>BO5+(CALC!$S5-CALC!$R5)/5</f>
        <v>1430.6411846975429</v>
      </c>
      <c r="BQ5" s="46">
        <f>BP5+(CALC!$S5-CALC!$R5)/5</f>
        <v>1436.3147272033077</v>
      </c>
      <c r="BR5" s="46">
        <f>BQ5+(CALC!$S5-CALC!$R5)/5</f>
        <v>1441.9882697090725</v>
      </c>
      <c r="BS5" s="46">
        <f>BR5+(CALC!$S5-CALC!$R5)/5</f>
        <v>1447.6618122148373</v>
      </c>
      <c r="BT5" s="46">
        <f>CALC!S5+(CALC!$T5-CALC!$S5)/10</f>
        <v>1452.7113028179581</v>
      </c>
      <c r="BU5" s="46">
        <f>BT5+(CALC!$T5-CALC!$S5)/5</f>
        <v>1457.1367415184354</v>
      </c>
      <c r="BV5" s="46">
        <f>BU5+(CALC!$T5-CALC!$S5)/5</f>
        <v>1461.5621802189128</v>
      </c>
      <c r="BW5" s="46">
        <f>BV5+(CALC!$T5-CALC!$S5)/5</f>
        <v>1465.9876189193901</v>
      </c>
      <c r="BX5" s="46">
        <f>BW5+(CALC!$T5-CALC!$S5)/5</f>
        <v>1470.4130576198675</v>
      </c>
      <c r="BY5" s="46">
        <f>CALC!T5+(CALC!$U5-CALC!$T5)/10</f>
        <v>1474.2691778404694</v>
      </c>
      <c r="BZ5" s="46">
        <f>BY5+(CALC!$U5-CALC!$T5)/5</f>
        <v>1477.5559795811964</v>
      </c>
      <c r="CA5" s="46">
        <f>BZ5+(CALC!$U5-CALC!$T5)/5</f>
        <v>1480.8427813219234</v>
      </c>
      <c r="CB5" s="46">
        <f>CA5+(CALC!$U5-CALC!$T5)/5</f>
        <v>1484.1295830626505</v>
      </c>
      <c r="CC5" s="46">
        <f>CB5+(CALC!$U5-CALC!$T5)/5</f>
        <v>1487.4163848033775</v>
      </c>
      <c r="CD5" s="46">
        <f>CC5+(CALC!$U5-CALC!$T5)/5</f>
        <v>1490.7031865441045</v>
      </c>
      <c r="CE5" s="46">
        <f>CD5+(CALC!$U5-CALC!$T5)/5</f>
        <v>1493.9899882848315</v>
      </c>
      <c r="CF5" s="46">
        <f>CE5+(CALC!$U5-CALC!$T5)/5</f>
        <v>1497.2767900255585</v>
      </c>
    </row>
    <row r="6" spans="1:84" x14ac:dyDescent="0.2">
      <c r="A6" s="52" t="s">
        <v>748</v>
      </c>
      <c r="B6" s="46" t="str">
        <f>CALC!B6</f>
        <v>LIC/LMC</v>
      </c>
      <c r="C6" t="s">
        <v>521</v>
      </c>
      <c r="D6" s="46">
        <f>CALC!D6</f>
        <v>3871.1790979999996</v>
      </c>
      <c r="E6" s="46">
        <f>D6+(CALC!$F6-CALC!$D6)/2.5</f>
        <v>3929.705050147405</v>
      </c>
      <c r="F6" s="46">
        <f>E6+(CALC!$F6-CALC!$D6)/2.5</f>
        <v>3988.2310022948104</v>
      </c>
      <c r="G6" s="46">
        <f>CALC!F6+(CALC!$G6-CALC!$F6)/10</f>
        <v>4045.2223723708871</v>
      </c>
      <c r="H6" s="46">
        <f>G6+(CALC!$G6-CALC!$F6)/5</f>
        <v>4100.6791603756346</v>
      </c>
      <c r="I6" s="46">
        <f>H6+(CALC!$G6-CALC!$F6)/5</f>
        <v>4156.1359483803817</v>
      </c>
      <c r="J6" s="46">
        <f>I6+(CALC!$G6-CALC!$F6)/5</f>
        <v>4211.5927363851288</v>
      </c>
      <c r="K6" s="46">
        <f>J6+(CALC!$G6-CALC!$F6)/5</f>
        <v>4267.0495243898758</v>
      </c>
      <c r="L6" s="46">
        <f>CALC!G6+(CALC!$H6-CALC!$G6)/10</f>
        <v>4321.1240533096425</v>
      </c>
      <c r="M6" s="46">
        <f>L6+(CALC!$H6-CALC!$G6)/5</f>
        <v>4373.8163231444296</v>
      </c>
      <c r="N6" s="46">
        <f>M6+(CALC!$H6-CALC!$G6)/5</f>
        <v>4426.5085929792167</v>
      </c>
      <c r="O6" s="46">
        <f>N6+(CALC!$H6-CALC!$G6)/5</f>
        <v>4479.2008628140038</v>
      </c>
      <c r="P6" s="46">
        <f>O6+(CALC!$H6-CALC!$G6)/5</f>
        <v>4531.8931326487909</v>
      </c>
      <c r="Q6" s="46">
        <f>CALC!H6+(CALC!$I6-CALC!$H6)/10</f>
        <v>4583.3420715725897</v>
      </c>
      <c r="R6" s="46">
        <f>Q6+(CALC!$I6-CALC!$H6)/5</f>
        <v>4633.5476795854001</v>
      </c>
      <c r="S6" s="46">
        <f>R6+(CALC!$I6-CALC!$H6)/5</f>
        <v>4683.7532875982106</v>
      </c>
      <c r="T6" s="46">
        <f>S6+(CALC!$I6-CALC!$H6)/5</f>
        <v>4733.958895611021</v>
      </c>
      <c r="U6" s="46">
        <f>T6+(CALC!$I6-CALC!$H6)/5</f>
        <v>4784.1645036238315</v>
      </c>
      <c r="V6" s="46">
        <f>CALC!I6+(CALC!$J6-CALC!$I6)/10</f>
        <v>4832.802191312473</v>
      </c>
      <c r="W6" s="46">
        <f>V6+(CALC!$J6-CALC!$I6)/5</f>
        <v>4879.8719586769457</v>
      </c>
      <c r="X6" s="46">
        <f>W6+(CALC!$J6-CALC!$I6)/5</f>
        <v>4926.9417260414184</v>
      </c>
      <c r="Y6" s="46">
        <f>X6+(CALC!$J6-CALC!$I6)/5</f>
        <v>4974.0114934058911</v>
      </c>
      <c r="Z6" s="46">
        <f>Y6+(CALC!$J6-CALC!$I6)/5</f>
        <v>5021.0812607703638</v>
      </c>
      <c r="AA6" s="46">
        <f>CALC!J6+(CALC!$K6-CALC!$J6)/10</f>
        <v>5066.2109140871098</v>
      </c>
      <c r="AB6" s="46">
        <f>AA6+(CALC!$K6-CALC!$J6)/5</f>
        <v>5109.4004533561265</v>
      </c>
      <c r="AC6" s="46">
        <f>AB6+(CALC!$K6-CALC!$J6)/5</f>
        <v>5152.5899926251432</v>
      </c>
      <c r="AD6" s="46">
        <f>AC6+(CALC!$K6-CALC!$J6)/5</f>
        <v>5195.7795318941598</v>
      </c>
      <c r="AE6" s="46">
        <f>AD6+(CALC!$K6-CALC!$J6)/5</f>
        <v>5238.9690711631765</v>
      </c>
      <c r="AF6" s="46">
        <f>CALC!K6+(CALC!$L6-CALC!$K6)/10</f>
        <v>5279.6383716936334</v>
      </c>
      <c r="AG6" s="46">
        <f>AF6+(CALC!$L6-CALC!$K6)/5</f>
        <v>5317.7874334855287</v>
      </c>
      <c r="AH6" s="46">
        <f>AG6+(CALC!$L6-CALC!$K6)/5</f>
        <v>5355.936495277424</v>
      </c>
      <c r="AI6" s="46">
        <f>AH6+(CALC!$L6-CALC!$K6)/5</f>
        <v>5394.0855570693193</v>
      </c>
      <c r="AJ6" s="46">
        <f>AI6+(CALC!$L6-CALC!$K6)/5</f>
        <v>5432.2346188612146</v>
      </c>
      <c r="AK6" s="46">
        <f>CALC!L6+(CALC!$M6-CALC!$L6)/10</f>
        <v>5467.3351329462121</v>
      </c>
      <c r="AL6" s="46">
        <f>AK6+(CALC!$M6-CALC!$L6)/5</f>
        <v>5499.3870993243127</v>
      </c>
      <c r="AM6" s="46">
        <f>AL6+(CALC!$M6-CALC!$L6)/5</f>
        <v>5531.4390657024132</v>
      </c>
      <c r="AN6" s="46">
        <f>AM6+(CALC!$M6-CALC!$L6)/5</f>
        <v>5563.4910320805138</v>
      </c>
      <c r="AO6" s="46">
        <f>AN6+(CALC!$M6-CALC!$L6)/5</f>
        <v>5595.5429984586144</v>
      </c>
      <c r="AP6" s="46">
        <f>CALC!M6+(CALC!$N6-CALC!M6)/10</f>
        <v>5624.3708898704162</v>
      </c>
      <c r="AQ6" s="46">
        <f>AP6+(CALC!$N6-CALC!$M6)/5</f>
        <v>5649.9747063159202</v>
      </c>
      <c r="AR6" s="46">
        <f>AQ6+(CALC!$N6-CALC!$M6)/5</f>
        <v>5675.5785227614242</v>
      </c>
      <c r="AS6" s="46">
        <f>AR6+(CALC!$N6-CALC!$M6)/5</f>
        <v>5701.1823392069282</v>
      </c>
      <c r="AT6" s="46">
        <f>AS6+(CALC!$N6-CALC!$M6)/5</f>
        <v>5726.7861556524322</v>
      </c>
      <c r="AU6" s="46">
        <f>CALC!N6+(CALC!$O6-CALC!$N6)/10</f>
        <v>5749.6010274808377</v>
      </c>
      <c r="AV6" s="46">
        <f>AU6+(CALC!$O6-CALC!$N6)/5</f>
        <v>5769.6269546921494</v>
      </c>
      <c r="AW6" s="46">
        <f>AV6+(CALC!$O6-CALC!$N6)/5</f>
        <v>5789.6528819034611</v>
      </c>
      <c r="AX6" s="46">
        <f>AW6+(CALC!$O6-CALC!$N6)/5</f>
        <v>5809.6788091147728</v>
      </c>
      <c r="AY6" s="46">
        <f>AX6+(CALC!$O6-CALC!$N6)/5</f>
        <v>5829.7047363260845</v>
      </c>
      <c r="AZ6" s="46">
        <f>CALC!O6+(CALC!$P6-CALC!$O6)/10</f>
        <v>5847.2068671512889</v>
      </c>
      <c r="BA6" s="46">
        <f>AZ6+(CALC!$P6-CALC!$O6)/5</f>
        <v>5862.1852015903878</v>
      </c>
      <c r="BB6" s="46">
        <f>BA6+(CALC!$P6-CALC!$O6)/5</f>
        <v>5877.1635360294867</v>
      </c>
      <c r="BC6" s="46">
        <f>BB6+(CALC!$P6-CALC!$O6)/5</f>
        <v>5892.1418704685857</v>
      </c>
      <c r="BD6" s="46">
        <f>BC6+(CALC!$P6-CALC!$O6)/5</f>
        <v>5907.1202049076846</v>
      </c>
      <c r="BE6" s="46">
        <f>CALC!P6+(CALC!$Q6-CALC!$P6)/10</f>
        <v>5919.6116024662424</v>
      </c>
      <c r="BF6" s="46">
        <f>BE6+(CALC!$Q6-CALC!$P6)/5</f>
        <v>5929.6160631442608</v>
      </c>
      <c r="BG6" s="46">
        <f>BF6+(CALC!$Q6-CALC!$P6)/5</f>
        <v>5939.6205238222792</v>
      </c>
      <c r="BH6" s="46">
        <f>BG6+(CALC!$Q6-CALC!$P6)/5</f>
        <v>5949.6249845002976</v>
      </c>
      <c r="BI6" s="46">
        <f>BH6+(CALC!$Q6-CALC!$P6)/5</f>
        <v>5959.629445178316</v>
      </c>
      <c r="BJ6" s="46">
        <f>CALC!Q6+(CALC!$R6-CALC!$Q6)/10</f>
        <v>5967.2185810437131</v>
      </c>
      <c r="BK6" s="46">
        <f>BJ6+(CALC!$R6-CALC!$Q6)/5</f>
        <v>5972.392392096488</v>
      </c>
      <c r="BL6" s="46">
        <f>BK6+(CALC!$R6-CALC!$Q6)/5</f>
        <v>5977.5662031492629</v>
      </c>
      <c r="BM6" s="46">
        <f>BL6+(CALC!$R6-CALC!$Q6)/5</f>
        <v>5982.7400142020379</v>
      </c>
      <c r="BN6" s="46">
        <f>BM6+(CALC!$R6-CALC!$Q6)/5</f>
        <v>5987.9138252548128</v>
      </c>
      <c r="BO6" s="46">
        <f>CALC!R6+(CALC!$S6-CALC!$R6)/10</f>
        <v>5990.8400470761189</v>
      </c>
      <c r="BP6" s="46">
        <f>BO6+(CALC!$S6-CALC!$R6)/5</f>
        <v>5991.5186796659518</v>
      </c>
      <c r="BQ6" s="46">
        <f>BP6+(CALC!$S6-CALC!$R6)/5</f>
        <v>5992.1973122557847</v>
      </c>
      <c r="BR6" s="46">
        <f>BQ6+(CALC!$S6-CALC!$R6)/5</f>
        <v>5992.8759448456176</v>
      </c>
      <c r="BS6" s="46">
        <f>BR6+(CALC!$S6-CALC!$R6)/5</f>
        <v>5993.5545774354505</v>
      </c>
      <c r="BT6" s="46">
        <f>CALC!S6+(CALC!$T6-CALC!$S6)/10</f>
        <v>5992.2878408745664</v>
      </c>
      <c r="BU6" s="46">
        <f>BT6+(CALC!$T6-CALC!$S6)/5</f>
        <v>5989.0757351629672</v>
      </c>
      <c r="BV6" s="46">
        <f>BU6+(CALC!$T6-CALC!$S6)/5</f>
        <v>5985.8636294513681</v>
      </c>
      <c r="BW6" s="46">
        <f>BV6+(CALC!$T6-CALC!$S6)/5</f>
        <v>5982.6515237397689</v>
      </c>
      <c r="BX6" s="46">
        <f>BW6+(CALC!$T6-CALC!$S6)/5</f>
        <v>5979.4394180281697</v>
      </c>
      <c r="BY6" s="46">
        <f>CALC!T6+(CALC!$U6-CALC!$T6)/10</f>
        <v>5974.5731332353198</v>
      </c>
      <c r="BZ6" s="46">
        <f>BY6+(CALC!$U6-CALC!$T6)/5</f>
        <v>5968.0526693612192</v>
      </c>
      <c r="CA6" s="46">
        <f>BZ6+(CALC!$U6-CALC!$T6)/5</f>
        <v>5961.5322054871185</v>
      </c>
      <c r="CB6" s="46">
        <f>CA6+(CALC!$U6-CALC!$T6)/5</f>
        <v>5955.0117416130179</v>
      </c>
      <c r="CC6" s="46">
        <f>CB6+(CALC!$U6-CALC!$T6)/5</f>
        <v>5948.4912777389172</v>
      </c>
      <c r="CD6" s="46">
        <f>CC6+(CALC!$U6-CALC!$T6)/5</f>
        <v>5941.9708138648166</v>
      </c>
      <c r="CE6" s="46">
        <f>CD6+(CALC!$U6-CALC!$T6)/5</f>
        <v>5935.4503499907159</v>
      </c>
      <c r="CF6" s="46">
        <f>CE6+(CALC!$U6-CALC!$T6)/5</f>
        <v>5928.9298861166153</v>
      </c>
    </row>
    <row r="7" spans="1:84" x14ac:dyDescent="0.2">
      <c r="A7" s="52" t="s">
        <v>748</v>
      </c>
      <c r="B7" s="46" t="str">
        <f>CALC!B7</f>
        <v>USA</v>
      </c>
      <c r="C7" t="s">
        <v>521</v>
      </c>
      <c r="D7" s="46">
        <f>CALC!D7</f>
        <v>326.83819899999997</v>
      </c>
      <c r="E7" s="46">
        <f>D7+(CALC!$F7-CALC!$D7)/2.5</f>
        <v>329.4277551088262</v>
      </c>
      <c r="F7" s="46">
        <f>E7+(CALC!$F7-CALC!$D7)/2.5</f>
        <v>332.01731121765243</v>
      </c>
      <c r="G7" s="46">
        <f>CALC!F7+(CALC!$G7-CALC!$F7)/10</f>
        <v>334.59646937627679</v>
      </c>
      <c r="H7" s="46">
        <f>G7+(CALC!$G7-CALC!$F7)/5</f>
        <v>337.16522958469932</v>
      </c>
      <c r="I7" s="46">
        <f>H7+(CALC!$G7-CALC!$F7)/5</f>
        <v>339.73398979312185</v>
      </c>
      <c r="J7" s="46">
        <f>I7+(CALC!$G7-CALC!$F7)/5</f>
        <v>342.30275000154438</v>
      </c>
      <c r="K7" s="46">
        <f>J7+(CALC!$G7-CALC!$F7)/5</f>
        <v>344.87151020996691</v>
      </c>
      <c r="L7" s="46">
        <f>CALC!G7+(CALC!$H7-CALC!$G7)/10</f>
        <v>347.38100239393299</v>
      </c>
      <c r="M7" s="46">
        <f>L7+(CALC!$H7-CALC!$G7)/5</f>
        <v>349.83122655344272</v>
      </c>
      <c r="N7" s="46">
        <f>M7+(CALC!$H7-CALC!$G7)/5</f>
        <v>352.28145071295245</v>
      </c>
      <c r="O7" s="46">
        <f>N7+(CALC!$H7-CALC!$G7)/5</f>
        <v>354.73167487246218</v>
      </c>
      <c r="P7" s="46">
        <f>O7+(CALC!$H7-CALC!$G7)/5</f>
        <v>357.18189903197191</v>
      </c>
      <c r="Q7" s="46">
        <f>CALC!H7+(CALC!$I7-CALC!$H7)/10</f>
        <v>359.55109761079939</v>
      </c>
      <c r="R7" s="46">
        <f>Q7+(CALC!$I7-CALC!$H7)/5</f>
        <v>361.83927060894467</v>
      </c>
      <c r="S7" s="46">
        <f>R7+(CALC!$I7-CALC!$H7)/5</f>
        <v>364.12744360708996</v>
      </c>
      <c r="T7" s="46">
        <f>S7+(CALC!$I7-CALC!$H7)/5</f>
        <v>366.41561660523524</v>
      </c>
      <c r="U7" s="46">
        <f>T7+(CALC!$I7-CALC!$H7)/5</f>
        <v>368.70378960338053</v>
      </c>
      <c r="V7" s="46">
        <f>CALC!I7+(CALC!$J7-CALC!$I7)/10</f>
        <v>370.90806566097183</v>
      </c>
      <c r="W7" s="46">
        <f>V7+(CALC!$J7-CALC!$I7)/5</f>
        <v>373.02844477800909</v>
      </c>
      <c r="X7" s="46">
        <f>W7+(CALC!$J7-CALC!$I7)/5</f>
        <v>375.14882389504635</v>
      </c>
      <c r="Y7" s="46">
        <f>X7+(CALC!$J7-CALC!$I7)/5</f>
        <v>377.26920301208361</v>
      </c>
      <c r="Z7" s="46">
        <f>Y7+(CALC!$J7-CALC!$I7)/5</f>
        <v>379.38958212912087</v>
      </c>
      <c r="AA7" s="46">
        <f>CALC!J7+(CALC!$K7-CALC!$J7)/10</f>
        <v>381.42196696494955</v>
      </c>
      <c r="AB7" s="46">
        <f>AA7+(CALC!$K7-CALC!$J7)/5</f>
        <v>383.36635751956982</v>
      </c>
      <c r="AC7" s="46">
        <f>AB7+(CALC!$K7-CALC!$J7)/5</f>
        <v>385.31074807419009</v>
      </c>
      <c r="AD7" s="46">
        <f>AC7+(CALC!$K7-CALC!$J7)/5</f>
        <v>387.25513862881036</v>
      </c>
      <c r="AE7" s="46">
        <f>AD7+(CALC!$K7-CALC!$J7)/5</f>
        <v>389.19952918343063</v>
      </c>
      <c r="AF7" s="46">
        <f>CALC!K7+(CALC!$L7-CALC!$K7)/10</f>
        <v>391.09285081807843</v>
      </c>
      <c r="AG7" s="46">
        <f>AF7+(CALC!$L7-CALC!$K7)/5</f>
        <v>392.93510353275389</v>
      </c>
      <c r="AH7" s="46">
        <f>AG7+(CALC!$L7-CALC!$K7)/5</f>
        <v>394.77735624742934</v>
      </c>
      <c r="AI7" s="46">
        <f>AH7+(CALC!$L7-CALC!$K7)/5</f>
        <v>396.61960896210479</v>
      </c>
      <c r="AJ7" s="46">
        <f>AI7+(CALC!$L7-CALC!$K7)/5</f>
        <v>398.46186167678025</v>
      </c>
      <c r="AK7" s="46">
        <f>CALC!L7+(CALC!$M7-CALC!$L7)/10</f>
        <v>400.30209425172467</v>
      </c>
      <c r="AL7" s="46">
        <f>AK7+(CALC!$M7-CALC!$L7)/5</f>
        <v>402.14030668693812</v>
      </c>
      <c r="AM7" s="46">
        <f>AL7+(CALC!$M7-CALC!$L7)/5</f>
        <v>403.97851912215157</v>
      </c>
      <c r="AN7" s="46">
        <f>AM7+(CALC!$M7-CALC!$L7)/5</f>
        <v>405.81673155736502</v>
      </c>
      <c r="AO7" s="46">
        <f>AN7+(CALC!$M7-CALC!$L7)/5</f>
        <v>407.65494399257847</v>
      </c>
      <c r="AP7" s="46">
        <f>CALC!M7+(CALC!$N7-CALC!M7)/10</f>
        <v>409.50393823438912</v>
      </c>
      <c r="AQ7" s="46">
        <f>AP7+(CALC!$N7-CALC!$M7)/5</f>
        <v>411.3637142827971</v>
      </c>
      <c r="AR7" s="46">
        <f>AQ7+(CALC!$N7-CALC!$M7)/5</f>
        <v>413.22349033120508</v>
      </c>
      <c r="AS7" s="46">
        <f>AR7+(CALC!$N7-CALC!$M7)/5</f>
        <v>415.08326637961306</v>
      </c>
      <c r="AT7" s="46">
        <f>AS7+(CALC!$N7-CALC!$M7)/5</f>
        <v>416.94304242802104</v>
      </c>
      <c r="AU7" s="46">
        <f>CALC!N7+(CALC!$O7-CALC!$N7)/10</f>
        <v>418.74920809288108</v>
      </c>
      <c r="AV7" s="46">
        <f>AU7+(CALC!$O7-CALC!$N7)/5</f>
        <v>420.50176337419333</v>
      </c>
      <c r="AW7" s="46">
        <f>AV7+(CALC!$O7-CALC!$N7)/5</f>
        <v>422.25431865550559</v>
      </c>
      <c r="AX7" s="46">
        <f>AW7+(CALC!$O7-CALC!$N7)/5</f>
        <v>424.00687393681784</v>
      </c>
      <c r="AY7" s="46">
        <f>AX7+(CALC!$O7-CALC!$N7)/5</f>
        <v>425.75942921813009</v>
      </c>
      <c r="AZ7" s="46">
        <f>CALC!O7+(CALC!$P7-CALC!$O7)/10</f>
        <v>427.41804502671948</v>
      </c>
      <c r="BA7" s="46">
        <f>AZ7+(CALC!$P7-CALC!$O7)/5</f>
        <v>428.98272136258618</v>
      </c>
      <c r="BB7" s="46">
        <f>BA7+(CALC!$P7-CALC!$O7)/5</f>
        <v>430.54739769845287</v>
      </c>
      <c r="BC7" s="46">
        <f>BB7+(CALC!$P7-CALC!$O7)/5</f>
        <v>432.11207403431956</v>
      </c>
      <c r="BD7" s="46">
        <f>BC7+(CALC!$P7-CALC!$O7)/5</f>
        <v>433.67675037018626</v>
      </c>
      <c r="BE7" s="46">
        <f>CALC!P7+(CALC!$Q7-CALC!$P7)/10</f>
        <v>435.11961185214648</v>
      </c>
      <c r="BF7" s="46">
        <f>BE7+(CALC!$Q7-CALC!$P7)/5</f>
        <v>436.4406584802</v>
      </c>
      <c r="BG7" s="46">
        <f>BF7+(CALC!$Q7-CALC!$P7)/5</f>
        <v>437.76170510825352</v>
      </c>
      <c r="BH7" s="46">
        <f>BG7+(CALC!$Q7-CALC!$P7)/5</f>
        <v>439.08275173630705</v>
      </c>
      <c r="BI7" s="46">
        <f>BH7+(CALC!$Q7-CALC!$P7)/5</f>
        <v>440.40379836436057</v>
      </c>
      <c r="BJ7" s="46">
        <f>CALC!Q7+(CALC!$R7-CALC!$Q7)/10</f>
        <v>441.58586640124946</v>
      </c>
      <c r="BK7" s="46">
        <f>BJ7+(CALC!$R7-CALC!$Q7)/5</f>
        <v>442.62895584697372</v>
      </c>
      <c r="BL7" s="46">
        <f>BK7+(CALC!$R7-CALC!$Q7)/5</f>
        <v>443.67204529269799</v>
      </c>
      <c r="BM7" s="46">
        <f>BL7+(CALC!$R7-CALC!$Q7)/5</f>
        <v>444.71513473842225</v>
      </c>
      <c r="BN7" s="46">
        <f>BM7+(CALC!$R7-CALC!$Q7)/5</f>
        <v>445.75822418414651</v>
      </c>
      <c r="BO7" s="46">
        <f>CALC!R7+(CALC!$S7-CALC!$R7)/10</f>
        <v>446.66773972032053</v>
      </c>
      <c r="BP7" s="46">
        <f>BO7+(CALC!$S7-CALC!$R7)/5</f>
        <v>447.44368134694423</v>
      </c>
      <c r="BQ7" s="46">
        <f>BP7+(CALC!$S7-CALC!$R7)/5</f>
        <v>448.21962297356794</v>
      </c>
      <c r="BR7" s="46">
        <f>BQ7+(CALC!$S7-CALC!$R7)/5</f>
        <v>448.99556460019164</v>
      </c>
      <c r="BS7" s="46">
        <f>BR7+(CALC!$S7-CALC!$R7)/5</f>
        <v>449.77150622681535</v>
      </c>
      <c r="BT7" s="46">
        <f>CALC!S7+(CALC!$T7-CALC!$S7)/10</f>
        <v>450.43337592896268</v>
      </c>
      <c r="BU7" s="46">
        <f>BT7+(CALC!$T7-CALC!$S7)/5</f>
        <v>450.98117370663351</v>
      </c>
      <c r="BV7" s="46">
        <f>BU7+(CALC!$T7-CALC!$S7)/5</f>
        <v>451.52897148430435</v>
      </c>
      <c r="BW7" s="46">
        <f>BV7+(CALC!$T7-CALC!$S7)/5</f>
        <v>452.07676926197519</v>
      </c>
      <c r="BX7" s="46">
        <f>BW7+(CALC!$T7-CALC!$S7)/5</f>
        <v>452.62456703964602</v>
      </c>
      <c r="BY7" s="46">
        <f>CALC!T7+(CALC!$U7-CALC!$T7)/10</f>
        <v>453.07018740195292</v>
      </c>
      <c r="BZ7" s="46">
        <f>BY7+(CALC!$U7-CALC!$T7)/5</f>
        <v>453.41363034889605</v>
      </c>
      <c r="CA7" s="46">
        <f>BZ7+(CALC!$U7-CALC!$T7)/5</f>
        <v>453.75707329583918</v>
      </c>
      <c r="CB7" s="46">
        <f>CA7+(CALC!$U7-CALC!$T7)/5</f>
        <v>454.10051624278231</v>
      </c>
      <c r="CC7" s="46">
        <f>CB7+(CALC!$U7-CALC!$T7)/5</f>
        <v>454.44395918972543</v>
      </c>
      <c r="CD7" s="46">
        <f>CC7+(CALC!$U7-CALC!$T7)/5</f>
        <v>454.78740213666856</v>
      </c>
      <c r="CE7" s="46">
        <f>CD7+(CALC!$U7-CALC!$T7)/5</f>
        <v>455.13084508361169</v>
      </c>
      <c r="CF7" s="46">
        <f>CE7+(CALC!$U7-CALC!$T7)/5</f>
        <v>455.47428803055482</v>
      </c>
    </row>
    <row r="9" spans="1:84" s="52" customFormat="1" x14ac:dyDescent="0.2">
      <c r="A9" s="52" t="s">
        <v>759</v>
      </c>
      <c r="B9" s="52" t="str">
        <f>CALC!B58</f>
        <v>MIC</v>
      </c>
      <c r="C9" s="52" t="str">
        <f>CALC!C58</f>
        <v>VSL</v>
      </c>
      <c r="D9" s="52">
        <f>CALC!D58</f>
        <v>359277.05670593865</v>
      </c>
      <c r="E9" s="52">
        <f>D9*(1+CALC!$F44)^1.5</f>
        <v>390622.62668686849</v>
      </c>
      <c r="F9" s="52">
        <f>E9*(1+CALC!$F44)^1.5</f>
        <v>424702.9795855775</v>
      </c>
      <c r="G9" s="52">
        <f>CALC!F58*(1+CALC!$G44)^0.5^1.5</f>
        <v>457680.52311346476</v>
      </c>
      <c r="H9" s="52">
        <f>G9*(1+CALC!$G44)^1.5</f>
        <v>488864.79796348279</v>
      </c>
      <c r="I9" s="52">
        <f>H9*(1+CALC!$G44)^1.5</f>
        <v>522173.82785290282</v>
      </c>
      <c r="J9" s="52">
        <f>I9*(1+CALC!$G44)^1.5</f>
        <v>557752.38395242475</v>
      </c>
      <c r="K9" s="52">
        <f>J9*(1+CALC!$G44)^1.5</f>
        <v>595755.10148365179</v>
      </c>
      <c r="L9" s="52">
        <f>CALC!$G58*(1+CALC!$H44)^0.5^1.5</f>
        <v>630829.7578151332</v>
      </c>
      <c r="M9" s="52">
        <f>L9*(1+CALC!$H44)^1.5</f>
        <v>662177.83740246948</v>
      </c>
      <c r="N9" s="52">
        <f>M9*(1+CALC!$H44)^1.5</f>
        <v>695083.70985173015</v>
      </c>
      <c r="O9" s="52">
        <f>N9*(1+CALC!$H44)^1.5</f>
        <v>729624.78719684563</v>
      </c>
      <c r="P9" s="52">
        <f>O9*(1+CALC!$H44)^1.5</f>
        <v>765882.32833941618</v>
      </c>
      <c r="Q9" s="52">
        <f>CALC!$H58*(1+CALC!$I44)^0.5^1.5</f>
        <v>798979.22113057424</v>
      </c>
      <c r="R9" s="52">
        <f>Q9*(1+CALC!$I44)^1.5</f>
        <v>828361.46504539554</v>
      </c>
      <c r="S9" s="52">
        <f>R9*(1+CALC!$I44)^1.5</f>
        <v>858824.23300219188</v>
      </c>
      <c r="T9" s="52">
        <f>S9*(1+CALC!$I44)^1.5</f>
        <v>890407.26097921829</v>
      </c>
      <c r="U9" s="52">
        <f>T9*(1+CALC!$I44)^1.5</f>
        <v>923151.74623454106</v>
      </c>
      <c r="V9" s="52">
        <f>CALC!$I58*(1+CALC!$J44)^0.5^1.5</f>
        <v>953175.58075450093</v>
      </c>
      <c r="W9" s="52">
        <f>V9*(1+CALC!$J44)^1.5</f>
        <v>980140.03615763574</v>
      </c>
      <c r="X9" s="52">
        <f>W9*(1+CALC!$J44)^1.5</f>
        <v>1007867.2910594863</v>
      </c>
      <c r="Y9" s="52">
        <f>X9*(1+CALC!$J44)^1.5</f>
        <v>1036378.9243522106</v>
      </c>
      <c r="Z9" s="52">
        <f>Y9*(1+CALC!$J44)^1.5</f>
        <v>1065697.1253748632</v>
      </c>
      <c r="AA9" s="52">
        <f>CALC!$J58*(1+CALC!$K44)^0.5^1.5</f>
        <v>1093574.2408501063</v>
      </c>
      <c r="AB9" s="52">
        <f>AA9*(1+CALC!$K44)^1.5</f>
        <v>1119855.5464958861</v>
      </c>
      <c r="AC9" s="52">
        <f>AB9*(1+CALC!$K44)^1.5</f>
        <v>1146768.4572038974</v>
      </c>
      <c r="AD9" s="52">
        <f>AC9*(1+CALC!$K44)^1.5</f>
        <v>1174328.152012808</v>
      </c>
      <c r="AE9" s="52">
        <f>AD9*(1+CALC!$K44)^1.5</f>
        <v>1202550.1747512922</v>
      </c>
      <c r="AF9" s="52">
        <f>CALC!$K58*(1+CALC!$L44)^0.5^1.5</f>
        <v>1230345.9803262411</v>
      </c>
      <c r="AG9" s="52">
        <f>AF9*(1+CALC!$L44)^1.5</f>
        <v>1257655.2819428758</v>
      </c>
      <c r="AH9" s="52">
        <f>AG9*(1+CALC!$L44)^1.5</f>
        <v>1285570.7528539319</v>
      </c>
      <c r="AI9" s="52">
        <f>AH9*(1+CALC!$L44)^1.5</f>
        <v>1314105.8478602185</v>
      </c>
      <c r="AJ9" s="52">
        <f>AI9*(1+CALC!$L44)^1.5</f>
        <v>1343274.3204112339</v>
      </c>
      <c r="AK9" s="52">
        <f>CALC!$L58*(1+CALC!$M44)^0.5^1.5</f>
        <v>1372497.0018552076</v>
      </c>
      <c r="AL9" s="52">
        <f>AK9*(1+CALC!$M44)^1.5</f>
        <v>1401749.5462079656</v>
      </c>
      <c r="AM9" s="52">
        <f>AL9*(1+CALC!$M44)^1.5</f>
        <v>1431625.5610309346</v>
      </c>
      <c r="AN9" s="52">
        <f>AM9*(1+CALC!$M44)^1.5</f>
        <v>1462138.3345845318</v>
      </c>
      <c r="AO9" s="52">
        <f>AN9*(1+CALC!$M44)^1.5</f>
        <v>1493301.4383468626</v>
      </c>
      <c r="AP9" s="52">
        <f>CALC!$M58*(1+CALC!$N44)^0.5^1.5</f>
        <v>1524567.0372953778</v>
      </c>
      <c r="AQ9" s="52">
        <f>AP9*(1+CALC!$N44)^1.5</f>
        <v>1555914.0064400656</v>
      </c>
      <c r="AR9" s="52">
        <f>AQ9*(1+CALC!$N44)^1.5</f>
        <v>1587905.5077375022</v>
      </c>
      <c r="AS9" s="52">
        <f>AR9*(1+CALC!$N44)^1.5</f>
        <v>1620554.7935596798</v>
      </c>
      <c r="AT9" s="52">
        <f>AS9*(1+CALC!$N44)^1.5</f>
        <v>1653875.388763621</v>
      </c>
      <c r="AU9" s="52">
        <f>CALC!$N58*(1+CALC!$O44)^0.5^1.5</f>
        <v>1687131.767760498</v>
      </c>
      <c r="AV9" s="52">
        <f>AU9*(1+CALC!$O44)^1.5</f>
        <v>1720292.8143118478</v>
      </c>
      <c r="AW9" s="52">
        <f>AV9*(1+CALC!$O44)^1.5</f>
        <v>1754105.6505036952</v>
      </c>
      <c r="AX9" s="52">
        <f>AW9*(1+CALC!$O44)^1.5</f>
        <v>1788583.0874436393</v>
      </c>
      <c r="AY9" s="52">
        <f>AX9*(1+CALC!$O44)^1.5</f>
        <v>1823738.1880451799</v>
      </c>
      <c r="AZ9" s="52">
        <f>CALC!$O58*(1+CALC!$P44)^0.5^1.5</f>
        <v>1858808.0234717489</v>
      </c>
      <c r="BA9" s="52">
        <f>AZ9*(1+CALC!$P44)^1.5</f>
        <v>1893761.3941095844</v>
      </c>
      <c r="BB9" s="52">
        <f>BA9*(1+CALC!$P44)^1.5</f>
        <v>1929372.0344081479</v>
      </c>
      <c r="BC9" s="52">
        <f>BB9*(1+CALC!$P44)^1.5</f>
        <v>1965652.303787977</v>
      </c>
      <c r="BD9" s="52">
        <f>BC9*(1+CALC!$P44)^1.5</f>
        <v>2002614.7940784439</v>
      </c>
      <c r="BE9" s="52">
        <f>CALC!$P58*(1+CALC!$Q44)^0.5^1.5</f>
        <v>2039562.8886073153</v>
      </c>
      <c r="BF9" s="52">
        <f>BE9*(1+CALC!$Q44)^1.5</f>
        <v>2076470.3894886479</v>
      </c>
      <c r="BG9" s="52">
        <f>BF9*(1+CALC!$Q44)^1.5</f>
        <v>2114045.7607401046</v>
      </c>
      <c r="BH9" s="52">
        <f>BG9*(1+CALC!$Q44)^1.5</f>
        <v>2152301.0880033746</v>
      </c>
      <c r="BI9" s="52">
        <f>BH9*(1+CALC!$Q44)^1.5</f>
        <v>2191248.6756193759</v>
      </c>
      <c r="BJ9" s="52">
        <f>CALC!$Q58*(1+CALC!$R44)^0.5^1.5</f>
        <v>2230382.0534287668</v>
      </c>
      <c r="BK9" s="52">
        <f>BJ9*(1+CALC!$R44)^1.5</f>
        <v>2269686.1688698614</v>
      </c>
      <c r="BL9" s="52">
        <f>BK9*(1+CALC!$R44)^1.5</f>
        <v>2309682.9071233715</v>
      </c>
      <c r="BM9" s="52">
        <f>BL9*(1+CALC!$R44)^1.5</f>
        <v>2350384.4736887696</v>
      </c>
      <c r="BN9" s="52">
        <f>BM9*(1+CALC!$R44)^1.5</f>
        <v>2391803.2891526069</v>
      </c>
      <c r="BO9" s="52">
        <f>CALC!$R58*(1+CALC!$S44)^0.5^1.5</f>
        <v>2433770.0669627977</v>
      </c>
      <c r="BP9" s="52">
        <f>BO9*(1+CALC!$S44)^1.5</f>
        <v>2476288.0930500459</v>
      </c>
      <c r="BQ9" s="52">
        <f>BP9*(1+CALC!$S44)^1.5</f>
        <v>2519548.9101539538</v>
      </c>
      <c r="BR9" s="52">
        <f>BQ9*(1+CALC!$S44)^1.5</f>
        <v>2563565.4948528158</v>
      </c>
      <c r="BS9" s="52">
        <f>BR9*(1+CALC!$S44)^1.5</f>
        <v>2608351.050426085</v>
      </c>
      <c r="BT9" s="52">
        <f>CALC!$S58*(1+CALC!T44)^0.5^1.5</f>
        <v>2653780.8549353862</v>
      </c>
      <c r="BU9" s="52">
        <f>BT9*(1+CALC!$T44)^1.5</f>
        <v>2699861.358205352</v>
      </c>
      <c r="BV9" s="52">
        <f>BU9*(1+CALC!$T44)^1.5</f>
        <v>2746742.0077186162</v>
      </c>
      <c r="BW9" s="52">
        <f>BV9*(1+CALC!$T44)^1.5</f>
        <v>2794436.6972906804</v>
      </c>
      <c r="BX9" s="52">
        <f>BW9*(1+CALC!$T44)^1.5</f>
        <v>2842959.561990581</v>
      </c>
      <c r="BY9" s="52">
        <f>CALC!$T58*(1+CALC!$U44)^0.5^1.5</f>
        <v>2892008.9182233764</v>
      </c>
      <c r="BZ9" s="52">
        <f>BY9*(1+CALC!$U44)^1.5</f>
        <v>2941583.0371144977</v>
      </c>
      <c r="CA9" s="52">
        <f>BZ9*(1+CALC!$U44)^1.5</f>
        <v>2992006.9435869595</v>
      </c>
      <c r="CB9" s="52">
        <f>CA9*(1+CALC!$U44)^1.5</f>
        <v>3043295.2044943846</v>
      </c>
      <c r="CC9" s="52">
        <f>CB9*(1+CALC!$U44)^1.5</f>
        <v>3095462.636391886</v>
      </c>
    </row>
    <row r="10" spans="1:84" s="52" customFormat="1" x14ac:dyDescent="0.2">
      <c r="A10" s="52" t="s">
        <v>759</v>
      </c>
      <c r="B10" s="52" t="str">
        <f>CALC!B59</f>
        <v>UMC</v>
      </c>
      <c r="C10" s="52" t="str">
        <f>CALC!C59</f>
        <v>VSL</v>
      </c>
      <c r="D10" s="52">
        <f>CALC!D59</f>
        <v>784150.86914895987</v>
      </c>
      <c r="E10" s="52">
        <f>D10*(1+CALC!$F45)^1.5</f>
        <v>853408.54747386696</v>
      </c>
      <c r="F10" s="52">
        <f>E10*(1+CALC!$F45)^1.5</f>
        <v>928783.19409616571</v>
      </c>
      <c r="G10" s="52">
        <f>CALC!F59*(1+CALC!$G45)^0.5^1.5</f>
        <v>999915.05528903182</v>
      </c>
      <c r="H10" s="52">
        <f>G10*(1+CALC!$G45)^1.5</f>
        <v>1064886.3623768229</v>
      </c>
      <c r="I10" s="52">
        <f>H10*(1+CALC!$G45)^1.5</f>
        <v>1134079.298814395</v>
      </c>
      <c r="J10" s="52">
        <f>I10*(1+CALC!$G45)^1.5</f>
        <v>1207768.1726796639</v>
      </c>
      <c r="K10" s="52">
        <f>J10*(1+CALC!$G45)^1.5</f>
        <v>1286245.1157189386</v>
      </c>
      <c r="L10" s="52">
        <f>CALC!$G59*(1+CALC!$H45)^0.5^1.5</f>
        <v>1357815.8641478373</v>
      </c>
      <c r="M10" s="52">
        <f>L10*(1+CALC!$H45)^1.5</f>
        <v>1420806.7130606116</v>
      </c>
      <c r="N10" s="52">
        <f>M10*(1+CALC!$H45)^1.5</f>
        <v>1486719.7896122877</v>
      </c>
      <c r="O10" s="52">
        <f>N10*(1+CALC!$H45)^1.5</f>
        <v>1555690.6597544434</v>
      </c>
      <c r="P10" s="52">
        <f>O10*(1+CALC!$H45)^1.5</f>
        <v>1627861.1785199665</v>
      </c>
      <c r="Q10" s="52">
        <f>CALC!$H59*(1+CALC!$I45)^0.5^1.5</f>
        <v>1693819.0021236432</v>
      </c>
      <c r="R10" s="52">
        <f>Q10*(1+CALC!$I45)^1.5</f>
        <v>1752556.9838432486</v>
      </c>
      <c r="S10" s="52">
        <f>R10*(1+CALC!$I45)^1.5</f>
        <v>1813331.8718038201</v>
      </c>
      <c r="T10" s="52">
        <f>S10*(1+CALC!$I45)^1.5</f>
        <v>1876214.3015109203</v>
      </c>
      <c r="U10" s="52">
        <f>T10*(1+CALC!$I45)^1.5</f>
        <v>1941277.3579567624</v>
      </c>
      <c r="V10" s="52">
        <f>CALC!$I59*(1+CALC!$J45)^0.5^1.5</f>
        <v>2001210.0705525773</v>
      </c>
      <c r="W10" s="52">
        <f>V10*(1+CALC!$J45)^1.5</f>
        <v>2055406.4430167517</v>
      </c>
      <c r="X10" s="52">
        <f>W10*(1+CALC!$J45)^1.5</f>
        <v>2111070.5508433934</v>
      </c>
      <c r="Y10" s="52">
        <f>X10*(1+CALC!$J45)^1.5</f>
        <v>2168242.142949197</v>
      </c>
      <c r="Z10" s="52">
        <f>Y10*(1+CALC!$J45)^1.5</f>
        <v>2226962.044723101</v>
      </c>
      <c r="AA10" s="52">
        <f>CALC!$J59*(1+CALC!$K45)^0.5^1.5</f>
        <v>2283774.5689616702</v>
      </c>
      <c r="AB10" s="52">
        <f>AA10*(1+CALC!$K45)^1.5</f>
        <v>2338455.0882963482</v>
      </c>
      <c r="AC10" s="52">
        <f>AB10*(1+CALC!$K45)^1.5</f>
        <v>2394444.8258154066</v>
      </c>
      <c r="AD10" s="52">
        <f>AC10*(1+CALC!$K45)^1.5</f>
        <v>2451775.1281899298</v>
      </c>
      <c r="AE10" s="52">
        <f>AD10*(1+CALC!$K45)^1.5</f>
        <v>2510478.092625787</v>
      </c>
      <c r="AF10" s="52">
        <f>CALC!$K59*(1+CALC!$L45)^0.5^1.5</f>
        <v>2567963.0659600068</v>
      </c>
      <c r="AG10" s="52">
        <f>AF10*(1+CALC!$L45)^1.5</f>
        <v>2624083.4778608209</v>
      </c>
      <c r="AH10" s="52">
        <f>AG10*(1+CALC!$L45)^1.5</f>
        <v>2681430.3484571148</v>
      </c>
      <c r="AI10" s="52">
        <f>AH10*(1+CALC!$L45)^1.5</f>
        <v>2740030.4808474537</v>
      </c>
      <c r="AJ10" s="52">
        <f>AI10*(1+CALC!$L45)^1.5</f>
        <v>2799911.2638868541</v>
      </c>
      <c r="AK10" s="52">
        <f>CALC!$L59*(1+CALC!$M45)^0.5^1.5</f>
        <v>2858671.6610915833</v>
      </c>
      <c r="AL10" s="52">
        <f>AK10*(1+CALC!$M45)^1.5</f>
        <v>2916187.3394389837</v>
      </c>
      <c r="AM10" s="52">
        <f>AL10*(1+CALC!$M45)^1.5</f>
        <v>2974860.2172300229</v>
      </c>
      <c r="AN10" s="52">
        <f>AM10*(1+CALC!$M45)^1.5</f>
        <v>3034713.5769954966</v>
      </c>
      <c r="AO10" s="52">
        <f>AN10*(1+CALC!$M45)^1.5</f>
        <v>3095771.1697042417</v>
      </c>
      <c r="AP10" s="52">
        <f>CALC!$M59*(1+CALC!$N45)^0.5^1.5</f>
        <v>3155464.5268802033</v>
      </c>
      <c r="AQ10" s="52">
        <f>AP10*(1+CALC!$N45)^1.5</f>
        <v>3213668.3841289147</v>
      </c>
      <c r="AR10" s="52">
        <f>AQ10*(1+CALC!$N45)^1.5</f>
        <v>3272945.8357627853</v>
      </c>
      <c r="AS10" s="52">
        <f>AR10*(1+CALC!$N45)^1.5</f>
        <v>3333316.6846773336</v>
      </c>
      <c r="AT10" s="52">
        <f>AS10*(1+CALC!$N45)^1.5</f>
        <v>3394801.0990407318</v>
      </c>
      <c r="AU10" s="52">
        <f>CALC!$N59*(1+CALC!$O45)^0.5^1.5</f>
        <v>3455154.9529156084</v>
      </c>
      <c r="AV10" s="52">
        <f>AU10*(1+CALC!$O45)^1.5</f>
        <v>3514278.3784990809</v>
      </c>
      <c r="AW10" s="52">
        <f>AV10*(1+CALC!$O45)^1.5</f>
        <v>3574413.5038472125</v>
      </c>
      <c r="AX10" s="52">
        <f>AW10*(1+CALC!$O45)^1.5</f>
        <v>3635577.6408191128</v>
      </c>
      <c r="AY10" s="52">
        <f>AX10*(1+CALC!$O45)^1.5</f>
        <v>3697788.3975084834</v>
      </c>
      <c r="AZ10" s="52">
        <f>CALC!$O59*(1+CALC!$P45)^0.5^1.5</f>
        <v>3759428.6624750444</v>
      </c>
      <c r="BA10" s="52">
        <f>AZ10*(1+CALC!$P45)^1.5</f>
        <v>3820434.8863466159</v>
      </c>
      <c r="BB10" s="52">
        <f>BA10*(1+CALC!$P45)^1.5</f>
        <v>3882431.0902617555</v>
      </c>
      <c r="BC10" s="52">
        <f>BB10*(1+CALC!$P45)^1.5</f>
        <v>3945433.339146703</v>
      </c>
      <c r="BD10" s="52">
        <f>BC10*(1+CALC!$P45)^1.5</f>
        <v>4009457.9586216961</v>
      </c>
      <c r="BE10" s="52">
        <f>CALC!$P59*(1+CALC!$Q45)^0.5^1.5</f>
        <v>4073876.5712802513</v>
      </c>
      <c r="BF10" s="52">
        <f>BE10*(1+CALC!$Q45)^1.5</f>
        <v>4138674.9494245686</v>
      </c>
      <c r="BG10" s="52">
        <f>BF10*(1+CALC!$Q45)^1.5</f>
        <v>4204503.9993962394</v>
      </c>
      <c r="BH10" s="52">
        <f>BG10*(1+CALC!$Q45)^1.5</f>
        <v>4271380.1148835951</v>
      </c>
      <c r="BI10" s="52">
        <f>BH10*(1+CALC!$Q45)^1.5</f>
        <v>4339319.9503301475</v>
      </c>
      <c r="BJ10" s="52">
        <f>CALC!$Q59*(1+CALC!$R45)^0.5^1.5</f>
        <v>4408282.9195991326</v>
      </c>
      <c r="BK10" s="52">
        <f>BJ10*(1+CALC!$R45)^1.5</f>
        <v>4478283.4694222957</v>
      </c>
      <c r="BL10" s="52">
        <f>BK10*(1+CALC!$R45)^1.5</f>
        <v>4549395.5806095805</v>
      </c>
      <c r="BM10" s="52">
        <f>BL10*(1+CALC!$R45)^1.5</f>
        <v>4621636.9040032923</v>
      </c>
      <c r="BN10" s="52">
        <f>BM10*(1+CALC!$R45)^1.5</f>
        <v>4695025.3707291689</v>
      </c>
      <c r="BO10" s="52">
        <f>CALC!$R59*(1+CALC!$S45)^0.5^1.5</f>
        <v>4769635.5384593783</v>
      </c>
      <c r="BP10" s="52">
        <f>BO10*(1+CALC!$S45)^1.5</f>
        <v>4845488.5983472578</v>
      </c>
      <c r="BQ10" s="52">
        <f>BP10*(1+CALC!$S45)^1.5</f>
        <v>4922547.9740317976</v>
      </c>
      <c r="BR10" s="52">
        <f>BQ10*(1+CALC!$S45)^1.5</f>
        <v>5000832.8499440989</v>
      </c>
      <c r="BS10" s="52">
        <f>BR10*(1+CALC!$S45)^1.5</f>
        <v>5080362.7156114895</v>
      </c>
      <c r="BT10" s="52">
        <f>CALC!$S59*(1+CALC!T45)^0.5^1.5</f>
        <v>5160805.6831981018</v>
      </c>
      <c r="BU10" s="52">
        <f>BT10*(1+CALC!$T45)^1.5</f>
        <v>5242165.161099948</v>
      </c>
      <c r="BV10" s="52">
        <f>BU10*(1+CALC!$T45)^1.5</f>
        <v>5324807.2613384603</v>
      </c>
      <c r="BW10" s="52">
        <f>BV10*(1+CALC!$T45)^1.5</f>
        <v>5408752.2042997684</v>
      </c>
      <c r="BX10" s="52">
        <f>BW10*(1+CALC!$T45)^1.5</f>
        <v>5494020.5291419458</v>
      </c>
      <c r="BY10" s="52">
        <f>CALC!$T59*(1+CALC!$U45)^0.5^1.5</f>
        <v>5580139.8255488249</v>
      </c>
      <c r="BZ10" s="52">
        <f>BY10*(1+CALC!$U45)^1.5</f>
        <v>5667108.0890569901</v>
      </c>
      <c r="CA10" s="52">
        <f>BZ10*(1+CALC!$U45)^1.5</f>
        <v>5755431.7807612373</v>
      </c>
      <c r="CB10" s="52">
        <f>CA10*(1+CALC!$U45)^1.5</f>
        <v>5845132.025443418</v>
      </c>
      <c r="CC10" s="52">
        <f>CB10*(1+CALC!$U45)^1.5</f>
        <v>5936230.2771218661</v>
      </c>
    </row>
    <row r="11" spans="1:84" s="52" customFormat="1" x14ac:dyDescent="0.2">
      <c r="A11" s="52" t="s">
        <v>759</v>
      </c>
      <c r="B11" s="52" t="str">
        <f>CALC!B60</f>
        <v>LMC</v>
      </c>
      <c r="C11" s="52" t="str">
        <f>CALC!C60</f>
        <v>VSL</v>
      </c>
      <c r="D11" s="52">
        <f>CALC!D60</f>
        <v>117617.15112697853</v>
      </c>
      <c r="E11" s="52">
        <f>D11*(1+CALC!$F46)^1.5</f>
        <v>128814.11895557889</v>
      </c>
      <c r="F11" s="52">
        <f>E11*(1+CALC!$F46)^1.5</f>
        <v>141077.02051368577</v>
      </c>
      <c r="G11" s="52">
        <f>CALC!F60*(1+CALC!$G46)^0.5^1.5</f>
        <v>153679.57087471563</v>
      </c>
      <c r="H11" s="52">
        <f>G11*(1+CALC!$G46)^1.5</f>
        <v>166511.04560760583</v>
      </c>
      <c r="I11" s="52">
        <f>H11*(1+CALC!$G46)^1.5</f>
        <v>180413.88423670983</v>
      </c>
      <c r="J11" s="52">
        <f>I11*(1+CALC!$G46)^1.5</f>
        <v>195477.54028331058</v>
      </c>
      <c r="K11" s="52">
        <f>J11*(1+CALC!$G46)^1.5</f>
        <v>211798.93618984681</v>
      </c>
      <c r="L11" s="52">
        <f>CALC!$G60*(1+CALC!$H46)^0.5^1.5</f>
        <v>227350.15467906633</v>
      </c>
      <c r="M11" s="52">
        <f>L11*(1+CALC!$H46)^1.5</f>
        <v>241774.95123687352</v>
      </c>
      <c r="N11" s="52">
        <f>M11*(1+CALC!$H46)^1.5</f>
        <v>257114.96492320145</v>
      </c>
      <c r="O11" s="52">
        <f>N11*(1+CALC!$H46)^1.5</f>
        <v>273428.26396722626</v>
      </c>
      <c r="P11" s="52">
        <f>O11*(1+CALC!$H46)^1.5</f>
        <v>290776.60088148655</v>
      </c>
      <c r="Q11" s="52">
        <f>CALC!$H60*(1+CALC!$I46)^0.5^1.5</f>
        <v>306865.1820933487</v>
      </c>
      <c r="R11" s="52">
        <f>Q11*(1+CALC!$I46)^1.5</f>
        <v>321371.88722383167</v>
      </c>
      <c r="S11" s="52">
        <f>R11*(1+CALC!$I46)^1.5</f>
        <v>336564.38046591199</v>
      </c>
      <c r="T11" s="52">
        <f>S11*(1+CALC!$I46)^1.5</f>
        <v>352475.08167852927</v>
      </c>
      <c r="U11" s="52">
        <f>T11*(1+CALC!$I46)^1.5</f>
        <v>369137.94333286275</v>
      </c>
      <c r="V11" s="52">
        <f>CALC!$I60*(1+CALC!$J46)^0.5^1.5</f>
        <v>384610.03098607709</v>
      </c>
      <c r="W11" s="52">
        <f>V11*(1+CALC!$J46)^1.5</f>
        <v>398679.7486659073</v>
      </c>
      <c r="X11" s="52">
        <f>W11*(1+CALC!$J46)^1.5</f>
        <v>413264.16159453947</v>
      </c>
      <c r="Y11" s="52">
        <f>X11*(1+CALC!$J46)^1.5</f>
        <v>428382.09823784395</v>
      </c>
      <c r="Z11" s="52">
        <f>Y11*(1+CALC!$J46)^1.5</f>
        <v>444053.07584039622</v>
      </c>
      <c r="AA11" s="52">
        <f>CALC!$J60*(1+CALC!$K46)^0.5^1.5</f>
        <v>458861.18993866106</v>
      </c>
      <c r="AB11" s="52">
        <f>AA11*(1+CALC!$K46)^1.5</f>
        <v>472683.72222559073</v>
      </c>
      <c r="AC11" s="52">
        <f>AB11*(1+CALC!$K46)^1.5</f>
        <v>486922.6383841848</v>
      </c>
      <c r="AD11" s="52">
        <f>AC11*(1+CALC!$K46)^1.5</f>
        <v>501590.48137871234</v>
      </c>
      <c r="AE11" s="52">
        <f>AD11*(1+CALC!$K46)^1.5</f>
        <v>516700.17201217089</v>
      </c>
      <c r="AF11" s="52">
        <f>CALC!$K60*(1+CALC!$L46)^0.5^1.5</f>
        <v>531751.12343882874</v>
      </c>
      <c r="AG11" s="52">
        <f>AF11*(1+CALC!$L46)^1.5</f>
        <v>546712.13825187902</v>
      </c>
      <c r="AH11" s="52">
        <f>AG11*(1+CALC!$L46)^1.5</f>
        <v>562094.08675809915</v>
      </c>
      <c r="AI11" s="52">
        <f>AH11*(1+CALC!$L46)^1.5</f>
        <v>577908.81208285585</v>
      </c>
      <c r="AJ11" s="52">
        <f>AI11*(1+CALC!$L46)^1.5</f>
        <v>594168.49056223477</v>
      </c>
      <c r="AK11" s="52">
        <f>CALC!$L60*(1+CALC!$M46)^0.5^1.5</f>
        <v>610764.01045646565</v>
      </c>
      <c r="AL11" s="52">
        <f>AK11*(1+CALC!$M46)^1.5</f>
        <v>627698.0512318355</v>
      </c>
      <c r="AM11" s="52">
        <f>AL11*(1+CALC!$M46)^1.5</f>
        <v>645101.60516134091</v>
      </c>
      <c r="AN11" s="52">
        <f>AM11*(1+CALC!$M46)^1.5</f>
        <v>662987.68996501877</v>
      </c>
      <c r="AO11" s="52">
        <f>AN11*(1+CALC!$M46)^1.5</f>
        <v>681369.6842921651</v>
      </c>
      <c r="AP11" s="52">
        <f>CALC!$M60*(1+CALC!$N46)^0.5^1.5</f>
        <v>700130.40352552512</v>
      </c>
      <c r="AQ11" s="52">
        <f>AP11*(1+CALC!$N46)^1.5</f>
        <v>719273.16310552671</v>
      </c>
      <c r="AR11" s="52">
        <f>AQ11*(1+CALC!$N46)^1.5</f>
        <v>738939.31838794681</v>
      </c>
      <c r="AS11" s="52">
        <f>AR11*(1+CALC!$N46)^1.5</f>
        <v>759143.17990414659</v>
      </c>
      <c r="AT11" s="52">
        <f>AS11*(1+CALC!$N46)^1.5</f>
        <v>779899.44945982681</v>
      </c>
      <c r="AU11" s="52">
        <f>CALC!$N60*(1+CALC!$O46)^0.5^1.5</f>
        <v>800775.02389773785</v>
      </c>
      <c r="AV11" s="52">
        <f>AU11*(1+CALC!$O46)^1.5</f>
        <v>821749.42833974748</v>
      </c>
      <c r="AW11" s="52">
        <f>AV11*(1+CALC!$O46)^1.5</f>
        <v>843273.20761060191</v>
      </c>
      <c r="AX11" s="52">
        <f>AW11*(1+CALC!$O46)^1.5</f>
        <v>865360.75128228648</v>
      </c>
      <c r="AY11" s="52">
        <f>AX11*(1+CALC!$O46)^1.5</f>
        <v>888026.82582753093</v>
      </c>
      <c r="AZ11" s="52">
        <f>CALC!$O60*(1+CALC!$P46)^0.5^1.5</f>
        <v>910622.03207307623</v>
      </c>
      <c r="BA11" s="52">
        <f>AZ11*(1+CALC!$P46)^1.5</f>
        <v>933111.19262483367</v>
      </c>
      <c r="BB11" s="52">
        <f>BA11*(1+CALC!$P46)^1.5</f>
        <v>956155.7563235712</v>
      </c>
      <c r="BC11" s="52">
        <f>BB11*(1+CALC!$P46)^1.5</f>
        <v>979769.43967306684</v>
      </c>
      <c r="BD11" s="52">
        <f>BC11*(1+CALC!$P46)^1.5</f>
        <v>1003966.2979264864</v>
      </c>
      <c r="BE11" s="52">
        <f>CALC!$P60*(1+CALC!$Q46)^0.5^1.5</f>
        <v>1027925.8938605106</v>
      </c>
      <c r="BF11" s="52">
        <f>BE11*(1+CALC!$Q46)^1.5</f>
        <v>1051603.2147766165</v>
      </c>
      <c r="BG11" s="52">
        <f>BF11*(1+CALC!$Q46)^1.5</f>
        <v>1075825.9208504588</v>
      </c>
      <c r="BH11" s="52">
        <f>BG11*(1+CALC!$Q46)^1.5</f>
        <v>1100606.5745240184</v>
      </c>
      <c r="BI11" s="52">
        <f>BH11*(1+CALC!$Q46)^1.5</f>
        <v>1125958.0276034928</v>
      </c>
      <c r="BJ11" s="52">
        <f>CALC!$Q60*(1+CALC!$R46)^0.5^1.5</f>
        <v>1151143.12699099</v>
      </c>
      <c r="BK11" s="52">
        <f>BJ11*(1+CALC!$R46)^1.5</f>
        <v>1176124.9755101171</v>
      </c>
      <c r="BL11" s="52">
        <f>BK11*(1+CALC!$R46)^1.5</f>
        <v>1201648.9744715302</v>
      </c>
      <c r="BM11" s="52">
        <f>BL11*(1+CALC!$R46)^1.5</f>
        <v>1227726.8895018538</v>
      </c>
      <c r="BN11" s="52">
        <f>BM11*(1+CALC!$R46)^1.5</f>
        <v>1254370.7415626883</v>
      </c>
      <c r="BO11" s="52">
        <f>CALC!$R60*(1+CALC!$S46)^0.5^1.5</f>
        <v>1281169.8702180458</v>
      </c>
      <c r="BP11" s="52">
        <f>BO11*(1+CALC!$S46)^1.5</f>
        <v>1308109.7158193248</v>
      </c>
      <c r="BQ11" s="52">
        <f>BP11*(1+CALC!$S46)^1.5</f>
        <v>1335616.0399945164</v>
      </c>
      <c r="BR11" s="52">
        <f>BQ11*(1+CALC!$S46)^1.5</f>
        <v>1363700.7543922414</v>
      </c>
      <c r="BS11" s="52">
        <f>BR11*(1+CALC!$S46)^1.5</f>
        <v>1392376.0211337409</v>
      </c>
      <c r="BT11" s="52">
        <f>CALC!$S60*(1+CALC!T46)^0.5^1.5</f>
        <v>1421355.3662852715</v>
      </c>
      <c r="BU11" s="52">
        <f>BT11*(1+CALC!$T46)^1.5</f>
        <v>1450632.8064202585</v>
      </c>
      <c r="BV11" s="52">
        <f>BU11*(1+CALC!$T46)^1.5</f>
        <v>1480513.3107298987</v>
      </c>
      <c r="BW11" s="52">
        <f>BV11*(1+CALC!$T46)^1.5</f>
        <v>1511009.3012837814</v>
      </c>
      <c r="BX11" s="52">
        <f>BW11*(1+CALC!$T46)^1.5</f>
        <v>1542133.4560244514</v>
      </c>
      <c r="BY11" s="52">
        <f>CALC!$T60*(1+CALC!$U46)^0.5^1.5</f>
        <v>1573438.6051599456</v>
      </c>
      <c r="BZ11" s="52">
        <f>BY11*(1+CALC!$U46)^1.5</f>
        <v>1604909.9337713218</v>
      </c>
      <c r="CA11" s="52">
        <f>BZ11*(1+CALC!$U46)^1.5</f>
        <v>1637010.7400892428</v>
      </c>
      <c r="CB11" s="52">
        <f>CA11*(1+CALC!$U46)^1.5</f>
        <v>1669753.614690609</v>
      </c>
      <c r="CC11" s="52">
        <f>CB11*(1+CALC!$U46)^1.5</f>
        <v>1703151.3999843157</v>
      </c>
    </row>
    <row r="12" spans="1:84" s="52" customFormat="1" x14ac:dyDescent="0.2">
      <c r="A12" s="52" t="s">
        <v>759</v>
      </c>
      <c r="B12" s="52" t="str">
        <f>CALC!B61</f>
        <v>LIC</v>
      </c>
      <c r="C12" s="52" t="str">
        <f>CALC!C61</f>
        <v>VSL</v>
      </c>
      <c r="D12" s="52">
        <f>CALC!D61</f>
        <v>26206.481134947309</v>
      </c>
      <c r="E12" s="52">
        <f>D12*(1+CALC!$F47)^1.5</f>
        <v>28088.29607672252</v>
      </c>
      <c r="F12" s="52">
        <f>E12*(1+CALC!$F47)^1.5</f>
        <v>30105.2389457022</v>
      </c>
      <c r="G12" s="52">
        <f>CALC!F61*(1+CALC!$G47)^0.5^1.5</f>
        <v>32431.949699423018</v>
      </c>
      <c r="H12" s="52">
        <f>G12*(1+CALC!$G47)^1.5</f>
        <v>35117.074747264458</v>
      </c>
      <c r="I12" s="52">
        <f>H12*(1+CALC!$G47)^1.5</f>
        <v>38024.508246782912</v>
      </c>
      <c r="J12" s="52">
        <f>I12*(1+CALC!$G47)^1.5</f>
        <v>41172.655690015614</v>
      </c>
      <c r="K12" s="52">
        <f>J12*(1+CALC!$G47)^1.5</f>
        <v>44581.446407318035</v>
      </c>
      <c r="L12" s="52">
        <f>CALC!$G61*(1+CALC!$H47)^0.5^1.5</f>
        <v>48144.385282510229</v>
      </c>
      <c r="M12" s="52">
        <f>L12*(1+CALC!$H47)^1.5</f>
        <v>51854.130238725571</v>
      </c>
      <c r="N12" s="52">
        <f>M12*(1+CALC!$H47)^1.5</f>
        <v>55849.728001232004</v>
      </c>
      <c r="O12" s="52">
        <f>N12*(1+CALC!$H47)^1.5</f>
        <v>60153.204835400575</v>
      </c>
      <c r="P12" s="52">
        <f>O12*(1+CALC!$H47)^1.5</f>
        <v>64788.284231032245</v>
      </c>
      <c r="Q12" s="52">
        <f>CALC!$H61*(1+CALC!$I47)^0.5^1.5</f>
        <v>69309.845553828301</v>
      </c>
      <c r="R12" s="52">
        <f>Q12*(1+CALC!$I47)^1.5</f>
        <v>73646.841753526256</v>
      </c>
      <c r="S12" s="52">
        <f>R12*(1+CALC!$I47)^1.5</f>
        <v>78255.22127381734</v>
      </c>
      <c r="T12" s="52">
        <f>S12*(1+CALC!$I47)^1.5</f>
        <v>83151.965662137824</v>
      </c>
      <c r="U12" s="52">
        <f>T12*(1+CALC!$I47)^1.5</f>
        <v>88355.119069744673</v>
      </c>
      <c r="V12" s="52">
        <f>CALC!$I61*(1+CALC!$J47)^0.5^1.5</f>
        <v>93233.129763859557</v>
      </c>
      <c r="W12" s="52">
        <f>V12*(1+CALC!$J47)^1.5</f>
        <v>97698.559608778232</v>
      </c>
      <c r="X12" s="52">
        <f>W12*(1+CALC!$J47)^1.5</f>
        <v>102377.86260962758</v>
      </c>
      <c r="Y12" s="52">
        <f>X12*(1+CALC!$J47)^1.5</f>
        <v>107281.28228795342</v>
      </c>
      <c r="Z12" s="52">
        <f>Y12*(1+CALC!$J47)^1.5</f>
        <v>112419.55278196264</v>
      </c>
      <c r="AA12" s="52">
        <f>CALC!$J61*(1+CALC!$K47)^0.5^1.5</f>
        <v>117282.19042004136</v>
      </c>
      <c r="AB12" s="52">
        <f>AA12*(1+CALC!$K47)^1.5</f>
        <v>121813.26990330906</v>
      </c>
      <c r="AC12" s="52">
        <f>AB12*(1+CALC!$K47)^1.5</f>
        <v>126519.40308578002</v>
      </c>
      <c r="AD12" s="52">
        <f>AC12*(1+CALC!$K47)^1.5</f>
        <v>131407.35299108204</v>
      </c>
      <c r="AE12" s="52">
        <f>AD12*(1+CALC!$K47)^1.5</f>
        <v>136484.14392545959</v>
      </c>
      <c r="AF12" s="52">
        <f>CALC!$K61*(1+CALC!$L47)^0.5^1.5</f>
        <v>141411.71238460229</v>
      </c>
      <c r="AG12" s="52">
        <f>AF12*(1+CALC!$L47)^1.5</f>
        <v>146160.22765784428</v>
      </c>
      <c r="AH12" s="52">
        <f>AG12*(1+CALC!$L47)^1.5</f>
        <v>151068.19505085755</v>
      </c>
      <c r="AI12" s="52">
        <f>AH12*(1+CALC!$L47)^1.5</f>
        <v>156140.96886431013</v>
      </c>
      <c r="AJ12" s="52">
        <f>AI12*(1+CALC!$L47)^1.5</f>
        <v>161384.08319287765</v>
      </c>
      <c r="AK12" s="52">
        <f>CALC!$L61*(1+CALC!$M47)^0.5^1.5</f>
        <v>166702.06790715241</v>
      </c>
      <c r="AL12" s="52">
        <f>AK12*(1+CALC!$M47)^1.5</f>
        <v>172090.83161594873</v>
      </c>
      <c r="AM12" s="52">
        <f>AL12*(1+CALC!$M47)^1.5</f>
        <v>177653.7909701489</v>
      </c>
      <c r="AN12" s="52">
        <f>AM12*(1+CALC!$M47)^1.5</f>
        <v>183396.57696871989</v>
      </c>
      <c r="AO12" s="52">
        <f>AN12*(1+CALC!$M47)^1.5</f>
        <v>189325.00263670229</v>
      </c>
      <c r="AP12" s="52">
        <f>CALC!$M61*(1+CALC!$N47)^0.5^1.5</f>
        <v>195515.46623047424</v>
      </c>
      <c r="AQ12" s="52">
        <f>AP12*(1+CALC!$N47)^1.5</f>
        <v>201981.06813885027</v>
      </c>
      <c r="AR12" s="52">
        <f>AQ12*(1+CALC!$N47)^1.5</f>
        <v>208660.48437528728</v>
      </c>
      <c r="AS12" s="52">
        <f>AR12*(1+CALC!$N47)^1.5</f>
        <v>215560.78567620425</v>
      </c>
      <c r="AT12" s="52">
        <f>AS12*(1+CALC!$N47)^1.5</f>
        <v>222689.2766038538</v>
      </c>
      <c r="AU12" s="52">
        <f>CALC!$N61*(1+CALC!$O47)^0.5^1.5</f>
        <v>230184.78944179098</v>
      </c>
      <c r="AV12" s="52">
        <f>AU12*(1+CALC!$O47)^1.5</f>
        <v>238068.3768098194</v>
      </c>
      <c r="AW12" s="52">
        <f>AV12*(1+CALC!$O47)^1.5</f>
        <v>246221.96876824694</v>
      </c>
      <c r="AX12" s="52">
        <f>AW12*(1+CALC!$O47)^1.5</f>
        <v>254654.81269081769</v>
      </c>
      <c r="AY12" s="52">
        <f>AX12*(1+CALC!$O47)^1.5</f>
        <v>263376.47266411775</v>
      </c>
      <c r="AZ12" s="52">
        <f>CALC!$O61*(1+CALC!$P47)^0.5^1.5</f>
        <v>272559.5994359476</v>
      </c>
      <c r="BA12" s="52">
        <f>AZ12*(1+CALC!$P47)^1.5</f>
        <v>282231.44821779965</v>
      </c>
      <c r="BB12" s="52">
        <f>BA12*(1+CALC!$P47)^1.5</f>
        <v>292246.5050871768</v>
      </c>
      <c r="BC12" s="52">
        <f>BB12*(1+CALC!$P47)^1.5</f>
        <v>302616.94887296681</v>
      </c>
      <c r="BD12" s="52">
        <f>BC12*(1+CALC!$P47)^1.5</f>
        <v>313355.39057299076</v>
      </c>
      <c r="BE12" s="52">
        <f>CALC!$P61*(1+CALC!$Q47)^0.5^1.5</f>
        <v>324616.90882482607</v>
      </c>
      <c r="BF12" s="52">
        <f>BE12*(1+CALC!$Q47)^1.5</f>
        <v>336430.33750923793</v>
      </c>
      <c r="BG12" s="52">
        <f>BF12*(1+CALC!$Q47)^1.5</f>
        <v>348673.67940361449</v>
      </c>
      <c r="BH12" s="52">
        <f>BG12*(1+CALC!$Q47)^1.5</f>
        <v>361362.57986994495</v>
      </c>
      <c r="BI12" s="52">
        <f>BH12*(1+CALC!$Q47)^1.5</f>
        <v>374513.25363479293</v>
      </c>
      <c r="BJ12" s="52">
        <f>CALC!$Q61*(1+CALC!$R47)^0.5^1.5</f>
        <v>388288.43444896123</v>
      </c>
      <c r="BK12" s="52">
        <f>BJ12*(1+CALC!$R47)^1.5</f>
        <v>402721.64118545427</v>
      </c>
      <c r="BL12" s="52">
        <f>BK12*(1+CALC!$R47)^1.5</f>
        <v>417691.34975464799</v>
      </c>
      <c r="BM12" s="52">
        <f>BL12*(1+CALC!$R47)^1.5</f>
        <v>433217.50265592919</v>
      </c>
      <c r="BN12" s="52">
        <f>BM12*(1+CALC!$R47)^1.5</f>
        <v>449320.78367838298</v>
      </c>
      <c r="BO12" s="52">
        <f>CALC!$R61*(1+CALC!$S47)^0.5^1.5</f>
        <v>465996.28048000351</v>
      </c>
      <c r="BP12" s="52">
        <f>BO12*(1+CALC!$S47)^1.5</f>
        <v>483263.30769324978</v>
      </c>
      <c r="BQ12" s="52">
        <f>BP12*(1+CALC!$S47)^1.5</f>
        <v>501170.14737125626</v>
      </c>
      <c r="BR12" s="52">
        <f>BQ12*(1+CALC!$S47)^1.5</f>
        <v>519740.50712651503</v>
      </c>
      <c r="BS12" s="52">
        <f>BR12*(1+CALC!$S47)^1.5</f>
        <v>538998.97303344426</v>
      </c>
      <c r="BT12" s="52">
        <f>CALC!$S61*(1+CALC!T47)^0.5^1.5</f>
        <v>558735.98916339688</v>
      </c>
      <c r="BU12" s="52">
        <f>BT12*(1+CALC!$T47)^1.5</f>
        <v>578952.17587843223</v>
      </c>
      <c r="BV12" s="52">
        <f>BU12*(1+CALC!$T47)^1.5</f>
        <v>599899.8247029857</v>
      </c>
      <c r="BW12" s="52">
        <f>BV12*(1+CALC!$T47)^1.5</f>
        <v>621605.40140061616</v>
      </c>
      <c r="BX12" s="52">
        <f>BW12*(1+CALC!$T47)^1.5</f>
        <v>644096.32931919419</v>
      </c>
      <c r="BY12" s="52">
        <f>CALC!$T61*(1+CALC!$U47)^0.5^1.5</f>
        <v>666958.18472408096</v>
      </c>
      <c r="BZ12" s="52">
        <f>BY12*(1+CALC!$U47)^1.5</f>
        <v>690173.25609007664</v>
      </c>
      <c r="CA12" s="52">
        <f>BZ12*(1+CALC!$U47)^1.5</f>
        <v>714196.38341950753</v>
      </c>
      <c r="CB12" s="52">
        <f>CA12*(1+CALC!$U47)^1.5</f>
        <v>739055.69302866841</v>
      </c>
      <c r="CC12" s="52">
        <f>CB12*(1+CALC!$U47)^1.5</f>
        <v>764780.29023741814</v>
      </c>
    </row>
    <row r="13" spans="1:84" s="52" customFormat="1" x14ac:dyDescent="0.2">
      <c r="A13" s="52" t="s">
        <v>759</v>
      </c>
      <c r="B13" s="52" t="str">
        <f>CALC!B62</f>
        <v>LIC/LMC</v>
      </c>
      <c r="C13" s="52" t="str">
        <f>CALC!C62</f>
        <v>VSL</v>
      </c>
      <c r="D13" s="52">
        <f>CALC!D62</f>
        <v>98657.020649527389</v>
      </c>
      <c r="E13" s="52">
        <f>D13*(1+CALC!$F48)^1.5</f>
        <v>107753.7113779974</v>
      </c>
      <c r="F13" s="52">
        <f>E13*(1+CALC!$F48)^1.5</f>
        <v>117689.16433205089</v>
      </c>
      <c r="G13" s="52">
        <f>CALC!F62*(1+CALC!$G48)^0.5^1.5</f>
        <v>127915.98136876264</v>
      </c>
      <c r="H13" s="52">
        <f>G13*(1+CALC!$G48)^1.5</f>
        <v>138355.75273876861</v>
      </c>
      <c r="I13" s="52">
        <f>H13*(1+CALC!$G48)^1.5</f>
        <v>149647.55858555975</v>
      </c>
      <c r="J13" s="52">
        <f>I13*(1+CALC!$G48)^1.5</f>
        <v>161860.93709382432</v>
      </c>
      <c r="K13" s="52">
        <f>J13*(1+CALC!$G48)^1.5</f>
        <v>175071.1017574798</v>
      </c>
      <c r="L13" s="52">
        <f>CALC!$G62*(1+CALC!$H48)^0.5^1.5</f>
        <v>187671.38982128343</v>
      </c>
      <c r="M13" s="52">
        <f>L13*(1+CALC!$H48)^1.5</f>
        <v>199385.17623505471</v>
      </c>
      <c r="N13" s="52">
        <f>M13*(1+CALC!$H48)^1.5</f>
        <v>211830.09589336644</v>
      </c>
      <c r="O13" s="52">
        <f>N13*(1+CALC!$H48)^1.5</f>
        <v>225051.78355532981</v>
      </c>
      <c r="P13" s="52">
        <f>O13*(1+CALC!$H48)^1.5</f>
        <v>239098.72234080924</v>
      </c>
      <c r="Q13" s="52">
        <f>CALC!$H62*(1+CALC!$I48)^0.5^1.5</f>
        <v>252119.98778179992</v>
      </c>
      <c r="R13" s="52">
        <f>Q13*(1+CALC!$I48)^1.5</f>
        <v>263859.37239868601</v>
      </c>
      <c r="S13" s="52">
        <f>R13*(1+CALC!$I48)^1.5</f>
        <v>276145.37433217472</v>
      </c>
      <c r="T13" s="52">
        <f>S13*(1+CALC!$I48)^1.5</f>
        <v>289003.4455544572</v>
      </c>
      <c r="U13" s="52">
        <f>T13*(1+CALC!$I48)^1.5</f>
        <v>302460.22314999369</v>
      </c>
      <c r="V13" s="52">
        <f>CALC!$I62*(1+CALC!$J48)^0.5^1.5</f>
        <v>314917.29030304251</v>
      </c>
      <c r="W13" s="52">
        <f>V13*(1+CALC!$J48)^1.5</f>
        <v>326202.83681556187</v>
      </c>
      <c r="X13" s="52">
        <f>W13*(1+CALC!$J48)^1.5</f>
        <v>337892.81828293455</v>
      </c>
      <c r="Y13" s="52">
        <f>X13*(1+CALC!$J48)^1.5</f>
        <v>350001.72825516504</v>
      </c>
      <c r="Z13" s="52">
        <f>Y13*(1+CALC!$J48)^1.5</f>
        <v>362544.57968096266</v>
      </c>
      <c r="AA13" s="52">
        <f>CALC!$J62*(1+CALC!$K48)^0.5^1.5</f>
        <v>374358.873665675</v>
      </c>
      <c r="AB13" s="52">
        <f>AA13*(1+CALC!$K48)^1.5</f>
        <v>385345.53859859635</v>
      </c>
      <c r="AC13" s="52">
        <f>AB13*(1+CALC!$K48)^1.5</f>
        <v>396654.63960780553</v>
      </c>
      <c r="AD13" s="52">
        <f>AC13*(1+CALC!$K48)^1.5</f>
        <v>408295.63953065366</v>
      </c>
      <c r="AE13" s="52">
        <f>AD13*(1+CALC!$K48)^1.5</f>
        <v>420278.27891935484</v>
      </c>
      <c r="AF13" s="52">
        <f>CALC!$K62*(1+CALC!$L48)^0.5^1.5</f>
        <v>432168.48692044796</v>
      </c>
      <c r="AG13" s="52">
        <f>AF13*(1+CALC!$L48)^1.5</f>
        <v>443938.89149153116</v>
      </c>
      <c r="AH13" s="52">
        <f>AG13*(1+CALC!$L48)^1.5</f>
        <v>456029.87108823506</v>
      </c>
      <c r="AI13" s="52">
        <f>AH13*(1+CALC!$L48)^1.5</f>
        <v>468450.15679082379</v>
      </c>
      <c r="AJ13" s="52">
        <f>AI13*(1+CALC!$L48)^1.5</f>
        <v>481208.71747650916</v>
      </c>
      <c r="AK13" s="52">
        <f>CALC!$L62*(1+CALC!$M48)^0.5^1.5</f>
        <v>494216.07160627679</v>
      </c>
      <c r="AL13" s="52">
        <f>AK13*(1+CALC!$M48)^1.5</f>
        <v>507473.67992706597</v>
      </c>
      <c r="AM13" s="52">
        <f>AL13*(1+CALC!$M48)^1.5</f>
        <v>521086.93062471313</v>
      </c>
      <c r="AN13" s="52">
        <f>AM13*(1+CALC!$M48)^1.5</f>
        <v>535065.36399465892</v>
      </c>
      <c r="AO13" s="52">
        <f>AN13*(1+CALC!$M48)^1.5</f>
        <v>549418.77625583077</v>
      </c>
      <c r="AP13" s="52">
        <f>CALC!$M62*(1+CALC!$N48)^0.5^1.5</f>
        <v>564091.21810381545</v>
      </c>
      <c r="AQ13" s="52">
        <f>AP13*(1+CALC!$N48)^1.5</f>
        <v>579087.73005075112</v>
      </c>
      <c r="AR13" s="52">
        <f>AQ13*(1+CALC!$N48)^1.5</f>
        <v>594482.92817353364</v>
      </c>
      <c r="AS13" s="52">
        <f>AR13*(1+CALC!$N48)^1.5</f>
        <v>610287.4116479829</v>
      </c>
      <c r="AT13" s="52">
        <f>AS13*(1+CALC!$N48)^1.5</f>
        <v>626512.06143176847</v>
      </c>
      <c r="AU13" s="52">
        <f>CALC!$N62*(1+CALC!$O48)^0.5^1.5</f>
        <v>642887.57440681825</v>
      </c>
      <c r="AV13" s="52">
        <f>AU13*(1+CALC!$O48)^1.5</f>
        <v>659403.42502368696</v>
      </c>
      <c r="AW13" s="52">
        <f>AV13*(1+CALC!$O48)^1.5</f>
        <v>676343.5696111623</v>
      </c>
      <c r="AX13" s="52">
        <f>AW13*(1+CALC!$O48)^1.5</f>
        <v>693718.90832677588</v>
      </c>
      <c r="AY13" s="52">
        <f>AX13*(1+CALC!$O48)^1.5</f>
        <v>711540.6213542734</v>
      </c>
      <c r="AZ13" s="52">
        <f>CALC!$O62*(1+CALC!$P48)^0.5^1.5</f>
        <v>729403.70001280948</v>
      </c>
      <c r="BA13" s="52">
        <f>AZ13*(1+CALC!$P48)^1.5</f>
        <v>747288.53953065677</v>
      </c>
      <c r="BB13" s="52">
        <f>BA13*(1+CALC!$P48)^1.5</f>
        <v>765611.91190016572</v>
      </c>
      <c r="BC13" s="52">
        <f>BB13*(1+CALC!$P48)^1.5</f>
        <v>784384.56986316515</v>
      </c>
      <c r="BD13" s="52">
        <f>BC13*(1+CALC!$P48)^1.5</f>
        <v>803617.5298166615</v>
      </c>
      <c r="BE13" s="52">
        <f>CALC!$P62*(1+CALC!$Q48)^0.5^1.5</f>
        <v>822793.84528391482</v>
      </c>
      <c r="BF13" s="52">
        <f>BE13*(1+CALC!$Q48)^1.5</f>
        <v>841887.2644383742</v>
      </c>
      <c r="BG13" s="52">
        <f>BF13*(1+CALC!$Q48)^1.5</f>
        <v>861423.7577080538</v>
      </c>
      <c r="BH13" s="52">
        <f>BG13*(1+CALC!$Q48)^1.5</f>
        <v>881413.60689057154</v>
      </c>
      <c r="BI13" s="52">
        <f>BH13*(1+CALC!$Q48)^1.5</f>
        <v>901867.33237875672</v>
      </c>
      <c r="BJ13" s="52">
        <f>CALC!$Q62*(1+CALC!$R48)^0.5^1.5</f>
        <v>922358.16964601213</v>
      </c>
      <c r="BK13" s="52">
        <f>BJ13*(1+CALC!$R48)^1.5</f>
        <v>942867.31033465534</v>
      </c>
      <c r="BL13" s="52">
        <f>BK13*(1+CALC!$R48)^1.5</f>
        <v>963832.48303518828</v>
      </c>
      <c r="BM13" s="52">
        <f>BL13*(1+CALC!$R48)^1.5</f>
        <v>985263.82786996057</v>
      </c>
      <c r="BN13" s="52">
        <f>BM13*(1+CALC!$R48)^1.5</f>
        <v>1007171.7104325136</v>
      </c>
      <c r="BO13" s="52">
        <f>CALC!$R62*(1+CALC!$S48)^0.5^1.5</f>
        <v>1029349.6274287502</v>
      </c>
      <c r="BP13" s="52">
        <f>BO13*(1+CALC!$S48)^1.5</f>
        <v>1051794.0689547288</v>
      </c>
      <c r="BQ13" s="52">
        <f>BP13*(1+CALC!$S48)^1.5</f>
        <v>1074727.9000350335</v>
      </c>
      <c r="BR13" s="52">
        <f>BQ13*(1+CALC!$S48)^1.5</f>
        <v>1098161.7915582941</v>
      </c>
      <c r="BS13" s="52">
        <f>BR13*(1+CALC!$S48)^1.5</f>
        <v>1122106.6470864029</v>
      </c>
      <c r="BT13" s="52">
        <f>CALC!$S62*(1+CALC!T48)^0.5^1.5</f>
        <v>1146417.2376902429</v>
      </c>
      <c r="BU13" s="52">
        <f>BT13*(1+CALC!$T48)^1.5</f>
        <v>1171094.7842595051</v>
      </c>
      <c r="BV13" s="52">
        <f>BU13*(1+CALC!$T48)^1.5</f>
        <v>1196303.5347261415</v>
      </c>
      <c r="BW13" s="52">
        <f>BV13*(1+CALC!$T48)^1.5</f>
        <v>1222054.9236782622</v>
      </c>
      <c r="BX13" s="52">
        <f>BW13*(1+CALC!$T48)^1.5</f>
        <v>1248360.6318426179</v>
      </c>
      <c r="BY13" s="52">
        <f>CALC!$T62*(1+CALC!$U48)^0.5^1.5</f>
        <v>1274922.665633532</v>
      </c>
      <c r="BZ13" s="52">
        <f>BY13*(1+CALC!$U48)^1.5</f>
        <v>1301733.430679858</v>
      </c>
      <c r="CA13" s="52">
        <f>BZ13*(1+CALC!$U48)^1.5</f>
        <v>1329108.0080590772</v>
      </c>
      <c r="CB13" s="52">
        <f>CA13*(1+CALC!$U48)^1.5</f>
        <v>1357058.2543648444</v>
      </c>
      <c r="CC13" s="52">
        <f>CB13*(1+CALC!$U48)^1.5</f>
        <v>1385596.2755269934</v>
      </c>
    </row>
    <row r="14" spans="1:84" s="52" customFormat="1" x14ac:dyDescent="0.2">
      <c r="A14" s="52" t="s">
        <v>759</v>
      </c>
      <c r="B14" s="52" t="str">
        <f>CALC!B63</f>
        <v>USA</v>
      </c>
      <c r="C14" s="52" t="str">
        <f>CALC!C63</f>
        <v>VSL</v>
      </c>
      <c r="D14" s="52">
        <f>CALC!D63</f>
        <v>10166972.446195837</v>
      </c>
      <c r="E14" s="52">
        <f>D14*(1+CALC!$F49)^1.5</f>
        <v>10323003.938080689</v>
      </c>
      <c r="F14" s="52">
        <f>E14*(1+CALC!$F49)^1.5</f>
        <v>10481430.029399015</v>
      </c>
      <c r="G14" s="52">
        <f>CALC!F63*(1+CALC!$G49)^0.5^1.5</f>
        <v>10673516.070917197</v>
      </c>
      <c r="H14" s="52">
        <f>G14*(1+CALC!$G49)^1.5</f>
        <v>10901016.565344384</v>
      </c>
      <c r="I14" s="52">
        <f>H14*(1+CALC!$G49)^1.5</f>
        <v>11133366.115567314</v>
      </c>
      <c r="J14" s="52">
        <f>I14*(1+CALC!$G49)^1.5</f>
        <v>11370668.076711297</v>
      </c>
      <c r="K14" s="52">
        <f>J14*(1+CALC!$G49)^1.5</f>
        <v>11613028.006862877</v>
      </c>
      <c r="L14" s="52">
        <f>CALC!$G63*(1+CALC!$H49)^0.5^1.5</f>
        <v>11856687.022033133</v>
      </c>
      <c r="M14" s="52">
        <f>L14*(1+CALC!$H49)^1.5</f>
        <v>12101511.840415293</v>
      </c>
      <c r="N14" s="52">
        <f>M14*(1+CALC!$H49)^1.5</f>
        <v>12351391.965695955</v>
      </c>
      <c r="O14" s="52">
        <f>N14*(1+CALC!$H49)^1.5</f>
        <v>12606431.783239342</v>
      </c>
      <c r="P14" s="52">
        <f>O14*(1+CALC!$H49)^1.5</f>
        <v>12866737.833828626</v>
      </c>
      <c r="Q14" s="52">
        <f>CALC!$H63*(1+CALC!$I49)^0.5^1.5</f>
        <v>13124878.215898532</v>
      </c>
      <c r="R14" s="52">
        <f>Q14*(1+CALC!$I49)^1.5</f>
        <v>13380510.058007456</v>
      </c>
      <c r="S14" s="52">
        <f>R14*(1+CALC!$I49)^1.5</f>
        <v>13641120.814025147</v>
      </c>
      <c r="T14" s="52">
        <f>S14*(1+CALC!$I49)^1.5</f>
        <v>13906807.45772258</v>
      </c>
      <c r="U14" s="52">
        <f>T14*(1+CALC!$I49)^1.5</f>
        <v>14177668.851618445</v>
      </c>
      <c r="V14" s="52">
        <f>CALC!$I63*(1+CALC!$J49)^0.5^1.5</f>
        <v>14447596.02002546</v>
      </c>
      <c r="W14" s="52">
        <f>V14*(1+CALC!$J49)^1.5</f>
        <v>14716337.031721013</v>
      </c>
      <c r="X14" s="52">
        <f>W14*(1+CALC!$J49)^1.5</f>
        <v>14990076.91874967</v>
      </c>
      <c r="Y14" s="52">
        <f>X14*(1+CALC!$J49)^1.5</f>
        <v>15268908.665633734</v>
      </c>
      <c r="Z14" s="52">
        <f>Y14*(1+CALC!$J49)^1.5</f>
        <v>15552926.986508835</v>
      </c>
      <c r="AA14" s="52">
        <f>CALC!$J63*(1+CALC!$K49)^0.5^1.5</f>
        <v>15836079.432434859</v>
      </c>
      <c r="AB14" s="52">
        <f>AA14*(1+CALC!$K49)^1.5</f>
        <v>16118128.435882568</v>
      </c>
      <c r="AC14" s="52">
        <f>AB14*(1+CALC!$K49)^1.5</f>
        <v>16405200.882202312</v>
      </c>
      <c r="AD14" s="52">
        <f>AC14*(1+CALC!$K49)^1.5</f>
        <v>16697386.241585372</v>
      </c>
      <c r="AE14" s="52">
        <f>AD14*(1+CALC!$K49)^1.5</f>
        <v>16994775.577734753</v>
      </c>
      <c r="AF14" s="52">
        <f>CALC!$K63*(1+CALC!$L49)^0.5^1.5</f>
        <v>17287883.938908596</v>
      </c>
      <c r="AG14" s="52">
        <f>AF14*(1+CALC!$L49)^1.5</f>
        <v>17576310.102862086</v>
      </c>
      <c r="AH14" s="52">
        <f>AG14*(1+CALC!$L49)^1.5</f>
        <v>17869548.287323516</v>
      </c>
      <c r="AI14" s="52">
        <f>AH14*(1+CALC!$L49)^1.5</f>
        <v>18167678.77468146</v>
      </c>
      <c r="AJ14" s="52">
        <f>AI14*(1+CALC!$L49)^1.5</f>
        <v>18470783.186733142</v>
      </c>
      <c r="AK14" s="52">
        <f>CALC!$L63*(1+CALC!$M49)^0.5^1.5</f>
        <v>18771273.633672711</v>
      </c>
      <c r="AL14" s="52">
        <f>AK14*(1+CALC!$M49)^1.5</f>
        <v>19068860.103271008</v>
      </c>
      <c r="AM14" s="52">
        <f>AL14*(1+CALC!$M49)^1.5</f>
        <v>19371164.297868483</v>
      </c>
      <c r="AN14" s="52">
        <f>AM14*(1+CALC!$M49)^1.5</f>
        <v>19678261.008933976</v>
      </c>
      <c r="AO14" s="52">
        <f>AN14*(1+CALC!$M49)^1.5</f>
        <v>19990226.213627268</v>
      </c>
      <c r="AP14" s="52">
        <f>CALC!$M63*(1+CALC!$N49)^0.5^1.5</f>
        <v>20301272.864974696</v>
      </c>
      <c r="AQ14" s="52">
        <f>AP14*(1+CALC!$N49)^1.5</f>
        <v>20611205.626634791</v>
      </c>
      <c r="AR14" s="52">
        <f>AQ14*(1+CALC!$N49)^1.5</f>
        <v>20925870.028393965</v>
      </c>
      <c r="AS14" s="52">
        <f>AR14*(1+CALC!$N49)^1.5</f>
        <v>21245338.306623448</v>
      </c>
      <c r="AT14" s="52">
        <f>AS14*(1+CALC!$N49)^1.5</f>
        <v>21569683.800503053</v>
      </c>
      <c r="AU14" s="52">
        <f>CALC!$N63*(1+CALC!$O49)^0.5^1.5</f>
        <v>21897321.939131886</v>
      </c>
      <c r="AV14" s="52">
        <f>AU14*(1+CALC!$O49)^1.5</f>
        <v>22228252.717314728</v>
      </c>
      <c r="AW14" s="52">
        <f>AV14*(1+CALC!$O49)^1.5</f>
        <v>22564184.800234888</v>
      </c>
      <c r="AX14" s="52">
        <f>AW14*(1+CALC!$O49)^1.5</f>
        <v>22905193.771823276</v>
      </c>
      <c r="AY14" s="52">
        <f>AX14*(1+CALC!$O49)^1.5</f>
        <v>23251356.358298853</v>
      </c>
      <c r="AZ14" s="52">
        <f>CALC!$O63*(1+CALC!$P49)^0.5^1.5</f>
        <v>23601900.123324249</v>
      </c>
      <c r="BA14" s="52">
        <f>AZ14*(1+CALC!$P49)^1.5</f>
        <v>23956865.670682665</v>
      </c>
      <c r="BB14" s="52">
        <f>BA14*(1+CALC!$P49)^1.5</f>
        <v>24317169.794136778</v>
      </c>
      <c r="BC14" s="52">
        <f>BB14*(1+CALC!$P49)^1.5</f>
        <v>24682892.784280822</v>
      </c>
      <c r="BD14" s="52">
        <f>BC14*(1+CALC!$P49)^1.5</f>
        <v>25054116.139255654</v>
      </c>
      <c r="BE14" s="52">
        <f>CALC!$P63*(1+CALC!$Q49)^0.5^1.5</f>
        <v>25430289.280096062</v>
      </c>
      <c r="BF14" s="52">
        <f>BE14*(1+CALC!$Q49)^1.5</f>
        <v>25811467.648760017</v>
      </c>
      <c r="BG14" s="52">
        <f>BF14*(1+CALC!$Q49)^1.5</f>
        <v>26198359.556390714</v>
      </c>
      <c r="BH14" s="52">
        <f>BG14*(1+CALC!$Q49)^1.5</f>
        <v>26591050.644069094</v>
      </c>
      <c r="BI14" s="52">
        <f>BH14*(1+CALC!$Q49)^1.5</f>
        <v>26989627.836562935</v>
      </c>
      <c r="BJ14" s="52">
        <f>CALC!$Q63*(1+CALC!$R49)^0.5^1.5</f>
        <v>27392485.222657084</v>
      </c>
      <c r="BK14" s="52">
        <f>BJ14*(1+CALC!$R49)^1.5</f>
        <v>27799636.490425859</v>
      </c>
      <c r="BL14" s="52">
        <f>BK14*(1+CALC!$R49)^1.5</f>
        <v>28212839.496600192</v>
      </c>
      <c r="BM14" s="52">
        <f>BL14*(1+CALC!$R49)^1.5</f>
        <v>28632184.191870723</v>
      </c>
      <c r="BN14" s="52">
        <f>BM14*(1+CALC!$R49)^1.5</f>
        <v>29057761.863920238</v>
      </c>
      <c r="BO14" s="52">
        <f>CALC!$R63*(1+CALC!$S49)^0.5^1.5</f>
        <v>29486152.449286263</v>
      </c>
      <c r="BP14" s="52">
        <f>BO14*(1+CALC!$S49)^1.5</f>
        <v>29917294.608836167</v>
      </c>
      <c r="BQ14" s="52">
        <f>BP14*(1+CALC!$S49)^1.5</f>
        <v>30354740.865268871</v>
      </c>
      <c r="BR14" s="52">
        <f>BQ14*(1+CALC!$S49)^1.5</f>
        <v>30798583.396156501</v>
      </c>
      <c r="BS14" s="52">
        <f>BR14*(1+CALC!$S49)^1.5</f>
        <v>31248915.726878006</v>
      </c>
      <c r="BT14" s="52">
        <f>CALC!$S63*(1+CALC!T49)^0.5^1.5</f>
        <v>31700047.908749133</v>
      </c>
      <c r="BU14" s="52">
        <f>BT14*(1+CALC!$T49)^1.5</f>
        <v>32151825.679377086</v>
      </c>
      <c r="BV14" s="52">
        <f>BU14*(1+CALC!$T49)^1.5</f>
        <v>32610042.025575053</v>
      </c>
      <c r="BW14" s="52">
        <f>BV14*(1+CALC!$T49)^1.5</f>
        <v>33074788.707624454</v>
      </c>
      <c r="BX14" s="52">
        <f>BW14*(1+CALC!$T49)^1.5</f>
        <v>33546158.793541487</v>
      </c>
      <c r="BY14" s="52">
        <f>CALC!$T63*(1+CALC!$U49)^0.5^1.5</f>
        <v>34019011.902923547</v>
      </c>
      <c r="BZ14" s="52">
        <f>BY14*(1+CALC!$U49)^1.5</f>
        <v>34493222.41349303</v>
      </c>
      <c r="CA14" s="52">
        <f>BZ14*(1+CALC!$U49)^1.5</f>
        <v>34974043.216241971</v>
      </c>
      <c r="CB14" s="52">
        <f>CA14*(1+CALC!$U49)^1.5</f>
        <v>35461566.45582284</v>
      </c>
      <c r="CC14" s="52">
        <f>CB14*(1+CALC!$U49)^1.5</f>
        <v>35955885.561345257</v>
      </c>
    </row>
    <row r="16" spans="1:84" x14ac:dyDescent="0.2">
      <c r="A16" s="52" t="s">
        <v>760</v>
      </c>
      <c r="B16" t="str">
        <f>CALC!B16</f>
        <v>MIC</v>
      </c>
      <c r="C16" t="str">
        <f>CALC!C16</f>
        <v>Life expectancy at birth for both sexes combined (years)</v>
      </c>
      <c r="D16" s="46">
        <f>CALC!D16</f>
        <v>72.050865239648033</v>
      </c>
      <c r="E16" s="46">
        <f>D16+(CALC!$F16-CALC!$D16)/2.5</f>
        <v>72.170770911474776</v>
      </c>
      <c r="F16" s="46">
        <f>E16+(CALC!$F16-CALC!$D16)/2.5</f>
        <v>72.290676583301519</v>
      </c>
      <c r="G16" s="46">
        <f>CALC!F16+(CALC!$G16-CALC!$F16)/10</f>
        <v>72.437390943858261</v>
      </c>
      <c r="H16" s="46">
        <f>G16+(CALC!$G16-CALC!$F16)/5</f>
        <v>72.610913993144976</v>
      </c>
      <c r="I16" s="46">
        <f>H16+(CALC!$G16-CALC!$F16)/5</f>
        <v>72.784437042431691</v>
      </c>
      <c r="J16" s="46">
        <f>I16+(CALC!$G16-CALC!$F16)/5</f>
        <v>72.957960091718405</v>
      </c>
      <c r="K16" s="46">
        <f>J16+(CALC!$G16-CALC!$F16)/5</f>
        <v>73.13148314100512</v>
      </c>
      <c r="L16" s="46">
        <f>CALC!G16+(CALC!$H16-CALC!$G16)/10</f>
        <v>73.300238191765644</v>
      </c>
      <c r="M16" s="46">
        <f>L16+(CALC!$H16-CALC!$G16)/5</f>
        <v>73.464225243999948</v>
      </c>
      <c r="N16" s="46">
        <f>M16+(CALC!$H16-CALC!$G16)/5</f>
        <v>73.628212296234253</v>
      </c>
      <c r="O16" s="46">
        <f>N16+(CALC!$H16-CALC!$G16)/5</f>
        <v>73.792199348468557</v>
      </c>
      <c r="P16" s="46">
        <f>O16+(CALC!$H16-CALC!$G16)/5</f>
        <v>73.956186400702862</v>
      </c>
      <c r="Q16" s="46">
        <f>CALC!H16+(CALC!$I16-CALC!$H16)/10</f>
        <v>74.11429553487713</v>
      </c>
      <c r="R16" s="46">
        <f>Q16+(CALC!$I16-CALC!$H16)/5</f>
        <v>74.266526750991389</v>
      </c>
      <c r="S16" s="46">
        <f>R16+(CALC!$I16-CALC!$H16)/5</f>
        <v>74.418757967105648</v>
      </c>
      <c r="T16" s="46">
        <f>S16+(CALC!$I16-CALC!$H16)/5</f>
        <v>74.570989183219908</v>
      </c>
      <c r="U16" s="46">
        <f>T16+(CALC!$I16-CALC!$H16)/5</f>
        <v>74.723220399334167</v>
      </c>
      <c r="V16" s="46">
        <f>CALC!I16+(CALC!$J16-CALC!$I16)/10</f>
        <v>74.871499480127227</v>
      </c>
      <c r="W16" s="46">
        <f>V16+(CALC!$J16-CALC!$I16)/5</f>
        <v>75.015826425599087</v>
      </c>
      <c r="X16" s="46">
        <f>W16+(CALC!$J16-CALC!$I16)/5</f>
        <v>75.160153371070948</v>
      </c>
      <c r="Y16" s="46">
        <f>X16+(CALC!$J16-CALC!$I16)/5</f>
        <v>75.304480316542808</v>
      </c>
      <c r="Z16" s="46">
        <f>Y16+(CALC!$J16-CALC!$I16)/5</f>
        <v>75.448807262014668</v>
      </c>
      <c r="AA16" s="46">
        <f>CALC!J16+(CALC!$K16-CALC!$J16)/10</f>
        <v>75.589510360752342</v>
      </c>
      <c r="AB16" s="46">
        <f>AA16+(CALC!$K16-CALC!$J16)/5</f>
        <v>75.726589612755816</v>
      </c>
      <c r="AC16" s="46">
        <f>AB16+(CALC!$K16-CALC!$J16)/5</f>
        <v>75.86366886475929</v>
      </c>
      <c r="AD16" s="46">
        <f>AC16+(CALC!$K16-CALC!$J16)/5</f>
        <v>76.000748116762765</v>
      </c>
      <c r="AE16" s="46">
        <f>AD16+(CALC!$K16-CALC!$J16)/5</f>
        <v>76.137827368766239</v>
      </c>
      <c r="AF16" s="46">
        <f>CALC!K16+(CALC!$L16-CALC!$K16)/10</f>
        <v>76.270656805980408</v>
      </c>
      <c r="AG16" s="46">
        <f>AF16+(CALC!$L16-CALC!$K16)/5</f>
        <v>76.399236428405203</v>
      </c>
      <c r="AH16" s="46">
        <f>AG16+(CALC!$L16-CALC!$K16)/5</f>
        <v>76.527816050829998</v>
      </c>
      <c r="AI16" s="46">
        <f>AH16+(CALC!$L16-CALC!$K16)/5</f>
        <v>76.656395673254792</v>
      </c>
      <c r="AJ16" s="46">
        <f>AI16+(CALC!$L16-CALC!$K16)/5</f>
        <v>76.784975295679587</v>
      </c>
      <c r="AK16" s="46">
        <f>CALC!L16+(CALC!$M16-CALC!$L16)/10</f>
        <v>76.910123214418675</v>
      </c>
      <c r="AL16" s="46">
        <f>AK16+(CALC!$M16-CALC!$L16)/5</f>
        <v>77.031839429472015</v>
      </c>
      <c r="AM16" s="46">
        <f>AL16+(CALC!$M16-CALC!$L16)/5</f>
        <v>77.153555644525355</v>
      </c>
      <c r="AN16" s="46">
        <f>AM16+(CALC!$M16-CALC!$L16)/5</f>
        <v>77.275271859578694</v>
      </c>
      <c r="AO16" s="46">
        <f>AN16+(CALC!$M16-CALC!$L16)/5</f>
        <v>77.396988074632034</v>
      </c>
      <c r="AP16" s="46">
        <f>CALC!M16+(CALC!$N16-CALC!M16)/10</f>
        <v>77.515032446404788</v>
      </c>
      <c r="AQ16" s="46">
        <f>AP16+(CALC!$N16-CALC!$M16)/5</f>
        <v>77.629404974896971</v>
      </c>
      <c r="AR16" s="46">
        <f>AQ16+(CALC!$N16-CALC!$M16)/5</f>
        <v>77.743777503389154</v>
      </c>
      <c r="AS16" s="46">
        <f>AR16+(CALC!$N16-CALC!$M16)/5</f>
        <v>77.858150031881337</v>
      </c>
      <c r="AT16" s="46">
        <f>AS16+(CALC!$N16-CALC!$M16)/5</f>
        <v>77.97252256037352</v>
      </c>
      <c r="AU16" s="46">
        <f>CALC!N16+(CALC!$O16-CALC!$N16)/10</f>
        <v>78.084672271703468</v>
      </c>
      <c r="AV16" s="46">
        <f>AU16+(CALC!$O16-CALC!$N16)/5</f>
        <v>78.194599165871182</v>
      </c>
      <c r="AW16" s="46">
        <f>AV16+(CALC!$O16-CALC!$N16)/5</f>
        <v>78.304526060038896</v>
      </c>
      <c r="AX16" s="46">
        <f>AW16+(CALC!$O16-CALC!$N16)/5</f>
        <v>78.41445295420661</v>
      </c>
      <c r="AY16" s="46">
        <f>AX16+(CALC!$O16-CALC!$N16)/5</f>
        <v>78.524379848374323</v>
      </c>
      <c r="AZ16" s="46">
        <f>CALC!O16+(CALC!$P16-CALC!$O16)/10</f>
        <v>78.632048915674815</v>
      </c>
      <c r="BA16" s="46">
        <f>AZ16+(CALC!$P16-CALC!$O16)/5</f>
        <v>78.737460156108028</v>
      </c>
      <c r="BB16" s="46">
        <f>BA16+(CALC!$P16-CALC!$O16)/5</f>
        <v>78.842871396541241</v>
      </c>
      <c r="BC16" s="46">
        <f>BB16+(CALC!$P16-CALC!$O16)/5</f>
        <v>78.948282636974454</v>
      </c>
      <c r="BD16" s="46">
        <f>BC16+(CALC!$P16-CALC!$O16)/5</f>
        <v>79.053693877407667</v>
      </c>
      <c r="BE16" s="46">
        <f>CALC!P16+(CALC!$Q16-CALC!$P16)/10</f>
        <v>79.157180708152652</v>
      </c>
      <c r="BF16" s="46">
        <f>BE16+(CALC!$Q16-CALC!$P16)/5</f>
        <v>79.25874312920935</v>
      </c>
      <c r="BG16" s="46">
        <f>BF16+(CALC!$Q16-CALC!$P16)/5</f>
        <v>79.360305550266048</v>
      </c>
      <c r="BH16" s="46">
        <f>BG16+(CALC!$Q16-CALC!$P16)/5</f>
        <v>79.461867971322746</v>
      </c>
      <c r="BI16" s="46">
        <f>BH16+(CALC!$Q16-CALC!$P16)/5</f>
        <v>79.563430392379445</v>
      </c>
      <c r="BJ16" s="46">
        <f>CALC!Q16+(CALC!$R16-CALC!$Q16)/10</f>
        <v>79.663217161316751</v>
      </c>
      <c r="BK16" s="46">
        <f>BJ16+(CALC!$R16-CALC!$Q16)/5</f>
        <v>79.761228278134652</v>
      </c>
      <c r="BL16" s="46">
        <f>BK16+(CALC!$R16-CALC!$Q16)/5</f>
        <v>79.859239394952553</v>
      </c>
      <c r="BM16" s="46">
        <f>BL16+(CALC!$R16-CALC!$Q16)/5</f>
        <v>79.957250511770454</v>
      </c>
      <c r="BN16" s="46">
        <f>BM16+(CALC!$R16-CALC!$Q16)/5</f>
        <v>80.055261628588354</v>
      </c>
      <c r="BO16" s="46">
        <f>CALC!R16+(CALC!$S16-CALC!$R16)/10</f>
        <v>80.153591599856895</v>
      </c>
      <c r="BP16" s="46">
        <f>BO16+(CALC!$S16-CALC!$R16)/5</f>
        <v>80.252240425576076</v>
      </c>
      <c r="BQ16" s="46">
        <f>BP16+(CALC!$S16-CALC!$R16)/5</f>
        <v>80.350889251295257</v>
      </c>
      <c r="BR16" s="46">
        <f>BQ16+(CALC!$S16-CALC!$R16)/5</f>
        <v>80.449538077014438</v>
      </c>
      <c r="BS16" s="46">
        <f>BR16+(CALC!$S16-CALC!$R16)/5</f>
        <v>80.548186902733619</v>
      </c>
      <c r="BT16" s="46">
        <f>CALC!S16+(CALC!$T16-CALC!$S16)/10</f>
        <v>80.646184151020492</v>
      </c>
      <c r="BU16" s="46">
        <f>BT16+(CALC!$T16-CALC!$S16)/5</f>
        <v>80.743529821875072</v>
      </c>
      <c r="BV16" s="46">
        <f>BU16+(CALC!$T16-CALC!$S16)/5</f>
        <v>80.840875492729651</v>
      </c>
      <c r="BW16" s="46">
        <f>BV16+(CALC!$T16-CALC!$S16)/5</f>
        <v>80.938221163584231</v>
      </c>
      <c r="BX16" s="46">
        <f>BW16+(CALC!$T16-CALC!$S16)/5</f>
        <v>81.035566834438811</v>
      </c>
      <c r="BY16" s="46">
        <f>CALC!T16+(CALC!$U16-CALC!$T16)/10</f>
        <v>81.132689583797656</v>
      </c>
      <c r="BZ16" s="46">
        <f>BY16+(CALC!$U16-CALC!$T16)/5</f>
        <v>81.229589411660797</v>
      </c>
      <c r="CA16" s="46">
        <f>BZ16+(CALC!$U16-CALC!$T16)/5</f>
        <v>81.326489239523937</v>
      </c>
      <c r="CB16" s="46">
        <f>CA16+(CALC!$U16-CALC!$T16)/5</f>
        <v>81.423389067387077</v>
      </c>
      <c r="CC16" s="46">
        <f>CB16+(CALC!$U16-CALC!$T16)/5</f>
        <v>81.520288895250218</v>
      </c>
    </row>
    <row r="17" spans="1:81" x14ac:dyDescent="0.2">
      <c r="A17" s="52" t="s">
        <v>760</v>
      </c>
      <c r="B17" t="str">
        <f>CALC!B17</f>
        <v>UMC</v>
      </c>
      <c r="C17" t="str">
        <f>CALC!C17</f>
        <v>Life expectancy at birth for both sexes combined (years)</v>
      </c>
      <c r="D17" s="46">
        <f>CALC!D17</f>
        <v>75.943064076994133</v>
      </c>
      <c r="E17" s="46">
        <f>D17+(CALC!$F17-CALC!$D17)/2.5</f>
        <v>76.094398916652437</v>
      </c>
      <c r="F17" s="46">
        <f>E17+(CALC!$F17-CALC!$D17)/2.5</f>
        <v>76.245733756310742</v>
      </c>
      <c r="G17" s="46">
        <f>CALC!F17+(CALC!$G17-CALC!$F17)/10</f>
        <v>76.40673343222295</v>
      </c>
      <c r="H17" s="46">
        <f>G17+(CALC!$G17-CALC!$F17)/5</f>
        <v>76.577397944389048</v>
      </c>
      <c r="I17" s="46">
        <f>H17+(CALC!$G17-CALC!$F17)/5</f>
        <v>76.748062456555147</v>
      </c>
      <c r="J17" s="46">
        <f>I17+(CALC!$G17-CALC!$F17)/5</f>
        <v>76.918726968721245</v>
      </c>
      <c r="K17" s="46">
        <f>J17+(CALC!$G17-CALC!$F17)/5</f>
        <v>77.089391480887343</v>
      </c>
      <c r="L17" s="46">
        <f>CALC!G17+(CALC!$H17-CALC!$G17)/10</f>
        <v>77.258866227804759</v>
      </c>
      <c r="M17" s="46">
        <f>L17+(CALC!$H17-CALC!$G17)/5</f>
        <v>77.427151209473465</v>
      </c>
      <c r="N17" s="46">
        <f>M17+(CALC!$H17-CALC!$G17)/5</f>
        <v>77.59543619114217</v>
      </c>
      <c r="O17" s="46">
        <f>N17+(CALC!$H17-CALC!$G17)/5</f>
        <v>77.763721172810875</v>
      </c>
      <c r="P17" s="46">
        <f>O17+(CALC!$H17-CALC!$G17)/5</f>
        <v>77.932006154479581</v>
      </c>
      <c r="Q17" s="46">
        <f>CALC!H17+(CALC!$I17-CALC!$H17)/10</f>
        <v>78.096099295437057</v>
      </c>
      <c r="R17" s="46">
        <f>Q17+(CALC!$I17-CALC!$H17)/5</f>
        <v>78.256000595683375</v>
      </c>
      <c r="S17" s="46">
        <f>R17+(CALC!$I17-CALC!$H17)/5</f>
        <v>78.415901895929693</v>
      </c>
      <c r="T17" s="46">
        <f>S17+(CALC!$I17-CALC!$H17)/5</f>
        <v>78.575803196176011</v>
      </c>
      <c r="U17" s="46">
        <f>T17+(CALC!$I17-CALC!$H17)/5</f>
        <v>78.735704496422329</v>
      </c>
      <c r="V17" s="46">
        <f>CALC!I17+(CALC!$J17-CALC!$I17)/10</f>
        <v>78.894351423569958</v>
      </c>
      <c r="W17" s="46">
        <f>V17+(CALC!$J17-CALC!$I17)/5</f>
        <v>79.051743977618884</v>
      </c>
      <c r="X17" s="46">
        <f>W17+(CALC!$J17-CALC!$I17)/5</f>
        <v>79.209136531667809</v>
      </c>
      <c r="Y17" s="46">
        <f>X17+(CALC!$J17-CALC!$I17)/5</f>
        <v>79.366529085716735</v>
      </c>
      <c r="Z17" s="46">
        <f>Y17+(CALC!$J17-CALC!$I17)/5</f>
        <v>79.523921639765661</v>
      </c>
      <c r="AA17" s="46">
        <f>CALC!J17+(CALC!$K17-CALC!$J17)/10</f>
        <v>79.680158214312598</v>
      </c>
      <c r="AB17" s="46">
        <f>AA17+(CALC!$K17-CALC!$J17)/5</f>
        <v>79.83523880935762</v>
      </c>
      <c r="AC17" s="46">
        <f>AB17+(CALC!$K17-CALC!$J17)/5</f>
        <v>79.990319404402641</v>
      </c>
      <c r="AD17" s="46">
        <f>AC17+(CALC!$K17-CALC!$J17)/5</f>
        <v>80.145399999447662</v>
      </c>
      <c r="AE17" s="46">
        <f>AD17+(CALC!$K17-CALC!$J17)/5</f>
        <v>80.300480594492683</v>
      </c>
      <c r="AF17" s="46">
        <f>CALC!K17+(CALC!$L17-CALC!$K17)/10</f>
        <v>80.452486994136507</v>
      </c>
      <c r="AG17" s="46">
        <f>AF17+(CALC!$L17-CALC!$K17)/5</f>
        <v>80.601419198379105</v>
      </c>
      <c r="AH17" s="46">
        <f>AG17+(CALC!$L17-CALC!$K17)/5</f>
        <v>80.750351402621703</v>
      </c>
      <c r="AI17" s="46">
        <f>AH17+(CALC!$L17-CALC!$K17)/5</f>
        <v>80.899283606864302</v>
      </c>
      <c r="AJ17" s="46">
        <f>AI17+(CALC!$L17-CALC!$K17)/5</f>
        <v>81.0482158111069</v>
      </c>
      <c r="AK17" s="46">
        <f>CALC!L17+(CALC!$M17-CALC!$L17)/10</f>
        <v>81.193925312351638</v>
      </c>
      <c r="AL17" s="46">
        <f>AK17+(CALC!$M17-CALC!$L17)/5</f>
        <v>81.336412110598516</v>
      </c>
      <c r="AM17" s="46">
        <f>AL17+(CALC!$M17-CALC!$L17)/5</f>
        <v>81.478898908845395</v>
      </c>
      <c r="AN17" s="46">
        <f>AM17+(CALC!$M17-CALC!$L17)/5</f>
        <v>81.621385707092273</v>
      </c>
      <c r="AO17" s="46">
        <f>AN17+(CALC!$M17-CALC!$L17)/5</f>
        <v>81.763872505339151</v>
      </c>
      <c r="AP17" s="46">
        <f>CALC!M17+(CALC!$N17-CALC!M17)/10</f>
        <v>81.90292388902661</v>
      </c>
      <c r="AQ17" s="46">
        <f>AP17+(CALC!$N17-CALC!$M17)/5</f>
        <v>82.038539858154635</v>
      </c>
      <c r="AR17" s="46">
        <f>AQ17+(CALC!$N17-CALC!$M17)/5</f>
        <v>82.174155827282661</v>
      </c>
      <c r="AS17" s="46">
        <f>AR17+(CALC!$N17-CALC!$M17)/5</f>
        <v>82.309771796410686</v>
      </c>
      <c r="AT17" s="46">
        <f>AS17+(CALC!$N17-CALC!$M17)/5</f>
        <v>82.445387765538712</v>
      </c>
      <c r="AU17" s="46">
        <f>CALC!N17+(CALC!$O17-CALC!$N17)/10</f>
        <v>82.576692252189687</v>
      </c>
      <c r="AV17" s="46">
        <f>AU17+(CALC!$O17-CALC!$N17)/5</f>
        <v>82.70368525636367</v>
      </c>
      <c r="AW17" s="46">
        <f>AV17+(CALC!$O17-CALC!$N17)/5</f>
        <v>82.830678260537653</v>
      </c>
      <c r="AX17" s="46">
        <f>AW17+(CALC!$O17-CALC!$N17)/5</f>
        <v>82.957671264711635</v>
      </c>
      <c r="AY17" s="46">
        <f>AX17+(CALC!$O17-CALC!$N17)/5</f>
        <v>83.084664268885618</v>
      </c>
      <c r="AZ17" s="46">
        <f>CALC!O17+(CALC!$P17-CALC!$O17)/10</f>
        <v>83.208073332436513</v>
      </c>
      <c r="BA17" s="46">
        <f>AZ17+(CALC!$P17-CALC!$O17)/5</f>
        <v>83.327898455364348</v>
      </c>
      <c r="BB17" s="46">
        <f>BA17+(CALC!$P17-CALC!$O17)/5</f>
        <v>83.447723578292184</v>
      </c>
      <c r="BC17" s="46">
        <f>BB17+(CALC!$P17-CALC!$O17)/5</f>
        <v>83.567548701220019</v>
      </c>
      <c r="BD17" s="46">
        <f>BC17+(CALC!$P17-CALC!$O17)/5</f>
        <v>83.687373824147855</v>
      </c>
      <c r="BE17" s="46">
        <f>CALC!P17+(CALC!$Q17-CALC!$P17)/10</f>
        <v>83.803831876286822</v>
      </c>
      <c r="BF17" s="46">
        <f>BE17+(CALC!$Q17-CALC!$P17)/5</f>
        <v>83.916922857636862</v>
      </c>
      <c r="BG17" s="46">
        <f>BF17+(CALC!$Q17-CALC!$P17)/5</f>
        <v>84.030013838986903</v>
      </c>
      <c r="BH17" s="46">
        <f>BG17+(CALC!$Q17-CALC!$P17)/5</f>
        <v>84.143104820336944</v>
      </c>
      <c r="BI17" s="46">
        <f>BH17+(CALC!$Q17-CALC!$P17)/5</f>
        <v>84.256195801686985</v>
      </c>
      <c r="BJ17" s="46">
        <f>CALC!Q17+(CALC!$R17-CALC!$Q17)/10</f>
        <v>84.366416830814373</v>
      </c>
      <c r="BK17" s="46">
        <f>BJ17+(CALC!$R17-CALC!$Q17)/5</f>
        <v>84.473767907719107</v>
      </c>
      <c r="BL17" s="46">
        <f>BK17+(CALC!$R17-CALC!$Q17)/5</f>
        <v>84.581118984623842</v>
      </c>
      <c r="BM17" s="46">
        <f>BL17+(CALC!$R17-CALC!$Q17)/5</f>
        <v>84.688470061528577</v>
      </c>
      <c r="BN17" s="46">
        <f>BM17+(CALC!$R17-CALC!$Q17)/5</f>
        <v>84.795821138433311</v>
      </c>
      <c r="BO17" s="46">
        <f>CALC!R17+(CALC!$S17-CALC!$R17)/10</f>
        <v>84.902238293688015</v>
      </c>
      <c r="BP17" s="46">
        <f>BO17+(CALC!$S17-CALC!$R17)/5</f>
        <v>85.007721527292631</v>
      </c>
      <c r="BQ17" s="46">
        <f>BP17+(CALC!$S17-CALC!$R17)/5</f>
        <v>85.113204760897247</v>
      </c>
      <c r="BR17" s="46">
        <f>BQ17+(CALC!$S17-CALC!$R17)/5</f>
        <v>85.218687994501863</v>
      </c>
      <c r="BS17" s="46">
        <f>BR17+(CALC!$S17-CALC!$R17)/5</f>
        <v>85.324171228106479</v>
      </c>
      <c r="BT17" s="46">
        <f>CALC!S17+(CALC!$T17-CALC!$S17)/10</f>
        <v>85.428732606874419</v>
      </c>
      <c r="BU17" s="46">
        <f>BT17+(CALC!$T17-CALC!$S17)/5</f>
        <v>85.532372130805655</v>
      </c>
      <c r="BV17" s="46">
        <f>BU17+(CALC!$T17-CALC!$S17)/5</f>
        <v>85.63601165473689</v>
      </c>
      <c r="BW17" s="46">
        <f>BV17+(CALC!$T17-CALC!$S17)/5</f>
        <v>85.739651178668126</v>
      </c>
      <c r="BX17" s="46">
        <f>BW17+(CALC!$T17-CALC!$S17)/5</f>
        <v>85.843290702599361</v>
      </c>
      <c r="BY17" s="46">
        <f>CALC!T17+(CALC!$U17-CALC!$T17)/10</f>
        <v>85.946576192441</v>
      </c>
      <c r="BZ17" s="46">
        <f>BY17+(CALC!$U17-CALC!$T17)/5</f>
        <v>86.049507648193028</v>
      </c>
      <c r="CA17" s="46">
        <f>BZ17+(CALC!$U17-CALC!$T17)/5</f>
        <v>86.152439103945056</v>
      </c>
      <c r="CB17" s="46">
        <f>CA17+(CALC!$U17-CALC!$T17)/5</f>
        <v>86.255370559697084</v>
      </c>
      <c r="CC17" s="46">
        <f>CB17+(CALC!$U17-CALC!$T17)/5</f>
        <v>86.358302015449112</v>
      </c>
    </row>
    <row r="18" spans="1:81" x14ac:dyDescent="0.2">
      <c r="A18" s="52" t="s">
        <v>760</v>
      </c>
      <c r="B18" t="str">
        <f>CALC!B18</f>
        <v>LMC</v>
      </c>
      <c r="C18" t="str">
        <f>CALC!C18</f>
        <v>Life expectancy at birth for both sexes combined (years)</v>
      </c>
      <c r="D18" s="46">
        <f>CALC!D18</f>
        <v>69.088491673312546</v>
      </c>
      <c r="E18" s="46">
        <f>D18+(CALC!$F18-CALC!$D18)/2.5</f>
        <v>69.10486452966525</v>
      </c>
      <c r="F18" s="46">
        <f>E18+(CALC!$F18-CALC!$D18)/2.5</f>
        <v>69.121237386017953</v>
      </c>
      <c r="G18" s="46">
        <f>CALC!F18+(CALC!$G18-CALC!$F18)/10</f>
        <v>69.223216142548765</v>
      </c>
      <c r="H18" s="46">
        <f>G18+(CALC!$G18-CALC!$F18)/5</f>
        <v>69.4108007992577</v>
      </c>
      <c r="I18" s="46">
        <f>H18+(CALC!$G18-CALC!$F18)/5</f>
        <v>69.598385455966636</v>
      </c>
      <c r="J18" s="46">
        <f>I18+(CALC!$G18-CALC!$F18)/5</f>
        <v>69.785970112675571</v>
      </c>
      <c r="K18" s="46">
        <f>J18+(CALC!$G18-CALC!$F18)/5</f>
        <v>69.973554769384506</v>
      </c>
      <c r="L18" s="46">
        <f>CALC!G18+(CALC!$H18-CALC!$G18)/10</f>
        <v>70.1533139407303</v>
      </c>
      <c r="M18" s="46">
        <f>L18+(CALC!$H18-CALC!$G18)/5</f>
        <v>70.32524762671288</v>
      </c>
      <c r="N18" s="46">
        <f>M18+(CALC!$H18-CALC!$G18)/5</f>
        <v>70.49718131269546</v>
      </c>
      <c r="O18" s="46">
        <f>N18+(CALC!$H18-CALC!$G18)/5</f>
        <v>70.66911499867804</v>
      </c>
      <c r="P18" s="46">
        <f>O18+(CALC!$H18-CALC!$G18)/5</f>
        <v>70.84104868466062</v>
      </c>
      <c r="Q18" s="46">
        <f>CALC!H18+(CALC!$I18-CALC!$H18)/10</f>
        <v>71.006071535653163</v>
      </c>
      <c r="R18" s="46">
        <f>Q18+(CALC!$I18-CALC!$H18)/5</f>
        <v>71.164183551655682</v>
      </c>
      <c r="S18" s="46">
        <f>R18+(CALC!$I18-CALC!$H18)/5</f>
        <v>71.322295567658202</v>
      </c>
      <c r="T18" s="46">
        <f>S18+(CALC!$I18-CALC!$H18)/5</f>
        <v>71.480407583660721</v>
      </c>
      <c r="U18" s="46">
        <f>T18+(CALC!$I18-CALC!$H18)/5</f>
        <v>71.63851959966324</v>
      </c>
      <c r="V18" s="46">
        <f>CALC!I18+(CALC!$J18-CALC!$I18)/10</f>
        <v>71.792304043746753</v>
      </c>
      <c r="W18" s="46">
        <f>V18+(CALC!$J18-CALC!$I18)/5</f>
        <v>71.941760915911274</v>
      </c>
      <c r="X18" s="46">
        <f>W18+(CALC!$J18-CALC!$I18)/5</f>
        <v>72.091217788075795</v>
      </c>
      <c r="Y18" s="46">
        <f>X18+(CALC!$J18-CALC!$I18)/5</f>
        <v>72.240674660240316</v>
      </c>
      <c r="Z18" s="46">
        <f>Y18+(CALC!$J18-CALC!$I18)/5</f>
        <v>72.390131532404837</v>
      </c>
      <c r="AA18" s="46">
        <f>CALC!J18+(CALC!$K18-CALC!$J18)/10</f>
        <v>72.536520407214581</v>
      </c>
      <c r="AB18" s="46">
        <f>AA18+(CALC!$K18-CALC!$J18)/5</f>
        <v>72.679841284669536</v>
      </c>
      <c r="AC18" s="46">
        <f>AB18+(CALC!$K18-CALC!$J18)/5</f>
        <v>72.82316216212449</v>
      </c>
      <c r="AD18" s="46">
        <f>AC18+(CALC!$K18-CALC!$J18)/5</f>
        <v>72.966483039579444</v>
      </c>
      <c r="AE18" s="46">
        <f>AD18+(CALC!$K18-CALC!$J18)/5</f>
        <v>73.109803917034398</v>
      </c>
      <c r="AF18" s="46">
        <f>CALC!K18+(CALC!$L18-CALC!$K18)/10</f>
        <v>73.25007552616168</v>
      </c>
      <c r="AG18" s="46">
        <f>AF18+(CALC!$L18-CALC!$K18)/5</f>
        <v>73.387297866961234</v>
      </c>
      <c r="AH18" s="46">
        <f>AG18+(CALC!$L18-CALC!$K18)/5</f>
        <v>73.524520207760787</v>
      </c>
      <c r="AI18" s="46">
        <f>AH18+(CALC!$L18-CALC!$K18)/5</f>
        <v>73.661742548560341</v>
      </c>
      <c r="AJ18" s="46">
        <f>AI18+(CALC!$L18-CALC!$K18)/5</f>
        <v>73.798964889359894</v>
      </c>
      <c r="AK18" s="46">
        <f>CALC!L18+(CALC!$M18-CALC!$L18)/10</f>
        <v>73.933980336562115</v>
      </c>
      <c r="AL18" s="46">
        <f>AK18+(CALC!$M18-CALC!$L18)/5</f>
        <v>74.066788890166961</v>
      </c>
      <c r="AM18" s="46">
        <f>AL18+(CALC!$M18-CALC!$L18)/5</f>
        <v>74.199597443771808</v>
      </c>
      <c r="AN18" s="46">
        <f>AM18+(CALC!$M18-CALC!$L18)/5</f>
        <v>74.332405997376654</v>
      </c>
      <c r="AO18" s="46">
        <f>AN18+(CALC!$M18-CALC!$L18)/5</f>
        <v>74.4652145509815</v>
      </c>
      <c r="AP18" s="46">
        <f>CALC!M18+(CALC!$N18-CALC!M18)/10</f>
        <v>74.594713066436057</v>
      </c>
      <c r="AQ18" s="46">
        <f>AP18+(CALC!$N18-CALC!$M18)/5</f>
        <v>74.720901543740382</v>
      </c>
      <c r="AR18" s="46">
        <f>AQ18+(CALC!$N18-CALC!$M18)/5</f>
        <v>74.847090021044707</v>
      </c>
      <c r="AS18" s="46">
        <f>AR18+(CALC!$N18-CALC!$M18)/5</f>
        <v>74.973278498349032</v>
      </c>
      <c r="AT18" s="46">
        <f>AS18+(CALC!$N18-CALC!$M18)/5</f>
        <v>75.099466975653357</v>
      </c>
      <c r="AU18" s="46">
        <f>CALC!N18+(CALC!$O18-CALC!$N18)/10</f>
        <v>75.224027466752915</v>
      </c>
      <c r="AV18" s="46">
        <f>AU18+(CALC!$O18-CALC!$N18)/5</f>
        <v>75.346959971647749</v>
      </c>
      <c r="AW18" s="46">
        <f>AV18+(CALC!$O18-CALC!$N18)/5</f>
        <v>75.469892476542583</v>
      </c>
      <c r="AX18" s="46">
        <f>AW18+(CALC!$O18-CALC!$N18)/5</f>
        <v>75.592824981437417</v>
      </c>
      <c r="AY18" s="46">
        <f>AX18+(CALC!$O18-CALC!$N18)/5</f>
        <v>75.715757486332251</v>
      </c>
      <c r="AZ18" s="46">
        <f>CALC!O18+(CALC!$P18-CALC!$O18)/10</f>
        <v>75.836450372849896</v>
      </c>
      <c r="BA18" s="46">
        <f>AZ18+(CALC!$P18-CALC!$O18)/5</f>
        <v>75.954903640990295</v>
      </c>
      <c r="BB18" s="46">
        <f>BA18+(CALC!$P18-CALC!$O18)/5</f>
        <v>76.073356909130695</v>
      </c>
      <c r="BC18" s="46">
        <f>BB18+(CALC!$P18-CALC!$O18)/5</f>
        <v>76.191810177271094</v>
      </c>
      <c r="BD18" s="46">
        <f>BC18+(CALC!$P18-CALC!$O18)/5</f>
        <v>76.310263445411493</v>
      </c>
      <c r="BE18" s="46">
        <f>CALC!P18+(CALC!$Q18-CALC!$P18)/10</f>
        <v>76.427110380828907</v>
      </c>
      <c r="BF18" s="46">
        <f>BE18+(CALC!$Q18-CALC!$P18)/5</f>
        <v>76.542350983523349</v>
      </c>
      <c r="BG18" s="46">
        <f>BF18+(CALC!$Q18-CALC!$P18)/5</f>
        <v>76.657591586217791</v>
      </c>
      <c r="BH18" s="46">
        <f>BG18+(CALC!$Q18-CALC!$P18)/5</f>
        <v>76.772832188912233</v>
      </c>
      <c r="BI18" s="46">
        <f>BH18+(CALC!$Q18-CALC!$P18)/5</f>
        <v>76.888072791606675</v>
      </c>
      <c r="BJ18" s="46">
        <f>CALC!Q18+(CALC!$R18-CALC!$Q18)/10</f>
        <v>77.001328533053041</v>
      </c>
      <c r="BK18" s="46">
        <f>BJ18+(CALC!$R18-CALC!$Q18)/5</f>
        <v>77.112599413251317</v>
      </c>
      <c r="BL18" s="46">
        <f>BK18+(CALC!$R18-CALC!$Q18)/5</f>
        <v>77.223870293449593</v>
      </c>
      <c r="BM18" s="46">
        <f>BL18+(CALC!$R18-CALC!$Q18)/5</f>
        <v>77.33514117364787</v>
      </c>
      <c r="BN18" s="46">
        <f>BM18+(CALC!$R18-CALC!$Q18)/5</f>
        <v>77.446412053846146</v>
      </c>
      <c r="BO18" s="46">
        <f>CALC!R18+(CALC!$S18-CALC!$R18)/10</f>
        <v>77.556996282765155</v>
      </c>
      <c r="BP18" s="46">
        <f>BO18+(CALC!$S18-CALC!$R18)/5</f>
        <v>77.666893860404869</v>
      </c>
      <c r="BQ18" s="46">
        <f>BP18+(CALC!$S18-CALC!$R18)/5</f>
        <v>77.776791438044583</v>
      </c>
      <c r="BR18" s="46">
        <f>BQ18+(CALC!$S18-CALC!$R18)/5</f>
        <v>77.886689015684297</v>
      </c>
      <c r="BS18" s="46">
        <f>BR18+(CALC!$S18-CALC!$R18)/5</f>
        <v>77.996586593324011</v>
      </c>
      <c r="BT18" s="46">
        <f>CALC!S18+(CALC!$T18-CALC!$S18)/10</f>
        <v>78.104770402161193</v>
      </c>
      <c r="BU18" s="46">
        <f>BT18+(CALC!$T18-CALC!$S18)/5</f>
        <v>78.211240442195788</v>
      </c>
      <c r="BV18" s="46">
        <f>BU18+(CALC!$T18-CALC!$S18)/5</f>
        <v>78.317710482230382</v>
      </c>
      <c r="BW18" s="46">
        <f>BV18+(CALC!$T18-CALC!$S18)/5</f>
        <v>78.424180522264976</v>
      </c>
      <c r="BX18" s="46">
        <f>BW18+(CALC!$T18-CALC!$S18)/5</f>
        <v>78.53065056229957</v>
      </c>
      <c r="BY18" s="46">
        <f>CALC!T18+(CALC!$U18-CALC!$T18)/10</f>
        <v>78.636605095543047</v>
      </c>
      <c r="BZ18" s="46">
        <f>BY18+(CALC!$U18-CALC!$T18)/5</f>
        <v>78.742044121995349</v>
      </c>
      <c r="CA18" s="46">
        <f>BZ18+(CALC!$U18-CALC!$T18)/5</f>
        <v>78.847483148447651</v>
      </c>
      <c r="CB18" s="46">
        <f>CA18+(CALC!$U18-CALC!$T18)/5</f>
        <v>78.952922174899953</v>
      </c>
      <c r="CC18" s="46">
        <f>CB18+(CALC!$U18-CALC!$T18)/5</f>
        <v>79.058361201352255</v>
      </c>
    </row>
    <row r="19" spans="1:81" x14ac:dyDescent="0.2">
      <c r="A19" s="52" t="s">
        <v>760</v>
      </c>
      <c r="B19" t="str">
        <f>CALC!B19</f>
        <v>LIC</v>
      </c>
      <c r="C19" t="str">
        <f>CALC!C19</f>
        <v>Life expectancy at birth for both sexes combined (years)</v>
      </c>
      <c r="D19" s="46">
        <f>CALC!D19</f>
        <v>63.727749210232588</v>
      </c>
      <c r="E19" s="46">
        <f>D19+(CALC!$F19-CALC!$D19)/2.5</f>
        <v>64.256736015459509</v>
      </c>
      <c r="F19" s="46">
        <f>E19+(CALC!$F19-CALC!$D19)/2.5</f>
        <v>64.785722820686431</v>
      </c>
      <c r="G19" s="46">
        <f>CALC!F19+(CALC!$G19-CALC!$F19)/10</f>
        <v>65.19309286934066</v>
      </c>
      <c r="H19" s="46">
        <f>G19+(CALC!$G19-CALC!$F19)/5</f>
        <v>65.478846161422183</v>
      </c>
      <c r="I19" s="46">
        <f>H19+(CALC!$G19-CALC!$F19)/5</f>
        <v>65.764599453503706</v>
      </c>
      <c r="J19" s="46">
        <f>I19+(CALC!$G19-CALC!$F19)/5</f>
        <v>66.050352745585229</v>
      </c>
      <c r="K19" s="46">
        <f>J19+(CALC!$G19-CALC!$F19)/5</f>
        <v>66.336106037666752</v>
      </c>
      <c r="L19" s="46">
        <f>CALC!G19+(CALC!$H19-CALC!$G19)/10</f>
        <v>66.602585961582363</v>
      </c>
      <c r="M19" s="46">
        <f>L19+(CALC!$H19-CALC!$G19)/5</f>
        <v>66.849792517332077</v>
      </c>
      <c r="N19" s="46">
        <f>M19+(CALC!$H19-CALC!$G19)/5</f>
        <v>67.09699907308179</v>
      </c>
      <c r="O19" s="46">
        <f>N19+(CALC!$H19-CALC!$G19)/5</f>
        <v>67.344205628831503</v>
      </c>
      <c r="P19" s="46">
        <f>O19+(CALC!$H19-CALC!$G19)/5</f>
        <v>67.591412184581216</v>
      </c>
      <c r="Q19" s="46">
        <f>CALC!H19+(CALC!$I19-CALC!$H19)/10</f>
        <v>67.82327798090985</v>
      </c>
      <c r="R19" s="46">
        <f>Q19+(CALC!$I19-CALC!$H19)/5</f>
        <v>68.039803017817377</v>
      </c>
      <c r="S19" s="46">
        <f>R19+(CALC!$I19-CALC!$H19)/5</f>
        <v>68.256328054724904</v>
      </c>
      <c r="T19" s="46">
        <f>S19+(CALC!$I19-CALC!$H19)/5</f>
        <v>68.47285309163243</v>
      </c>
      <c r="U19" s="46">
        <f>T19+(CALC!$I19-CALC!$H19)/5</f>
        <v>68.689378128539957</v>
      </c>
      <c r="V19" s="46">
        <f>CALC!I19+(CALC!$J19-CALC!$I19)/10</f>
        <v>68.895267550326025</v>
      </c>
      <c r="W19" s="46">
        <f>V19+(CALC!$J19-CALC!$I19)/5</f>
        <v>69.090521356990664</v>
      </c>
      <c r="X19" s="46">
        <f>W19+(CALC!$J19-CALC!$I19)/5</f>
        <v>69.285775163655302</v>
      </c>
      <c r="Y19" s="46">
        <f>X19+(CALC!$J19-CALC!$I19)/5</f>
        <v>69.48102897031994</v>
      </c>
      <c r="Z19" s="46">
        <f>Y19+(CALC!$J19-CALC!$I19)/5</f>
        <v>69.676282776984579</v>
      </c>
      <c r="AA19" s="46">
        <f>CALC!J19+(CALC!$K19-CALC!$J19)/10</f>
        <v>69.862594901822405</v>
      </c>
      <c r="AB19" s="46">
        <f>AA19+(CALC!$K19-CALC!$J19)/5</f>
        <v>70.039965344833405</v>
      </c>
      <c r="AC19" s="46">
        <f>AB19+(CALC!$K19-CALC!$J19)/5</f>
        <v>70.217335787844405</v>
      </c>
      <c r="AD19" s="46">
        <f>AC19+(CALC!$K19-CALC!$J19)/5</f>
        <v>70.394706230855405</v>
      </c>
      <c r="AE19" s="46">
        <f>AD19+(CALC!$K19-CALC!$J19)/5</f>
        <v>70.572076673866405</v>
      </c>
      <c r="AF19" s="46">
        <f>CALC!K19+(CALC!$L19-CALC!$K19)/10</f>
        <v>70.741671490610059</v>
      </c>
      <c r="AG19" s="46">
        <f>AF19+(CALC!$L19-CALC!$K19)/5</f>
        <v>70.903490681086382</v>
      </c>
      <c r="AH19" s="46">
        <f>AG19+(CALC!$L19-CALC!$K19)/5</f>
        <v>71.065309871562704</v>
      </c>
      <c r="AI19" s="46">
        <f>AH19+(CALC!$L19-CALC!$K19)/5</f>
        <v>71.227129062039026</v>
      </c>
      <c r="AJ19" s="46">
        <f>AI19+(CALC!$L19-CALC!$K19)/5</f>
        <v>71.388948252515348</v>
      </c>
      <c r="AK19" s="46">
        <f>CALC!L19+(CALC!$M19-CALC!$L19)/10</f>
        <v>71.544557637447795</v>
      </c>
      <c r="AL19" s="46">
        <f>AK19+(CALC!$M19-CALC!$L19)/5</f>
        <v>71.693957216836381</v>
      </c>
      <c r="AM19" s="46">
        <f>AL19+(CALC!$M19-CALC!$L19)/5</f>
        <v>71.843356796224967</v>
      </c>
      <c r="AN19" s="46">
        <f>AM19+(CALC!$M19-CALC!$L19)/5</f>
        <v>71.992756375613553</v>
      </c>
      <c r="AO19" s="46">
        <f>AN19+(CALC!$M19-CALC!$L19)/5</f>
        <v>72.142155955002139</v>
      </c>
      <c r="AP19" s="46">
        <f>CALC!M19+(CALC!$N19-CALC!M19)/10</f>
        <v>72.287319847972114</v>
      </c>
      <c r="AQ19" s="46">
        <f>AP19+(CALC!$N19-CALC!$M19)/5</f>
        <v>72.428248054523536</v>
      </c>
      <c r="AR19" s="46">
        <f>AQ19+(CALC!$N19-CALC!$M19)/5</f>
        <v>72.569176261074958</v>
      </c>
      <c r="AS19" s="46">
        <f>AR19+(CALC!$N19-CALC!$M19)/5</f>
        <v>72.71010446762638</v>
      </c>
      <c r="AT19" s="46">
        <f>AS19+(CALC!$N19-CALC!$M19)/5</f>
        <v>72.851032674177802</v>
      </c>
      <c r="AU19" s="46">
        <f>CALC!N19+(CALC!$O19-CALC!$N19)/10</f>
        <v>72.988475311735101</v>
      </c>
      <c r="AV19" s="46">
        <f>AU19+(CALC!$O19-CALC!$N19)/5</f>
        <v>73.122432380298306</v>
      </c>
      <c r="AW19" s="46">
        <f>AV19+(CALC!$O19-CALC!$N19)/5</f>
        <v>73.256389448861512</v>
      </c>
      <c r="AX19" s="46">
        <f>AW19+(CALC!$O19-CALC!$N19)/5</f>
        <v>73.390346517424717</v>
      </c>
      <c r="AY19" s="46">
        <f>AX19+(CALC!$O19-CALC!$N19)/5</f>
        <v>73.524303585987923</v>
      </c>
      <c r="AZ19" s="46">
        <f>CALC!O19+(CALC!$P19-CALC!$O19)/10</f>
        <v>73.655978303007132</v>
      </c>
      <c r="BA19" s="46">
        <f>AZ19+(CALC!$P19-CALC!$O19)/5</f>
        <v>73.785370668482415</v>
      </c>
      <c r="BB19" s="46">
        <f>BA19+(CALC!$P19-CALC!$O19)/5</f>
        <v>73.914763033957698</v>
      </c>
      <c r="BC19" s="46">
        <f>BB19+(CALC!$P19-CALC!$O19)/5</f>
        <v>74.044155399432981</v>
      </c>
      <c r="BD19" s="46">
        <f>BC19+(CALC!$P19-CALC!$O19)/5</f>
        <v>74.173547764908264</v>
      </c>
      <c r="BE19" s="46">
        <f>CALC!P19+(CALC!$Q19-CALC!$P19)/10</f>
        <v>74.301554626669684</v>
      </c>
      <c r="BF19" s="46">
        <f>BE19+(CALC!$Q19-CALC!$P19)/5</f>
        <v>74.428175984717271</v>
      </c>
      <c r="BG19" s="46">
        <f>BF19+(CALC!$Q19-CALC!$P19)/5</f>
        <v>74.554797342764857</v>
      </c>
      <c r="BH19" s="46">
        <f>BG19+(CALC!$Q19-CALC!$P19)/5</f>
        <v>74.681418700812443</v>
      </c>
      <c r="BI19" s="46">
        <f>BH19+(CALC!$Q19-CALC!$P19)/5</f>
        <v>74.80804005886003</v>
      </c>
      <c r="BJ19" s="46">
        <f>CALC!Q19+(CALC!$R19-CALC!$Q19)/10</f>
        <v>74.933424444767383</v>
      </c>
      <c r="BK19" s="46">
        <f>BJ19+(CALC!$R19-CALC!$Q19)/5</f>
        <v>75.057571858534544</v>
      </c>
      <c r="BL19" s="46">
        <f>BK19+(CALC!$R19-CALC!$Q19)/5</f>
        <v>75.181719272301706</v>
      </c>
      <c r="BM19" s="46">
        <f>BL19+(CALC!$R19-CALC!$Q19)/5</f>
        <v>75.305866686068867</v>
      </c>
      <c r="BN19" s="46">
        <f>BM19+(CALC!$R19-CALC!$Q19)/5</f>
        <v>75.430014099836029</v>
      </c>
      <c r="BO19" s="46">
        <f>CALC!R19+(CALC!$S19-CALC!$R19)/10</f>
        <v>75.553954430129153</v>
      </c>
      <c r="BP19" s="46">
        <f>BO19+(CALC!$S19-CALC!$R19)/5</f>
        <v>75.677687676948253</v>
      </c>
      <c r="BQ19" s="46">
        <f>BP19+(CALC!$S19-CALC!$R19)/5</f>
        <v>75.801420923767353</v>
      </c>
      <c r="BR19" s="46">
        <f>BQ19+(CALC!$S19-CALC!$R19)/5</f>
        <v>75.925154170586453</v>
      </c>
      <c r="BS19" s="46">
        <f>BR19+(CALC!$S19-CALC!$R19)/5</f>
        <v>76.048887417405552</v>
      </c>
      <c r="BT19" s="46">
        <f>CALC!S19+(CALC!$T19-CALC!$S19)/10</f>
        <v>76.171657898946108</v>
      </c>
      <c r="BU19" s="46">
        <f>BT19+(CALC!$T19-CALC!$S19)/5</f>
        <v>76.293465615208135</v>
      </c>
      <c r="BV19" s="46">
        <f>BU19+(CALC!$T19-CALC!$S19)/5</f>
        <v>76.415273331470161</v>
      </c>
      <c r="BW19" s="46">
        <f>BV19+(CALC!$T19-CALC!$S19)/5</f>
        <v>76.537081047732187</v>
      </c>
      <c r="BX19" s="46">
        <f>BW19+(CALC!$T19-CALC!$S19)/5</f>
        <v>76.658888763994213</v>
      </c>
      <c r="BY19" s="46">
        <f>CALC!T19+(CALC!$U19-CALC!$T19)/10</f>
        <v>76.78122767028097</v>
      </c>
      <c r="BZ19" s="46">
        <f>BY19+(CALC!$U19-CALC!$T19)/5</f>
        <v>76.904097766592514</v>
      </c>
      <c r="CA19" s="46">
        <f>BZ19+(CALC!$U19-CALC!$T19)/5</f>
        <v>77.026967862904058</v>
      </c>
      <c r="CB19" s="46">
        <f>CA19+(CALC!$U19-CALC!$T19)/5</f>
        <v>77.149837959215603</v>
      </c>
      <c r="CC19" s="46">
        <f>CB19+(CALC!$U19-CALC!$T19)/5</f>
        <v>77.272708055527147</v>
      </c>
    </row>
    <row r="20" spans="1:81" x14ac:dyDescent="0.2">
      <c r="A20" s="52" t="s">
        <v>760</v>
      </c>
      <c r="B20" t="str">
        <f>CALC!B20</f>
        <v>LIC/LMC</v>
      </c>
      <c r="C20" t="str">
        <f>CALC!C20</f>
        <v>Life expectancy at birth for both sexes combined (years)</v>
      </c>
      <c r="D20" s="46">
        <f>CALC!D20</f>
        <v>68.214489804273285</v>
      </c>
      <c r="E20" s="46">
        <f>D20+(CALC!$F20-CALC!$D20)/2.5</f>
        <v>68.308295862323249</v>
      </c>
      <c r="F20" s="46">
        <f>E20+(CALC!$F20-CALC!$D20)/2.5</f>
        <v>68.402101920373212</v>
      </c>
      <c r="G20" s="46">
        <f>CALC!F20+(CALC!$G20-CALC!$F20)/10</f>
        <v>68.548321046350836</v>
      </c>
      <c r="H20" s="46">
        <f>G20+(CALC!$G20-CALC!$F20)/5</f>
        <v>68.746953240256119</v>
      </c>
      <c r="I20" s="46">
        <f>H20+(CALC!$G20-CALC!$F20)/5</f>
        <v>68.945585434161401</v>
      </c>
      <c r="J20" s="46">
        <f>I20+(CALC!$G20-CALC!$F20)/5</f>
        <v>69.144217628066684</v>
      </c>
      <c r="K20" s="46">
        <f>J20+(CALC!$G20-CALC!$F20)/5</f>
        <v>69.342849821971967</v>
      </c>
      <c r="L20" s="46">
        <f>CALC!G20+(CALC!$H20-CALC!$G20)/10</f>
        <v>69.532376578214453</v>
      </c>
      <c r="M20" s="46">
        <f>L20+(CALC!$H20-CALC!$G20)/5</f>
        <v>69.712797896794186</v>
      </c>
      <c r="N20" s="46">
        <f>M20+(CALC!$H20-CALC!$G20)/5</f>
        <v>69.893219215373918</v>
      </c>
      <c r="O20" s="46">
        <f>N20+(CALC!$H20-CALC!$G20)/5</f>
        <v>70.07364053395365</v>
      </c>
      <c r="P20" s="46">
        <f>O20+(CALC!$H20-CALC!$G20)/5</f>
        <v>70.254061852533383</v>
      </c>
      <c r="Q20" s="46">
        <f>CALC!H20+(CALC!$I20-CALC!$H20)/10</f>
        <v>70.426653437791231</v>
      </c>
      <c r="R20" s="46">
        <f>Q20+(CALC!$I20-CALC!$H20)/5</f>
        <v>70.591415289727223</v>
      </c>
      <c r="S20" s="46">
        <f>R20+(CALC!$I20-CALC!$H20)/5</f>
        <v>70.756177141663215</v>
      </c>
      <c r="T20" s="46">
        <f>S20+(CALC!$I20-CALC!$H20)/5</f>
        <v>70.920938993599208</v>
      </c>
      <c r="U20" s="46">
        <f>T20+(CALC!$I20-CALC!$H20)/5</f>
        <v>71.0857008455352</v>
      </c>
      <c r="V20" s="46">
        <f>CALC!I20+(CALC!$J20-CALC!$I20)/10</f>
        <v>71.245418413305615</v>
      </c>
      <c r="W20" s="46">
        <f>V20+(CALC!$J20-CALC!$I20)/5</f>
        <v>71.400091696910422</v>
      </c>
      <c r="X20" s="46">
        <f>W20+(CALC!$J20-CALC!$I20)/5</f>
        <v>71.55476498051523</v>
      </c>
      <c r="Y20" s="46">
        <f>X20+(CALC!$J20-CALC!$I20)/5</f>
        <v>71.709438264120038</v>
      </c>
      <c r="Z20" s="46">
        <f>Y20+(CALC!$J20-CALC!$I20)/5</f>
        <v>71.864111547724846</v>
      </c>
      <c r="AA20" s="46">
        <f>CALC!J20+(CALC!$K20-CALC!$J20)/10</f>
        <v>72.014919350621071</v>
      </c>
      <c r="AB20" s="46">
        <f>AA20+(CALC!$K20-CALC!$J20)/5</f>
        <v>72.16186167280874</v>
      </c>
      <c r="AC20" s="46">
        <f>AB20+(CALC!$K20-CALC!$J20)/5</f>
        <v>72.30880399499641</v>
      </c>
      <c r="AD20" s="46">
        <f>AC20+(CALC!$K20-CALC!$J20)/5</f>
        <v>72.455746317184079</v>
      </c>
      <c r="AE20" s="46">
        <f>AD20+(CALC!$K20-CALC!$J20)/5</f>
        <v>72.602688639371749</v>
      </c>
      <c r="AF20" s="46">
        <f>CALC!K20+(CALC!$L20-CALC!$K20)/10</f>
        <v>72.745860995826561</v>
      </c>
      <c r="AG20" s="46">
        <f>AF20+(CALC!$L20-CALC!$K20)/5</f>
        <v>72.885263386548544</v>
      </c>
      <c r="AH20" s="46">
        <f>AG20+(CALC!$L20-CALC!$K20)/5</f>
        <v>73.024665777270528</v>
      </c>
      <c r="AI20" s="46">
        <f>AH20+(CALC!$L20-CALC!$K20)/5</f>
        <v>73.164068167992511</v>
      </c>
      <c r="AJ20" s="46">
        <f>AI20+(CALC!$L20-CALC!$K20)/5</f>
        <v>73.303470558714494</v>
      </c>
      <c r="AK20" s="46">
        <f>CALC!L20+(CALC!$M20-CALC!$L20)/10</f>
        <v>73.439997686150605</v>
      </c>
      <c r="AL20" s="46">
        <f>AK20+(CALC!$M20-CALC!$L20)/5</f>
        <v>73.573649550300829</v>
      </c>
      <c r="AM20" s="46">
        <f>AL20+(CALC!$M20-CALC!$L20)/5</f>
        <v>73.707301414451052</v>
      </c>
      <c r="AN20" s="46">
        <f>AM20+(CALC!$M20-CALC!$L20)/5</f>
        <v>73.840953278601276</v>
      </c>
      <c r="AO20" s="46">
        <f>AN20+(CALC!$M20-CALC!$L20)/5</f>
        <v>73.9746051427515</v>
      </c>
      <c r="AP20" s="46">
        <f>CALC!M20+(CALC!$N20-CALC!M20)/10</f>
        <v>74.104871989605726</v>
      </c>
      <c r="AQ20" s="46">
        <f>AP20+(CALC!$N20-CALC!$M20)/5</f>
        <v>74.231753819163927</v>
      </c>
      <c r="AR20" s="46">
        <f>AQ20+(CALC!$N20-CALC!$M20)/5</f>
        <v>74.358635648722128</v>
      </c>
      <c r="AS20" s="46">
        <f>AR20+(CALC!$N20-CALC!$M20)/5</f>
        <v>74.485517478280329</v>
      </c>
      <c r="AT20" s="46">
        <f>AS20+(CALC!$N20-CALC!$M20)/5</f>
        <v>74.61239930783853</v>
      </c>
      <c r="AU20" s="46">
        <f>CALC!N20+(CALC!$O20-CALC!$N20)/10</f>
        <v>74.737348400245637</v>
      </c>
      <c r="AV20" s="46">
        <f>AU20+(CALC!$O20-CALC!$N20)/5</f>
        <v>74.860364755501664</v>
      </c>
      <c r="AW20" s="46">
        <f>AV20+(CALC!$O20-CALC!$N20)/5</f>
        <v>74.983381110757691</v>
      </c>
      <c r="AX20" s="46">
        <f>AW20+(CALC!$O20-CALC!$N20)/5</f>
        <v>75.106397466013718</v>
      </c>
      <c r="AY20" s="46">
        <f>AX20+(CALC!$O20-CALC!$N20)/5</f>
        <v>75.229413821269745</v>
      </c>
      <c r="AZ20" s="46">
        <f>CALC!O20+(CALC!$P20-CALC!$O20)/10</f>
        <v>75.350272519527607</v>
      </c>
      <c r="BA20" s="46">
        <f>AZ20+(CALC!$P20-CALC!$O20)/5</f>
        <v>75.468973560787276</v>
      </c>
      <c r="BB20" s="46">
        <f>BA20+(CALC!$P20-CALC!$O20)/5</f>
        <v>75.587674602046945</v>
      </c>
      <c r="BC20" s="46">
        <f>BB20+(CALC!$P20-CALC!$O20)/5</f>
        <v>75.706375643306615</v>
      </c>
      <c r="BD20" s="46">
        <f>BC20+(CALC!$P20-CALC!$O20)/5</f>
        <v>75.825076684566284</v>
      </c>
      <c r="BE20" s="46">
        <f>CALC!P20+(CALC!$Q20-CALC!$P20)/10</f>
        <v>75.942306285718743</v>
      </c>
      <c r="BF20" s="46">
        <f>BE20+(CALC!$Q20-CALC!$P20)/5</f>
        <v>76.058064446763993</v>
      </c>
      <c r="BG20" s="46">
        <f>BF20+(CALC!$Q20-CALC!$P20)/5</f>
        <v>76.173822607809242</v>
      </c>
      <c r="BH20" s="46">
        <f>BG20+(CALC!$Q20-CALC!$P20)/5</f>
        <v>76.289580768854492</v>
      </c>
      <c r="BI20" s="46">
        <f>BH20+(CALC!$Q20-CALC!$P20)/5</f>
        <v>76.405338929899742</v>
      </c>
      <c r="BJ20" s="46">
        <f>CALC!Q20+(CALC!$R20-CALC!$Q20)/10</f>
        <v>76.519384985619695</v>
      </c>
      <c r="BK20" s="46">
        <f>BJ20+(CALC!$R20-CALC!$Q20)/5</f>
        <v>76.631718936014394</v>
      </c>
      <c r="BL20" s="46">
        <f>BK20+(CALC!$R20-CALC!$Q20)/5</f>
        <v>76.744052886409094</v>
      </c>
      <c r="BM20" s="46">
        <f>BL20+(CALC!$R20-CALC!$Q20)/5</f>
        <v>76.856386836803793</v>
      </c>
      <c r="BN20" s="46">
        <f>BM20+(CALC!$R20-CALC!$Q20)/5</f>
        <v>76.968720787198492</v>
      </c>
      <c r="BO20" s="46">
        <f>CALC!R20+(CALC!$S20-CALC!$R20)/10</f>
        <v>77.080586384556895</v>
      </c>
      <c r="BP20" s="46">
        <f>BO20+(CALC!$S20-CALC!$R20)/5</f>
        <v>77.191983628878972</v>
      </c>
      <c r="BQ20" s="46">
        <f>BP20+(CALC!$S20-CALC!$R20)/5</f>
        <v>77.30338087320105</v>
      </c>
      <c r="BR20" s="46">
        <f>BQ20+(CALC!$S20-CALC!$R20)/5</f>
        <v>77.414778117523127</v>
      </c>
      <c r="BS20" s="46">
        <f>BR20+(CALC!$S20-CALC!$R20)/5</f>
        <v>77.526175361845205</v>
      </c>
      <c r="BT20" s="46">
        <f>CALC!S20+(CALC!$T20-CALC!$S20)/10</f>
        <v>77.636153633882898</v>
      </c>
      <c r="BU20" s="46">
        <f>BT20+(CALC!$T20-CALC!$S20)/5</f>
        <v>77.744712933636166</v>
      </c>
      <c r="BV20" s="46">
        <f>BU20+(CALC!$T20-CALC!$S20)/5</f>
        <v>77.853272233389433</v>
      </c>
      <c r="BW20" s="46">
        <f>BV20+(CALC!$T20-CALC!$S20)/5</f>
        <v>77.9618315331427</v>
      </c>
      <c r="BX20" s="46">
        <f>BW20+(CALC!$T20-CALC!$S20)/5</f>
        <v>78.070390832895967</v>
      </c>
      <c r="BY20" s="46">
        <f>CALC!T20+(CALC!$U20-CALC!$T20)/10</f>
        <v>78.178805811933032</v>
      </c>
      <c r="BZ20" s="46">
        <f>BY20+(CALC!$U20-CALC!$T20)/5</f>
        <v>78.287076470253893</v>
      </c>
      <c r="CA20" s="46">
        <f>BZ20+(CALC!$U20-CALC!$T20)/5</f>
        <v>78.395347128574755</v>
      </c>
      <c r="CB20" s="46">
        <f>CA20+(CALC!$U20-CALC!$T20)/5</f>
        <v>78.503617786895617</v>
      </c>
      <c r="CC20" s="46">
        <f>CB20+(CALC!$U20-CALC!$T20)/5</f>
        <v>78.611888445216479</v>
      </c>
    </row>
    <row r="21" spans="1:81" x14ac:dyDescent="0.2">
      <c r="A21" s="52" t="s">
        <v>760</v>
      </c>
      <c r="B21" t="str">
        <f>CALC!B21</f>
        <v>USA</v>
      </c>
      <c r="C21" t="str">
        <f>CALC!C21</f>
        <v>Life expectancy at birth for both sexes combined (years)</v>
      </c>
      <c r="D21" s="46">
        <f>CALC!D21</f>
        <v>78.787804878048775</v>
      </c>
      <c r="E21" s="46">
        <f>D21+(CALC!$F21-CALC!$D21)/2.5</f>
        <v>79.389305897110788</v>
      </c>
      <c r="F21" s="46">
        <f>E21+(CALC!$F21-CALC!$D21)/2.5</f>
        <v>79.990806916172801</v>
      </c>
      <c r="G21" s="46">
        <f>CALC!F21+(CALC!$G21-CALC!$F21)/10</f>
        <v>80.367635946398266</v>
      </c>
      <c r="H21" s="46">
        <f>G21+(CALC!$G21-CALC!$F21)/5</f>
        <v>80.519792987787184</v>
      </c>
      <c r="I21" s="46">
        <f>H21+(CALC!$G21-CALC!$F21)/5</f>
        <v>80.671950029176102</v>
      </c>
      <c r="J21" s="46">
        <f>I21+(CALC!$G21-CALC!$F21)/5</f>
        <v>80.82410707056502</v>
      </c>
      <c r="K21" s="46">
        <f>J21+(CALC!$G21-CALC!$F21)/5</f>
        <v>80.976264111953938</v>
      </c>
      <c r="L21" s="46">
        <f>CALC!G21+(CALC!$H21-CALC!$G21)/10</f>
        <v>81.121619472698058</v>
      </c>
      <c r="M21" s="46">
        <f>L21+(CALC!$H21-CALC!$G21)/5</f>
        <v>81.26017315279735</v>
      </c>
      <c r="N21" s="46">
        <f>M21+(CALC!$H21-CALC!$G21)/5</f>
        <v>81.398726832896642</v>
      </c>
      <c r="O21" s="46">
        <f>N21+(CALC!$H21-CALC!$G21)/5</f>
        <v>81.537280512995935</v>
      </c>
      <c r="P21" s="46">
        <f>O21+(CALC!$H21-CALC!$G21)/5</f>
        <v>81.675834193095227</v>
      </c>
      <c r="Q21" s="46">
        <f>CALC!H21+(CALC!$I21-CALC!$H21)/10</f>
        <v>81.801026596135515</v>
      </c>
      <c r="R21" s="46">
        <f>Q21+(CALC!$I21-CALC!$H21)/5</f>
        <v>81.912857722116755</v>
      </c>
      <c r="S21" s="46">
        <f>R21+(CALC!$I21-CALC!$H21)/5</f>
        <v>82.024688848097995</v>
      </c>
      <c r="T21" s="46">
        <f>S21+(CALC!$I21-CALC!$H21)/5</f>
        <v>82.136519974079235</v>
      </c>
      <c r="U21" s="46">
        <f>T21+(CALC!$I21-CALC!$H21)/5</f>
        <v>82.248351100060475</v>
      </c>
      <c r="V21" s="46">
        <f>CALC!I21+(CALC!$J21-CALC!$I21)/10</f>
        <v>82.354351475557081</v>
      </c>
      <c r="W21" s="46">
        <f>V21+(CALC!$J21-CALC!$I21)/5</f>
        <v>82.454521100569039</v>
      </c>
      <c r="X21" s="46">
        <f>W21+(CALC!$J21-CALC!$I21)/5</f>
        <v>82.554690725580997</v>
      </c>
      <c r="Y21" s="46">
        <f>X21+(CALC!$J21-CALC!$I21)/5</f>
        <v>82.654860350592955</v>
      </c>
      <c r="Z21" s="46">
        <f>Y21+(CALC!$J21-CALC!$I21)/5</f>
        <v>82.755029975604913</v>
      </c>
      <c r="AA21" s="46">
        <f>CALC!J21+(CALC!$K21-CALC!$J21)/10</f>
        <v>82.851894388877113</v>
      </c>
      <c r="AB21" s="46">
        <f>AA21+(CALC!$K21-CALC!$J21)/5</f>
        <v>82.945453590409528</v>
      </c>
      <c r="AC21" s="46">
        <f>AB21+(CALC!$K21-CALC!$J21)/5</f>
        <v>83.039012791941943</v>
      </c>
      <c r="AD21" s="46">
        <f>AC21+(CALC!$K21-CALC!$J21)/5</f>
        <v>83.132571993474357</v>
      </c>
      <c r="AE21" s="46">
        <f>AD21+(CALC!$K21-CALC!$J21)/5</f>
        <v>83.226131195006772</v>
      </c>
      <c r="AF21" s="46">
        <f>CALC!K21+(CALC!$L21-CALC!$K21)/10</f>
        <v>83.317354311809922</v>
      </c>
      <c r="AG21" s="46">
        <f>AF21+(CALC!$L21-CALC!$K21)/5</f>
        <v>83.406241343883764</v>
      </c>
      <c r="AH21" s="46">
        <f>AG21+(CALC!$L21-CALC!$K21)/5</f>
        <v>83.495128375957606</v>
      </c>
      <c r="AI21" s="46">
        <f>AH21+(CALC!$L21-CALC!$K21)/5</f>
        <v>83.584015408031448</v>
      </c>
      <c r="AJ21" s="46">
        <f>AI21+(CALC!$L21-CALC!$K21)/5</f>
        <v>83.67290244010529</v>
      </c>
      <c r="AK21" s="46">
        <f>CALC!L21+(CALC!$M21-CALC!$L21)/10</f>
        <v>83.762193911229616</v>
      </c>
      <c r="AL21" s="46">
        <f>AK21+(CALC!$M21-CALC!$L21)/5</f>
        <v>83.851889821404455</v>
      </c>
      <c r="AM21" s="46">
        <f>AL21+(CALC!$M21-CALC!$L21)/5</f>
        <v>83.941585731579295</v>
      </c>
      <c r="AN21" s="46">
        <f>AM21+(CALC!$M21-CALC!$L21)/5</f>
        <v>84.031281641754134</v>
      </c>
      <c r="AO21" s="46">
        <f>AN21+(CALC!$M21-CALC!$L21)/5</f>
        <v>84.120977551928974</v>
      </c>
      <c r="AP21" s="46">
        <f>CALC!M21+(CALC!$N21-CALC!M21)/10</f>
        <v>84.21296810671717</v>
      </c>
      <c r="AQ21" s="46">
        <f>AP21+(CALC!$N21-CALC!$M21)/5</f>
        <v>84.30725330611871</v>
      </c>
      <c r="AR21" s="46">
        <f>AQ21+(CALC!$N21-CALC!$M21)/5</f>
        <v>84.40153850552025</v>
      </c>
      <c r="AS21" s="46">
        <f>AR21+(CALC!$N21-CALC!$M21)/5</f>
        <v>84.49582370492179</v>
      </c>
      <c r="AT21" s="46">
        <f>AS21+(CALC!$N21-CALC!$M21)/5</f>
        <v>84.59010890432333</v>
      </c>
      <c r="AU21" s="46">
        <f>CALC!N21+(CALC!$O21-CALC!$N21)/10</f>
        <v>84.689152373685459</v>
      </c>
      <c r="AV21" s="46">
        <f>AU21+(CALC!$O21-CALC!$N21)/5</f>
        <v>84.792954113008179</v>
      </c>
      <c r="AW21" s="46">
        <f>AV21+(CALC!$O21-CALC!$N21)/5</f>
        <v>84.896755852330898</v>
      </c>
      <c r="AX21" s="46">
        <f>AW21+(CALC!$O21-CALC!$N21)/5</f>
        <v>85.000557591653617</v>
      </c>
      <c r="AY21" s="46">
        <f>AX21+(CALC!$O21-CALC!$N21)/5</f>
        <v>85.104359330976337</v>
      </c>
      <c r="AZ21" s="46">
        <f>CALC!O21+(CALC!$P21-CALC!$O21)/10</f>
        <v>85.212643645007205</v>
      </c>
      <c r="BA21" s="46">
        <f>AZ21+(CALC!$P21-CALC!$O21)/5</f>
        <v>85.325410533746208</v>
      </c>
      <c r="BB21" s="46">
        <f>BA21+(CALC!$P21-CALC!$O21)/5</f>
        <v>85.438177422485211</v>
      </c>
      <c r="BC21" s="46">
        <f>BB21+(CALC!$P21-CALC!$O21)/5</f>
        <v>85.550944311224214</v>
      </c>
      <c r="BD21" s="46">
        <f>BC21+(CALC!$P21-CALC!$O21)/5</f>
        <v>85.663711199963217</v>
      </c>
      <c r="BE21" s="46">
        <f>CALC!P21+(CALC!$Q21-CALC!$P21)/10</f>
        <v>85.780052780801171</v>
      </c>
      <c r="BF21" s="46">
        <f>BE21+(CALC!$Q21-CALC!$P21)/5</f>
        <v>85.899969053738104</v>
      </c>
      <c r="BG21" s="46">
        <f>BF21+(CALC!$Q21-CALC!$P21)/5</f>
        <v>86.019885326675038</v>
      </c>
      <c r="BH21" s="46">
        <f>BG21+(CALC!$Q21-CALC!$P21)/5</f>
        <v>86.139801599611971</v>
      </c>
      <c r="BI21" s="46">
        <f>BH21+(CALC!$Q21-CALC!$P21)/5</f>
        <v>86.259717872548904</v>
      </c>
      <c r="BJ21" s="46">
        <f>CALC!Q21+(CALC!$R21-CALC!$Q21)/10</f>
        <v>86.379398675353329</v>
      </c>
      <c r="BK21" s="46">
        <f>BJ21+(CALC!$R21-CALC!$Q21)/5</f>
        <v>86.498844008025188</v>
      </c>
      <c r="BL21" s="46">
        <f>BK21+(CALC!$R21-CALC!$Q21)/5</f>
        <v>86.618289340697046</v>
      </c>
      <c r="BM21" s="46">
        <f>BL21+(CALC!$R21-CALC!$Q21)/5</f>
        <v>86.737734673368905</v>
      </c>
      <c r="BN21" s="46">
        <f>BM21+(CALC!$R21-CALC!$Q21)/5</f>
        <v>86.857180006040764</v>
      </c>
      <c r="BO21" s="46">
        <f>CALC!R21+(CALC!$S21-CALC!$R21)/10</f>
        <v>86.974357685797258</v>
      </c>
      <c r="BP21" s="46">
        <f>BO21+(CALC!$S21-CALC!$R21)/5</f>
        <v>87.089267712638375</v>
      </c>
      <c r="BQ21" s="46">
        <f>BP21+(CALC!$S21-CALC!$R21)/5</f>
        <v>87.204177739479491</v>
      </c>
      <c r="BR21" s="46">
        <f>BQ21+(CALC!$S21-CALC!$R21)/5</f>
        <v>87.319087766320607</v>
      </c>
      <c r="BS21" s="46">
        <f>BR21+(CALC!$S21-CALC!$R21)/5</f>
        <v>87.433997793161723</v>
      </c>
      <c r="BT21" s="46">
        <f>CALC!S21+(CALC!$T21-CALC!$S21)/10</f>
        <v>87.546211019347538</v>
      </c>
      <c r="BU21" s="46">
        <f>BT21+(CALC!$T21-CALC!$S21)/5</f>
        <v>87.655727444877996</v>
      </c>
      <c r="BV21" s="46">
        <f>BU21+(CALC!$T21-CALC!$S21)/5</f>
        <v>87.765243870408455</v>
      </c>
      <c r="BW21" s="46">
        <f>BV21+(CALC!$T21-CALC!$S21)/5</f>
        <v>87.874760295938913</v>
      </c>
      <c r="BX21" s="46">
        <f>BW21+(CALC!$T21-CALC!$S21)/5</f>
        <v>87.984276721469371</v>
      </c>
      <c r="BY21" s="46">
        <f>CALC!T21+(CALC!$U21-CALC!$T21)/10</f>
        <v>88.091047052460169</v>
      </c>
      <c r="BZ21" s="46">
        <f>BY21+(CALC!$U21-CALC!$T21)/5</f>
        <v>88.195071288911308</v>
      </c>
      <c r="CA21" s="46">
        <f>BZ21+(CALC!$U21-CALC!$T21)/5</f>
        <v>88.299095525362446</v>
      </c>
      <c r="CB21" s="46">
        <f>CA21+(CALC!$U21-CALC!$T21)/5</f>
        <v>88.403119761813585</v>
      </c>
      <c r="CC21" s="46">
        <f>CB21+(CALC!$U21-CALC!$T21)/5</f>
        <v>88.507143998264723</v>
      </c>
    </row>
    <row r="23" spans="1:81" x14ac:dyDescent="0.2">
      <c r="A23" s="52" t="s">
        <v>759</v>
      </c>
      <c r="B23" t="str">
        <f t="shared" ref="B23:B28" si="3">B16</f>
        <v>MIC</v>
      </c>
      <c r="C23" t="s">
        <v>758</v>
      </c>
      <c r="D23" s="52">
        <f t="shared" ref="D23:AI23" si="4">D9/(0.5*D16)</f>
        <v>9972.8727895480224</v>
      </c>
      <c r="E23" s="52">
        <f t="shared" si="4"/>
        <v>10824.953696726039</v>
      </c>
      <c r="F23" s="52">
        <f t="shared" si="4"/>
        <v>11749.868714983917</v>
      </c>
      <c r="G23" s="52">
        <f t="shared" si="4"/>
        <v>12636.582216722427</v>
      </c>
      <c r="H23" s="52">
        <f t="shared" si="4"/>
        <v>13465.325557247093</v>
      </c>
      <c r="I23" s="52">
        <f t="shared" si="4"/>
        <v>14348.502209297496</v>
      </c>
      <c r="J23" s="52">
        <f t="shared" si="4"/>
        <v>15289.692399602502</v>
      </c>
      <c r="K23" s="52">
        <f t="shared" si="4"/>
        <v>16292.712136986853</v>
      </c>
      <c r="L23" s="52">
        <f t="shared" si="4"/>
        <v>17212.21576837929</v>
      </c>
      <c r="M23" s="52">
        <f t="shared" si="4"/>
        <v>18027.218968229754</v>
      </c>
      <c r="N23" s="52">
        <f t="shared" si="4"/>
        <v>18880.906874531858</v>
      </c>
      <c r="O23" s="52">
        <f t="shared" si="4"/>
        <v>19775.119691211316</v>
      </c>
      <c r="P23" s="52">
        <f t="shared" si="4"/>
        <v>20711.785331649753</v>
      </c>
      <c r="Q23" s="52">
        <f t="shared" si="4"/>
        <v>21560.731714830534</v>
      </c>
      <c r="R23" s="52">
        <f t="shared" si="4"/>
        <v>22307.801408912332</v>
      </c>
      <c r="S23" s="52">
        <f t="shared" si="4"/>
        <v>23080.853711151878</v>
      </c>
      <c r="T23" s="52">
        <f t="shared" si="4"/>
        <v>23880.795218942309</v>
      </c>
      <c r="U23" s="52">
        <f t="shared" si="4"/>
        <v>24708.564253549408</v>
      </c>
      <c r="V23" s="52">
        <f t="shared" si="4"/>
        <v>25461.639939707569</v>
      </c>
      <c r="W23" s="52">
        <f t="shared" si="4"/>
        <v>26131.553376399617</v>
      </c>
      <c r="X23" s="52">
        <f t="shared" si="4"/>
        <v>26819.191974863992</v>
      </c>
      <c r="Y23" s="52">
        <f t="shared" si="4"/>
        <v>27525.026930556745</v>
      </c>
      <c r="Z23" s="52">
        <f t="shared" si="4"/>
        <v>28249.542015262508</v>
      </c>
      <c r="AA23" s="52">
        <f t="shared" si="4"/>
        <v>28934.550194359057</v>
      </c>
      <c r="AB23" s="52">
        <f t="shared" si="4"/>
        <v>29576.283633595755</v>
      </c>
      <c r="AC23" s="52">
        <f t="shared" si="4"/>
        <v>30232.349011441027</v>
      </c>
      <c r="AD23" s="52">
        <f t="shared" si="4"/>
        <v>30903.068222661288</v>
      </c>
      <c r="AE23" s="52">
        <f t="shared" si="4"/>
        <v>31588.770426212879</v>
      </c>
      <c r="AF23" s="52">
        <f t="shared" si="4"/>
        <v>32262.62974123934</v>
      </c>
      <c r="AG23" s="52">
        <f t="shared" si="4"/>
        <v>32923.242187674012</v>
      </c>
      <c r="AH23" s="52">
        <f t="shared" si="4"/>
        <v>33597.476556760797</v>
      </c>
      <c r="AI23" s="52">
        <f t="shared" si="4"/>
        <v>34285.615344127284</v>
      </c>
      <c r="AJ23" s="52">
        <f t="shared" ref="AJ23:BO23" si="5">AJ9/(0.5*AJ16)</f>
        <v>34987.946932029947</v>
      </c>
      <c r="AK23" s="52">
        <f t="shared" si="5"/>
        <v>35690.932337445527</v>
      </c>
      <c r="AL23" s="52">
        <f t="shared" si="5"/>
        <v>36394.03022412218</v>
      </c>
      <c r="AM23" s="52">
        <f t="shared" si="5"/>
        <v>37111.071526682637</v>
      </c>
      <c r="AN23" s="52">
        <f t="shared" si="5"/>
        <v>37842.334278460177</v>
      </c>
      <c r="AO23" s="52">
        <f t="shared" si="5"/>
        <v>38588.102082393911</v>
      </c>
      <c r="AP23" s="52">
        <f t="shared" si="5"/>
        <v>39336.035583794393</v>
      </c>
      <c r="AQ23" s="52">
        <f t="shared" si="5"/>
        <v>40085.686781785887</v>
      </c>
      <c r="AR23" s="52">
        <f t="shared" si="5"/>
        <v>40849.713217711324</v>
      </c>
      <c r="AS23" s="52">
        <f t="shared" si="5"/>
        <v>41628.391964003647</v>
      </c>
      <c r="AT23" s="52">
        <f t="shared" si="5"/>
        <v>42422.005456679639</v>
      </c>
      <c r="AU23" s="52">
        <f t="shared" si="5"/>
        <v>43212.879523652307</v>
      </c>
      <c r="AV23" s="52">
        <f t="shared" si="5"/>
        <v>44000.297531103322</v>
      </c>
      <c r="AW23" s="52">
        <f t="shared" si="5"/>
        <v>44802.152283222029</v>
      </c>
      <c r="AX23" s="52">
        <f t="shared" si="5"/>
        <v>45618.709818409545</v>
      </c>
      <c r="AY23" s="52">
        <f t="shared" si="5"/>
        <v>46450.241098795166</v>
      </c>
      <c r="AZ23" s="52">
        <f t="shared" si="5"/>
        <v>47278.636360223521</v>
      </c>
      <c r="BA23" s="52">
        <f t="shared" si="5"/>
        <v>48103.187234003679</v>
      </c>
      <c r="BB23" s="52">
        <f t="shared" si="5"/>
        <v>48942.206193996826</v>
      </c>
      <c r="BC23" s="52">
        <f t="shared" si="5"/>
        <v>49795.948388809862</v>
      </c>
      <c r="BD23" s="52">
        <f t="shared" si="5"/>
        <v>50664.673485947264</v>
      </c>
      <c r="BE23" s="52">
        <f t="shared" si="5"/>
        <v>51531.973987983481</v>
      </c>
      <c r="BF23" s="52">
        <f t="shared" si="5"/>
        <v>52397.257577086231</v>
      </c>
      <c r="BG23" s="52">
        <f t="shared" si="5"/>
        <v>53277.157795242827</v>
      </c>
      <c r="BH23" s="52">
        <f t="shared" si="5"/>
        <v>54171.922783897448</v>
      </c>
      <c r="BI23" s="52">
        <f t="shared" si="5"/>
        <v>55081.804914968896</v>
      </c>
      <c r="BJ23" s="52">
        <f t="shared" si="5"/>
        <v>55995.279450295828</v>
      </c>
      <c r="BK23" s="52">
        <f t="shared" si="5"/>
        <v>56912.016473850163</v>
      </c>
      <c r="BL23" s="52">
        <f t="shared" si="5"/>
        <v>57843.849368526629</v>
      </c>
      <c r="BM23" s="52">
        <f t="shared" si="5"/>
        <v>58791.027921670997</v>
      </c>
      <c r="BN23" s="52">
        <f t="shared" si="5"/>
        <v>59753.806070842329</v>
      </c>
      <c r="BO23" s="52">
        <f t="shared" si="5"/>
        <v>60727.660941575145</v>
      </c>
      <c r="BP23" s="52">
        <f t="shared" ref="BP23:CC23" si="6">BP9/(0.5*BP16)</f>
        <v>61712.622100475652</v>
      </c>
      <c r="BQ23" s="52">
        <f t="shared" si="6"/>
        <v>62713.653417677357</v>
      </c>
      <c r="BR23" s="52">
        <f t="shared" si="6"/>
        <v>63731.018378221423</v>
      </c>
      <c r="BS23" s="52">
        <f t="shared" si="6"/>
        <v>64764.984805326851</v>
      </c>
      <c r="BT23" s="52">
        <f t="shared" si="6"/>
        <v>65812.930465893733</v>
      </c>
      <c r="BU23" s="52">
        <f t="shared" si="6"/>
        <v>66874.989591398917</v>
      </c>
      <c r="BV23" s="52">
        <f t="shared" si="6"/>
        <v>67954.286515999993</v>
      </c>
      <c r="BW23" s="52">
        <f t="shared" si="6"/>
        <v>69051.102362203994</v>
      </c>
      <c r="BX23" s="52">
        <f t="shared" si="6"/>
        <v>70165.722855963759</v>
      </c>
      <c r="BY23" s="52">
        <f t="shared" si="6"/>
        <v>71290.843014303711</v>
      </c>
      <c r="BZ23" s="52">
        <f t="shared" si="6"/>
        <v>72426.391870749081</v>
      </c>
      <c r="CA23" s="52">
        <f t="shared" si="6"/>
        <v>73580.132907861247</v>
      </c>
      <c r="CB23" s="52">
        <f t="shared" si="6"/>
        <v>74752.358980678458</v>
      </c>
      <c r="CC23" s="52">
        <f t="shared" si="6"/>
        <v>75943.367677938717</v>
      </c>
    </row>
    <row r="24" spans="1:81" x14ac:dyDescent="0.2">
      <c r="A24" s="52" t="s">
        <v>759</v>
      </c>
      <c r="B24" t="str">
        <f t="shared" si="3"/>
        <v>UMC</v>
      </c>
      <c r="C24" t="s">
        <v>758</v>
      </c>
      <c r="D24" s="52">
        <f t="shared" ref="D24:AI24" si="7">D10/(0.5*D17)</f>
        <v>20651.020041908138</v>
      </c>
      <c r="E24" s="52">
        <f t="shared" si="7"/>
        <v>22430.259247033955</v>
      </c>
      <c r="F24" s="52">
        <f t="shared" si="7"/>
        <v>24362.88952414447</v>
      </c>
      <c r="G24" s="52">
        <f t="shared" si="7"/>
        <v>26173.480016025354</v>
      </c>
      <c r="H24" s="52">
        <f t="shared" si="7"/>
        <v>27812.027855794982</v>
      </c>
      <c r="I24" s="52">
        <f t="shared" si="7"/>
        <v>29553.301087082542</v>
      </c>
      <c r="J24" s="52">
        <f t="shared" si="7"/>
        <v>31403.748353006387</v>
      </c>
      <c r="K24" s="52">
        <f t="shared" si="7"/>
        <v>33370.223606910571</v>
      </c>
      <c r="L24" s="52">
        <f t="shared" si="7"/>
        <v>35149.774529286886</v>
      </c>
      <c r="M24" s="52">
        <f t="shared" si="7"/>
        <v>36700.477568049057</v>
      </c>
      <c r="N24" s="52">
        <f t="shared" si="7"/>
        <v>38319.774012224771</v>
      </c>
      <c r="O24" s="52">
        <f t="shared" si="7"/>
        <v>40010.705153815899</v>
      </c>
      <c r="P24" s="52">
        <f t="shared" si="7"/>
        <v>41776.447414767237</v>
      </c>
      <c r="Q24" s="52">
        <f t="shared" si="7"/>
        <v>43377.813166210428</v>
      </c>
      <c r="R24" s="52">
        <f t="shared" si="7"/>
        <v>44790.353979319516</v>
      </c>
      <c r="S24" s="52">
        <f t="shared" si="7"/>
        <v>46249.085401336029</v>
      </c>
      <c r="T24" s="52">
        <f t="shared" si="7"/>
        <v>47755.523333988102</v>
      </c>
      <c r="U24" s="52">
        <f t="shared" si="7"/>
        <v>49311.233585138543</v>
      </c>
      <c r="V24" s="52">
        <f t="shared" si="7"/>
        <v>50731.390383284372</v>
      </c>
      <c r="W24" s="52">
        <f t="shared" si="7"/>
        <v>52001.545812795172</v>
      </c>
      <c r="X24" s="52">
        <f t="shared" si="7"/>
        <v>53303.713265435923</v>
      </c>
      <c r="Y24" s="52">
        <f t="shared" si="7"/>
        <v>54638.703945525231</v>
      </c>
      <c r="Z24" s="52">
        <f t="shared" si="7"/>
        <v>56007.349708204441</v>
      </c>
      <c r="AA24" s="52">
        <f t="shared" si="7"/>
        <v>57323.545036622323</v>
      </c>
      <c r="AB24" s="52">
        <f t="shared" si="7"/>
        <v>58582.027765469757</v>
      </c>
      <c r="AC24" s="52">
        <f t="shared" si="7"/>
        <v>59868.365163287926</v>
      </c>
      <c r="AD24" s="52">
        <f t="shared" si="7"/>
        <v>61183.177779556325</v>
      </c>
      <c r="AE24" s="52">
        <f t="shared" si="7"/>
        <v>62527.100063158658</v>
      </c>
      <c r="AF24" s="52">
        <f t="shared" si="7"/>
        <v>63838.003321069831</v>
      </c>
      <c r="AG24" s="52">
        <f t="shared" si="7"/>
        <v>65112.58744470324</v>
      </c>
      <c r="AH24" s="52">
        <f t="shared" si="7"/>
        <v>66412.846554375676</v>
      </c>
      <c r="AI24" s="52">
        <f t="shared" si="7"/>
        <v>67739.301479178044</v>
      </c>
      <c r="AJ24" s="52">
        <f t="shared" ref="AJ24:BO24" si="8">AJ10/(0.5*AJ17)</f>
        <v>69092.48367446856</v>
      </c>
      <c r="AK24" s="52">
        <f t="shared" si="8"/>
        <v>70415.899960355964</v>
      </c>
      <c r="AL24" s="52">
        <f t="shared" si="8"/>
        <v>71706.810363694196</v>
      </c>
      <c r="AM24" s="52">
        <f t="shared" si="8"/>
        <v>73021.610676358076</v>
      </c>
      <c r="AN24" s="52">
        <f t="shared" si="8"/>
        <v>74360.746284948298</v>
      </c>
      <c r="AO24" s="52">
        <f t="shared" si="8"/>
        <v>75724.670929745625</v>
      </c>
      <c r="AP24" s="52">
        <f t="shared" si="8"/>
        <v>77053.769927815083</v>
      </c>
      <c r="AQ24" s="52">
        <f t="shared" si="8"/>
        <v>78345.333539221348</v>
      </c>
      <c r="AR24" s="52">
        <f t="shared" si="8"/>
        <v>79658.763824529218</v>
      </c>
      <c r="AS24" s="52">
        <f t="shared" si="8"/>
        <v>80994.433878935641</v>
      </c>
      <c r="AT24" s="52">
        <f t="shared" si="8"/>
        <v>82352.723203752641</v>
      </c>
      <c r="AU24" s="52">
        <f t="shared" si="8"/>
        <v>83683.539717564505</v>
      </c>
      <c r="AV24" s="52">
        <f t="shared" si="8"/>
        <v>84984.807330062074</v>
      </c>
      <c r="AW24" s="52">
        <f t="shared" si="8"/>
        <v>86306.512971055592</v>
      </c>
      <c r="AX24" s="52">
        <f t="shared" si="8"/>
        <v>87648.980145989408</v>
      </c>
      <c r="AY24" s="52">
        <f t="shared" si="8"/>
        <v>89012.537513334304</v>
      </c>
      <c r="AZ24" s="52">
        <f t="shared" si="8"/>
        <v>90362.11299966558</v>
      </c>
      <c r="BA24" s="52">
        <f t="shared" si="8"/>
        <v>91696.417578395558</v>
      </c>
      <c r="BB24" s="52">
        <f t="shared" si="8"/>
        <v>93050.617171580176</v>
      </c>
      <c r="BC24" s="52">
        <f t="shared" si="8"/>
        <v>94425.010676162216</v>
      </c>
      <c r="BD24" s="52">
        <f t="shared" si="8"/>
        <v>95819.901507406932</v>
      </c>
      <c r="BE24" s="52">
        <f t="shared" si="8"/>
        <v>97224.112073877564</v>
      </c>
      <c r="BF24" s="52">
        <f t="shared" si="8"/>
        <v>98637.433511372568</v>
      </c>
      <c r="BG24" s="52">
        <f t="shared" si="8"/>
        <v>100071.48177918069</v>
      </c>
      <c r="BH24" s="52">
        <f t="shared" si="8"/>
        <v>101526.56296683801</v>
      </c>
      <c r="BI24" s="52">
        <f t="shared" si="8"/>
        <v>103002.9877100923</v>
      </c>
      <c r="BJ24" s="52">
        <f t="shared" si="8"/>
        <v>104503.26291418439</v>
      </c>
      <c r="BK24" s="52">
        <f t="shared" si="8"/>
        <v>106027.79017302662</v>
      </c>
      <c r="BL24" s="52">
        <f t="shared" si="8"/>
        <v>107574.73145836777</v>
      </c>
      <c r="BM24" s="52">
        <f t="shared" si="8"/>
        <v>109144.41837585546</v>
      </c>
      <c r="BN24" s="52">
        <f t="shared" si="8"/>
        <v>110737.18746267722</v>
      </c>
      <c r="BO24" s="52">
        <f t="shared" si="8"/>
        <v>112355.94336065867</v>
      </c>
      <c r="BP24" s="52">
        <f t="shared" ref="BP24:CC24" si="9">BP10/(0.5*BP17)</f>
        <v>114001.1403973829</v>
      </c>
      <c r="BQ24" s="52">
        <f t="shared" si="9"/>
        <v>115670.60570355394</v>
      </c>
      <c r="BR24" s="52">
        <f t="shared" si="9"/>
        <v>117364.69940177306</v>
      </c>
      <c r="BS24" s="52">
        <f t="shared" si="9"/>
        <v>119083.7869852752</v>
      </c>
      <c r="BT24" s="52">
        <f t="shared" si="9"/>
        <v>120821.30977986236</v>
      </c>
      <c r="BU24" s="52">
        <f t="shared" si="9"/>
        <v>122577.33605430803</v>
      </c>
      <c r="BV24" s="52">
        <f t="shared" si="9"/>
        <v>124359.0671365397</v>
      </c>
      <c r="BW24" s="52">
        <f t="shared" si="9"/>
        <v>126166.88148237899</v>
      </c>
      <c r="BX24" s="52">
        <f t="shared" si="9"/>
        <v>128001.16314682669</v>
      </c>
      <c r="BY24" s="52">
        <f t="shared" si="9"/>
        <v>129851.35819848046</v>
      </c>
      <c r="BZ24" s="52">
        <f t="shared" si="9"/>
        <v>131717.38558287951</v>
      </c>
      <c r="CA24" s="52">
        <f t="shared" si="9"/>
        <v>133610.41987022947</v>
      </c>
      <c r="CB24" s="52">
        <f t="shared" si="9"/>
        <v>135530.85419528792</v>
      </c>
      <c r="CC24" s="52">
        <f t="shared" si="9"/>
        <v>137479.08744337983</v>
      </c>
    </row>
    <row r="25" spans="1:81" x14ac:dyDescent="0.2">
      <c r="A25" s="52" t="s">
        <v>759</v>
      </c>
      <c r="B25" t="str">
        <f t="shared" si="3"/>
        <v>LMC</v>
      </c>
      <c r="C25" t="s">
        <v>758</v>
      </c>
      <c r="D25" s="52">
        <f t="shared" ref="D25:AI25" si="10">D11/(0.5*D18)</f>
        <v>3404.8261375609563</v>
      </c>
      <c r="E25" s="52">
        <f t="shared" si="10"/>
        <v>3728.0767376450531</v>
      </c>
      <c r="F25" s="52">
        <f t="shared" si="10"/>
        <v>4082.0166376889324</v>
      </c>
      <c r="G25" s="52">
        <f t="shared" si="10"/>
        <v>4440.1164649226666</v>
      </c>
      <c r="H25" s="52">
        <f t="shared" si="10"/>
        <v>4797.8425170218334</v>
      </c>
      <c r="I25" s="52">
        <f t="shared" si="10"/>
        <v>5184.4272839016849</v>
      </c>
      <c r="J25" s="52">
        <f t="shared" si="10"/>
        <v>5602.2017023678236</v>
      </c>
      <c r="K25" s="52">
        <f t="shared" si="10"/>
        <v>6053.6851925812143</v>
      </c>
      <c r="L25" s="52">
        <f t="shared" si="10"/>
        <v>6481.5228791941399</v>
      </c>
      <c r="M25" s="52">
        <f t="shared" si="10"/>
        <v>6875.9075693616433</v>
      </c>
      <c r="N25" s="52">
        <f t="shared" si="10"/>
        <v>7294.3331956138509</v>
      </c>
      <c r="O25" s="52">
        <f t="shared" si="10"/>
        <v>7738.2676710283158</v>
      </c>
      <c r="P25" s="52">
        <f t="shared" si="10"/>
        <v>8209.2686734731833</v>
      </c>
      <c r="Q25" s="52">
        <f t="shared" si="10"/>
        <v>8643.3505038866242</v>
      </c>
      <c r="R25" s="52">
        <f t="shared" si="10"/>
        <v>9031.8435815555622</v>
      </c>
      <c r="S25" s="52">
        <f t="shared" si="10"/>
        <v>9437.84486427917</v>
      </c>
      <c r="T25" s="52">
        <f t="shared" si="10"/>
        <v>9862.1452673165622</v>
      </c>
      <c r="U25" s="52">
        <f t="shared" si="10"/>
        <v>10305.571510849535</v>
      </c>
      <c r="V25" s="52">
        <f t="shared" si="10"/>
        <v>10714.519783393896</v>
      </c>
      <c r="W25" s="52">
        <f t="shared" si="10"/>
        <v>11083.402563134419</v>
      </c>
      <c r="X25" s="52">
        <f t="shared" si="10"/>
        <v>11465.034834323335</v>
      </c>
      <c r="Y25" s="52">
        <f t="shared" si="10"/>
        <v>11859.858736164768</v>
      </c>
      <c r="Z25" s="52">
        <f t="shared" si="10"/>
        <v>12268.331786125284</v>
      </c>
      <c r="AA25" s="52">
        <f t="shared" si="10"/>
        <v>12651.866600786714</v>
      </c>
      <c r="AB25" s="52">
        <f t="shared" si="10"/>
        <v>13007.285483032407</v>
      </c>
      <c r="AC25" s="52">
        <f t="shared" si="10"/>
        <v>13372.740867806877</v>
      </c>
      <c r="AD25" s="52">
        <f t="shared" si="10"/>
        <v>13748.517414677448</v>
      </c>
      <c r="AE25" s="52">
        <f t="shared" si="10"/>
        <v>14134.907887279425</v>
      </c>
      <c r="AF25" s="52">
        <f t="shared" si="10"/>
        <v>14518.787035213658</v>
      </c>
      <c r="AG25" s="52">
        <f t="shared" si="10"/>
        <v>14899.366897061007</v>
      </c>
      <c r="AH25" s="52">
        <f t="shared" si="10"/>
        <v>15289.976328162915</v>
      </c>
      <c r="AI25" s="52">
        <f t="shared" si="10"/>
        <v>15690.880831440516</v>
      </c>
      <c r="AJ25" s="52">
        <f t="shared" ref="AJ25:BO25" si="11">AJ11/(0.5*AJ18)</f>
        <v>16102.35296533001</v>
      </c>
      <c r="AK25" s="52">
        <f t="shared" si="11"/>
        <v>16521.875534798666</v>
      </c>
      <c r="AL25" s="52">
        <f t="shared" si="11"/>
        <v>16949.514367705175</v>
      </c>
      <c r="AM25" s="52">
        <f t="shared" si="11"/>
        <v>17388.277763910959</v>
      </c>
      <c r="AN25" s="52">
        <f t="shared" si="11"/>
        <v>17838.456352090016</v>
      </c>
      <c r="AO25" s="52">
        <f t="shared" si="11"/>
        <v>18300.348381476171</v>
      </c>
      <c r="AP25" s="52">
        <f t="shared" si="11"/>
        <v>18771.58245523299</v>
      </c>
      <c r="AQ25" s="52">
        <f t="shared" si="11"/>
        <v>19252.261368513497</v>
      </c>
      <c r="AR25" s="52">
        <f t="shared" si="11"/>
        <v>19745.305213073207</v>
      </c>
      <c r="AS25" s="52">
        <f t="shared" si="11"/>
        <v>20251.033304375596</v>
      </c>
      <c r="AT25" s="52">
        <f t="shared" si="11"/>
        <v>20769.773231883628</v>
      </c>
      <c r="AU25" s="52">
        <f t="shared" si="11"/>
        <v>21290.405495814746</v>
      </c>
      <c r="AV25" s="52">
        <f t="shared" si="11"/>
        <v>21812.410975810119</v>
      </c>
      <c r="AW25" s="52">
        <f t="shared" si="11"/>
        <v>22347.274653205757</v>
      </c>
      <c r="AX25" s="52">
        <f t="shared" si="11"/>
        <v>22895.314508877913</v>
      </c>
      <c r="AY25" s="52">
        <f t="shared" si="11"/>
        <v>23456.856414276306</v>
      </c>
      <c r="AZ25" s="52">
        <f t="shared" si="11"/>
        <v>24015.418116117071</v>
      </c>
      <c r="BA25" s="52">
        <f t="shared" si="11"/>
        <v>24570.13696009128</v>
      </c>
      <c r="BB25" s="52">
        <f t="shared" si="11"/>
        <v>25137.730085072893</v>
      </c>
      <c r="BC25" s="52">
        <f t="shared" si="11"/>
        <v>25718.497497132401</v>
      </c>
      <c r="BD25" s="52">
        <f t="shared" si="11"/>
        <v>26312.746217805241</v>
      </c>
      <c r="BE25" s="52">
        <f t="shared" si="11"/>
        <v>26899.509578170761</v>
      </c>
      <c r="BF25" s="52">
        <f t="shared" si="11"/>
        <v>27477.682649256138</v>
      </c>
      <c r="BG25" s="52">
        <f t="shared" si="11"/>
        <v>28068.346489609274</v>
      </c>
      <c r="BH25" s="52">
        <f t="shared" si="11"/>
        <v>28671.772113754883</v>
      </c>
      <c r="BI25" s="52">
        <f t="shared" si="11"/>
        <v>29288.236438315456</v>
      </c>
      <c r="BJ25" s="52">
        <f t="shared" si="11"/>
        <v>29899.305607353475</v>
      </c>
      <c r="BK25" s="52">
        <f t="shared" si="11"/>
        <v>30504.093610103551</v>
      </c>
      <c r="BL25" s="52">
        <f t="shared" si="11"/>
        <v>31121.179757121248</v>
      </c>
      <c r="BM25" s="52">
        <f t="shared" si="11"/>
        <v>31750.815240515902</v>
      </c>
      <c r="BN25" s="52">
        <f t="shared" si="11"/>
        <v>32393.256402648123</v>
      </c>
      <c r="BO25" s="52">
        <f t="shared" si="11"/>
        <v>33038.150821288305</v>
      </c>
      <c r="BP25" s="52">
        <f t="shared" ref="BP25:CC25" si="12">BP11/(0.5*BP18)</f>
        <v>33685.130196411999</v>
      </c>
      <c r="BQ25" s="52">
        <f t="shared" si="12"/>
        <v>34344.848001564606</v>
      </c>
      <c r="BR25" s="52">
        <f t="shared" si="12"/>
        <v>35017.556186465401</v>
      </c>
      <c r="BS25" s="52">
        <f t="shared" si="12"/>
        <v>35703.511703495984</v>
      </c>
      <c r="BT25" s="52">
        <f t="shared" si="12"/>
        <v>36396.121746897596</v>
      </c>
      <c r="BU25" s="52">
        <f t="shared" si="12"/>
        <v>37095.251225235057</v>
      </c>
      <c r="BV25" s="52">
        <f t="shared" si="12"/>
        <v>37807.880276730371</v>
      </c>
      <c r="BW25" s="52">
        <f t="shared" si="12"/>
        <v>38534.270711436991</v>
      </c>
      <c r="BX25" s="52">
        <f t="shared" si="12"/>
        <v>39274.689436096123</v>
      </c>
      <c r="BY25" s="52">
        <f t="shared" si="12"/>
        <v>40017.968813588181</v>
      </c>
      <c r="BZ25" s="52">
        <f t="shared" si="12"/>
        <v>40763.735604446047</v>
      </c>
      <c r="CA25" s="52">
        <f t="shared" si="12"/>
        <v>41523.474807869556</v>
      </c>
      <c r="CB25" s="52">
        <f t="shared" si="12"/>
        <v>42297.449383613646</v>
      </c>
      <c r="CC25" s="52">
        <f t="shared" si="12"/>
        <v>43085.927259397431</v>
      </c>
    </row>
    <row r="26" spans="1:81" x14ac:dyDescent="0.2">
      <c r="A26" s="52" t="s">
        <v>759</v>
      </c>
      <c r="B26" t="str">
        <f t="shared" si="3"/>
        <v>LIC</v>
      </c>
      <c r="C26" t="s">
        <v>758</v>
      </c>
      <c r="D26" s="52">
        <f t="shared" ref="D26:AI26" si="13">D12/(0.5*D19)</f>
        <v>822.45117581335842</v>
      </c>
      <c r="E26" s="52">
        <f t="shared" si="13"/>
        <v>874.2521895281069</v>
      </c>
      <c r="F26" s="52">
        <f t="shared" si="13"/>
        <v>929.37880863125713</v>
      </c>
      <c r="G26" s="52">
        <f t="shared" si="13"/>
        <v>994.95048545780162</v>
      </c>
      <c r="H26" s="52">
        <f t="shared" si="13"/>
        <v>1072.6235053284795</v>
      </c>
      <c r="I26" s="52">
        <f t="shared" si="13"/>
        <v>1156.3822653148418</v>
      </c>
      <c r="J26" s="52">
        <f t="shared" si="13"/>
        <v>1246.705096295419</v>
      </c>
      <c r="K26" s="52">
        <f t="shared" si="13"/>
        <v>1344.1080301579336</v>
      </c>
      <c r="L26" s="52">
        <f t="shared" si="13"/>
        <v>1445.7212009840225</v>
      </c>
      <c r="M26" s="52">
        <f t="shared" si="13"/>
        <v>1551.3624885307281</v>
      </c>
      <c r="N26" s="52">
        <f t="shared" si="13"/>
        <v>1664.7459282165719</v>
      </c>
      <c r="O26" s="52">
        <f t="shared" si="13"/>
        <v>1786.4404004387779</v>
      </c>
      <c r="P26" s="52">
        <f t="shared" si="13"/>
        <v>1917.056683298935</v>
      </c>
      <c r="Q26" s="52">
        <f t="shared" si="13"/>
        <v>2043.8365003041249</v>
      </c>
      <c r="R26" s="52">
        <f t="shared" si="13"/>
        <v>2164.8164305896235</v>
      </c>
      <c r="S26" s="52">
        <f t="shared" si="13"/>
        <v>2292.9806950961606</v>
      </c>
      <c r="T26" s="52">
        <f t="shared" si="13"/>
        <v>2428.7571470363987</v>
      </c>
      <c r="U26" s="52">
        <f t="shared" si="13"/>
        <v>2572.5991842407943</v>
      </c>
      <c r="V26" s="52">
        <f t="shared" si="13"/>
        <v>2706.517677596808</v>
      </c>
      <c r="W26" s="52">
        <f t="shared" si="13"/>
        <v>2828.1320705041394</v>
      </c>
      <c r="X26" s="52">
        <f t="shared" si="13"/>
        <v>2955.2346745867439</v>
      </c>
      <c r="Y26" s="52">
        <f t="shared" si="13"/>
        <v>3088.074079437728</v>
      </c>
      <c r="Z26" s="52">
        <f t="shared" si="13"/>
        <v>3226.9101709052998</v>
      </c>
      <c r="AA26" s="52">
        <f t="shared" si="13"/>
        <v>3357.5102838609846</v>
      </c>
      <c r="AB26" s="52">
        <f t="shared" si="13"/>
        <v>3478.3932088936931</v>
      </c>
      <c r="AC26" s="52">
        <f t="shared" si="13"/>
        <v>3603.6514819658619</v>
      </c>
      <c r="AD26" s="52">
        <f t="shared" si="13"/>
        <v>3733.4441757634204</v>
      </c>
      <c r="AE26" s="52">
        <f t="shared" si="13"/>
        <v>3867.9361684704718</v>
      </c>
      <c r="AF26" s="52">
        <f t="shared" si="13"/>
        <v>3997.9748684160695</v>
      </c>
      <c r="AG26" s="52">
        <f t="shared" si="13"/>
        <v>4122.7935678160557</v>
      </c>
      <c r="AH26" s="52">
        <f t="shared" si="13"/>
        <v>4251.5313117999531</v>
      </c>
      <c r="AI26" s="52">
        <f t="shared" si="13"/>
        <v>4384.3117340391727</v>
      </c>
      <c r="AJ26" s="52">
        <f t="shared" ref="AJ26:BO26" si="14">AJ12/(0.5*AJ19)</f>
        <v>4521.2623842568337</v>
      </c>
      <c r="AK26" s="52">
        <f t="shared" si="14"/>
        <v>4660.0908136693079</v>
      </c>
      <c r="AL26" s="52">
        <f t="shared" si="14"/>
        <v>4800.7067344731659</v>
      </c>
      <c r="AM26" s="52">
        <f t="shared" si="14"/>
        <v>4945.5871466040344</v>
      </c>
      <c r="AN26" s="52">
        <f t="shared" si="14"/>
        <v>5094.8619333831393</v>
      </c>
      <c r="AO26" s="52">
        <f t="shared" si="14"/>
        <v>5248.664948543862</v>
      </c>
      <c r="AP26" s="52">
        <f t="shared" si="14"/>
        <v>5409.3986785417956</v>
      </c>
      <c r="AQ26" s="52">
        <f t="shared" si="14"/>
        <v>5577.4113985692484</v>
      </c>
      <c r="AR26" s="52">
        <f t="shared" si="14"/>
        <v>5750.6642661785236</v>
      </c>
      <c r="AS26" s="52">
        <f t="shared" si="14"/>
        <v>5929.321302850859</v>
      </c>
      <c r="AT26" s="52">
        <f t="shared" si="14"/>
        <v>6113.5516801750555</v>
      </c>
      <c r="AU26" s="52">
        <f t="shared" si="14"/>
        <v>6307.4283565636242</v>
      </c>
      <c r="AV26" s="52">
        <f t="shared" si="14"/>
        <v>6511.5004810469954</v>
      </c>
      <c r="AW26" s="52">
        <f t="shared" si="14"/>
        <v>6722.197766520515</v>
      </c>
      <c r="AX26" s="52">
        <f t="shared" si="14"/>
        <v>6939.7359400764299</v>
      </c>
      <c r="AY26" s="52">
        <f t="shared" si="14"/>
        <v>7164.3377718251895</v>
      </c>
      <c r="AZ26" s="52">
        <f t="shared" si="14"/>
        <v>7400.8819301723915</v>
      </c>
      <c r="BA26" s="52">
        <f t="shared" si="14"/>
        <v>7650.0652002106281</v>
      </c>
      <c r="BB26" s="52">
        <f t="shared" si="14"/>
        <v>7907.6626398142898</v>
      </c>
      <c r="BC26" s="52">
        <f t="shared" si="14"/>
        <v>8173.9590988780246</v>
      </c>
      <c r="BD26" s="52">
        <f t="shared" si="14"/>
        <v>8449.2490925785314</v>
      </c>
      <c r="BE26" s="52">
        <f t="shared" si="14"/>
        <v>8737.8227940417437</v>
      </c>
      <c r="BF26" s="52">
        <f t="shared" si="14"/>
        <v>9040.4025910380751</v>
      </c>
      <c r="BG26" s="52">
        <f t="shared" si="14"/>
        <v>9353.4874167946855</v>
      </c>
      <c r="BH26" s="52">
        <f t="shared" si="14"/>
        <v>9677.442827315057</v>
      </c>
      <c r="BI26" s="52">
        <f t="shared" si="14"/>
        <v>10012.647125633035</v>
      </c>
      <c r="BJ26" s="52">
        <f t="shared" si="14"/>
        <v>10363.557713425052</v>
      </c>
      <c r="BK26" s="52">
        <f t="shared" si="14"/>
        <v>10731.006378530006</v>
      </c>
      <c r="BL26" s="52">
        <f t="shared" si="14"/>
        <v>11111.513644475353</v>
      </c>
      <c r="BM26" s="52">
        <f t="shared" si="14"/>
        <v>11505.544566983168</v>
      </c>
      <c r="BN26" s="52">
        <f t="shared" si="14"/>
        <v>11913.580795137614</v>
      </c>
      <c r="BO26" s="52">
        <f t="shared" si="14"/>
        <v>12335.457064949471</v>
      </c>
      <c r="BP26" s="52">
        <f t="shared" ref="BP26:CC26" si="15">BP12/(0.5*BP19)</f>
        <v>12771.619285097524</v>
      </c>
      <c r="BQ26" s="52">
        <f t="shared" si="15"/>
        <v>13223.238859210238</v>
      </c>
      <c r="BR26" s="52">
        <f t="shared" si="15"/>
        <v>13690.864715500664</v>
      </c>
      <c r="BS26" s="52">
        <f t="shared" si="15"/>
        <v>14175.06531226601</v>
      </c>
      <c r="BT26" s="52">
        <f t="shared" si="15"/>
        <v>14670.443169417411</v>
      </c>
      <c r="BU26" s="52">
        <f t="shared" si="15"/>
        <v>15176.979344428299</v>
      </c>
      <c r="BV26" s="52">
        <f t="shared" si="15"/>
        <v>15701.045054194121</v>
      </c>
      <c r="BW26" s="52">
        <f t="shared" si="15"/>
        <v>16243.248184836139</v>
      </c>
      <c r="BX26" s="52">
        <f t="shared" si="15"/>
        <v>16804.217741849625</v>
      </c>
      <c r="BY26" s="52">
        <f t="shared" si="15"/>
        <v>17372.94922108245</v>
      </c>
      <c r="BZ26" s="52">
        <f t="shared" si="15"/>
        <v>17948.933181292479</v>
      </c>
      <c r="CA26" s="52">
        <f t="shared" si="15"/>
        <v>18544.060690293958</v>
      </c>
      <c r="CB26" s="52">
        <f t="shared" si="15"/>
        <v>19158.969417910168</v>
      </c>
      <c r="CC26" s="52">
        <f t="shared" si="15"/>
        <v>19794.318317092166</v>
      </c>
    </row>
    <row r="27" spans="1:81" x14ac:dyDescent="0.2">
      <c r="A27" s="52" t="s">
        <v>759</v>
      </c>
      <c r="B27" t="str">
        <f t="shared" si="3"/>
        <v>LIC/LMC</v>
      </c>
      <c r="C27" t="s">
        <v>758</v>
      </c>
      <c r="D27" s="52">
        <f t="shared" ref="D27:AI27" si="16">D13/(0.5*D20)</f>
        <v>2892.5532077598868</v>
      </c>
      <c r="E27" s="52">
        <f t="shared" si="16"/>
        <v>3154.9231324750713</v>
      </c>
      <c r="F27" s="52">
        <f t="shared" si="16"/>
        <v>3441.0978910868171</v>
      </c>
      <c r="G27" s="52">
        <f t="shared" si="16"/>
        <v>3732.1404643089281</v>
      </c>
      <c r="H27" s="52">
        <f t="shared" si="16"/>
        <v>4025.073002297117</v>
      </c>
      <c r="I27" s="52">
        <f t="shared" si="16"/>
        <v>4341.0338063910858</v>
      </c>
      <c r="J27" s="52">
        <f t="shared" si="16"/>
        <v>4681.8358106093465</v>
      </c>
      <c r="K27" s="52">
        <f t="shared" si="16"/>
        <v>5049.4348647899615</v>
      </c>
      <c r="L27" s="52">
        <f t="shared" si="16"/>
        <v>5398.1008289046094</v>
      </c>
      <c r="M27" s="52">
        <f t="shared" si="16"/>
        <v>5720.1886095644322</v>
      </c>
      <c r="N27" s="52">
        <f t="shared" si="16"/>
        <v>6061.5349606552863</v>
      </c>
      <c r="O27" s="52">
        <f t="shared" si="16"/>
        <v>6423.2936048551001</v>
      </c>
      <c r="P27" s="52">
        <f t="shared" si="16"/>
        <v>6806.6875006512455</v>
      </c>
      <c r="Q27" s="52">
        <f t="shared" si="16"/>
        <v>7159.7889570175521</v>
      </c>
      <c r="R27" s="52">
        <f t="shared" si="16"/>
        <v>7475.6787724323758</v>
      </c>
      <c r="S27" s="52">
        <f t="shared" si="16"/>
        <v>7805.5481651953914</v>
      </c>
      <c r="T27" s="52">
        <f t="shared" si="16"/>
        <v>8150.0174604439599</v>
      </c>
      <c r="U27" s="52">
        <f t="shared" si="16"/>
        <v>8509.734575374614</v>
      </c>
      <c r="V27" s="52">
        <f t="shared" si="16"/>
        <v>8840.3520483565389</v>
      </c>
      <c r="W27" s="52">
        <f t="shared" si="16"/>
        <v>9137.322629788081</v>
      </c>
      <c r="X27" s="52">
        <f t="shared" si="16"/>
        <v>9444.3135513042271</v>
      </c>
      <c r="Y27" s="52">
        <f t="shared" si="16"/>
        <v>9761.6642028637707</v>
      </c>
      <c r="Z27" s="52">
        <f t="shared" si="16"/>
        <v>10089.725507569863</v>
      </c>
      <c r="AA27" s="52">
        <f t="shared" si="16"/>
        <v>10396.703267638844</v>
      </c>
      <c r="AB27" s="52">
        <f t="shared" si="16"/>
        <v>10680.033182785752</v>
      </c>
      <c r="AC27" s="52">
        <f t="shared" si="16"/>
        <v>10971.129867816733</v>
      </c>
      <c r="AD27" s="52">
        <f t="shared" si="16"/>
        <v>11270.207272264881</v>
      </c>
      <c r="AE27" s="52">
        <f t="shared" si="16"/>
        <v>11577.485263856797</v>
      </c>
      <c r="AF27" s="52">
        <f t="shared" si="16"/>
        <v>11881.596588574064</v>
      </c>
      <c r="AG27" s="52">
        <f t="shared" si="16"/>
        <v>12181.85599843666</v>
      </c>
      <c r="AH27" s="52">
        <f t="shared" si="16"/>
        <v>12489.748942614888</v>
      </c>
      <c r="AI27" s="52">
        <f t="shared" si="16"/>
        <v>12805.470458947477</v>
      </c>
      <c r="AJ27" s="52">
        <f t="shared" ref="AJ27:BO27" si="17">AJ13/(0.5*AJ20)</f>
        <v>13129.220589660114</v>
      </c>
      <c r="AK27" s="52">
        <f t="shared" si="17"/>
        <v>13459.043768447083</v>
      </c>
      <c r="AL27" s="52">
        <f t="shared" si="17"/>
        <v>13794.984563872053</v>
      </c>
      <c r="AM27" s="52">
        <f t="shared" si="17"/>
        <v>14139.35717696887</v>
      </c>
      <c r="AN27" s="52">
        <f t="shared" si="17"/>
        <v>14492.37422425634</v>
      </c>
      <c r="AO27" s="52">
        <f t="shared" si="17"/>
        <v>14854.253704919338</v>
      </c>
      <c r="AP27" s="52">
        <f t="shared" si="17"/>
        <v>15224.133122662633</v>
      </c>
      <c r="AQ27" s="52">
        <f t="shared" si="17"/>
        <v>15602.156765997137</v>
      </c>
      <c r="AR27" s="52">
        <f t="shared" si="17"/>
        <v>15989.613660528479</v>
      </c>
      <c r="AS27" s="52">
        <f t="shared" si="17"/>
        <v>16386.74019619828</v>
      </c>
      <c r="AT27" s="52">
        <f t="shared" si="17"/>
        <v>16793.778708197879</v>
      </c>
      <c r="AU27" s="52">
        <f t="shared" si="17"/>
        <v>17203.917135617976</v>
      </c>
      <c r="AV27" s="52">
        <f t="shared" si="17"/>
        <v>17616.890518162374</v>
      </c>
      <c r="AW27" s="52">
        <f t="shared" si="17"/>
        <v>18039.825881207933</v>
      </c>
      <c r="AX27" s="52">
        <f t="shared" si="17"/>
        <v>18472.964533831877</v>
      </c>
      <c r="AY27" s="52">
        <f t="shared" si="17"/>
        <v>18916.553651335198</v>
      </c>
      <c r="AZ27" s="52">
        <f t="shared" si="17"/>
        <v>19360.346701434395</v>
      </c>
      <c r="BA27" s="52">
        <f t="shared" si="17"/>
        <v>19803.861223281256</v>
      </c>
      <c r="BB27" s="52">
        <f t="shared" si="17"/>
        <v>20257.586066272044</v>
      </c>
      <c r="BC27" s="52">
        <f t="shared" si="17"/>
        <v>20721.757268075333</v>
      </c>
      <c r="BD27" s="52">
        <f t="shared" si="17"/>
        <v>21196.616342630954</v>
      </c>
      <c r="BE27" s="52">
        <f t="shared" si="17"/>
        <v>21668.919092035649</v>
      </c>
      <c r="BF27" s="52">
        <f t="shared" si="17"/>
        <v>22138.014438367518</v>
      </c>
      <c r="BG27" s="52">
        <f t="shared" si="17"/>
        <v>22617.317293979198</v>
      </c>
      <c r="BH27" s="52">
        <f t="shared" si="17"/>
        <v>23107.050740286988</v>
      </c>
      <c r="BI27" s="52">
        <f t="shared" si="17"/>
        <v>23607.442752297731</v>
      </c>
      <c r="BJ27" s="52">
        <f t="shared" si="17"/>
        <v>24107.830187588443</v>
      </c>
      <c r="BK27" s="52">
        <f t="shared" si="17"/>
        <v>24607.755728980224</v>
      </c>
      <c r="BL27" s="52">
        <f t="shared" si="17"/>
        <v>25118.102231629135</v>
      </c>
      <c r="BM27" s="52">
        <f t="shared" si="17"/>
        <v>25639.087873388104</v>
      </c>
      <c r="BN27" s="52">
        <f t="shared" si="17"/>
        <v>26170.935417183842</v>
      </c>
      <c r="BO27" s="52">
        <f t="shared" si="17"/>
        <v>26708.401575807951</v>
      </c>
      <c r="BP27" s="52">
        <f t="shared" ref="BP27:CC27" si="18">BP13/(0.5*BP20)</f>
        <v>27251.380765430487</v>
      </c>
      <c r="BQ27" s="52">
        <f t="shared" si="18"/>
        <v>27805.456576288296</v>
      </c>
      <c r="BR27" s="52">
        <f t="shared" si="18"/>
        <v>28370.856786314835</v>
      </c>
      <c r="BS27" s="52">
        <f t="shared" si="18"/>
        <v>28947.813866712477</v>
      </c>
      <c r="BT27" s="52">
        <f t="shared" si="18"/>
        <v>29533.076640981602</v>
      </c>
      <c r="BU27" s="52">
        <f t="shared" si="18"/>
        <v>30126.673314985826</v>
      </c>
      <c r="BV27" s="52">
        <f t="shared" si="18"/>
        <v>30732.260839078132</v>
      </c>
      <c r="BW27" s="52">
        <f t="shared" si="18"/>
        <v>31350.082460767971</v>
      </c>
      <c r="BX27" s="52">
        <f t="shared" si="18"/>
        <v>31980.386380148746</v>
      </c>
      <c r="BY27" s="52">
        <f t="shared" si="18"/>
        <v>32615.55743638465</v>
      </c>
      <c r="BZ27" s="52">
        <f t="shared" si="18"/>
        <v>33255.38490824771</v>
      </c>
      <c r="CA27" s="52">
        <f t="shared" si="18"/>
        <v>33907.828888855656</v>
      </c>
      <c r="CB27" s="52">
        <f t="shared" si="18"/>
        <v>34573.139241778335</v>
      </c>
      <c r="CC27" s="52">
        <f t="shared" si="18"/>
        <v>35251.570797528824</v>
      </c>
    </row>
    <row r="28" spans="1:81" x14ac:dyDescent="0.2">
      <c r="A28" s="52" t="s">
        <v>759</v>
      </c>
      <c r="B28" t="str">
        <f t="shared" si="3"/>
        <v>USA</v>
      </c>
      <c r="C28" t="s">
        <v>758</v>
      </c>
      <c r="D28" s="52">
        <f t="shared" ref="D28:AI28" si="19">D14/(0.5*D21)</f>
        <v>258084.92727859912</v>
      </c>
      <c r="E28" s="52">
        <f t="shared" si="19"/>
        <v>260060.31470937381</v>
      </c>
      <c r="F28" s="52">
        <f t="shared" si="19"/>
        <v>262065.86565336536</v>
      </c>
      <c r="G28" s="52">
        <f t="shared" si="19"/>
        <v>265617.27106259466</v>
      </c>
      <c r="H28" s="52">
        <f t="shared" si="19"/>
        <v>270766.13490543357</v>
      </c>
      <c r="I28" s="52">
        <f t="shared" si="19"/>
        <v>276015.79264021217</v>
      </c>
      <c r="J28" s="52">
        <f t="shared" si="19"/>
        <v>281368.23254437983</v>
      </c>
      <c r="K28" s="52">
        <f t="shared" si="19"/>
        <v>286825.48236128199</v>
      </c>
      <c r="L28" s="52">
        <f t="shared" si="19"/>
        <v>292318.79489347641</v>
      </c>
      <c r="M28" s="52">
        <f t="shared" si="19"/>
        <v>297846.07565775787</v>
      </c>
      <c r="N28" s="52">
        <f t="shared" si="19"/>
        <v>303478.75074390572</v>
      </c>
      <c r="O28" s="52">
        <f t="shared" si="19"/>
        <v>309218.84330518107</v>
      </c>
      <c r="P28" s="52">
        <f t="shared" si="19"/>
        <v>315068.41554650111</v>
      </c>
      <c r="Q28" s="52">
        <f t="shared" si="19"/>
        <v>320897.64058092114</v>
      </c>
      <c r="R28" s="52">
        <f t="shared" si="19"/>
        <v>326701.09260257619</v>
      </c>
      <c r="S28" s="52">
        <f t="shared" si="19"/>
        <v>332610.12033309188</v>
      </c>
      <c r="T28" s="52">
        <f t="shared" si="19"/>
        <v>338626.6538224729</v>
      </c>
      <c r="U28" s="52">
        <f t="shared" si="19"/>
        <v>344752.6585516684</v>
      </c>
      <c r="V28" s="52">
        <f t="shared" si="19"/>
        <v>350864.18048750056</v>
      </c>
      <c r="W28" s="52">
        <f t="shared" si="19"/>
        <v>356956.46121749049</v>
      </c>
      <c r="X28" s="52">
        <f t="shared" si="19"/>
        <v>363155.06210490194</v>
      </c>
      <c r="Y28" s="52">
        <f t="shared" si="19"/>
        <v>369461.84654764098</v>
      </c>
      <c r="Z28" s="52">
        <f t="shared" si="19"/>
        <v>375878.71072232426</v>
      </c>
      <c r="AA28" s="52">
        <f t="shared" si="19"/>
        <v>382274.40782720008</v>
      </c>
      <c r="AB28" s="52">
        <f t="shared" si="19"/>
        <v>388644.0483037206</v>
      </c>
      <c r="AC28" s="52">
        <f t="shared" si="19"/>
        <v>395120.32551028265</v>
      </c>
      <c r="AD28" s="52">
        <f t="shared" si="19"/>
        <v>401705.0318831965</v>
      </c>
      <c r="AE28" s="52">
        <f t="shared" si="19"/>
        <v>408399.99009239953</v>
      </c>
      <c r="AF28" s="52">
        <f t="shared" si="19"/>
        <v>414988.78791109438</v>
      </c>
      <c r="AG28" s="52">
        <f t="shared" si="19"/>
        <v>421462.70637937024</v>
      </c>
      <c r="AH28" s="52">
        <f t="shared" si="19"/>
        <v>428038.10557333176</v>
      </c>
      <c r="AI28" s="52">
        <f t="shared" si="19"/>
        <v>434716.5827339699</v>
      </c>
      <c r="AJ28" s="52">
        <f t="shared" ref="AJ28:BO28" si="20">AJ14/(0.5*AJ21)</f>
        <v>441499.76033052977</v>
      </c>
      <c r="AK28" s="52">
        <f t="shared" si="20"/>
        <v>448203.96308067883</v>
      </c>
      <c r="AL28" s="52">
        <f t="shared" si="20"/>
        <v>454822.42902063718</v>
      </c>
      <c r="AM28" s="52">
        <f t="shared" si="20"/>
        <v>461539.15556972718</v>
      </c>
      <c r="AN28" s="52">
        <f t="shared" si="20"/>
        <v>468355.60816095147</v>
      </c>
      <c r="AO28" s="52">
        <f t="shared" si="20"/>
        <v>475273.27416724421</v>
      </c>
      <c r="AP28" s="52">
        <f t="shared" si="20"/>
        <v>482141.25024659676</v>
      </c>
      <c r="AQ28" s="52">
        <f t="shared" si="20"/>
        <v>488954.50434841542</v>
      </c>
      <c r="AR28" s="52">
        <f t="shared" si="20"/>
        <v>495864.65836817218</v>
      </c>
      <c r="AS28" s="52">
        <f t="shared" si="20"/>
        <v>502873.09774781048</v>
      </c>
      <c r="AT28" s="52">
        <f t="shared" si="20"/>
        <v>509981.22782652295</v>
      </c>
      <c r="AU28" s="52">
        <f t="shared" si="20"/>
        <v>517122.23644679674</v>
      </c>
      <c r="AV28" s="52">
        <f t="shared" si="20"/>
        <v>524294.80609178741</v>
      </c>
      <c r="AW28" s="52">
        <f t="shared" si="20"/>
        <v>531567.65706060536</v>
      </c>
      <c r="AX28" s="52">
        <f t="shared" si="20"/>
        <v>538942.20039969205</v>
      </c>
      <c r="AY28" s="52">
        <f t="shared" si="20"/>
        <v>546419.8671156863</v>
      </c>
      <c r="AZ28" s="52">
        <f t="shared" si="20"/>
        <v>553953.00776370498</v>
      </c>
      <c r="BA28" s="52">
        <f t="shared" si="20"/>
        <v>561541.17561984004</v>
      </c>
      <c r="BB28" s="52">
        <f t="shared" si="20"/>
        <v>569234.28209125402</v>
      </c>
      <c r="BC28" s="52">
        <f t="shared" si="20"/>
        <v>577033.78923527431</v>
      </c>
      <c r="BD28" s="52">
        <f t="shared" si="20"/>
        <v>584941.17960339808</v>
      </c>
      <c r="BE28" s="52">
        <f t="shared" si="20"/>
        <v>592918.4805954732</v>
      </c>
      <c r="BF28" s="52">
        <f t="shared" si="20"/>
        <v>600965.70308686933</v>
      </c>
      <c r="BG28" s="52">
        <f t="shared" si="20"/>
        <v>609123.33135293121</v>
      </c>
      <c r="BH28" s="52">
        <f t="shared" si="20"/>
        <v>617392.89272263378</v>
      </c>
      <c r="BI28" s="52">
        <f t="shared" si="20"/>
        <v>625775.93579521903</v>
      </c>
      <c r="BJ28" s="52">
        <f t="shared" si="20"/>
        <v>634236.53423679119</v>
      </c>
      <c r="BK28" s="52">
        <f t="shared" si="20"/>
        <v>642774.75171452388</v>
      </c>
      <c r="BL28" s="52">
        <f t="shared" si="20"/>
        <v>651429.1545433366</v>
      </c>
      <c r="BM28" s="52">
        <f t="shared" si="20"/>
        <v>660201.33681590518</v>
      </c>
      <c r="BN28" s="52">
        <f t="shared" si="20"/>
        <v>669092.91464215901</v>
      </c>
      <c r="BO28" s="52">
        <f t="shared" si="20"/>
        <v>678042.43075430708</v>
      </c>
      <c r="BP28" s="52">
        <f t="shared" ref="BP28:CC28" si="21">BP14/(0.5*BP21)</f>
        <v>687048.9417261359</v>
      </c>
      <c r="BQ28" s="52">
        <f t="shared" si="21"/>
        <v>696176.29916660581</v>
      </c>
      <c r="BR28" s="52">
        <f t="shared" si="21"/>
        <v>705426.13726286916</v>
      </c>
      <c r="BS28" s="52">
        <f t="shared" si="21"/>
        <v>714800.11244143313</v>
      </c>
      <c r="BT28" s="52">
        <f t="shared" si="21"/>
        <v>724190.06007566641</v>
      </c>
      <c r="BU28" s="52">
        <f t="shared" si="21"/>
        <v>733593.26575883257</v>
      </c>
      <c r="BV28" s="52">
        <f t="shared" si="21"/>
        <v>743119.72684143786</v>
      </c>
      <c r="BW28" s="52">
        <f t="shared" si="21"/>
        <v>752771.07092496927</v>
      </c>
      <c r="BX28" s="52">
        <f t="shared" si="21"/>
        <v>762548.94723379053</v>
      </c>
      <c r="BY28" s="52">
        <f t="shared" si="21"/>
        <v>772360.25773798488</v>
      </c>
      <c r="BZ28" s="52">
        <f t="shared" si="21"/>
        <v>782202.94874527375</v>
      </c>
      <c r="CA28" s="52">
        <f t="shared" si="21"/>
        <v>792172.17363673355</v>
      </c>
      <c r="CB28" s="52">
        <f t="shared" si="21"/>
        <v>802269.57038094802</v>
      </c>
      <c r="CC28" s="52">
        <f t="shared" si="21"/>
        <v>812496.79827088781</v>
      </c>
    </row>
    <row r="30" spans="1:81" x14ac:dyDescent="0.2">
      <c r="A30" s="52" t="s">
        <v>759</v>
      </c>
      <c r="B30" t="str">
        <f t="shared" ref="B30:B35" si="22">B23</f>
        <v>MIC</v>
      </c>
      <c r="C30" t="s">
        <v>761</v>
      </c>
      <c r="D30" s="52">
        <f>CALC!D30</f>
        <v>5207.289023816691</v>
      </c>
      <c r="E30" s="52">
        <f>D30*(1+CALC!$F44)</f>
        <v>5505.9249988784477</v>
      </c>
      <c r="F30" s="52">
        <f>E30*(1+CALC!$F44)</f>
        <v>5821.6876295172588</v>
      </c>
      <c r="G30" s="52">
        <f>CALC!$F30*(1+CALC!$G44)^0.5</f>
        <v>6119.2798437554411</v>
      </c>
      <c r="H30" s="52">
        <f>G30*(1+CALC!$G44)</f>
        <v>6394.1752879288961</v>
      </c>
      <c r="I30" s="52">
        <f>H30*(1+CALC!$G44)</f>
        <v>6681.4198168242128</v>
      </c>
      <c r="J30" s="52">
        <f>I30*(1+CALC!$G44)</f>
        <v>6981.5681864284415</v>
      </c>
      <c r="K30" s="52">
        <f>J30*(1+CALC!$G44)</f>
        <v>7295.2000739444211</v>
      </c>
      <c r="L30" s="52">
        <f>CALC!$G30*(1+CALC!$H44)^0.5</f>
        <v>7578.7946828394342</v>
      </c>
      <c r="M30" s="52">
        <f>L30*(1+CALC!$H44)</f>
        <v>7827.8372560538764</v>
      </c>
      <c r="N30" s="52">
        <f>M30*(1+CALC!$H44)</f>
        <v>8085.0634792903611</v>
      </c>
      <c r="O30" s="52">
        <f>N30*(1+CALC!$H44)</f>
        <v>8350.7422709382972</v>
      </c>
      <c r="P30" s="52">
        <f>O30*(1+CALC!$H44)</f>
        <v>8625.1513861653002</v>
      </c>
      <c r="Q30" s="52">
        <f>CALC!$H30*(1+CALC!$I44)^0.5</f>
        <v>8871.880505914025</v>
      </c>
      <c r="R30" s="52">
        <f>Q30*(1+CALC!$I44)</f>
        <v>9088.0760410243656</v>
      </c>
      <c r="S30" s="52">
        <f>R30*(1+CALC!$I44)</f>
        <v>9309.5399642031098</v>
      </c>
      <c r="T30" s="52">
        <f>S30*(1+CALC!$I44)</f>
        <v>9536.4006588270222</v>
      </c>
      <c r="U30" s="52">
        <f>T30*(1+CALC!$I44)</f>
        <v>9768.7896367993199</v>
      </c>
      <c r="V30" s="52">
        <f>CALC!$I30*(1+CALC!$J44)^0.5</f>
        <v>9979.4659101395973</v>
      </c>
      <c r="W30" s="52">
        <f>V30*(1+CALC!$J44)</f>
        <v>10166.796093673587</v>
      </c>
      <c r="X30" s="52">
        <f>W30*(1+CALC!$J44)</f>
        <v>10357.642757746602</v>
      </c>
      <c r="Y30" s="52">
        <f>X30*(1+CALC!$J44)</f>
        <v>10552.071912198318</v>
      </c>
      <c r="Z30" s="52">
        <f>Y30*(1+CALC!$J44)</f>
        <v>10750.150805976344</v>
      </c>
      <c r="AA30" s="52">
        <f>CALC!$J30*(1+CALC!$K44)^0.5</f>
        <v>10936.815229981281</v>
      </c>
      <c r="AB30" s="52">
        <f>AA30*(1+CALC!$K44)</f>
        <v>11111.34666353242</v>
      </c>
      <c r="AC30" s="52">
        <f>AB30*(1+CALC!$K44)</f>
        <v>11288.663297405305</v>
      </c>
      <c r="AD30" s="52">
        <f>AC30*(1+CALC!$K44)</f>
        <v>11468.809578268792</v>
      </c>
      <c r="AE30" s="52">
        <f>AD30*(1+CALC!$K44)</f>
        <v>11651.830662078737</v>
      </c>
      <c r="AF30" s="52">
        <f>CALC!$K30*(1+CALC!$L44)^0.5</f>
        <v>11830.693331154207</v>
      </c>
      <c r="AG30" s="52">
        <f>AF30*(1+CALC!$L44)</f>
        <v>12005.11818641727</v>
      </c>
      <c r="AH30" s="52">
        <f>AG30*(1+CALC!$L44)</f>
        <v>12182.114660205296</v>
      </c>
      <c r="AI30" s="52">
        <f>AH30*(1+CALC!$L44)</f>
        <v>12361.720666964753</v>
      </c>
      <c r="AJ30" s="52">
        <f>AI30*(1+CALC!$L44)</f>
        <v>12543.974680130641</v>
      </c>
      <c r="AK30" s="52">
        <f>CALC!$L30*(1+CALC!$M44)^0.5</f>
        <v>12725.24922474995</v>
      </c>
      <c r="AL30" s="52">
        <f>AK30*(1+CALC!$M44)</f>
        <v>12905.42496094651</v>
      </c>
      <c r="AM30" s="52">
        <f>AL30*(1+CALC!$M44)</f>
        <v>13088.151790276148</v>
      </c>
      <c r="AN30" s="52">
        <f>AM30*(1+CALC!$M44)</f>
        <v>13273.465833452514</v>
      </c>
      <c r="AO30" s="52">
        <f>AN30*(1+CALC!$M44)</f>
        <v>13461.40372261941</v>
      </c>
      <c r="AP30" s="52">
        <f>CALC!$M30*(1+CALC!$N44)^0.5</f>
        <v>13648.650435749138</v>
      </c>
      <c r="AQ30" s="52">
        <f>AP30*(1+CALC!$N44)</f>
        <v>13835.103764349862</v>
      </c>
      <c r="AR30" s="52">
        <f>AQ30*(1+CALC!$N44)</f>
        <v>14024.104219782646</v>
      </c>
      <c r="AS30" s="52">
        <f>AR30*(1+CALC!$N44)</f>
        <v>14215.686598181983</v>
      </c>
      <c r="AT30" s="52">
        <f>AS30*(1+CALC!$N44)</f>
        <v>14409.886171030101</v>
      </c>
      <c r="AU30" s="52">
        <f>CALC!$N30*(1+CALC!$O44)^0.5</f>
        <v>14602.415300183802</v>
      </c>
      <c r="AV30" s="52">
        <f>AU30*(1+CALC!$O44)</f>
        <v>14793.136933730579</v>
      </c>
      <c r="AW30" s="52">
        <f>AV30*(1+CALC!$O44)</f>
        <v>14986.349575836897</v>
      </c>
      <c r="AX30" s="52">
        <f>AW30*(1+CALC!$O44)</f>
        <v>15182.085761478096</v>
      </c>
      <c r="AY30" s="52">
        <f>AX30*(1+CALC!$O44)</f>
        <v>15380.378450567681</v>
      </c>
      <c r="AZ30" s="52">
        <f>CALC!$O30*(1+CALC!$P44)^0.5</f>
        <v>15576.924662060304</v>
      </c>
      <c r="BA30" s="52">
        <f>AZ30*(1+CALC!$P44)</f>
        <v>15771.591978355686</v>
      </c>
      <c r="BB30" s="52">
        <f>BA30*(1+CALC!$P44)</f>
        <v>15968.692083205662</v>
      </c>
      <c r="BC30" s="52">
        <f>BB30*(1+CALC!$P44)</f>
        <v>16168.255379557497</v>
      </c>
      <c r="BD30" s="52">
        <f>BC30*(1+CALC!$P44)</f>
        <v>16370.312650308944</v>
      </c>
      <c r="BE30" s="52">
        <f>CALC!$P30*(1+CALC!$Q44)^0.5</f>
        <v>16571.052549007669</v>
      </c>
      <c r="BF30" s="52">
        <f>BE30*(1+CALC!$Q44)</f>
        <v>16770.365276808516</v>
      </c>
      <c r="BG30" s="52">
        <f>BF30*(1+CALC!$Q44)</f>
        <v>16972.075291284178</v>
      </c>
      <c r="BH30" s="52">
        <f>BG30*(1+CALC!$Q44)</f>
        <v>17176.211426435701</v>
      </c>
      <c r="BI30" s="52">
        <f>BH30*(1+CALC!$Q44)</f>
        <v>17382.802863072717</v>
      </c>
      <c r="BJ30" s="52">
        <f>CALC!$Q30*(1+CALC!$R44)^0.5</f>
        <v>17589.15064224126</v>
      </c>
      <c r="BK30" s="52">
        <f>BJ30*(1+CALC!$R44)</f>
        <v>17795.187482760761</v>
      </c>
      <c r="BL30" s="52">
        <f>BK30*(1+CALC!$R44)</f>
        <v>18003.637809895659</v>
      </c>
      <c r="BM30" s="52">
        <f>BL30*(1+CALC!$R44)</f>
        <v>18214.529894889234</v>
      </c>
      <c r="BN30" s="52">
        <f>BM30*(1+CALC!$R44)</f>
        <v>18427.892340150138</v>
      </c>
      <c r="BO30" s="52">
        <f>CALC!$R30*(1+CALC!$S44)^0.5</f>
        <v>18642.825051891286</v>
      </c>
      <c r="BP30" s="52">
        <f>BO30*(1+CALC!$S44)</f>
        <v>18859.324799418086</v>
      </c>
      <c r="BQ30" s="52">
        <f>BP30*(1+CALC!$S44)</f>
        <v>19078.338765715307</v>
      </c>
      <c r="BR30" s="52">
        <f>BQ30*(1+CALC!$S44)</f>
        <v>19299.896148489173</v>
      </c>
      <c r="BS30" s="52">
        <f>BR30*(1+CALC!$S44)</f>
        <v>19524.02648451984</v>
      </c>
      <c r="BT30" s="52">
        <f>CALC!$S30*(1+CALC!$T44)^0.5</f>
        <v>19750.074200065614</v>
      </c>
      <c r="BU30" s="52">
        <f>BT30*(1+CALC!$T44)</f>
        <v>19978.045713523523</v>
      </c>
      <c r="BV30" s="52">
        <f>BU30*(1+CALC!$T44)</f>
        <v>20208.648660687544</v>
      </c>
      <c r="BW30" s="52">
        <f>BV30*(1+CALC!$T44)</f>
        <v>20441.913415718227</v>
      </c>
      <c r="BX30" s="52">
        <f>BW30*(1+CALC!$T44)</f>
        <v>20677.870703379522</v>
      </c>
      <c r="BY30" s="52">
        <f>CALC!$T30*(1+CALC!$U44)^0.5</f>
        <v>20915.027779023239</v>
      </c>
      <c r="BZ30" s="52">
        <f>BY30*(1+CALC!$U44)</f>
        <v>21153.363650015384</v>
      </c>
      <c r="CA30" s="52">
        <f>BZ30*(1+CALC!$U44)</f>
        <v>21394.415462291556</v>
      </c>
      <c r="CB30" s="52">
        <f>CA30*(1+CALC!$U44)</f>
        <v>21638.214165188198</v>
      </c>
      <c r="CC30" s="52">
        <f>CB30*(1+CALC!$U44)</f>
        <v>21884.791060722953</v>
      </c>
    </row>
    <row r="31" spans="1:81" x14ac:dyDescent="0.2">
      <c r="A31" s="52" t="s">
        <v>759</v>
      </c>
      <c r="B31" t="str">
        <f t="shared" si="22"/>
        <v>UMC</v>
      </c>
      <c r="C31" t="s">
        <v>761</v>
      </c>
      <c r="D31" s="52">
        <f>CALC!D31</f>
        <v>9191.6807325503596</v>
      </c>
      <c r="E31" s="52">
        <f>D31*(1+CALC!$F45)</f>
        <v>9725.2290290047349</v>
      </c>
      <c r="F31" s="52">
        <f>E31*(1+CALC!$F45)</f>
        <v>10289.748134055764</v>
      </c>
      <c r="G31" s="52">
        <f>CALC!$F31*(1+CALC!$G45)^0.5</f>
        <v>10808.628343761084</v>
      </c>
      <c r="H31" s="52">
        <f>G31*(1+CALC!$G45)</f>
        <v>11271.905929701645</v>
      </c>
      <c r="I31" s="52">
        <f>H31*(1+CALC!$G45)</f>
        <v>11755.040440573739</v>
      </c>
      <c r="J31" s="52">
        <f>I31*(1+CALC!$G45)</f>
        <v>12258.882980509539</v>
      </c>
      <c r="K31" s="52">
        <f>J31*(1+CALC!$G45)</f>
        <v>12784.321133521475</v>
      </c>
      <c r="L31" s="52">
        <f>CALC!$G31*(1+CALC!$H45)^0.5</f>
        <v>13254.26851262582</v>
      </c>
      <c r="M31" s="52">
        <f>L31*(1+CALC!$H45)</f>
        <v>13661.084547037728</v>
      </c>
      <c r="N31" s="52">
        <f>M31*(1+CALC!$H45)</f>
        <v>14080.387071043308</v>
      </c>
      <c r="O31" s="52">
        <f>N31*(1+CALC!$H45)</f>
        <v>14512.559335078098</v>
      </c>
      <c r="P31" s="52">
        <f>O31*(1+CALC!$H45)</f>
        <v>14957.996352763381</v>
      </c>
      <c r="Q31" s="52">
        <f>CALC!$H31*(1+CALC!$I45)^0.5</f>
        <v>15359.362108751344</v>
      </c>
      <c r="R31" s="52">
        <f>Q31*(1+CALC!$I45)</f>
        <v>15712.427161310985</v>
      </c>
      <c r="S31" s="52">
        <f>R31*(1+CALC!$I45)</f>
        <v>16073.608106344305</v>
      </c>
      <c r="T31" s="52">
        <f>S31*(1+CALC!$I45)</f>
        <v>16443.091503552321</v>
      </c>
      <c r="U31" s="52">
        <f>T31*(1+CALC!$I45)</f>
        <v>16821.068201076556</v>
      </c>
      <c r="V31" s="52">
        <f>CALC!$I31*(1+CALC!$J45)^0.5</f>
        <v>17165.52004618958</v>
      </c>
      <c r="W31" s="52">
        <f>V31*(1+CALC!$J45)</f>
        <v>17474.053239970428</v>
      </c>
      <c r="X31" s="52">
        <f>W31*(1+CALC!$J45)</f>
        <v>17788.132011829217</v>
      </c>
      <c r="Y31" s="52">
        <f>X31*(1+CALC!$J45)</f>
        <v>18107.856038030408</v>
      </c>
      <c r="Z31" s="52">
        <f>Y31*(1+CALC!$J45)</f>
        <v>18433.326786420435</v>
      </c>
      <c r="AA31" s="52">
        <f>CALC!$J31*(1+CALC!$K45)^0.5</f>
        <v>18745.513166116052</v>
      </c>
      <c r="AB31" s="52">
        <f>AA31*(1+CALC!$K45)</f>
        <v>19043.54812673074</v>
      </c>
      <c r="AC31" s="52">
        <f>AB31*(1+CALC!$K45)</f>
        <v>19346.321545928102</v>
      </c>
      <c r="AD31" s="52">
        <f>AC31*(1+CALC!$K45)</f>
        <v>19653.908760472972</v>
      </c>
      <c r="AE31" s="52">
        <f>AD31*(1+CALC!$K45)</f>
        <v>19966.386304909593</v>
      </c>
      <c r="AF31" s="52">
        <f>CALC!$K31*(1+CALC!$L45)^0.5</f>
        <v>20270.02857741393</v>
      </c>
      <c r="AG31" s="52">
        <f>AF31*(1+CALC!$L45)</f>
        <v>20564.284808386459</v>
      </c>
      <c r="AH31" s="52">
        <f>AG31*(1+CALC!$L45)</f>
        <v>20862.812702279218</v>
      </c>
      <c r="AI31" s="52">
        <f>AH31*(1+CALC!$L45)</f>
        <v>21165.674270027521</v>
      </c>
      <c r="AJ31" s="52">
        <f>AI31*(1+CALC!$L45)</f>
        <v>21472.932422767881</v>
      </c>
      <c r="AK31" s="52">
        <f>CALC!$L31*(1+CALC!$M45)^0.5</f>
        <v>21772.319383924936</v>
      </c>
      <c r="AL31" s="52">
        <f>AK31*(1+CALC!$M45)</f>
        <v>22063.384099347426</v>
      </c>
      <c r="AM31" s="52">
        <f>AL31*(1+CALC!$M45)</f>
        <v>22358.339932986128</v>
      </c>
      <c r="AN31" s="52">
        <f>AM31*(1+CALC!$M45)</f>
        <v>22657.238903516511</v>
      </c>
      <c r="AO31" s="52">
        <f>AN31*(1+CALC!$M45)</f>
        <v>22960.133725029209</v>
      </c>
      <c r="AP31" s="52">
        <f>CALC!$M31*(1+CALC!$N45)^0.5</f>
        <v>23254.34155836175</v>
      </c>
      <c r="AQ31" s="52">
        <f>AP31*(1+CALC!$N45)</f>
        <v>23539.42693087877</v>
      </c>
      <c r="AR31" s="52">
        <f>AQ31*(1+CALC!$N45)</f>
        <v>23828.007292467795</v>
      </c>
      <c r="AS31" s="52">
        <f>AR31*(1+CALC!$N45)</f>
        <v>24120.125489762821</v>
      </c>
      <c r="AT31" s="52">
        <f>AS31*(1+CALC!$N45)</f>
        <v>24415.82489467389</v>
      </c>
      <c r="AU31" s="52">
        <f>CALC!$N31*(1+CALC!$O45)^0.5</f>
        <v>24704.355682218644</v>
      </c>
      <c r="AV31" s="52">
        <f>AU31*(1+CALC!$O45)</f>
        <v>24985.379631784221</v>
      </c>
      <c r="AW31" s="52">
        <f>AV31*(1+CALC!$O45)</f>
        <v>25269.600364186208</v>
      </c>
      <c r="AX31" s="52">
        <f>AW31*(1+CALC!$O45)</f>
        <v>25557.054244369723</v>
      </c>
      <c r="AY31" s="52">
        <f>AX31*(1+CALC!$O45)</f>
        <v>25847.778050948658</v>
      </c>
      <c r="AZ31" s="52">
        <f>CALC!$O31*(1+CALC!$P45)^0.5</f>
        <v>26134.232135021335</v>
      </c>
      <c r="BA31" s="52">
        <f>AZ31*(1+CALC!$P45)</f>
        <v>26416.202208326187</v>
      </c>
      <c r="BB31" s="52">
        <f>BA31*(1+CALC!$P45)</f>
        <v>26701.214541370249</v>
      </c>
      <c r="BC31" s="52">
        <f>BB31*(1+CALC!$P45)</f>
        <v>26989.301958006821</v>
      </c>
      <c r="BD31" s="52">
        <f>BC31*(1+CALC!$P45)</f>
        <v>27280.497636235603</v>
      </c>
      <c r="BE31" s="52">
        <f>CALC!$P31*(1+CALC!$Q45)^0.5</f>
        <v>27571.925100959335</v>
      </c>
      <c r="BF31" s="52">
        <f>BE31*(1+CALC!$Q45)</f>
        <v>27863.524990226746</v>
      </c>
      <c r="BG31" s="52">
        <f>BF31*(1+CALC!$Q45)</f>
        <v>28158.208831561682</v>
      </c>
      <c r="BH31" s="52">
        <f>BG31*(1+CALC!$Q45)</f>
        <v>28456.009240752781</v>
      </c>
      <c r="BI31" s="52">
        <f>BH31*(1+CALC!$Q45)</f>
        <v>28756.959178532325</v>
      </c>
      <c r="BJ31" s="52">
        <f>CALC!$Q31*(1+CALC!$R45)^0.5</f>
        <v>29060.839224837033</v>
      </c>
      <c r="BK31" s="52">
        <f>BJ31*(1+CALC!$R45)</f>
        <v>29367.675029356418</v>
      </c>
      <c r="BL31" s="52">
        <f>BK31*(1+CALC!$R45)</f>
        <v>29677.750527341181</v>
      </c>
      <c r="BM31" s="52">
        <f>BL31*(1+CALC!$R45)</f>
        <v>29991.099924752925</v>
      </c>
      <c r="BN31" s="52">
        <f>BM31*(1+CALC!$R45)</f>
        <v>30307.757788713301</v>
      </c>
      <c r="BO31" s="52">
        <f>CALC!$R31*(1+CALC!$S45)^0.5</f>
        <v>30628.000249402419</v>
      </c>
      <c r="BP31" s="52">
        <f>BO31*(1+CALC!$S45)</f>
        <v>30951.870253494246</v>
      </c>
      <c r="BQ31" s="52">
        <f>BP31*(1+CALC!$S45)</f>
        <v>31279.164959776757</v>
      </c>
      <c r="BR31" s="52">
        <f>BQ31*(1+CALC!$S45)</f>
        <v>31609.920582116465</v>
      </c>
      <c r="BS31" s="52">
        <f>BR31*(1+CALC!$S45)</f>
        <v>31944.173717316571</v>
      </c>
      <c r="BT31" s="52">
        <f>CALC!$S31*(1+CALC!$T45)^0.5</f>
        <v>32280.494845393201</v>
      </c>
      <c r="BU31" s="52">
        <f>BT31*(1+CALC!$T45)</f>
        <v>32618.87502138329</v>
      </c>
      <c r="BV31" s="52">
        <f>BU31*(1+CALC!$T45)</f>
        <v>32960.802266402265</v>
      </c>
      <c r="BW31" s="52">
        <f>BV31*(1+CALC!$T45)</f>
        <v>33306.313762588994</v>
      </c>
      <c r="BX31" s="52">
        <f>BW31*(1+CALC!$T45)</f>
        <v>33655.447081843995</v>
      </c>
      <c r="BY31" s="52">
        <f>CALC!$T31*(1+CALC!$U45)^0.5</f>
        <v>34006.236163640497</v>
      </c>
      <c r="BZ31" s="52">
        <f>BY31*(1+CALC!$U45)</f>
        <v>34358.656708091075</v>
      </c>
      <c r="CA31" s="52">
        <f>BZ31*(1+CALC!$U45)</f>
        <v>34714.72953089299</v>
      </c>
      <c r="CB31" s="52">
        <f>CA31*(1+CALC!$U45)</f>
        <v>35074.492482101705</v>
      </c>
      <c r="CC31" s="52">
        <f>CB31*(1+CALC!$U45)</f>
        <v>35437.983804028307</v>
      </c>
    </row>
    <row r="32" spans="1:81" x14ac:dyDescent="0.2">
      <c r="A32" s="52" t="s">
        <v>759</v>
      </c>
      <c r="B32" t="str">
        <f t="shared" si="22"/>
        <v>LMC</v>
      </c>
      <c r="C32" t="s">
        <v>761</v>
      </c>
      <c r="D32" s="52">
        <f>CALC!D32</f>
        <v>2200.4017576113238</v>
      </c>
      <c r="E32" s="52">
        <f>D32*(1+CALC!$F46)</f>
        <v>2337.924726562936</v>
      </c>
      <c r="F32" s="52">
        <f>E32*(1+CALC!$F46)</f>
        <v>2484.0427472699134</v>
      </c>
      <c r="G32" s="52">
        <f>CALC!$F32*(1+CALC!$G46)^0.5</f>
        <v>2629.8580369166525</v>
      </c>
      <c r="H32" s="52">
        <f>G32*(1+CALC!$G46)</f>
        <v>2774.2797032080416</v>
      </c>
      <c r="I32" s="52">
        <f>H32*(1+CALC!$G46)</f>
        <v>2926.6324507219119</v>
      </c>
      <c r="J32" s="52">
        <f>I32*(1+CALC!$G46)</f>
        <v>3087.3518238677202</v>
      </c>
      <c r="K32" s="52">
        <f>J32*(1+CALC!$G46)</f>
        <v>3256.8972854750332</v>
      </c>
      <c r="L32" s="52">
        <f>CALC!$G32*(1+CALC!$H46)^0.5</f>
        <v>3414.4313235629888</v>
      </c>
      <c r="M32" s="52">
        <f>L32*(1+CALC!$H46)</f>
        <v>3557.3703596554183</v>
      </c>
      <c r="N32" s="52">
        <f>M32*(1+CALC!$H46)</f>
        <v>3706.2932818193099</v>
      </c>
      <c r="O32" s="52">
        <f>N32*(1+CALC!$H46)</f>
        <v>3861.4505946998265</v>
      </c>
      <c r="P32" s="52">
        <f>O32*(1+CALC!$H46)</f>
        <v>4023.1032898692711</v>
      </c>
      <c r="Q32" s="52">
        <f>CALC!$H32*(1+CALC!$I46)^0.5</f>
        <v>4170.1654816081264</v>
      </c>
      <c r="R32" s="52">
        <f>Q32*(1+CALC!$I46)</f>
        <v>4300.5777269446726</v>
      </c>
      <c r="S32" s="52">
        <f>R32*(1+CALC!$I46)</f>
        <v>4435.0683125314381</v>
      </c>
      <c r="T32" s="52">
        <f>S32*(1+CALC!$I46)</f>
        <v>4573.7647789928005</v>
      </c>
      <c r="U32" s="52">
        <f>T32*(1+CALC!$I46)</f>
        <v>4716.7986554901063</v>
      </c>
      <c r="V32" s="52">
        <f>CALC!$I32*(1+CALC!$J46)^0.5</f>
        <v>4847.6949563268463</v>
      </c>
      <c r="W32" s="52">
        <f>V32*(1+CALC!$J46)</f>
        <v>4965.2104770093492</v>
      </c>
      <c r="X32" s="52">
        <f>W32*(1+CALC!$J46)</f>
        <v>5085.5747531778497</v>
      </c>
      <c r="Y32" s="52">
        <f>X32*(1+CALC!$J46)</f>
        <v>5208.8568430109772</v>
      </c>
      <c r="Z32" s="52">
        <f>Y32*(1+CALC!$J46)</f>
        <v>5335.1274787629563</v>
      </c>
      <c r="AA32" s="52">
        <f>CALC!$J32*(1+CALC!$K46)^0.5</f>
        <v>5453.087050232909</v>
      </c>
      <c r="AB32" s="52">
        <f>AA32*(1+CALC!$K46)</f>
        <v>5562.0554021831813</v>
      </c>
      <c r="AC32" s="52">
        <f>AB32*(1+CALC!$K46)</f>
        <v>5673.201254990744</v>
      </c>
      <c r="AD32" s="52">
        <f>AC32*(1+CALC!$K46)</f>
        <v>5786.5681213810676</v>
      </c>
      <c r="AE32" s="52">
        <f>AD32*(1+CALC!$K46)</f>
        <v>5902.2003835889391</v>
      </c>
      <c r="AF32" s="52">
        <f>CALC!$K32*(1+CALC!$L46)^0.5</f>
        <v>6016.267759114221</v>
      </c>
      <c r="AG32" s="52">
        <f>AF32*(1+CALC!$L46)</f>
        <v>6128.5917204552443</v>
      </c>
      <c r="AH32" s="52">
        <f>AG32*(1+CALC!$L46)</f>
        <v>6243.0127746778508</v>
      </c>
      <c r="AI32" s="52">
        <f>AH32*(1+CALC!$L46)</f>
        <v>6359.5700745905915</v>
      </c>
      <c r="AJ32" s="52">
        <f>AI32*(1+CALC!$L46)</f>
        <v>6478.303503986529</v>
      </c>
      <c r="AK32" s="52">
        <f>CALC!$L32*(1+CALC!$M46)^0.5</f>
        <v>6598.3776972947162</v>
      </c>
      <c r="AL32" s="52">
        <f>AK32*(1+CALC!$M46)</f>
        <v>6719.785332284132</v>
      </c>
      <c r="AM32" s="52">
        <f>AL32*(1+CALC!$M46)</f>
        <v>6843.4268214889198</v>
      </c>
      <c r="AN32" s="52">
        <f>AM32*(1+CALC!$M46)</f>
        <v>6969.343266975322</v>
      </c>
      <c r="AO32" s="52">
        <f>AN32*(1+CALC!$M46)</f>
        <v>7097.5765270719348</v>
      </c>
      <c r="AP32" s="52">
        <f>CALC!$M32*(1+CALC!$N46)^0.5</f>
        <v>7227.2681913709548</v>
      </c>
      <c r="AQ32" s="52">
        <f>AP32*(1+CALC!$N46)</f>
        <v>7358.4122795556714</v>
      </c>
      <c r="AR32" s="52">
        <f>AQ32*(1+CALC!$N46)</f>
        <v>7491.9360735172304</v>
      </c>
      <c r="AS32" s="52">
        <f>AR32*(1+CALC!$N46)</f>
        <v>7627.8827547643286</v>
      </c>
      <c r="AT32" s="52">
        <f>AS32*(1+CALC!$N46)</f>
        <v>7766.2962883658447</v>
      </c>
      <c r="AU32" s="52">
        <f>CALC!$N32*(1+CALC!$O46)^0.5</f>
        <v>7904.272278215476</v>
      </c>
      <c r="AV32" s="52">
        <f>AU32*(1+CALC!$O46)</f>
        <v>8041.6991147578801</v>
      </c>
      <c r="AW32" s="52">
        <f>AV32*(1+CALC!$O46)</f>
        <v>8181.5153091990633</v>
      </c>
      <c r="AX32" s="52">
        <f>AW32*(1+CALC!$O46)</f>
        <v>8323.7624038702907</v>
      </c>
      <c r="AY32" s="52">
        <f>AX32*(1+CALC!$O46)</f>
        <v>8468.4826633744015</v>
      </c>
      <c r="AZ32" s="52">
        <f>CALC!$O32*(1+CALC!$P46)^0.5</f>
        <v>8611.529923400085</v>
      </c>
      <c r="BA32" s="52">
        <f>AZ32*(1+CALC!$P46)</f>
        <v>8752.7356434014782</v>
      </c>
      <c r="BB32" s="52">
        <f>BA32*(1+CALC!$P46)</f>
        <v>8896.2567539941447</v>
      </c>
      <c r="BC32" s="52">
        <f>BB32*(1+CALC!$P46)</f>
        <v>9042.1312213000674</v>
      </c>
      <c r="BD32" s="52">
        <f>BC32*(1+CALC!$P46)</f>
        <v>9190.3976339825913</v>
      </c>
      <c r="BE32" s="52">
        <f>CALC!$P32*(1+CALC!$Q46)^0.5</f>
        <v>9336.0409956533767</v>
      </c>
      <c r="BF32" s="52">
        <f>BE32*(1+CALC!$Q46)</f>
        <v>9478.8608816128472</v>
      </c>
      <c r="BG32" s="52">
        <f>BF32*(1+CALC!$Q46)</f>
        <v>9623.8655822957062</v>
      </c>
      <c r="BH32" s="52">
        <f>BG32*(1+CALC!$Q46)</f>
        <v>9771.0885203261478</v>
      </c>
      <c r="BI32" s="52">
        <f>BH32*(1+CALC!$Q46)</f>
        <v>9920.5636296173961</v>
      </c>
      <c r="BJ32" s="52">
        <f>CALC!$Q32*(1+CALC!$R46)^0.5</f>
        <v>10067.951060502242</v>
      </c>
      <c r="BK32" s="52">
        <f>BJ32*(1+CALC!$R46)</f>
        <v>10213.090828325543</v>
      </c>
      <c r="BL32" s="52">
        <f>BK32*(1+CALC!$R46)</f>
        <v>10360.322933713578</v>
      </c>
      <c r="BM32" s="52">
        <f>BL32*(1+CALC!$R46)</f>
        <v>10509.677539843198</v>
      </c>
      <c r="BN32" s="52">
        <f>BM32*(1+CALC!$R46)</f>
        <v>10661.185244724165</v>
      </c>
      <c r="BO32" s="52">
        <f>CALC!$R32*(1+CALC!$S46)^0.5</f>
        <v>10812.497589974655</v>
      </c>
      <c r="BP32" s="52">
        <f>BO32*(1+CALC!$S46)</f>
        <v>10963.544746669055</v>
      </c>
      <c r="BQ32" s="52">
        <f>BP32*(1+CALC!$S46)</f>
        <v>11116.70198416168</v>
      </c>
      <c r="BR32" s="52">
        <f>BQ32*(1+CALC!$S46)</f>
        <v>11271.998779611005</v>
      </c>
      <c r="BS32" s="52">
        <f>BR32*(1+CALC!$S46)</f>
        <v>11429.465021962045</v>
      </c>
      <c r="BT32" s="52">
        <f>CALC!$S32*(1+CALC!$T46)^0.5</f>
        <v>11587.506610764209</v>
      </c>
      <c r="BU32" s="52">
        <f>BT32*(1+CALC!$T46)</f>
        <v>11746.086891098581</v>
      </c>
      <c r="BV32" s="52">
        <f>BU32*(1+CALC!$T46)</f>
        <v>11906.83741445034</v>
      </c>
      <c r="BW32" s="52">
        <f>BV32*(1+CALC!$T46)</f>
        <v>12069.787881578901</v>
      </c>
      <c r="BX32" s="52">
        <f>BW32*(1+CALC!$T46)</f>
        <v>12234.968399712039</v>
      </c>
      <c r="BY32" s="52">
        <f>CALC!$T32*(1+CALC!$U46)^0.5</f>
        <v>12399.992247941778</v>
      </c>
      <c r="BZ32" s="52">
        <f>BY32*(1+CALC!$U46)</f>
        <v>12564.792552730727</v>
      </c>
      <c r="CA32" s="52">
        <f>BZ32*(1+CALC!$U46)</f>
        <v>12731.783112151734</v>
      </c>
      <c r="CB32" s="52">
        <f>CA32*(1+CALC!$U46)</f>
        <v>12900.993035467425</v>
      </c>
      <c r="CC32" s="52">
        <f>CB32*(1+CALC!$U46)</f>
        <v>13072.451818812879</v>
      </c>
    </row>
    <row r="33" spans="1:81" x14ac:dyDescent="0.2">
      <c r="A33" s="52" t="s">
        <v>759</v>
      </c>
      <c r="B33" t="str">
        <f t="shared" si="22"/>
        <v>LIC</v>
      </c>
      <c r="C33" t="s">
        <v>761</v>
      </c>
      <c r="D33" s="52">
        <f>CALC!D33</f>
        <v>821.86293083346857</v>
      </c>
      <c r="E33" s="52">
        <f>D33*(1+CALC!$F47)</f>
        <v>860.75029856264166</v>
      </c>
      <c r="F33" s="52">
        <f>E33*(1+CALC!$F47)</f>
        <v>901.47766577612083</v>
      </c>
      <c r="G33" s="52">
        <f>CALC!$F33*(1+CALC!$G47)^0.5</f>
        <v>947.34672401151363</v>
      </c>
      <c r="H33" s="52">
        <f>G33*(1+CALC!$G47)</f>
        <v>998.9393945226368</v>
      </c>
      <c r="I33" s="52">
        <f>H33*(1+CALC!$G47)</f>
        <v>1053.341811014828</v>
      </c>
      <c r="J33" s="52">
        <f>I33*(1+CALC!$G47)</f>
        <v>1110.7069927522562</v>
      </c>
      <c r="K33" s="52">
        <f>J33*(1+CALC!$G47)</f>
        <v>1171.1962924553407</v>
      </c>
      <c r="L33" s="52">
        <f>CALC!$G33*(1+CALC!$H47)^0.5</f>
        <v>1232.7944855584562</v>
      </c>
      <c r="M33" s="52">
        <f>L33*(1+CALC!$H47)</f>
        <v>1295.3361578717922</v>
      </c>
      <c r="N33" s="52">
        <f>M33*(1+CALC!$H47)</f>
        <v>1361.0506710937871</v>
      </c>
      <c r="O33" s="52">
        <f>N33*(1+CALC!$H47)</f>
        <v>1430.0989886118796</v>
      </c>
      <c r="P33" s="52">
        <f>O33*(1+CALC!$H47)</f>
        <v>1502.6502397483418</v>
      </c>
      <c r="Q33" s="52">
        <f>CALC!$H33*(1+CALC!$I47)^0.5</f>
        <v>1571.7743837594858</v>
      </c>
      <c r="R33" s="52">
        <f>Q33*(1+CALC!$I47)</f>
        <v>1636.6770930906678</v>
      </c>
      <c r="S33" s="52">
        <f>R33*(1+CALC!$I47)</f>
        <v>1704.2598064491788</v>
      </c>
      <c r="T33" s="52">
        <f>S33*(1+CALC!$I47)</f>
        <v>1774.6331882689153</v>
      </c>
      <c r="U33" s="52">
        <f>T33*(1+CALC!$I47)</f>
        <v>1847.9124726100902</v>
      </c>
      <c r="V33" s="52">
        <f>CALC!$I33*(1+CALC!$J47)^0.5</f>
        <v>1915.3159620569998</v>
      </c>
      <c r="W33" s="52">
        <f>V33*(1+CALC!$J47)</f>
        <v>1975.9943252651453</v>
      </c>
      <c r="X33" s="52">
        <f>W33*(1+CALC!$J47)</f>
        <v>2038.5950155642556</v>
      </c>
      <c r="Y33" s="52">
        <f>X33*(1+CALC!$J47)</f>
        <v>2103.1789334343252</v>
      </c>
      <c r="Z33" s="52">
        <f>Y33*(1+CALC!$J47)</f>
        <v>2169.8089087192334</v>
      </c>
      <c r="AA33" s="52">
        <f>CALC!$J33*(1+CALC!$K47)^0.5</f>
        <v>2231.9354564436312</v>
      </c>
      <c r="AB33" s="52">
        <f>AA33*(1+CALC!$K47)</f>
        <v>2289.0572432467411</v>
      </c>
      <c r="AC33" s="52">
        <f>AB33*(1+CALC!$K47)</f>
        <v>2347.6409444247315</v>
      </c>
      <c r="AD33" s="52">
        <f>AC33*(1+CALC!$K47)</f>
        <v>2407.7239746622449</v>
      </c>
      <c r="AE33" s="52">
        <f>AD33*(1+CALC!$K47)</f>
        <v>2469.3447061956467</v>
      </c>
      <c r="AF33" s="52">
        <f>CALC!$K33*(1+CALC!$L47)^0.5</f>
        <v>2528.4275082682252</v>
      </c>
      <c r="AG33" s="52">
        <f>AF33*(1+CALC!$L47)</f>
        <v>2584.7173595253166</v>
      </c>
      <c r="AH33" s="52">
        <f>AG33*(1+CALC!$L47)</f>
        <v>2642.2603799336625</v>
      </c>
      <c r="AI33" s="52">
        <f>AH33*(1+CALC!$L47)</f>
        <v>2701.0844685352145</v>
      </c>
      <c r="AJ33" s="52">
        <f>AI33*(1+CALC!$L47)</f>
        <v>2761.2181454824427</v>
      </c>
      <c r="AK33" s="52">
        <f>CALC!$L33*(1+CALC!$M47)^0.5</f>
        <v>2821.5488731306868</v>
      </c>
      <c r="AL33" s="52">
        <f>AK33*(1+CALC!$M47)</f>
        <v>2882.031619837473</v>
      </c>
      <c r="AM33" s="52">
        <f>AL33*(1+CALC!$M47)</f>
        <v>2943.8108752399025</v>
      </c>
      <c r="AN33" s="52">
        <f>AM33*(1+CALC!$M47)</f>
        <v>3006.9144313098918</v>
      </c>
      <c r="AO33" s="52">
        <f>AN33*(1+CALC!$M47)</f>
        <v>3071.3706757683135</v>
      </c>
      <c r="AP33" s="52">
        <f>CALC!$M33*(1+CALC!$N47)^0.5</f>
        <v>3137.9618866750866</v>
      </c>
      <c r="AQ33" s="52">
        <f>AP33*(1+CALC!$N47)</f>
        <v>3206.7666781936928</v>
      </c>
      <c r="AR33" s="52">
        <f>AQ33*(1+CALC!$N47)</f>
        <v>3277.0801238983236</v>
      </c>
      <c r="AS33" s="52">
        <f>AR33*(1+CALC!$N47)</f>
        <v>3348.9353034248998</v>
      </c>
      <c r="AT33" s="52">
        <f>AS33*(1+CALC!$N47)</f>
        <v>3422.366021732827</v>
      </c>
      <c r="AU33" s="52">
        <f>CALC!$N33*(1+CALC!$O47)^0.5</f>
        <v>3498.7372907622989</v>
      </c>
      <c r="AV33" s="52">
        <f>AU33*(1+CALC!$O47)</f>
        <v>3578.1734837726358</v>
      </c>
      <c r="AW33" s="52">
        <f>AV33*(1+CALC!$O47)</f>
        <v>3659.4132156701694</v>
      </c>
      <c r="AX33" s="52">
        <f>AW33*(1+CALC!$O47)</f>
        <v>3742.4974344459147</v>
      </c>
      <c r="AY33" s="52">
        <f>AX33*(1+CALC!$O47)</f>
        <v>3827.4680177841574</v>
      </c>
      <c r="AZ33" s="52">
        <f>CALC!$O33*(1+CALC!$P47)^0.5</f>
        <v>3915.9268811631332</v>
      </c>
      <c r="BA33" s="52">
        <f>AZ33*(1+CALC!$P47)</f>
        <v>4008.0259246378628</v>
      </c>
      <c r="BB33" s="52">
        <f>BA33*(1+CALC!$P47)</f>
        <v>4102.291053963113</v>
      </c>
      <c r="BC33" s="52">
        <f>BB33*(1+CALC!$P47)</f>
        <v>4198.7732135106689</v>
      </c>
      <c r="BD33" s="52">
        <f>BC33*(1+CALC!$P47)</f>
        <v>4297.5245458176678</v>
      </c>
      <c r="BE33" s="52">
        <f>CALC!$P33*(1+CALC!$Q47)^0.5</f>
        <v>4399.8818143680955</v>
      </c>
      <c r="BF33" s="52">
        <f>BE33*(1+CALC!$Q47)</f>
        <v>4505.991345972363</v>
      </c>
      <c r="BG33" s="52">
        <f>BF33*(1+CALC!$Q47)</f>
        <v>4614.6598628340316</v>
      </c>
      <c r="BH33" s="52">
        <f>BG33*(1+CALC!$Q47)</f>
        <v>4725.9490785941725</v>
      </c>
      <c r="BI33" s="52">
        <f>BH33*(1+CALC!$Q47)</f>
        <v>4839.9221952078206</v>
      </c>
      <c r="BJ33" s="52">
        <f>CALC!$Q33*(1+CALC!$R47)^0.5</f>
        <v>4957.8862187835011</v>
      </c>
      <c r="BK33" s="52">
        <f>BJ33*(1+CALC!$R47)</f>
        <v>5079.9982712576193</v>
      </c>
      <c r="BL33" s="52">
        <f>BK33*(1+CALC!$R47)</f>
        <v>5205.1179267103917</v>
      </c>
      <c r="BM33" s="52">
        <f>BL33*(1+CALC!$R47)</f>
        <v>5333.3192619875836</v>
      </c>
      <c r="BN33" s="52">
        <f>BM33*(1+CALC!$R47)</f>
        <v>5464.6781784374352</v>
      </c>
      <c r="BO33" s="52">
        <f>CALC!$R33*(1+CALC!$S47)^0.5</f>
        <v>5599.0612610117805</v>
      </c>
      <c r="BP33" s="52">
        <f>BO33*(1+CALC!$S47)</f>
        <v>5736.5326160323657</v>
      </c>
      <c r="BQ33" s="52">
        <f>BP33*(1+CALC!$S47)</f>
        <v>5877.379246401837</v>
      </c>
      <c r="BR33" s="52">
        <f>BQ33*(1+CALC!$S47)</f>
        <v>6021.6840238113846</v>
      </c>
      <c r="BS33" s="52">
        <f>BR33*(1+CALC!$S47)</f>
        <v>6169.531854665368</v>
      </c>
      <c r="BT33" s="52">
        <f>CALC!$S33*(1+CALC!$T47)^0.5</f>
        <v>6319.2375731815628</v>
      </c>
      <c r="BU33" s="52">
        <f>BT33*(1+CALC!$T47)</f>
        <v>6470.7613002407934</v>
      </c>
      <c r="BV33" s="52">
        <f>BU33*(1+CALC!$T47)</f>
        <v>6625.9182883692647</v>
      </c>
      <c r="BW33" s="52">
        <f>BV33*(1+CALC!$T47)</f>
        <v>6784.7956565037484</v>
      </c>
      <c r="BX33" s="52">
        <f>BW33*(1+CALC!$T47)</f>
        <v>6947.4826125333393</v>
      </c>
      <c r="BY33" s="52">
        <f>CALC!$T33*(1+CALC!$U47)^0.5</f>
        <v>7110.9232316214166</v>
      </c>
      <c r="BZ33" s="52">
        <f>BY33*(1+CALC!$U47)</f>
        <v>7274.9889302125794</v>
      </c>
      <c r="CA33" s="52">
        <f>BZ33*(1+CALC!$U47)</f>
        <v>7442.8400097700996</v>
      </c>
      <c r="CB33" s="52">
        <f>CA33*(1+CALC!$U47)</f>
        <v>7614.5638079226437</v>
      </c>
      <c r="CC33" s="52">
        <f>CB33*(1+CALC!$U47)</f>
        <v>7790.249677383079</v>
      </c>
    </row>
    <row r="34" spans="1:81" x14ac:dyDescent="0.2">
      <c r="A34" s="52" t="s">
        <v>759</v>
      </c>
      <c r="B34" t="str">
        <f t="shared" si="22"/>
        <v>LIC/LMC</v>
      </c>
      <c r="C34" t="s">
        <v>761</v>
      </c>
      <c r="D34" s="52">
        <f>D41/D6</f>
        <v>1975.6482800016524</v>
      </c>
      <c r="E34" s="52">
        <f t="shared" ref="E34:BP34" si="23">E41/E6</f>
        <v>2094.8160755607873</v>
      </c>
      <c r="F34" s="52">
        <f t="shared" si="23"/>
        <v>2221.2246301071036</v>
      </c>
      <c r="G34" s="52">
        <f t="shared" si="23"/>
        <v>2347.8863016291702</v>
      </c>
      <c r="H34" s="52">
        <f t="shared" si="23"/>
        <v>2474.0093358603954</v>
      </c>
      <c r="I34" s="52">
        <f t="shared" si="23"/>
        <v>2606.9798589348129</v>
      </c>
      <c r="J34" s="52">
        <f t="shared" si="23"/>
        <v>2747.1705930137573</v>
      </c>
      <c r="K34" s="52">
        <f t="shared" si="23"/>
        <v>2894.974601680015</v>
      </c>
      <c r="L34" s="52">
        <f t="shared" si="23"/>
        <v>3032.6791260536461</v>
      </c>
      <c r="M34" s="52">
        <f t="shared" si="23"/>
        <v>3158.1748361237583</v>
      </c>
      <c r="N34" s="52">
        <f t="shared" si="23"/>
        <v>3288.9975501962867</v>
      </c>
      <c r="O34" s="52">
        <f t="shared" si="23"/>
        <v>3425.3752495082617</v>
      </c>
      <c r="P34" s="52">
        <f t="shared" si="23"/>
        <v>3567.545785777233</v>
      </c>
      <c r="Q34" s="52">
        <f t="shared" si="23"/>
        <v>3696.9044574914278</v>
      </c>
      <c r="R34" s="52">
        <f t="shared" si="23"/>
        <v>3811.6672462752854</v>
      </c>
      <c r="S34" s="52">
        <f t="shared" si="23"/>
        <v>3930.1486361922248</v>
      </c>
      <c r="T34" s="52">
        <f t="shared" si="23"/>
        <v>4052.4706368199927</v>
      </c>
      <c r="U34" s="52">
        <f t="shared" si="23"/>
        <v>4178.7593671553768</v>
      </c>
      <c r="V34" s="52">
        <f t="shared" si="23"/>
        <v>4293.9244754211195</v>
      </c>
      <c r="W34" s="52">
        <f t="shared" si="23"/>
        <v>4396.8188698967369</v>
      </c>
      <c r="X34" s="52">
        <f t="shared" si="23"/>
        <v>4502.3125348580224</v>
      </c>
      <c r="Y34" s="52">
        <f t="shared" si="23"/>
        <v>4610.4715264465976</v>
      </c>
      <c r="Z34" s="52">
        <f t="shared" si="23"/>
        <v>4721.363637938668</v>
      </c>
      <c r="AA34" s="52">
        <f t="shared" si="23"/>
        <v>4824.5554634255222</v>
      </c>
      <c r="AB34" s="52">
        <f t="shared" si="23"/>
        <v>4919.4117319891793</v>
      </c>
      <c r="AC34" s="52">
        <f t="shared" si="23"/>
        <v>5016.2455993191898</v>
      </c>
      <c r="AD34" s="52">
        <f t="shared" si="23"/>
        <v>5115.0982922695903</v>
      </c>
      <c r="AE34" s="52">
        <f t="shared" si="23"/>
        <v>5216.0119319032383</v>
      </c>
      <c r="AF34" s="52">
        <f t="shared" si="23"/>
        <v>5315.0233312370447</v>
      </c>
      <c r="AG34" s="52">
        <f t="shared" si="23"/>
        <v>5411.9288273489892</v>
      </c>
      <c r="AH34" s="52">
        <f t="shared" si="23"/>
        <v>5510.6885520365049</v>
      </c>
      <c r="AI34" s="52">
        <f t="shared" si="23"/>
        <v>5611.337984703584</v>
      </c>
      <c r="AJ34" s="52">
        <f t="shared" si="23"/>
        <v>5713.9133011385884</v>
      </c>
      <c r="AK34" s="52">
        <f t="shared" si="23"/>
        <v>5817.4453499793717</v>
      </c>
      <c r="AL34" s="52">
        <f t="shared" si="23"/>
        <v>5921.9074627225818</v>
      </c>
      <c r="AM34" s="52">
        <f t="shared" si="23"/>
        <v>6028.320639937001</v>
      </c>
      <c r="AN34" s="52">
        <f t="shared" si="23"/>
        <v>6136.7215753560095</v>
      </c>
      <c r="AO34" s="52">
        <f t="shared" si="23"/>
        <v>6247.1476637350706</v>
      </c>
      <c r="AP34" s="52">
        <f t="shared" si="23"/>
        <v>6359.0321970292016</v>
      </c>
      <c r="AQ34" s="52">
        <f t="shared" si="23"/>
        <v>6472.3815636103045</v>
      </c>
      <c r="AR34" s="52">
        <f t="shared" si="23"/>
        <v>6587.8286317265793</v>
      </c>
      <c r="AS34" s="52">
        <f t="shared" si="23"/>
        <v>6705.4128690867392</v>
      </c>
      <c r="AT34" s="52">
        <f t="shared" si="23"/>
        <v>6825.1744986252097</v>
      </c>
      <c r="AU34" s="52">
        <f t="shared" si="23"/>
        <v>6945.1004072299638</v>
      </c>
      <c r="AV34" s="52">
        <f t="shared" si="23"/>
        <v>7065.1346810657433</v>
      </c>
      <c r="AW34" s="52">
        <f t="shared" si="23"/>
        <v>7187.3390631742377</v>
      </c>
      <c r="AX34" s="52">
        <f t="shared" si="23"/>
        <v>7311.7540489684079</v>
      </c>
      <c r="AY34" s="52">
        <f t="shared" si="23"/>
        <v>7438.4209122640323</v>
      </c>
      <c r="AZ34" s="52">
        <f t="shared" si="23"/>
        <v>7564.4735110794654</v>
      </c>
      <c r="BA34" s="52">
        <f t="shared" si="23"/>
        <v>7689.82565761759</v>
      </c>
      <c r="BB34" s="52">
        <f t="shared" si="23"/>
        <v>7817.3833470691898</v>
      </c>
      <c r="BC34" s="52">
        <f t="shared" si="23"/>
        <v>7947.1876028448478</v>
      </c>
      <c r="BD34" s="52">
        <f t="shared" si="23"/>
        <v>8079.2802531995785</v>
      </c>
      <c r="BE34" s="52">
        <f t="shared" si="23"/>
        <v>8210.1065940801946</v>
      </c>
      <c r="BF34" s="52">
        <f t="shared" si="23"/>
        <v>8339.5589318623079</v>
      </c>
      <c r="BG34" s="52">
        <f t="shared" si="23"/>
        <v>8471.2253981999438</v>
      </c>
      <c r="BH34" s="52">
        <f t="shared" si="23"/>
        <v>8605.1473599706969</v>
      </c>
      <c r="BI34" s="52">
        <f t="shared" si="23"/>
        <v>8741.3670251636395</v>
      </c>
      <c r="BJ34" s="52">
        <f t="shared" si="23"/>
        <v>8876.926338346153</v>
      </c>
      <c r="BK34" s="52">
        <f t="shared" si="23"/>
        <v>9011.7523664159489</v>
      </c>
      <c r="BL34" s="52">
        <f t="shared" si="23"/>
        <v>9148.8500387638014</v>
      </c>
      <c r="BM34" s="52">
        <f t="shared" si="23"/>
        <v>9288.2626101493152</v>
      </c>
      <c r="BN34" s="52">
        <f t="shared" si="23"/>
        <v>9430.0342583648726</v>
      </c>
      <c r="BO34" s="52">
        <f t="shared" si="23"/>
        <v>9572.441435074481</v>
      </c>
      <c r="BP34" s="52">
        <f t="shared" si="23"/>
        <v>9715.4506945915218</v>
      </c>
      <c r="BQ34" s="52">
        <f t="shared" ref="BQ34:CC34" si="24">BQ41/BQ6</f>
        <v>9860.8494117798982</v>
      </c>
      <c r="BR34" s="52">
        <f t="shared" si="24"/>
        <v>10008.683409858502</v>
      </c>
      <c r="BS34" s="52">
        <f t="shared" si="24"/>
        <v>10158.999510600035</v>
      </c>
      <c r="BT34" s="52">
        <f t="shared" si="24"/>
        <v>10310.319302608263</v>
      </c>
      <c r="BU34" s="52">
        <f t="shared" si="24"/>
        <v>10462.604917948651</v>
      </c>
      <c r="BV34" s="52">
        <f t="shared" si="24"/>
        <v>10617.400810265248</v>
      </c>
      <c r="BW34" s="52">
        <f t="shared" si="24"/>
        <v>10774.754544386918</v>
      </c>
      <c r="BX34" s="52">
        <f t="shared" si="24"/>
        <v>10934.714713721703</v>
      </c>
      <c r="BY34" s="52">
        <f t="shared" si="24"/>
        <v>11094.876174149633</v>
      </c>
      <c r="BZ34" s="52">
        <f t="shared" si="24"/>
        <v>11255.155824256861</v>
      </c>
      <c r="CA34" s="52">
        <f t="shared" si="24"/>
        <v>11418.01125887291</v>
      </c>
      <c r="CB34" s="52">
        <f t="shared" si="24"/>
        <v>11583.490006793116</v>
      </c>
      <c r="CC34" s="52">
        <f t="shared" si="24"/>
        <v>11751.640600276034</v>
      </c>
    </row>
    <row r="35" spans="1:81" x14ac:dyDescent="0.2">
      <c r="A35" s="52" t="s">
        <v>759</v>
      </c>
      <c r="B35" t="str">
        <f t="shared" si="22"/>
        <v>USA</v>
      </c>
      <c r="C35" t="s">
        <v>761</v>
      </c>
      <c r="D35" s="52">
        <f>CALC!D35</f>
        <v>63543.577788723982</v>
      </c>
      <c r="E35" s="52">
        <f>D35*(1+CALC!$F49)</f>
        <v>64192.057330615047</v>
      </c>
      <c r="F35" s="52">
        <f>E35*(1+CALC!$F49)</f>
        <v>64847.154783094171</v>
      </c>
      <c r="G35" s="52">
        <f>CALC!$F35*(1+CALC!$G49)^0.5</f>
        <v>65637.027519445459</v>
      </c>
      <c r="H35" s="52">
        <f>G35*(1+CALC!$G49)</f>
        <v>66566.42486759329</v>
      </c>
      <c r="I35" s="52">
        <f>H35*(1+CALC!$G49)</f>
        <v>67508.982157063685</v>
      </c>
      <c r="J35" s="52">
        <f>I35*(1+CALC!$G49)</f>
        <v>68464.885728022098</v>
      </c>
      <c r="K35" s="52">
        <f>J35*(1+CALC!$G49)</f>
        <v>69434.324559145534</v>
      </c>
      <c r="L35" s="52">
        <f>CALC!$G35*(1+CALC!$H49)^0.5</f>
        <v>70402.184805810073</v>
      </c>
      <c r="M35" s="52">
        <f>L35*(1+CALC!$H49)</f>
        <v>71368.02079548435</v>
      </c>
      <c r="N35" s="52">
        <f>M35*(1+CALC!$H49)</f>
        <v>72347.106930186419</v>
      </c>
      <c r="O35" s="52">
        <f>N35*(1+CALC!$H49)</f>
        <v>73339.624986475785</v>
      </c>
      <c r="P35" s="52">
        <f>O35*(1+CALC!$H49)</f>
        <v>74345.759234674682</v>
      </c>
      <c r="Q35" s="52">
        <f>CALC!$H35*(1+CALC!$I49)^0.5</f>
        <v>75336.843694635361</v>
      </c>
      <c r="R35" s="52">
        <f>Q35*(1+CALC!$I49)</f>
        <v>76311.913835808125</v>
      </c>
      <c r="S35" s="52">
        <f>R35*(1+CALC!$I49)</f>
        <v>77299.604120506687</v>
      </c>
      <c r="T35" s="52">
        <f>S35*(1+CALC!$I49)</f>
        <v>78300.077888798478</v>
      </c>
      <c r="U35" s="52">
        <f>T35*(1+CALC!$I49)</f>
        <v>79313.500594829704</v>
      </c>
      <c r="V35" s="52">
        <f>CALC!$I35*(1+CALC!$J49)^0.5</f>
        <v>80317.027284015101</v>
      </c>
      <c r="W35" s="52">
        <f>V35*(1+CALC!$J49)</f>
        <v>81309.954209325675</v>
      </c>
      <c r="X35" s="52">
        <f>W35*(1+CALC!$J49)</f>
        <v>82315.156288639657</v>
      </c>
      <c r="Y35" s="52">
        <f>X35*(1+CALC!$J49)</f>
        <v>83332.785274721478</v>
      </c>
      <c r="Z35" s="52">
        <f>Y35*(1+CALC!$J49)</f>
        <v>84362.994796393643</v>
      </c>
      <c r="AA35" s="52">
        <f>CALC!$J35*(1+CALC!$K49)^0.5</f>
        <v>85383.839589846029</v>
      </c>
      <c r="AB35" s="52">
        <f>AA35*(1+CALC!$K49)</f>
        <v>86394.674804334209</v>
      </c>
      <c r="AC35" s="52">
        <f>AB35*(1+CALC!$K49)</f>
        <v>87417.477012058545</v>
      </c>
      <c r="AD35" s="52">
        <f>AC35*(1+CALC!$K49)</f>
        <v>88452.3878868795</v>
      </c>
      <c r="AE35" s="52">
        <f>AD35*(1+CALC!$K49)</f>
        <v>89499.550779894431</v>
      </c>
      <c r="AF35" s="52">
        <f>CALC!$K35*(1+CALC!$L49)^0.5</f>
        <v>90525.679152518525</v>
      </c>
      <c r="AG35" s="52">
        <f>AF35*(1+CALC!$L49)</f>
        <v>91529.769868134201</v>
      </c>
      <c r="AH35" s="52">
        <f>AG35*(1+CALC!$L49)</f>
        <v>92544.997734828154</v>
      </c>
      <c r="AI35" s="52">
        <f>AH35*(1+CALC!$L49)</f>
        <v>93571.486283405146</v>
      </c>
      <c r="AJ35" s="52">
        <f>AI35*(1+CALC!$L49)</f>
        <v>94609.360414846145</v>
      </c>
      <c r="AK35" s="52">
        <f>CALC!$L35*(1+CALC!$M49)^0.5</f>
        <v>95632.694681710025</v>
      </c>
      <c r="AL35" s="52">
        <f>AK35*(1+CALC!$M49)</f>
        <v>96640.771409911933</v>
      </c>
      <c r="AM35" s="52">
        <f>AL35*(1+CALC!$M49)</f>
        <v>97659.474406602094</v>
      </c>
      <c r="AN35" s="52">
        <f>AM35*(1+CALC!$M49)</f>
        <v>98688.915684664855</v>
      </c>
      <c r="AO35" s="52">
        <f>AN35*(1+CALC!$M49)</f>
        <v>99729.208437727037</v>
      </c>
      <c r="AP35" s="52">
        <f>CALC!$M35*(1+CALC!$N49)^0.5</f>
        <v>100761.064082939</v>
      </c>
      <c r="AQ35" s="52">
        <f>AP35*(1+CALC!$N49)</f>
        <v>101783.99594936564</v>
      </c>
      <c r="AR35" s="52">
        <f>AQ35*(1+CALC!$N49)</f>
        <v>102817.31267638177</v>
      </c>
      <c r="AS35" s="52">
        <f>AR35*(1+CALC!$N49)</f>
        <v>103861.11969166348</v>
      </c>
      <c r="AT35" s="52">
        <f>AS35*(1+CALC!$N49)</f>
        <v>104915.52349319441</v>
      </c>
      <c r="AU35" s="52">
        <f>CALC!$N35*(1+CALC!$O49)^0.5</f>
        <v>105975.27898371831</v>
      </c>
      <c r="AV35" s="52">
        <f>AU35*(1+CALC!$O49)</f>
        <v>107040.33263179479</v>
      </c>
      <c r="AW35" s="52">
        <f>AV35*(1+CALC!$O49)</f>
        <v>108116.0900900821</v>
      </c>
      <c r="AX35" s="52">
        <f>AW35*(1+CALC!$O49)</f>
        <v>109202.65893208438</v>
      </c>
      <c r="AY35" s="52">
        <f>AX35*(1+CALC!$O49)</f>
        <v>110300.14781242162</v>
      </c>
      <c r="AZ35" s="52">
        <f>CALC!$O35*(1+CALC!$P49)^0.5</f>
        <v>111405.99069290656</v>
      </c>
      <c r="BA35" s="52">
        <f>AZ35*(1+CALC!$P49)</f>
        <v>112520.2179427607</v>
      </c>
      <c r="BB35" s="52">
        <f>BA35*(1+CALC!$P49)</f>
        <v>113645.58913879401</v>
      </c>
      <c r="BC35" s="52">
        <f>BB35*(1+CALC!$P49)</f>
        <v>114782.21573720759</v>
      </c>
      <c r="BD35" s="52">
        <f>BC35*(1+CALC!$P49)</f>
        <v>115930.21030893197</v>
      </c>
      <c r="BE35" s="52">
        <f>CALC!$P35*(1+CALC!$Q49)^0.5</f>
        <v>117087.74263032532</v>
      </c>
      <c r="BF35" s="52">
        <f>BE35*(1+CALC!$Q49)</f>
        <v>118254.86930674856</v>
      </c>
      <c r="BG35" s="52">
        <f>BF35*(1+CALC!$Q49)</f>
        <v>119433.62986258752</v>
      </c>
      <c r="BH35" s="52">
        <f>BG35*(1+CALC!$Q49)</f>
        <v>120624.14026396051</v>
      </c>
      <c r="BI35" s="52">
        <f>BH35*(1+CALC!$Q49)</f>
        <v>121826.51763293223</v>
      </c>
      <c r="BJ35" s="52">
        <f>CALC!$Q35*(1+CALC!$R49)^0.5</f>
        <v>123035.80739328307</v>
      </c>
      <c r="BK35" s="52">
        <f>BJ35*(1+CALC!$R49)</f>
        <v>124251.97794888236</v>
      </c>
      <c r="BL35" s="52">
        <f>BK35*(1+CALC!$R49)</f>
        <v>125480.16997084694</v>
      </c>
      <c r="BM35" s="52">
        <f>BL35*(1+CALC!$R49)</f>
        <v>126720.50228761986</v>
      </c>
      <c r="BN35" s="52">
        <f>BM35*(1+CALC!$R49)</f>
        <v>127973.09490222621</v>
      </c>
      <c r="BO35" s="52">
        <f>CALC!$R35*(1+CALC!$S49)^0.5</f>
        <v>129227.8058690778</v>
      </c>
      <c r="BP35" s="52">
        <f>BO35*(1+CALC!$S49)</f>
        <v>130484.45570082757</v>
      </c>
      <c r="BQ35" s="52">
        <f>BP35*(1+CALC!$S49)</f>
        <v>131753.32557136094</v>
      </c>
      <c r="BR35" s="52">
        <f>BQ35*(1+CALC!$S49)</f>
        <v>133034.53431198958</v>
      </c>
      <c r="BS35" s="52">
        <f>BR35*(1+CALC!$S49)</f>
        <v>134328.20190957646</v>
      </c>
      <c r="BT35" s="52">
        <f>CALC!$S35*(1+CALC!$T49)^0.5</f>
        <v>135617.95102530092</v>
      </c>
      <c r="BU35" s="52">
        <f>BT35*(1+CALC!$T49)</f>
        <v>136903.42876102336</v>
      </c>
      <c r="BV35" s="52">
        <f>BU35*(1+CALC!$T49)</f>
        <v>138201.09111534935</v>
      </c>
      <c r="BW35" s="52">
        <f>BV35*(1+CALC!$T49)</f>
        <v>139511.0535822516</v>
      </c>
      <c r="BX35" s="52">
        <f>BW35*(1+CALC!$T49)</f>
        <v>140833.43275043197</v>
      </c>
      <c r="BY35" s="52">
        <f>CALC!$T35*(1+CALC!$U49)^0.5</f>
        <v>142153.76380401006</v>
      </c>
      <c r="BZ35" s="52">
        <f>BY35*(1+CALC!$U49)</f>
        <v>143471.75541366058</v>
      </c>
      <c r="CA35" s="52">
        <f>BZ35*(1+CALC!$U49)</f>
        <v>144801.9669029444</v>
      </c>
      <c r="CB35" s="52">
        <f>CA35*(1+CALC!$U49)</f>
        <v>146144.51156959211</v>
      </c>
      <c r="CC35" s="52">
        <f>CB35*(1+CALC!$U49)</f>
        <v>147499.50376178449</v>
      </c>
    </row>
    <row r="37" spans="1:81" x14ac:dyDescent="0.2">
      <c r="A37" s="52" t="s">
        <v>764</v>
      </c>
      <c r="B37" t="s">
        <v>668</v>
      </c>
      <c r="C37" t="s">
        <v>763</v>
      </c>
      <c r="D37" s="52">
        <f t="shared" ref="D37:AI37" si="25">D30*D2</f>
        <v>29819538.746298678</v>
      </c>
      <c r="E37" s="52">
        <f t="shared" si="25"/>
        <v>31830392.994133413</v>
      </c>
      <c r="F37" s="52">
        <f t="shared" si="25"/>
        <v>33973814.853500091</v>
      </c>
      <c r="G37" s="52">
        <f t="shared" si="25"/>
        <v>36026237.091967575</v>
      </c>
      <c r="H37" s="52">
        <f t="shared" si="25"/>
        <v>37955285.457175031</v>
      </c>
      <c r="I37" s="52">
        <f t="shared" si="25"/>
        <v>39984947.322015323</v>
      </c>
      <c r="J37" s="52">
        <f t="shared" si="25"/>
        <v>42120369.436506845</v>
      </c>
      <c r="K37" s="52">
        <f t="shared" si="25"/>
        <v>44366957.919690803</v>
      </c>
      <c r="L37" s="52">
        <f t="shared" si="25"/>
        <v>46437332.145517401</v>
      </c>
      <c r="M37" s="52">
        <f t="shared" si="25"/>
        <v>48296995.041213572</v>
      </c>
      <c r="N37" s="52">
        <f t="shared" si="25"/>
        <v>50228733.196147442</v>
      </c>
      <c r="O37" s="52">
        <f t="shared" si="25"/>
        <v>52235275.380079828</v>
      </c>
      <c r="P37" s="52">
        <f t="shared" si="25"/>
        <v>54319451.872447051</v>
      </c>
      <c r="Q37" s="52">
        <f t="shared" si="25"/>
        <v>56226959.347570583</v>
      </c>
      <c r="R37" s="52">
        <f t="shared" si="25"/>
        <v>57934247.377089828</v>
      </c>
      <c r="S37" s="52">
        <f t="shared" si="25"/>
        <v>59691354.681814022</v>
      </c>
      <c r="T37" s="52">
        <f t="shared" si="25"/>
        <v>61499695.477571599</v>
      </c>
      <c r="U37" s="52">
        <f t="shared" si="25"/>
        <v>63360723.321007192</v>
      </c>
      <c r="V37" s="52">
        <f t="shared" si="25"/>
        <v>65068535.273363195</v>
      </c>
      <c r="W37" s="52">
        <f t="shared" si="25"/>
        <v>66608376.638469756</v>
      </c>
      <c r="X37" s="52">
        <f t="shared" si="25"/>
        <v>68183100.160218775</v>
      </c>
      <c r="Y37" s="52">
        <f t="shared" si="25"/>
        <v>69793472.827493936</v>
      </c>
      <c r="Z37" s="52">
        <f t="shared" si="25"/>
        <v>71440278.132858917</v>
      </c>
      <c r="AA37" s="52">
        <f t="shared" si="25"/>
        <v>72989653.293334156</v>
      </c>
      <c r="AB37" s="52">
        <f t="shared" si="25"/>
        <v>74434096.175988734</v>
      </c>
      <c r="AC37" s="52">
        <f t="shared" si="25"/>
        <v>75906052.604572415</v>
      </c>
      <c r="AD37" s="52">
        <f t="shared" si="25"/>
        <v>77406032.864239261</v>
      </c>
      <c r="AE37" s="52">
        <f t="shared" si="25"/>
        <v>78934556.519888848</v>
      </c>
      <c r="AF37" s="52">
        <f t="shared" si="25"/>
        <v>80403062.43916434</v>
      </c>
      <c r="AG37" s="52">
        <f t="shared" si="25"/>
        <v>81807518.341555387</v>
      </c>
      <c r="AH37" s="52">
        <f t="shared" si="25"/>
        <v>83235910.121771783</v>
      </c>
      <c r="AI37" s="52">
        <f t="shared" si="25"/>
        <v>84688638.288820192</v>
      </c>
      <c r="AJ37" s="52">
        <f t="shared" ref="AJ37:BO37" si="26">AJ30*AJ2</f>
        <v>86166109.95854786</v>
      </c>
      <c r="AK37" s="52">
        <f t="shared" si="26"/>
        <v>87596759.35612914</v>
      </c>
      <c r="AL37" s="52">
        <f t="shared" si="26"/>
        <v>88977723.944268405</v>
      </c>
      <c r="AM37" s="52">
        <f t="shared" si="26"/>
        <v>90380233.503869012</v>
      </c>
      <c r="AN37" s="52">
        <f t="shared" si="26"/>
        <v>91804621.293072745</v>
      </c>
      <c r="AO37" s="52">
        <f t="shared" si="26"/>
        <v>93251225.687943488</v>
      </c>
      <c r="AP37" s="52">
        <f t="shared" si="26"/>
        <v>94649434.346291214</v>
      </c>
      <c r="AQ37" s="52">
        <f t="shared" si="26"/>
        <v>95996559.613904238</v>
      </c>
      <c r="AR37" s="52">
        <f t="shared" si="26"/>
        <v>97362827.27715151</v>
      </c>
      <c r="AS37" s="52">
        <f t="shared" si="26"/>
        <v>98748508.940018252</v>
      </c>
      <c r="AT37" s="52">
        <f t="shared" si="26"/>
        <v>100153880.05484271</v>
      </c>
      <c r="AU37" s="52">
        <f t="shared" si="26"/>
        <v>101507596.48356488</v>
      </c>
      <c r="AV37" s="52">
        <f t="shared" si="26"/>
        <v>102807056.64714757</v>
      </c>
      <c r="AW37" s="52">
        <f t="shared" si="26"/>
        <v>104123145.15840863</v>
      </c>
      <c r="AX37" s="52">
        <f t="shared" si="26"/>
        <v>105456074.70852354</v>
      </c>
      <c r="AY37" s="52">
        <f t="shared" si="26"/>
        <v>106806060.70796175</v>
      </c>
      <c r="AZ37" s="52">
        <f t="shared" si="26"/>
        <v>108106757.25395723</v>
      </c>
      <c r="BA37" s="52">
        <f t="shared" si="26"/>
        <v>109355887.70361409</v>
      </c>
      <c r="BB37" s="52">
        <f t="shared" si="26"/>
        <v>110619355.31338429</v>
      </c>
      <c r="BC37" s="52">
        <f t="shared" si="26"/>
        <v>111897323.34288158</v>
      </c>
      <c r="BD37" s="52">
        <f t="shared" si="26"/>
        <v>113189956.89311934</v>
      </c>
      <c r="BE37" s="52">
        <f t="shared" si="26"/>
        <v>114433627.36425503</v>
      </c>
      <c r="BF37" s="52">
        <f t="shared" si="26"/>
        <v>115626258.34965333</v>
      </c>
      <c r="BG37" s="52">
        <f t="shared" si="26"/>
        <v>116831023.92090809</v>
      </c>
      <c r="BH37" s="52">
        <f t="shared" si="26"/>
        <v>118048043.44741005</v>
      </c>
      <c r="BI37" s="52">
        <f t="shared" si="26"/>
        <v>119277437.41456813</v>
      </c>
      <c r="BJ37" s="52">
        <f t="shared" si="26"/>
        <v>120464037.95816787</v>
      </c>
      <c r="BK37" s="52">
        <f t="shared" si="26"/>
        <v>121606106.81509539</v>
      </c>
      <c r="BL37" s="52">
        <f t="shared" si="26"/>
        <v>122758402.3269811</v>
      </c>
      <c r="BM37" s="52">
        <f t="shared" si="26"/>
        <v>123921007.37261103</v>
      </c>
      <c r="BN37" s="52">
        <f t="shared" si="26"/>
        <v>125094005.36918679</v>
      </c>
      <c r="BO37" s="52">
        <f t="shared" si="26"/>
        <v>126238234.62630349</v>
      </c>
      <c r="BP37" s="52">
        <f t="shared" ref="BP37:CC37" si="27">BP30*BP2</f>
        <v>127352454.03407998</v>
      </c>
      <c r="BQ37" s="52">
        <f t="shared" si="27"/>
        <v>128475527.56677823</v>
      </c>
      <c r="BR37" s="52">
        <f t="shared" si="27"/>
        <v>129607510.60443145</v>
      </c>
      <c r="BS37" s="52">
        <f t="shared" si="27"/>
        <v>130748458.61924341</v>
      </c>
      <c r="BT37" s="52">
        <f t="shared" si="27"/>
        <v>131869374.87551577</v>
      </c>
      <c r="BU37" s="52">
        <f t="shared" si="27"/>
        <v>132969347.29759738</v>
      </c>
      <c r="BV37" s="52">
        <f t="shared" si="27"/>
        <v>134077143.44916126</v>
      </c>
      <c r="BW37" s="52">
        <f t="shared" si="27"/>
        <v>135192797.38933998</v>
      </c>
      <c r="BX37" s="52">
        <f t="shared" si="27"/>
        <v>136316342.92113525</v>
      </c>
      <c r="BY37" s="52">
        <f t="shared" si="27"/>
        <v>137420150.08371854</v>
      </c>
      <c r="BZ37" s="52">
        <f t="shared" si="27"/>
        <v>138503401.92105407</v>
      </c>
      <c r="CA37" s="52">
        <f t="shared" si="27"/>
        <v>139593497.18613702</v>
      </c>
      <c r="CB37" s="52">
        <f t="shared" si="27"/>
        <v>140690451.17993867</v>
      </c>
      <c r="CC37" s="52">
        <f t="shared" si="27"/>
        <v>141794278.66349286</v>
      </c>
    </row>
    <row r="38" spans="1:81" x14ac:dyDescent="0.2">
      <c r="A38" s="52" t="s">
        <v>764</v>
      </c>
      <c r="B38" t="s">
        <v>622</v>
      </c>
      <c r="C38" t="s">
        <v>763</v>
      </c>
      <c r="D38" s="52">
        <f t="shared" ref="D38:AI38" si="28">D31*D3</f>
        <v>22854817.976341587</v>
      </c>
      <c r="E38" s="52">
        <f t="shared" si="28"/>
        <v>24295077.038959503</v>
      </c>
      <c r="F38" s="52">
        <f t="shared" si="28"/>
        <v>25825533.245026167</v>
      </c>
      <c r="G38" s="52">
        <f t="shared" si="28"/>
        <v>27238267.249597359</v>
      </c>
      <c r="H38" s="52">
        <f t="shared" si="28"/>
        <v>28504403.738074321</v>
      </c>
      <c r="I38" s="52">
        <f t="shared" si="28"/>
        <v>29829037.666148268</v>
      </c>
      <c r="J38" s="52">
        <f t="shared" si="28"/>
        <v>31214857.582918253</v>
      </c>
      <c r="K38" s="52">
        <f t="shared" si="28"/>
        <v>32664675.041972291</v>
      </c>
      <c r="L38" s="52">
        <f t="shared" si="28"/>
        <v>33961097.433698691</v>
      </c>
      <c r="M38" s="52">
        <f t="shared" si="28"/>
        <v>35081140.408086516</v>
      </c>
      <c r="N38" s="52">
        <f t="shared" si="28"/>
        <v>36237944.97307159</v>
      </c>
      <c r="O38" s="52">
        <f t="shared" si="28"/>
        <v>37432712.628687784</v>
      </c>
      <c r="P38" s="52">
        <f t="shared" si="28"/>
        <v>38666683.998647436</v>
      </c>
      <c r="Q38" s="52">
        <f t="shared" si="28"/>
        <v>39767078.253066756</v>
      </c>
      <c r="R38" s="52">
        <f t="shared" si="28"/>
        <v>40720475.207928292</v>
      </c>
      <c r="S38" s="52">
        <f t="shared" si="28"/>
        <v>41696690.620899022</v>
      </c>
      <c r="T38" s="52">
        <f t="shared" si="28"/>
        <v>42696269.770682164</v>
      </c>
      <c r="U38" s="52">
        <f t="shared" si="28"/>
        <v>43719770.947299652</v>
      </c>
      <c r="V38" s="52">
        <f t="shared" si="28"/>
        <v>44632059.053132556</v>
      </c>
      <c r="W38" s="52">
        <f t="shared" si="28"/>
        <v>45425253.277018875</v>
      </c>
      <c r="X38" s="52">
        <f t="shared" si="28"/>
        <v>46232542.205024779</v>
      </c>
      <c r="Y38" s="52">
        <f t="shared" si="28"/>
        <v>47054176.26053644</v>
      </c>
      <c r="Z38" s="52">
        <f t="shared" si="28"/>
        <v>47890410.315658845</v>
      </c>
      <c r="AA38" s="52">
        <f t="shared" si="28"/>
        <v>48665188.112368084</v>
      </c>
      <c r="AB38" s="52">
        <f t="shared" si="28"/>
        <v>49375009.101128012</v>
      </c>
      <c r="AC38" s="52">
        <f t="shared" si="28"/>
        <v>50095099.478667155</v>
      </c>
      <c r="AD38" s="52">
        <f t="shared" si="28"/>
        <v>50825606.363732271</v>
      </c>
      <c r="AE38" s="52">
        <f t="shared" si="28"/>
        <v>51566678.957274318</v>
      </c>
      <c r="AF38" s="52">
        <f t="shared" si="28"/>
        <v>52256043.286891505</v>
      </c>
      <c r="AG38" s="52">
        <f t="shared" si="28"/>
        <v>52891201.428052984</v>
      </c>
      <c r="AH38" s="52">
        <f t="shared" si="28"/>
        <v>53533788.186216041</v>
      </c>
      <c r="AI38" s="52">
        <f t="shared" si="28"/>
        <v>54183885.389198244</v>
      </c>
      <c r="AJ38" s="52">
        <f t="shared" ref="AJ38:BO38" si="29">AJ31*AJ3</f>
        <v>54841575.675084516</v>
      </c>
      <c r="AK38" s="52">
        <f t="shared" si="29"/>
        <v>55450592.548164353</v>
      </c>
      <c r="AL38" s="52">
        <f t="shared" si="29"/>
        <v>56008931.368725583</v>
      </c>
      <c r="AM38" s="52">
        <f t="shared" si="29"/>
        <v>56572288.517703794</v>
      </c>
      <c r="AN38" s="52">
        <f t="shared" si="29"/>
        <v>57140698.385294013</v>
      </c>
      <c r="AO38" s="52">
        <f t="shared" si="29"/>
        <v>57714195.384317957</v>
      </c>
      <c r="AP38" s="52">
        <f t="shared" si="29"/>
        <v>58240453.511966012</v>
      </c>
      <c r="AQ38" s="52">
        <f t="shared" si="29"/>
        <v>58717849.296401948</v>
      </c>
      <c r="AR38" s="52">
        <f t="shared" si="29"/>
        <v>59198197.104284458</v>
      </c>
      <c r="AS38" s="52">
        <f t="shared" si="29"/>
        <v>59681497.566220872</v>
      </c>
      <c r="AT38" s="52">
        <f t="shared" si="29"/>
        <v>60167750.884608783</v>
      </c>
      <c r="AU38" s="52">
        <f t="shared" si="29"/>
        <v>60615240.779817373</v>
      </c>
      <c r="AV38" s="52">
        <f t="shared" si="29"/>
        <v>61022837.139882222</v>
      </c>
      <c r="AW38" s="52">
        <f t="shared" si="29"/>
        <v>61431863.001569085</v>
      </c>
      <c r="AX38" s="52">
        <f t="shared" si="29"/>
        <v>61842298.14380151</v>
      </c>
      <c r="AY38" s="52">
        <f t="shared" si="29"/>
        <v>62254121.700474322</v>
      </c>
      <c r="AZ38" s="52">
        <f t="shared" si="29"/>
        <v>62639256.994457692</v>
      </c>
      <c r="BA38" s="52">
        <f t="shared" si="29"/>
        <v>62997017.107522994</v>
      </c>
      <c r="BB38" s="52">
        <f t="shared" si="29"/>
        <v>63355205.40998017</v>
      </c>
      <c r="BC38" s="52">
        <f t="shared" si="29"/>
        <v>63713789.495061129</v>
      </c>
      <c r="BD38" s="52">
        <f t="shared" si="29"/>
        <v>64072736.206860006</v>
      </c>
      <c r="BE38" s="52">
        <f t="shared" si="29"/>
        <v>64415786.988812581</v>
      </c>
      <c r="BF38" s="52">
        <f t="shared" si="29"/>
        <v>64742496.439616717</v>
      </c>
      <c r="BG38" s="52">
        <f t="shared" si="29"/>
        <v>65068911.448879987</v>
      </c>
      <c r="BH38" s="52">
        <f t="shared" si="29"/>
        <v>65394989.245757662</v>
      </c>
      <c r="BI38" s="52">
        <f t="shared" si="29"/>
        <v>65720686.187652171</v>
      </c>
      <c r="BJ38" s="52">
        <f t="shared" si="29"/>
        <v>66036575.582019798</v>
      </c>
      <c r="BK38" s="52">
        <f t="shared" si="29"/>
        <v>66342324.554204367</v>
      </c>
      <c r="BL38" s="52">
        <f t="shared" si="29"/>
        <v>66647168.225669205</v>
      </c>
      <c r="BM38" s="52">
        <f t="shared" si="29"/>
        <v>66951053.394568168</v>
      </c>
      <c r="BN38" s="52">
        <f t="shared" si="29"/>
        <v>67253925.836525649</v>
      </c>
      <c r="BO38" s="52">
        <f t="shared" si="29"/>
        <v>67551243.210918128</v>
      </c>
      <c r="BP38" s="52">
        <f t="shared" ref="BP38:CC38" si="30">BP31*BP3</f>
        <v>67842797.097198516</v>
      </c>
      <c r="BQ38" s="52">
        <f t="shared" si="30"/>
        <v>68132963.632898495</v>
      </c>
      <c r="BR38" s="52">
        <f t="shared" si="30"/>
        <v>68421680.877059028</v>
      </c>
      <c r="BS38" s="52">
        <f t="shared" si="30"/>
        <v>68708885.733883157</v>
      </c>
      <c r="BT38" s="52">
        <f t="shared" si="30"/>
        <v>68994029.712955639</v>
      </c>
      <c r="BU38" s="52">
        <f t="shared" si="30"/>
        <v>69277092.419917271</v>
      </c>
      <c r="BV38" s="52">
        <f t="shared" si="30"/>
        <v>69558508.281964317</v>
      </c>
      <c r="BW38" s="52">
        <f t="shared" si="30"/>
        <v>69838211.669300348</v>
      </c>
      <c r="BX38" s="52">
        <f t="shared" si="30"/>
        <v>70116135.757160529</v>
      </c>
      <c r="BY38" s="52">
        <f t="shared" si="30"/>
        <v>70396258.8140724</v>
      </c>
      <c r="BZ38" s="52">
        <f t="shared" si="30"/>
        <v>70678718.605226055</v>
      </c>
      <c r="CA38" s="52">
        <f t="shared" si="30"/>
        <v>70959472.313264996</v>
      </c>
      <c r="CB38" s="52">
        <f t="shared" si="30"/>
        <v>71238454.240261033</v>
      </c>
      <c r="CC38" s="52">
        <f t="shared" si="30"/>
        <v>71515597.509810731</v>
      </c>
    </row>
    <row r="39" spans="1:81" x14ac:dyDescent="0.2">
      <c r="A39" s="52" t="s">
        <v>764</v>
      </c>
      <c r="B39" t="s">
        <v>624</v>
      </c>
      <c r="C39" t="s">
        <v>763</v>
      </c>
      <c r="D39" s="52">
        <f t="shared" ref="D39:AI39" si="31">D32*D4</f>
        <v>7129371.8126630969</v>
      </c>
      <c r="E39" s="52">
        <f t="shared" si="31"/>
        <v>7675329.1175818406</v>
      </c>
      <c r="F39" s="52">
        <f t="shared" si="31"/>
        <v>8261681.7816507695</v>
      </c>
      <c r="G39" s="52">
        <f t="shared" si="31"/>
        <v>8855479.8418898247</v>
      </c>
      <c r="H39" s="52">
        <f t="shared" si="31"/>
        <v>9452289.9483558703</v>
      </c>
      <c r="I39" s="52">
        <f t="shared" si="31"/>
        <v>10087942.870193204</v>
      </c>
      <c r="J39" s="52">
        <f t="shared" si="31"/>
        <v>10764904.953006389</v>
      </c>
      <c r="K39" s="52">
        <f t="shared" si="31"/>
        <v>11485796.285284361</v>
      </c>
      <c r="L39" s="52">
        <f t="shared" si="31"/>
        <v>12172431.21286772</v>
      </c>
      <c r="M39" s="52">
        <f t="shared" si="31"/>
        <v>12813438.911026075</v>
      </c>
      <c r="N39" s="52">
        <f t="shared" si="31"/>
        <v>13486783.356640063</v>
      </c>
      <c r="O39" s="52">
        <f t="shared" si="31"/>
        <v>14194048.605581392</v>
      </c>
      <c r="P39" s="52">
        <f t="shared" si="31"/>
        <v>14936894.669979651</v>
      </c>
      <c r="Q39" s="52">
        <f t="shared" si="31"/>
        <v>15632072.411245205</v>
      </c>
      <c r="R39" s="52">
        <f t="shared" si="31"/>
        <v>16269706.241415596</v>
      </c>
      <c r="S39" s="52">
        <f t="shared" si="31"/>
        <v>16931933.246445186</v>
      </c>
      <c r="T39" s="52">
        <f t="shared" si="31"/>
        <v>17619668.021836013</v>
      </c>
      <c r="U39" s="52">
        <f t="shared" si="31"/>
        <v>18333858.315148856</v>
      </c>
      <c r="V39" s="52">
        <f t="shared" si="31"/>
        <v>19003656.536513776</v>
      </c>
      <c r="W39" s="52">
        <f t="shared" si="31"/>
        <v>19622398.157601055</v>
      </c>
      <c r="X39" s="52">
        <f t="shared" si="31"/>
        <v>20259970.731862988</v>
      </c>
      <c r="Y39" s="52">
        <f t="shared" si="31"/>
        <v>20916923.636884399</v>
      </c>
      <c r="Z39" s="52">
        <f t="shared" si="31"/>
        <v>21593821.819712572</v>
      </c>
      <c r="AA39" s="52">
        <f t="shared" si="31"/>
        <v>22235832.854790002</v>
      </c>
      <c r="AB39" s="52">
        <f t="shared" si="31"/>
        <v>22838825.864992965</v>
      </c>
      <c r="AC39" s="52">
        <f t="shared" si="31"/>
        <v>23457038.834688656</v>
      </c>
      <c r="AD39" s="52">
        <f t="shared" si="31"/>
        <v>24090839.256636716</v>
      </c>
      <c r="AE39" s="52">
        <f t="shared" si="31"/>
        <v>24740603.233157851</v>
      </c>
      <c r="AF39" s="52">
        <f t="shared" si="31"/>
        <v>25377493.765911713</v>
      </c>
      <c r="AG39" s="52">
        <f t="shared" si="31"/>
        <v>25999897.785840366</v>
      </c>
      <c r="AH39" s="52">
        <f t="shared" si="31"/>
        <v>26636696.578755274</v>
      </c>
      <c r="AI39" s="52">
        <f t="shared" si="31"/>
        <v>27288210.69501863</v>
      </c>
      <c r="AJ39" s="52">
        <f t="shared" ref="AJ39:BO39" si="32">AJ32*AJ4</f>
        <v>27954767.636777122</v>
      </c>
      <c r="AK39" s="52">
        <f t="shared" si="32"/>
        <v>28616226.687449306</v>
      </c>
      <c r="AL39" s="52">
        <f t="shared" si="32"/>
        <v>29271733.039323453</v>
      </c>
      <c r="AM39" s="52">
        <f t="shared" si="32"/>
        <v>29941673.616935898</v>
      </c>
      <c r="AN39" s="52">
        <f t="shared" si="32"/>
        <v>30626357.669754602</v>
      </c>
      <c r="AO39" s="52">
        <f t="shared" si="32"/>
        <v>31326100.940743193</v>
      </c>
      <c r="AP39" s="52">
        <f t="shared" si="32"/>
        <v>32018330.666360151</v>
      </c>
      <c r="AQ39" s="52">
        <f t="shared" si="32"/>
        <v>32702075.282650668</v>
      </c>
      <c r="AR39" s="52">
        <f t="shared" si="32"/>
        <v>33400091.39396897</v>
      </c>
      <c r="AS39" s="52">
        <f t="shared" si="32"/>
        <v>34112671.798829742</v>
      </c>
      <c r="AT39" s="52">
        <f t="shared" si="32"/>
        <v>34840115.222693801</v>
      </c>
      <c r="AU39" s="52">
        <f t="shared" si="32"/>
        <v>35551831.634773403</v>
      </c>
      <c r="AV39" s="52">
        <f t="shared" si="32"/>
        <v>36246379.673887357</v>
      </c>
      <c r="AW39" s="52">
        <f t="shared" si="32"/>
        <v>36954332.23984734</v>
      </c>
      <c r="AX39" s="52">
        <f t="shared" si="32"/>
        <v>37675945.492806375</v>
      </c>
      <c r="AY39" s="52">
        <f t="shared" si="32"/>
        <v>38411480.448310301</v>
      </c>
      <c r="AZ39" s="52">
        <f t="shared" si="32"/>
        <v>39125265.685633212</v>
      </c>
      <c r="BA39" s="52">
        <f t="shared" si="32"/>
        <v>39815654.670746163</v>
      </c>
      <c r="BB39" s="52">
        <f t="shared" si="32"/>
        <v>40518165.018303029</v>
      </c>
      <c r="BC39" s="52">
        <f t="shared" si="32"/>
        <v>41233008.617628761</v>
      </c>
      <c r="BD39" s="52">
        <f t="shared" si="32"/>
        <v>41960401.047785312</v>
      </c>
      <c r="BE39" s="52">
        <f t="shared" si="32"/>
        <v>42659661.353062078</v>
      </c>
      <c r="BF39" s="52">
        <f t="shared" si="32"/>
        <v>43329011.591390803</v>
      </c>
      <c r="BG39" s="52">
        <f t="shared" si="32"/>
        <v>44008857.669790998</v>
      </c>
      <c r="BH39" s="52">
        <f t="shared" si="32"/>
        <v>44699364.071592279</v>
      </c>
      <c r="BI39" s="52">
        <f t="shared" si="32"/>
        <v>45400697.856324889</v>
      </c>
      <c r="BJ39" s="52">
        <f t="shared" si="32"/>
        <v>46075105.759238787</v>
      </c>
      <c r="BK39" s="52">
        <f t="shared" si="32"/>
        <v>46721069.995127395</v>
      </c>
      <c r="BL39" s="52">
        <f t="shared" si="32"/>
        <v>47376083.294058867</v>
      </c>
      <c r="BM39" s="52">
        <f t="shared" si="32"/>
        <v>48040272.313639507</v>
      </c>
      <c r="BN39" s="52">
        <f t="shared" si="32"/>
        <v>48713765.482681781</v>
      </c>
      <c r="BO39" s="52">
        <f t="shared" si="32"/>
        <v>49368484.373943716</v>
      </c>
      <c r="BP39" s="52">
        <f t="shared" ref="BP39:CC39" si="33">BP32*BP4</f>
        <v>50003384.500162013</v>
      </c>
      <c r="BQ39" s="52">
        <f t="shared" si="33"/>
        <v>50646388.972860508</v>
      </c>
      <c r="BR39" s="52">
        <f t="shared" si="33"/>
        <v>51297600.320285894</v>
      </c>
      <c r="BS39" s="52">
        <f t="shared" si="33"/>
        <v>51957122.353679307</v>
      </c>
      <c r="BT39" s="52">
        <f t="shared" si="33"/>
        <v>52602373.14480105</v>
      </c>
      <c r="BU39" s="52">
        <f t="shared" si="33"/>
        <v>53232549.204506524</v>
      </c>
      <c r="BV39" s="52">
        <f t="shared" si="33"/>
        <v>53870121.769972883</v>
      </c>
      <c r="BW39" s="52">
        <f t="shared" si="33"/>
        <v>54515175.263565838</v>
      </c>
      <c r="BX39" s="52">
        <f t="shared" si="33"/>
        <v>55167795.033064149</v>
      </c>
      <c r="BY39" s="52">
        <f t="shared" si="33"/>
        <v>55803734.160277866</v>
      </c>
      <c r="BZ39" s="52">
        <f t="shared" si="33"/>
        <v>56422159.365810014</v>
      </c>
      <c r="CA39" s="52">
        <f t="shared" si="33"/>
        <v>57047165.941383325</v>
      </c>
      <c r="CB39" s="52">
        <f t="shared" si="33"/>
        <v>57678819.589853883</v>
      </c>
      <c r="CC39" s="52">
        <f t="shared" si="33"/>
        <v>58317186.598015696</v>
      </c>
    </row>
    <row r="40" spans="1:81" x14ac:dyDescent="0.2">
      <c r="A40" s="52" t="s">
        <v>764</v>
      </c>
      <c r="B40" t="s">
        <v>626</v>
      </c>
      <c r="C40" t="s">
        <v>763</v>
      </c>
      <c r="D40" s="52">
        <f t="shared" ref="D40:AI40" si="34">D33*D5</f>
        <v>518716.51387895114</v>
      </c>
      <c r="E40" s="52">
        <f t="shared" si="34"/>
        <v>556680.19367935346</v>
      </c>
      <c r="F40" s="52">
        <f t="shared" si="34"/>
        <v>597075.15120320383</v>
      </c>
      <c r="G40" s="52">
        <f t="shared" si="34"/>
        <v>642242.35324363527</v>
      </c>
      <c r="H40" s="52">
        <f t="shared" si="34"/>
        <v>692828.57778161799</v>
      </c>
      <c r="I40" s="52">
        <f t="shared" si="34"/>
        <v>747019.8382293887</v>
      </c>
      <c r="J40" s="52">
        <f t="shared" si="34"/>
        <v>805058.76214117894</v>
      </c>
      <c r="K40" s="52">
        <f t="shared" si="34"/>
        <v>867203.71193511703</v>
      </c>
      <c r="L40" s="52">
        <f t="shared" si="34"/>
        <v>932151.50469275564</v>
      </c>
      <c r="M40" s="52">
        <f t="shared" si="34"/>
        <v>999837.73855600355</v>
      </c>
      <c r="N40" s="52">
        <f t="shared" si="34"/>
        <v>1071992.5615913924</v>
      </c>
      <c r="O40" s="52">
        <f t="shared" si="34"/>
        <v>1148895.1674777479</v>
      </c>
      <c r="P40" s="52">
        <f t="shared" si="34"/>
        <v>1230841.576994325</v>
      </c>
      <c r="Q40" s="52">
        <f t="shared" si="34"/>
        <v>1312105.3233594964</v>
      </c>
      <c r="R40" s="52">
        <f t="shared" si="34"/>
        <v>1391835.6829149257</v>
      </c>
      <c r="S40" s="52">
        <f t="shared" si="34"/>
        <v>1475913.3490697709</v>
      </c>
      <c r="T40" s="52">
        <f t="shared" si="34"/>
        <v>1564561.3985404514</v>
      </c>
      <c r="U40" s="52">
        <f t="shared" si="34"/>
        <v>1658013.9183814824</v>
      </c>
      <c r="V40" s="52">
        <f t="shared" si="34"/>
        <v>1748031.0776316694</v>
      </c>
      <c r="W40" s="52">
        <f t="shared" si="34"/>
        <v>1833514.9529896884</v>
      </c>
      <c r="X40" s="52">
        <f t="shared" si="34"/>
        <v>1922660.7598083084</v>
      </c>
      <c r="Y40" s="52">
        <f t="shared" si="34"/>
        <v>2015614.7256815797</v>
      </c>
      <c r="Z40" s="52">
        <f t="shared" si="34"/>
        <v>2112528.6680238671</v>
      </c>
      <c r="AA40" s="52">
        <f t="shared" si="34"/>
        <v>2206382.6896349723</v>
      </c>
      <c r="AB40" s="52">
        <f t="shared" si="34"/>
        <v>2296418.6686779964</v>
      </c>
      <c r="AC40" s="52">
        <f t="shared" si="34"/>
        <v>2389618.0409133118</v>
      </c>
      <c r="AD40" s="52">
        <f t="shared" si="34"/>
        <v>2486083.753964392</v>
      </c>
      <c r="AE40" s="52">
        <f t="shared" si="34"/>
        <v>2585921.9529013038</v>
      </c>
      <c r="AF40" s="52">
        <f t="shared" si="34"/>
        <v>2683907.3601343078</v>
      </c>
      <c r="AG40" s="52">
        <f t="shared" si="34"/>
        <v>2779589.3231541645</v>
      </c>
      <c r="AH40" s="52">
        <f t="shared" si="34"/>
        <v>2878201.351204549</v>
      </c>
      <c r="AI40" s="52">
        <f t="shared" si="34"/>
        <v>2979826.4841054333</v>
      </c>
      <c r="AJ40" s="52">
        <f t="shared" ref="AJ40:BO40" si="35">AJ33*AJ5</f>
        <v>3084550.006839484</v>
      </c>
      <c r="AK40" s="52">
        <f t="shared" si="35"/>
        <v>3189696.658487489</v>
      </c>
      <c r="AL40" s="52">
        <f t="shared" si="35"/>
        <v>3295128.4645654857</v>
      </c>
      <c r="AM40" s="52">
        <f t="shared" si="35"/>
        <v>3403614.6713918033</v>
      </c>
      <c r="AN40" s="52">
        <f t="shared" si="35"/>
        <v>3515237.781113558</v>
      </c>
      <c r="AO40" s="52">
        <f t="shared" si="35"/>
        <v>3630082.4294066736</v>
      </c>
      <c r="AP40" s="52">
        <f t="shared" si="35"/>
        <v>3747224.9103596136</v>
      </c>
      <c r="AQ40" s="52">
        <f t="shared" si="35"/>
        <v>3866716.8413730403</v>
      </c>
      <c r="AR40" s="52">
        <f t="shared" si="35"/>
        <v>3989647.2998911818</v>
      </c>
      <c r="AS40" s="52">
        <f t="shared" si="35"/>
        <v>4116109.6274984307</v>
      </c>
      <c r="AT40" s="52">
        <f t="shared" si="35"/>
        <v>4246199.6059450805</v>
      </c>
      <c r="AU40" s="52">
        <f t="shared" si="35"/>
        <v>4379724.8025935823</v>
      </c>
      <c r="AV40" s="52">
        <f t="shared" si="35"/>
        <v>4516811.8205198795</v>
      </c>
      <c r="AW40" s="52">
        <f t="shared" si="35"/>
        <v>4657866.0804767106</v>
      </c>
      <c r="AX40" s="52">
        <f t="shared" si="35"/>
        <v>4802997.0629445249</v>
      </c>
      <c r="AY40" s="52">
        <f t="shared" si="35"/>
        <v>4952317.1747023221</v>
      </c>
      <c r="AZ40" s="52">
        <f t="shared" si="35"/>
        <v>5105775.7747346601</v>
      </c>
      <c r="BA40" s="52">
        <f t="shared" si="35"/>
        <v>5263527.502149744</v>
      </c>
      <c r="BB40" s="52">
        <f t="shared" si="35"/>
        <v>5425875.336256152</v>
      </c>
      <c r="BC40" s="52">
        <f t="shared" si="35"/>
        <v>5592948.2095622355</v>
      </c>
      <c r="BD40" s="52">
        <f t="shared" si="35"/>
        <v>5764878.5770015921</v>
      </c>
      <c r="BE40" s="52">
        <f t="shared" si="35"/>
        <v>5940980.8987396518</v>
      </c>
      <c r="BF40" s="52">
        <f t="shared" si="35"/>
        <v>6121371.0105181243</v>
      </c>
      <c r="BG40" s="52">
        <f t="shared" si="35"/>
        <v>6307006.5672819503</v>
      </c>
      <c r="BH40" s="52">
        <f t="shared" si="35"/>
        <v>6498035.6565961549</v>
      </c>
      <c r="BI40" s="52">
        <f t="shared" si="35"/>
        <v>6694610.4579511127</v>
      </c>
      <c r="BJ40" s="52">
        <f t="shared" si="35"/>
        <v>6895454.0294967089</v>
      </c>
      <c r="BK40" s="52">
        <f t="shared" si="35"/>
        <v>7100651.2775127357</v>
      </c>
      <c r="BL40" s="52">
        <f t="shared" si="35"/>
        <v>7311773.4953364553</v>
      </c>
      <c r="BM40" s="52">
        <f t="shared" si="35"/>
        <v>7528988.066517463</v>
      </c>
      <c r="BN40" s="52">
        <f t="shared" si="35"/>
        <v>7752467.0256077582</v>
      </c>
      <c r="BO40" s="52">
        <f t="shared" si="35"/>
        <v>7978481.1235912815</v>
      </c>
      <c r="BP40" s="52">
        <f t="shared" ref="BP40:CC40" si="36">BP33*BP5</f>
        <v>8206919.8178566387</v>
      </c>
      <c r="BQ40" s="52">
        <f t="shared" si="36"/>
        <v>8441766.3689660374</v>
      </c>
      <c r="BR40" s="52">
        <f t="shared" si="36"/>
        <v>8683197.7262305431</v>
      </c>
      <c r="BS40" s="52">
        <f t="shared" si="36"/>
        <v>8931395.6652420331</v>
      </c>
      <c r="BT40" s="52">
        <f t="shared" si="36"/>
        <v>9180027.8477527797</v>
      </c>
      <c r="BU40" s="52">
        <f t="shared" si="36"/>
        <v>9428784.0361764636</v>
      </c>
      <c r="BV40" s="52">
        <f t="shared" si="36"/>
        <v>9684191.5795013495</v>
      </c>
      <c r="BW40" s="52">
        <f t="shared" si="36"/>
        <v>9946426.4293325506</v>
      </c>
      <c r="BX40" s="52">
        <f t="shared" si="36"/>
        <v>10215669.151056012</v>
      </c>
      <c r="BY40" s="52">
        <f t="shared" si="36"/>
        <v>10483414.946369199</v>
      </c>
      <c r="BZ40" s="52">
        <f t="shared" si="36"/>
        <v>10749203.395222608</v>
      </c>
      <c r="CA40" s="52">
        <f t="shared" si="36"/>
        <v>11021675.901002046</v>
      </c>
      <c r="CB40" s="52">
        <f t="shared" si="36"/>
        <v>11300999.40945618</v>
      </c>
      <c r="CC40" s="52">
        <f t="shared" si="36"/>
        <v>11587345.011848817</v>
      </c>
    </row>
    <row r="41" spans="1:81" x14ac:dyDescent="0.2">
      <c r="A41" s="52" t="s">
        <v>764</v>
      </c>
      <c r="B41" t="s">
        <v>762</v>
      </c>
      <c r="C41" t="s">
        <v>763</v>
      </c>
      <c r="D41" s="52">
        <f>D39+D40</f>
        <v>7648088.3265420478</v>
      </c>
      <c r="E41" s="52">
        <f t="shared" ref="E41:BP41" si="37">E39+E40</f>
        <v>8232009.3112611938</v>
      </c>
      <c r="F41" s="52">
        <f t="shared" si="37"/>
        <v>8858756.9328539725</v>
      </c>
      <c r="G41" s="52">
        <f t="shared" si="37"/>
        <v>9497722.1951334607</v>
      </c>
      <c r="H41" s="52">
        <f t="shared" si="37"/>
        <v>10145118.526137488</v>
      </c>
      <c r="I41" s="52">
        <f t="shared" si="37"/>
        <v>10834962.708422592</v>
      </c>
      <c r="J41" s="52">
        <f t="shared" si="37"/>
        <v>11569963.715147568</v>
      </c>
      <c r="K41" s="52">
        <f t="shared" si="37"/>
        <v>12352999.997219479</v>
      </c>
      <c r="L41" s="52">
        <f t="shared" si="37"/>
        <v>13104582.717560476</v>
      </c>
      <c r="M41" s="52">
        <f t="shared" si="37"/>
        <v>13813276.649582079</v>
      </c>
      <c r="N41" s="52">
        <f t="shared" si="37"/>
        <v>14558775.918231456</v>
      </c>
      <c r="O41" s="52">
        <f t="shared" si="37"/>
        <v>15342943.773059139</v>
      </c>
      <c r="P41" s="52">
        <f t="shared" si="37"/>
        <v>16167736.246973976</v>
      </c>
      <c r="Q41" s="52">
        <f t="shared" si="37"/>
        <v>16944177.734604701</v>
      </c>
      <c r="R41" s="52">
        <f t="shared" si="37"/>
        <v>17661541.924330521</v>
      </c>
      <c r="S41" s="52">
        <f t="shared" si="37"/>
        <v>18407846.595514957</v>
      </c>
      <c r="T41" s="52">
        <f t="shared" si="37"/>
        <v>19184229.420376465</v>
      </c>
      <c r="U41" s="52">
        <f t="shared" si="37"/>
        <v>19991872.233530339</v>
      </c>
      <c r="V41" s="52">
        <f t="shared" si="37"/>
        <v>20751687.614145447</v>
      </c>
      <c r="W41" s="52">
        <f t="shared" si="37"/>
        <v>21455913.110590745</v>
      </c>
      <c r="X41" s="52">
        <f t="shared" si="37"/>
        <v>22182631.491671298</v>
      </c>
      <c r="Y41" s="52">
        <f t="shared" si="37"/>
        <v>22932538.362565979</v>
      </c>
      <c r="Z41" s="52">
        <f t="shared" si="37"/>
        <v>23706350.487736437</v>
      </c>
      <c r="AA41" s="52">
        <f t="shared" si="37"/>
        <v>24442215.544424973</v>
      </c>
      <c r="AB41" s="52">
        <f t="shared" si="37"/>
        <v>25135244.533670962</v>
      </c>
      <c r="AC41" s="52">
        <f t="shared" si="37"/>
        <v>25846656.87560197</v>
      </c>
      <c r="AD41" s="52">
        <f t="shared" si="37"/>
        <v>26576923.010601107</v>
      </c>
      <c r="AE41" s="52">
        <f t="shared" si="37"/>
        <v>27326525.186059155</v>
      </c>
      <c r="AF41" s="52">
        <f t="shared" si="37"/>
        <v>28061401.126046021</v>
      </c>
      <c r="AG41" s="52">
        <f t="shared" si="37"/>
        <v>28779487.108994529</v>
      </c>
      <c r="AH41" s="52">
        <f t="shared" si="37"/>
        <v>29514897.929959822</v>
      </c>
      <c r="AI41" s="52">
        <f t="shared" si="37"/>
        <v>30268037.179124065</v>
      </c>
      <c r="AJ41" s="52">
        <f t="shared" si="37"/>
        <v>31039317.643616606</v>
      </c>
      <c r="AK41" s="52">
        <f t="shared" si="37"/>
        <v>31805923.345936794</v>
      </c>
      <c r="AL41" s="52">
        <f t="shared" si="37"/>
        <v>32566861.503888939</v>
      </c>
      <c r="AM41" s="52">
        <f t="shared" si="37"/>
        <v>33345288.288327701</v>
      </c>
      <c r="AN41" s="52">
        <f t="shared" si="37"/>
        <v>34141595.45086816</v>
      </c>
      <c r="AO41" s="52">
        <f t="shared" si="37"/>
        <v>34956183.370149866</v>
      </c>
      <c r="AP41" s="52">
        <f t="shared" si="37"/>
        <v>35765555.576719761</v>
      </c>
      <c r="AQ41" s="52">
        <f t="shared" si="37"/>
        <v>36568792.124023706</v>
      </c>
      <c r="AR41" s="52">
        <f t="shared" si="37"/>
        <v>37389738.693860151</v>
      </c>
      <c r="AS41" s="52">
        <f t="shared" si="37"/>
        <v>38228781.426328175</v>
      </c>
      <c r="AT41" s="52">
        <f t="shared" si="37"/>
        <v>39086314.828638881</v>
      </c>
      <c r="AU41" s="52">
        <f t="shared" si="37"/>
        <v>39931556.437366985</v>
      </c>
      <c r="AV41" s="52">
        <f t="shared" si="37"/>
        <v>40763191.494407237</v>
      </c>
      <c r="AW41" s="52">
        <f t="shared" si="37"/>
        <v>41612198.320324048</v>
      </c>
      <c r="AX41" s="52">
        <f t="shared" si="37"/>
        <v>42478942.555750899</v>
      </c>
      <c r="AY41" s="52">
        <f t="shared" si="37"/>
        <v>43363797.623012625</v>
      </c>
      <c r="AZ41" s="52">
        <f t="shared" si="37"/>
        <v>44231041.460367873</v>
      </c>
      <c r="BA41" s="52">
        <f t="shared" si="37"/>
        <v>45079182.172895908</v>
      </c>
      <c r="BB41" s="52">
        <f t="shared" si="37"/>
        <v>45944040.354559183</v>
      </c>
      <c r="BC41" s="52">
        <f t="shared" si="37"/>
        <v>46825956.827190995</v>
      </c>
      <c r="BD41" s="52">
        <f t="shared" si="37"/>
        <v>47725279.624786906</v>
      </c>
      <c r="BE41" s="52">
        <f t="shared" si="37"/>
        <v>48600642.251801729</v>
      </c>
      <c r="BF41" s="52">
        <f t="shared" si="37"/>
        <v>49450382.60190893</v>
      </c>
      <c r="BG41" s="52">
        <f t="shared" si="37"/>
        <v>50315864.237072945</v>
      </c>
      <c r="BH41" s="52">
        <f t="shared" si="37"/>
        <v>51197399.728188433</v>
      </c>
      <c r="BI41" s="52">
        <f t="shared" si="37"/>
        <v>52095308.314276002</v>
      </c>
      <c r="BJ41" s="52">
        <f t="shared" si="37"/>
        <v>52970559.788735494</v>
      </c>
      <c r="BK41" s="52">
        <f t="shared" si="37"/>
        <v>53821721.272640131</v>
      </c>
      <c r="BL41" s="52">
        <f t="shared" si="37"/>
        <v>54687856.789395325</v>
      </c>
      <c r="BM41" s="52">
        <f t="shared" si="37"/>
        <v>55569260.380156972</v>
      </c>
      <c r="BN41" s="52">
        <f t="shared" si="37"/>
        <v>56466232.508289538</v>
      </c>
      <c r="BO41" s="52">
        <f t="shared" si="37"/>
        <v>57346965.497534998</v>
      </c>
      <c r="BP41" s="52">
        <f t="shared" si="37"/>
        <v>58210304.318018652</v>
      </c>
      <c r="BQ41" s="52">
        <f t="shared" ref="BQ41:CC41" si="38">BQ39+BQ40</f>
        <v>59088155.341826543</v>
      </c>
      <c r="BR41" s="52">
        <f t="shared" si="38"/>
        <v>59980798.046516433</v>
      </c>
      <c r="BS41" s="52">
        <f t="shared" si="38"/>
        <v>60888518.018921338</v>
      </c>
      <c r="BT41" s="52">
        <f t="shared" si="38"/>
        <v>61782400.99255383</v>
      </c>
      <c r="BU41" s="52">
        <f t="shared" si="38"/>
        <v>62661333.240682989</v>
      </c>
      <c r="BV41" s="52">
        <f t="shared" si="38"/>
        <v>63554313.349474236</v>
      </c>
      <c r="BW41" s="52">
        <f t="shared" si="38"/>
        <v>64461601.692898393</v>
      </c>
      <c r="BX41" s="52">
        <f t="shared" si="38"/>
        <v>65383464.184120163</v>
      </c>
      <c r="BY41" s="52">
        <f t="shared" si="38"/>
        <v>66287149.106647067</v>
      </c>
      <c r="BZ41" s="52">
        <f t="shared" si="38"/>
        <v>67171362.761032626</v>
      </c>
      <c r="CA41" s="52">
        <f t="shared" si="38"/>
        <v>68068841.842385367</v>
      </c>
      <c r="CB41" s="52">
        <f t="shared" si="38"/>
        <v>68979818.999310061</v>
      </c>
      <c r="CC41" s="52">
        <f t="shared" si="38"/>
        <v>69904531.609864518</v>
      </c>
    </row>
    <row r="42" spans="1:81" x14ac:dyDescent="0.2">
      <c r="A42" s="52" t="s">
        <v>764</v>
      </c>
      <c r="B42" t="s">
        <v>343</v>
      </c>
      <c r="C42" t="s">
        <v>763</v>
      </c>
      <c r="D42" s="52">
        <f t="shared" ref="D42:AI42" si="39">D35*D7</f>
        <v>20768468.522482947</v>
      </c>
      <c r="E42" s="52">
        <f t="shared" si="39"/>
        <v>21146645.342241585</v>
      </c>
      <c r="F42" s="52">
        <f t="shared" si="39"/>
        <v>21530377.971197855</v>
      </c>
      <c r="G42" s="52">
        <f t="shared" si="39"/>
        <v>21961917.668359969</v>
      </c>
      <c r="H42" s="52">
        <f t="shared" si="39"/>
        <v>22443883.923114728</v>
      </c>
      <c r="I42" s="52">
        <f t="shared" si="39"/>
        <v>22935095.855091918</v>
      </c>
      <c r="J42" s="52">
        <f t="shared" si="39"/>
        <v>23435718.663243454</v>
      </c>
      <c r="K42" s="52">
        <f t="shared" si="39"/>
        <v>23945920.371121515</v>
      </c>
      <c r="L42" s="52">
        <f t="shared" si="39"/>
        <v>24456381.528565221</v>
      </c>
      <c r="M42" s="52">
        <f t="shared" si="39"/>
        <v>24966762.251575898</v>
      </c>
      <c r="N42" s="52">
        <f t="shared" si="39"/>
        <v>25486543.784251168</v>
      </c>
      <c r="O42" s="52">
        <f t="shared" si="39"/>
        <v>26015888.005970832</v>
      </c>
      <c r="P42" s="52">
        <f t="shared" si="39"/>
        <v>26554959.468414865</v>
      </c>
      <c r="Q42" s="52">
        <f t="shared" si="39"/>
        <v>27087444.840939377</v>
      </c>
      <c r="R42" s="52">
        <f t="shared" si="39"/>
        <v>27612647.241121445</v>
      </c>
      <c r="S42" s="52">
        <f t="shared" si="39"/>
        <v>28146907.240240179</v>
      </c>
      <c r="T42" s="52">
        <f t="shared" si="39"/>
        <v>28690371.319862042</v>
      </c>
      <c r="U42" s="52">
        <f t="shared" si="39"/>
        <v>29243188.236023687</v>
      </c>
      <c r="V42" s="52">
        <f t="shared" si="39"/>
        <v>29790233.229553539</v>
      </c>
      <c r="W42" s="52">
        <f t="shared" si="39"/>
        <v>30330925.763675891</v>
      </c>
      <c r="X42" s="52">
        <f t="shared" si="39"/>
        <v>30880434.070420094</v>
      </c>
      <c r="Y42" s="52">
        <f t="shared" si="39"/>
        <v>31438893.485371269</v>
      </c>
      <c r="Z42" s="52">
        <f t="shared" si="39"/>
        <v>32006441.342964981</v>
      </c>
      <c r="AA42" s="52">
        <f t="shared" si="39"/>
        <v>32567272.043378804</v>
      </c>
      <c r="AB42" s="52">
        <f t="shared" si="39"/>
        <v>33120811.788825359</v>
      </c>
      <c r="AC42" s="52">
        <f t="shared" si="39"/>
        <v>33682893.462274596</v>
      </c>
      <c r="AD42" s="52">
        <f t="shared" si="39"/>
        <v>34253641.733182825</v>
      </c>
      <c r="AE42" s="52">
        <f t="shared" si="39"/>
        <v>34833183.02566345</v>
      </c>
      <c r="AF42" s="52">
        <f t="shared" si="39"/>
        <v>35403945.932001159</v>
      </c>
      <c r="AG42" s="52">
        <f t="shared" si="39"/>
        <v>35965259.599464446</v>
      </c>
      <c r="AH42" s="52">
        <f t="shared" si="39"/>
        <v>36534669.539679796</v>
      </c>
      <c r="AI42" s="52">
        <f t="shared" si="39"/>
        <v>37112286.299727105</v>
      </c>
      <c r="AJ42" s="52">
        <f t="shared" ref="AJ42:BO42" si="40">AJ35*AJ7</f>
        <v>37698221.882949077</v>
      </c>
      <c r="AK42" s="52">
        <f t="shared" si="40"/>
        <v>38281967.960024297</v>
      </c>
      <c r="AL42" s="52">
        <f t="shared" si="40"/>
        <v>38863149.453244269</v>
      </c>
      <c r="AM42" s="52">
        <f t="shared" si="40"/>
        <v>39452329.849026777</v>
      </c>
      <c r="AN42" s="52">
        <f t="shared" si="40"/>
        <v>40049613.204091065</v>
      </c>
      <c r="AO42" s="52">
        <f t="shared" si="40"/>
        <v>40655104.880105801</v>
      </c>
      <c r="AP42" s="52">
        <f t="shared" si="40"/>
        <v>41262052.56265118</v>
      </c>
      <c r="AQ42" s="52">
        <f t="shared" si="40"/>
        <v>41870242.628276221</v>
      </c>
      <c r="AR42" s="52">
        <f t="shared" si="40"/>
        <v>42486528.810609333</v>
      </c>
      <c r="AS42" s="52">
        <f t="shared" si="40"/>
        <v>43111012.811459631</v>
      </c>
      <c r="AT42" s="52">
        <f t="shared" si="40"/>
        <v>43743797.563180998</v>
      </c>
      <c r="AU42" s="52">
        <f t="shared" si="40"/>
        <v>44377064.151854187</v>
      </c>
      <c r="AV42" s="52">
        <f t="shared" si="40"/>
        <v>45010648.623829916</v>
      </c>
      <c r="AW42" s="52">
        <f t="shared" si="40"/>
        <v>45652485.95668488</v>
      </c>
      <c r="AX42" s="52">
        <f t="shared" si="40"/>
        <v>46302678.039381616</v>
      </c>
      <c r="AY42" s="52">
        <f t="shared" si="40"/>
        <v>46961327.975292012</v>
      </c>
      <c r="AZ42" s="52">
        <f t="shared" si="40"/>
        <v>47616930.746227026</v>
      </c>
      <c r="BA42" s="52">
        <f t="shared" si="40"/>
        <v>48269229.301396787</v>
      </c>
      <c r="BB42" s="52">
        <f t="shared" si="40"/>
        <v>48929812.663615316</v>
      </c>
      <c r="BC42" s="52">
        <f t="shared" si="40"/>
        <v>49598781.304459482</v>
      </c>
      <c r="BD42" s="52">
        <f t="shared" si="40"/>
        <v>50276236.876509883</v>
      </c>
      <c r="BE42" s="52">
        <f t="shared" si="40"/>
        <v>50947173.125951178</v>
      </c>
      <c r="BF42" s="52">
        <f t="shared" si="40"/>
        <v>51611233.02872733</v>
      </c>
      <c r="BG42" s="52">
        <f t="shared" si="40"/>
        <v>52283469.455914341</v>
      </c>
      <c r="BH42" s="52">
        <f t="shared" si="40"/>
        <v>52963979.432926051</v>
      </c>
      <c r="BI42" s="52">
        <f t="shared" si="40"/>
        <v>53652861.107046105</v>
      </c>
      <c r="BJ42" s="52">
        <f t="shared" si="40"/>
        <v>54330873.606140159</v>
      </c>
      <c r="BK42" s="52">
        <f t="shared" si="40"/>
        <v>54997523.261435002</v>
      </c>
      <c r="BL42" s="52">
        <f t="shared" si="40"/>
        <v>55672043.654641047</v>
      </c>
      <c r="BM42" s="52">
        <f t="shared" si="40"/>
        <v>56354525.248959415</v>
      </c>
      <c r="BN42" s="52">
        <f t="shared" si="40"/>
        <v>57045059.526965603</v>
      </c>
      <c r="BO42" s="52">
        <f t="shared" si="40"/>
        <v>57721891.956557348</v>
      </c>
      <c r="BP42" s="52">
        <f t="shared" ref="BP42:CC42" si="41">BP35*BP7</f>
        <v>58384445.217330553</v>
      </c>
      <c r="BQ42" s="52">
        <f t="shared" si="41"/>
        <v>59054425.913109146</v>
      </c>
      <c r="BR42" s="52">
        <f t="shared" si="41"/>
        <v>59731915.844735332</v>
      </c>
      <c r="BS42" s="52">
        <f t="shared" si="41"/>
        <v>60416997.701609977</v>
      </c>
      <c r="BT42" s="52">
        <f t="shared" si="41"/>
        <v>61086851.516895019</v>
      </c>
      <c r="BU42" s="52">
        <f t="shared" si="41"/>
        <v>61740868.987108804</v>
      </c>
      <c r="BV42" s="52">
        <f t="shared" si="41"/>
        <v>62401796.529322326</v>
      </c>
      <c r="BW42" s="52">
        <f t="shared" si="41"/>
        <v>63069706.379798613</v>
      </c>
      <c r="BX42" s="52">
        <f t="shared" si="41"/>
        <v>63744671.523371376</v>
      </c>
      <c r="BY42" s="52">
        <f t="shared" si="41"/>
        <v>64405632.406575792</v>
      </c>
      <c r="BZ42" s="52">
        <f t="shared" si="41"/>
        <v>65052049.474636719</v>
      </c>
      <c r="CA42" s="52">
        <f t="shared" si="41"/>
        <v>65704916.709361024</v>
      </c>
      <c r="CB42" s="52">
        <f t="shared" si="41"/>
        <v>66364298.149801053</v>
      </c>
      <c r="CC42" s="52">
        <f t="shared" si="41"/>
        <v>67030258.468025148</v>
      </c>
    </row>
    <row r="44" spans="1:81" x14ac:dyDescent="0.2">
      <c r="A44" s="52" t="s">
        <v>802</v>
      </c>
      <c r="B44" t="s">
        <v>668</v>
      </c>
      <c r="C44" t="s">
        <v>766</v>
      </c>
      <c r="D44" s="52"/>
      <c r="E44" s="60">
        <f t="shared" ref="E44:AJ44" si="42">E30/D30-1</f>
        <v>5.7349606233853878E-2</v>
      </c>
      <c r="F44" s="60">
        <f t="shared" si="42"/>
        <v>5.7349606233853878E-2</v>
      </c>
      <c r="G44" s="60">
        <f t="shared" si="42"/>
        <v>5.1117860176716379E-2</v>
      </c>
      <c r="H44" s="60">
        <f t="shared" si="42"/>
        <v>4.4922842424665044E-2</v>
      </c>
      <c r="I44" s="60">
        <f t="shared" si="42"/>
        <v>4.4922842424665044E-2</v>
      </c>
      <c r="J44" s="60">
        <f t="shared" si="42"/>
        <v>4.4922842424665044E-2</v>
      </c>
      <c r="K44" s="60">
        <f t="shared" si="42"/>
        <v>4.4922842424665044E-2</v>
      </c>
      <c r="L44" s="60">
        <f t="shared" si="42"/>
        <v>3.8874137243734008E-2</v>
      </c>
      <c r="M44" s="60">
        <f t="shared" si="42"/>
        <v>3.2860445972807018E-2</v>
      </c>
      <c r="N44" s="60">
        <f t="shared" si="42"/>
        <v>3.2860445972807018E-2</v>
      </c>
      <c r="O44" s="60">
        <f t="shared" si="42"/>
        <v>3.2860445972807018E-2</v>
      </c>
      <c r="P44" s="60">
        <f t="shared" si="42"/>
        <v>3.2860445972807018E-2</v>
      </c>
      <c r="Q44" s="60">
        <f t="shared" si="42"/>
        <v>2.8605772664405338E-2</v>
      </c>
      <c r="R44" s="60">
        <f t="shared" si="42"/>
        <v>2.4368625678200306E-2</v>
      </c>
      <c r="S44" s="60">
        <f t="shared" si="42"/>
        <v>2.4368625678200306E-2</v>
      </c>
      <c r="T44" s="60">
        <f t="shared" si="42"/>
        <v>2.4368625678200306E-2</v>
      </c>
      <c r="U44" s="60">
        <f t="shared" si="42"/>
        <v>2.4368625678200306E-2</v>
      </c>
      <c r="V44" s="60">
        <f t="shared" si="42"/>
        <v>2.15662616529948E-2</v>
      </c>
      <c r="W44" s="60">
        <f t="shared" si="42"/>
        <v>1.877156405170477E-2</v>
      </c>
      <c r="X44" s="60">
        <f t="shared" si="42"/>
        <v>1.877156405170477E-2</v>
      </c>
      <c r="Y44" s="60">
        <f t="shared" si="42"/>
        <v>1.877156405170477E-2</v>
      </c>
      <c r="Z44" s="60">
        <f t="shared" si="42"/>
        <v>1.877156405170477E-2</v>
      </c>
      <c r="AA44" s="60">
        <f t="shared" si="42"/>
        <v>1.7363888876904321E-2</v>
      </c>
      <c r="AB44" s="60">
        <f t="shared" si="42"/>
        <v>1.5958158740095874E-2</v>
      </c>
      <c r="AC44" s="60">
        <f t="shared" si="42"/>
        <v>1.5958158740095874E-2</v>
      </c>
      <c r="AD44" s="60">
        <f t="shared" si="42"/>
        <v>1.5958158740095874E-2</v>
      </c>
      <c r="AE44" s="60">
        <f t="shared" si="42"/>
        <v>1.5958158740095874E-2</v>
      </c>
      <c r="AF44" s="60">
        <f t="shared" si="42"/>
        <v>1.5350606635366359E-2</v>
      </c>
      <c r="AG44" s="60">
        <f t="shared" si="42"/>
        <v>1.4743417852252527E-2</v>
      </c>
      <c r="AH44" s="60">
        <f t="shared" si="42"/>
        <v>1.4743417852252527E-2</v>
      </c>
      <c r="AI44" s="60">
        <f t="shared" si="42"/>
        <v>1.4743417852252527E-2</v>
      </c>
      <c r="AJ44" s="60">
        <f t="shared" si="42"/>
        <v>1.4743417852252527E-2</v>
      </c>
      <c r="AK44" s="60">
        <f t="shared" ref="AK44:BP44" si="43">AK30/AJ30-1</f>
        <v>1.4451124882007615E-2</v>
      </c>
      <c r="AL44" s="60">
        <f t="shared" si="43"/>
        <v>1.4158916105637243E-2</v>
      </c>
      <c r="AM44" s="60">
        <f t="shared" si="43"/>
        <v>1.4158916105637243E-2</v>
      </c>
      <c r="AN44" s="60">
        <f t="shared" si="43"/>
        <v>1.4158916105637243E-2</v>
      </c>
      <c r="AO44" s="60">
        <f t="shared" si="43"/>
        <v>1.4158916105637243E-2</v>
      </c>
      <c r="AP44" s="60">
        <f t="shared" si="43"/>
        <v>1.3909895059093458E-2</v>
      </c>
      <c r="AQ44" s="60">
        <f t="shared" si="43"/>
        <v>1.3660935158274601E-2</v>
      </c>
      <c r="AR44" s="60">
        <f t="shared" si="43"/>
        <v>1.3660935158274601E-2</v>
      </c>
      <c r="AS44" s="60">
        <f t="shared" si="43"/>
        <v>1.3660935158274601E-2</v>
      </c>
      <c r="AT44" s="60">
        <f t="shared" si="43"/>
        <v>1.3660935158274601E-2</v>
      </c>
      <c r="AU44" s="60">
        <f t="shared" si="43"/>
        <v>1.3360905621917052E-2</v>
      </c>
      <c r="AV44" s="60">
        <f t="shared" si="43"/>
        <v>1.3060964890128535E-2</v>
      </c>
      <c r="AW44" s="60">
        <f t="shared" si="43"/>
        <v>1.3060964890128535E-2</v>
      </c>
      <c r="AX44" s="60">
        <f t="shared" si="43"/>
        <v>1.3060964890128535E-2</v>
      </c>
      <c r="AY44" s="60">
        <f t="shared" si="43"/>
        <v>1.3060964890128535E-2</v>
      </c>
      <c r="AZ44" s="60">
        <f t="shared" si="43"/>
        <v>1.2779023099094733E-2</v>
      </c>
      <c r="BA44" s="60">
        <f t="shared" si="43"/>
        <v>1.2497159774388589E-2</v>
      </c>
      <c r="BB44" s="60">
        <f t="shared" si="43"/>
        <v>1.2497159774388589E-2</v>
      </c>
      <c r="BC44" s="60">
        <f t="shared" si="43"/>
        <v>1.2497159774388589E-2</v>
      </c>
      <c r="BD44" s="60">
        <f t="shared" si="43"/>
        <v>1.2497159774388589E-2</v>
      </c>
      <c r="BE44" s="60">
        <f t="shared" si="43"/>
        <v>1.2262435237908376E-2</v>
      </c>
      <c r="BF44" s="60">
        <f t="shared" si="43"/>
        <v>1.2027765116995104E-2</v>
      </c>
      <c r="BG44" s="60">
        <f t="shared" si="43"/>
        <v>1.2027765116995104E-2</v>
      </c>
      <c r="BH44" s="60">
        <f t="shared" si="43"/>
        <v>1.2027765116995104E-2</v>
      </c>
      <c r="BI44" s="60">
        <f t="shared" si="43"/>
        <v>1.2027765116995104E-2</v>
      </c>
      <c r="BJ44" s="60">
        <f t="shared" si="43"/>
        <v>1.1870800169223594E-2</v>
      </c>
      <c r="BK44" s="60">
        <f t="shared" si="43"/>
        <v>1.1713859566629292E-2</v>
      </c>
      <c r="BL44" s="60">
        <f t="shared" si="43"/>
        <v>1.1713859566629292E-2</v>
      </c>
      <c r="BM44" s="60">
        <f t="shared" si="43"/>
        <v>1.1713859566629292E-2</v>
      </c>
      <c r="BN44" s="60">
        <f t="shared" si="43"/>
        <v>1.1713859566629292E-2</v>
      </c>
      <c r="BO44" s="60">
        <f t="shared" si="43"/>
        <v>1.1663445160945418E-2</v>
      </c>
      <c r="BP44" s="60">
        <f t="shared" si="43"/>
        <v>1.1613033267446449E-2</v>
      </c>
      <c r="BQ44" s="60">
        <f t="shared" ref="BQ44:CC44" si="44">BQ30/BP30-1</f>
        <v>1.1613033267446449E-2</v>
      </c>
      <c r="BR44" s="60">
        <f t="shared" si="44"/>
        <v>1.1613033267446449E-2</v>
      </c>
      <c r="BS44" s="60">
        <f t="shared" si="44"/>
        <v>1.1613033267446449E-2</v>
      </c>
      <c r="BT44" s="60">
        <f t="shared" si="44"/>
        <v>1.1577925061974303E-2</v>
      </c>
      <c r="BU44" s="60">
        <f t="shared" si="44"/>
        <v>1.1542818074939287E-2</v>
      </c>
      <c r="BV44" s="60">
        <f t="shared" si="44"/>
        <v>1.1542818074939287E-2</v>
      </c>
      <c r="BW44" s="60">
        <f t="shared" si="44"/>
        <v>1.1542818074939287E-2</v>
      </c>
      <c r="BX44" s="60">
        <f t="shared" si="44"/>
        <v>1.1542818074939287E-2</v>
      </c>
      <c r="BY44" s="60">
        <f t="shared" si="44"/>
        <v>1.1469124604060799E-2</v>
      </c>
      <c r="BZ44" s="60">
        <f t="shared" si="44"/>
        <v>1.139543650193886E-2</v>
      </c>
      <c r="CA44" s="60">
        <f t="shared" si="44"/>
        <v>1.139543650193886E-2</v>
      </c>
      <c r="CB44" s="60">
        <f t="shared" si="44"/>
        <v>1.139543650193886E-2</v>
      </c>
      <c r="CC44" s="60">
        <f t="shared" si="44"/>
        <v>1.139543650193886E-2</v>
      </c>
    </row>
    <row r="45" spans="1:81" x14ac:dyDescent="0.2">
      <c r="A45" s="52" t="s">
        <v>802</v>
      </c>
      <c r="B45" t="s">
        <v>622</v>
      </c>
      <c r="C45" t="s">
        <v>766</v>
      </c>
      <c r="E45" s="60">
        <f t="shared" ref="E45:AJ45" si="45">E31/D31-1</f>
        <v>5.8046869988089167E-2</v>
      </c>
      <c r="F45" s="60">
        <f t="shared" si="45"/>
        <v>5.8046869988089167E-2</v>
      </c>
      <c r="G45" s="60">
        <f t="shared" si="45"/>
        <v>5.0426910644002287E-2</v>
      </c>
      <c r="H45" s="60">
        <f t="shared" si="45"/>
        <v>4.2861829568593857E-2</v>
      </c>
      <c r="I45" s="60">
        <f t="shared" si="45"/>
        <v>4.2861829568593857E-2</v>
      </c>
      <c r="J45" s="60">
        <f t="shared" si="45"/>
        <v>4.2861829568593857E-2</v>
      </c>
      <c r="K45" s="60">
        <f t="shared" si="45"/>
        <v>4.2861829568593857E-2</v>
      </c>
      <c r="L45" s="60">
        <f t="shared" si="45"/>
        <v>3.6759666328477048E-2</v>
      </c>
      <c r="M45" s="60">
        <f t="shared" si="45"/>
        <v>3.0693209061245508E-2</v>
      </c>
      <c r="N45" s="60">
        <f t="shared" si="45"/>
        <v>3.0693209061245508E-2</v>
      </c>
      <c r="O45" s="60">
        <f t="shared" si="45"/>
        <v>3.0693209061245508E-2</v>
      </c>
      <c r="P45" s="60">
        <f t="shared" si="45"/>
        <v>3.0693209061245508E-2</v>
      </c>
      <c r="Q45" s="60">
        <f t="shared" si="45"/>
        <v>2.6832855585889659E-2</v>
      </c>
      <c r="R45" s="60">
        <f t="shared" si="45"/>
        <v>2.2986960660200451E-2</v>
      </c>
      <c r="S45" s="60">
        <f t="shared" si="45"/>
        <v>2.2986960660200451E-2</v>
      </c>
      <c r="T45" s="60">
        <f t="shared" si="45"/>
        <v>2.2986960660200451E-2</v>
      </c>
      <c r="U45" s="60">
        <f t="shared" si="45"/>
        <v>2.2986960660200451E-2</v>
      </c>
      <c r="V45" s="60">
        <f t="shared" si="45"/>
        <v>2.0477406131138576E-2</v>
      </c>
      <c r="W45" s="60">
        <f t="shared" si="45"/>
        <v>1.7974007950276816E-2</v>
      </c>
      <c r="X45" s="60">
        <f t="shared" si="45"/>
        <v>1.7974007950276816E-2</v>
      </c>
      <c r="Y45" s="60">
        <f t="shared" si="45"/>
        <v>1.7974007950276816E-2</v>
      </c>
      <c r="Z45" s="60">
        <f t="shared" si="45"/>
        <v>1.7974007950276816E-2</v>
      </c>
      <c r="AA45" s="60">
        <f t="shared" si="45"/>
        <v>1.6935975980505003E-2</v>
      </c>
      <c r="AB45" s="60">
        <f t="shared" si="45"/>
        <v>1.5899002495883163E-2</v>
      </c>
      <c r="AC45" s="60">
        <f t="shared" si="45"/>
        <v>1.5899002495883163E-2</v>
      </c>
      <c r="AD45" s="60">
        <f t="shared" si="45"/>
        <v>1.5899002495883163E-2</v>
      </c>
      <c r="AE45" s="60">
        <f t="shared" si="45"/>
        <v>1.5899002495883163E-2</v>
      </c>
      <c r="AF45" s="60">
        <f t="shared" si="45"/>
        <v>1.5207672929260729E-2</v>
      </c>
      <c r="AG45" s="60">
        <f t="shared" si="45"/>
        <v>1.4516813819414498E-2</v>
      </c>
      <c r="AH45" s="60">
        <f t="shared" si="45"/>
        <v>1.4516813819414498E-2</v>
      </c>
      <c r="AI45" s="60">
        <f t="shared" si="45"/>
        <v>1.4516813819414498E-2</v>
      </c>
      <c r="AJ45" s="60">
        <f t="shared" si="45"/>
        <v>1.4516813819414498E-2</v>
      </c>
      <c r="AK45" s="60">
        <f t="shared" ref="AK45:BP45" si="46">AK31/AJ31-1</f>
        <v>1.3942527981861241E-2</v>
      </c>
      <c r="AL45" s="60">
        <f t="shared" si="46"/>
        <v>1.3368567229331996E-2</v>
      </c>
      <c r="AM45" s="60">
        <f t="shared" si="46"/>
        <v>1.3368567229331996E-2</v>
      </c>
      <c r="AN45" s="60">
        <f t="shared" si="46"/>
        <v>1.3368567229331996E-2</v>
      </c>
      <c r="AO45" s="60">
        <f t="shared" si="46"/>
        <v>1.3368567229331996E-2</v>
      </c>
      <c r="AP45" s="60">
        <f t="shared" si="46"/>
        <v>1.2813855391957896E-2</v>
      </c>
      <c r="AQ45" s="60">
        <f t="shared" si="46"/>
        <v>1.2259447200495321E-2</v>
      </c>
      <c r="AR45" s="60">
        <f t="shared" si="46"/>
        <v>1.2259447200495321E-2</v>
      </c>
      <c r="AS45" s="60">
        <f t="shared" si="46"/>
        <v>1.2259447200495321E-2</v>
      </c>
      <c r="AT45" s="60">
        <f t="shared" si="46"/>
        <v>1.2259447200495321E-2</v>
      </c>
      <c r="AU45" s="60">
        <f t="shared" si="46"/>
        <v>1.1817367989385152E-2</v>
      </c>
      <c r="AV45" s="60">
        <f t="shared" si="46"/>
        <v>1.1375481845407931E-2</v>
      </c>
      <c r="AW45" s="60">
        <f t="shared" si="46"/>
        <v>1.1375481845407931E-2</v>
      </c>
      <c r="AX45" s="60">
        <f t="shared" si="46"/>
        <v>1.1375481845407931E-2</v>
      </c>
      <c r="AY45" s="60">
        <f t="shared" si="46"/>
        <v>1.1375481845407931E-2</v>
      </c>
      <c r="AZ45" s="60">
        <f t="shared" si="46"/>
        <v>1.1082348490769611E-2</v>
      </c>
      <c r="BA45" s="60">
        <f t="shared" si="46"/>
        <v>1.0789300096825771E-2</v>
      </c>
      <c r="BB45" s="60">
        <f t="shared" si="46"/>
        <v>1.0789300096825771E-2</v>
      </c>
      <c r="BC45" s="60">
        <f t="shared" si="46"/>
        <v>1.0789300096825771E-2</v>
      </c>
      <c r="BD45" s="60">
        <f t="shared" si="46"/>
        <v>1.0789300096825771E-2</v>
      </c>
      <c r="BE45" s="60">
        <f t="shared" si="46"/>
        <v>1.0682630082841316E-2</v>
      </c>
      <c r="BF45" s="60">
        <f t="shared" si="46"/>
        <v>1.057597132589283E-2</v>
      </c>
      <c r="BG45" s="60">
        <f t="shared" si="46"/>
        <v>1.057597132589283E-2</v>
      </c>
      <c r="BH45" s="60">
        <f t="shared" si="46"/>
        <v>1.057597132589283E-2</v>
      </c>
      <c r="BI45" s="60">
        <f t="shared" si="46"/>
        <v>1.057597132589283E-2</v>
      </c>
      <c r="BJ45" s="60">
        <f t="shared" si="46"/>
        <v>1.0567182865828251E-2</v>
      </c>
      <c r="BK45" s="60">
        <f t="shared" si="46"/>
        <v>1.0558394482191868E-2</v>
      </c>
      <c r="BL45" s="60">
        <f t="shared" si="46"/>
        <v>1.0558394482191868E-2</v>
      </c>
      <c r="BM45" s="60">
        <f t="shared" si="46"/>
        <v>1.0558394482191868E-2</v>
      </c>
      <c r="BN45" s="60">
        <f t="shared" si="46"/>
        <v>1.0558394482191868E-2</v>
      </c>
      <c r="BO45" s="60">
        <f t="shared" si="46"/>
        <v>1.0566352777452215E-2</v>
      </c>
      <c r="BP45" s="60">
        <f t="shared" si="46"/>
        <v>1.0574311135384873E-2</v>
      </c>
      <c r="BQ45" s="60">
        <f t="shared" ref="BQ45:CC45" si="47">BQ31/BP31-1</f>
        <v>1.0574311135384873E-2</v>
      </c>
      <c r="BR45" s="60">
        <f t="shared" si="47"/>
        <v>1.0574311135384873E-2</v>
      </c>
      <c r="BS45" s="60">
        <f t="shared" si="47"/>
        <v>1.0574311135384873E-2</v>
      </c>
      <c r="BT45" s="60">
        <f t="shared" si="47"/>
        <v>1.0528402802114645E-2</v>
      </c>
      <c r="BU45" s="60">
        <f t="shared" si="47"/>
        <v>1.0482496554366838E-2</v>
      </c>
      <c r="BV45" s="60">
        <f t="shared" si="47"/>
        <v>1.0482496554366838E-2</v>
      </c>
      <c r="BW45" s="60">
        <f t="shared" si="47"/>
        <v>1.0482496554366838E-2</v>
      </c>
      <c r="BX45" s="60">
        <f t="shared" si="47"/>
        <v>1.0482496554366838E-2</v>
      </c>
      <c r="BY45" s="60">
        <f t="shared" si="47"/>
        <v>1.0422951177663675E-2</v>
      </c>
      <c r="BZ45" s="60">
        <f t="shared" si="47"/>
        <v>1.0363409309830818E-2</v>
      </c>
      <c r="CA45" s="60">
        <f t="shared" si="47"/>
        <v>1.0363409309830818E-2</v>
      </c>
      <c r="CB45" s="60">
        <f t="shared" si="47"/>
        <v>1.0363409309830818E-2</v>
      </c>
      <c r="CC45" s="60">
        <f t="shared" si="47"/>
        <v>1.0363409309830818E-2</v>
      </c>
    </row>
    <row r="46" spans="1:81" x14ac:dyDescent="0.2">
      <c r="A46" s="52" t="s">
        <v>802</v>
      </c>
      <c r="B46" t="s">
        <v>624</v>
      </c>
      <c r="C46" t="s">
        <v>766</v>
      </c>
      <c r="E46" s="60">
        <f t="shared" ref="E46:AJ46" si="48">E32/D32-1</f>
        <v>6.2499027041726274E-2</v>
      </c>
      <c r="F46" s="60">
        <f t="shared" si="48"/>
        <v>6.2499027041726274E-2</v>
      </c>
      <c r="G46" s="60">
        <f t="shared" si="48"/>
        <v>5.8700797241511671E-2</v>
      </c>
      <c r="H46" s="60">
        <f t="shared" si="48"/>
        <v>5.4916145382780668E-2</v>
      </c>
      <c r="I46" s="60">
        <f t="shared" si="48"/>
        <v>5.4916145382780668E-2</v>
      </c>
      <c r="J46" s="60">
        <f t="shared" si="48"/>
        <v>5.4916145382780668E-2</v>
      </c>
      <c r="K46" s="60">
        <f t="shared" si="48"/>
        <v>5.4916145382780668E-2</v>
      </c>
      <c r="L46" s="60">
        <f t="shared" si="48"/>
        <v>4.83693602467965E-2</v>
      </c>
      <c r="M46" s="60">
        <f t="shared" si="48"/>
        <v>4.1863204307553969E-2</v>
      </c>
      <c r="N46" s="60">
        <f t="shared" si="48"/>
        <v>4.1863204307553969E-2</v>
      </c>
      <c r="O46" s="60">
        <f t="shared" si="48"/>
        <v>4.1863204307553969E-2</v>
      </c>
      <c r="P46" s="60">
        <f t="shared" si="48"/>
        <v>4.1863204307553969E-2</v>
      </c>
      <c r="Q46" s="60">
        <f t="shared" si="48"/>
        <v>3.6554416116826527E-2</v>
      </c>
      <c r="R46" s="60">
        <f t="shared" si="48"/>
        <v>3.1272678725031255E-2</v>
      </c>
      <c r="S46" s="60">
        <f t="shared" si="48"/>
        <v>3.1272678725031255E-2</v>
      </c>
      <c r="T46" s="60">
        <f t="shared" si="48"/>
        <v>3.1272678725031255E-2</v>
      </c>
      <c r="U46" s="60">
        <f t="shared" si="48"/>
        <v>3.1272678725031255E-2</v>
      </c>
      <c r="V46" s="60">
        <f t="shared" si="48"/>
        <v>2.7751089329281386E-2</v>
      </c>
      <c r="W46" s="60">
        <f t="shared" si="48"/>
        <v>2.4241525455130031E-2</v>
      </c>
      <c r="X46" s="60">
        <f t="shared" si="48"/>
        <v>2.4241525455130031E-2</v>
      </c>
      <c r="Y46" s="60">
        <f t="shared" si="48"/>
        <v>2.4241525455130031E-2</v>
      </c>
      <c r="Z46" s="60">
        <f t="shared" si="48"/>
        <v>2.4241525455130031E-2</v>
      </c>
      <c r="AA46" s="60">
        <f t="shared" si="48"/>
        <v>2.2109981802591161E-2</v>
      </c>
      <c r="AB46" s="60">
        <f t="shared" si="48"/>
        <v>1.9982874094338632E-2</v>
      </c>
      <c r="AC46" s="60">
        <f t="shared" si="48"/>
        <v>1.9982874094338632E-2</v>
      </c>
      <c r="AD46" s="60">
        <f t="shared" si="48"/>
        <v>1.9982874094338632E-2</v>
      </c>
      <c r="AE46" s="60">
        <f t="shared" si="48"/>
        <v>1.9982874094338632E-2</v>
      </c>
      <c r="AF46" s="60">
        <f t="shared" si="48"/>
        <v>1.9326245825615596E-2</v>
      </c>
      <c r="AG46" s="60">
        <f t="shared" si="48"/>
        <v>1.8670040270541532E-2</v>
      </c>
      <c r="AH46" s="60">
        <f t="shared" si="48"/>
        <v>1.8670040270541532E-2</v>
      </c>
      <c r="AI46" s="60">
        <f t="shared" si="48"/>
        <v>1.8670040270541532E-2</v>
      </c>
      <c r="AJ46" s="60">
        <f t="shared" si="48"/>
        <v>1.8670040270541532E-2</v>
      </c>
      <c r="AK46" s="60">
        <f t="shared" ref="AK46:BP46" si="49">AK32/AJ32-1</f>
        <v>1.8534820610719649E-2</v>
      </c>
      <c r="AL46" s="60">
        <f t="shared" si="49"/>
        <v>1.8399618900141412E-2</v>
      </c>
      <c r="AM46" s="60">
        <f t="shared" si="49"/>
        <v>1.8399618900141412E-2</v>
      </c>
      <c r="AN46" s="60">
        <f t="shared" si="49"/>
        <v>1.8399618900141412E-2</v>
      </c>
      <c r="AO46" s="60">
        <f t="shared" si="49"/>
        <v>1.8399618900141412E-2</v>
      </c>
      <c r="AP46" s="60">
        <f t="shared" si="49"/>
        <v>1.8272668678434689E-2</v>
      </c>
      <c r="AQ46" s="60">
        <f t="shared" si="49"/>
        <v>1.8145734281909798E-2</v>
      </c>
      <c r="AR46" s="60">
        <f t="shared" si="49"/>
        <v>1.8145734281909798E-2</v>
      </c>
      <c r="AS46" s="60">
        <f t="shared" si="49"/>
        <v>1.8145734281909798E-2</v>
      </c>
      <c r="AT46" s="60">
        <f t="shared" si="49"/>
        <v>1.8145734281909798E-2</v>
      </c>
      <c r="AU46" s="60">
        <f t="shared" si="49"/>
        <v>1.7765996135934659E-2</v>
      </c>
      <c r="AV46" s="60">
        <f t="shared" si="49"/>
        <v>1.7386399621019955E-2</v>
      </c>
      <c r="AW46" s="60">
        <f t="shared" si="49"/>
        <v>1.7386399621019955E-2</v>
      </c>
      <c r="AX46" s="60">
        <f t="shared" si="49"/>
        <v>1.7386399621019955E-2</v>
      </c>
      <c r="AY46" s="60">
        <f t="shared" si="49"/>
        <v>1.7386399621019955E-2</v>
      </c>
      <c r="AZ46" s="60">
        <f t="shared" si="49"/>
        <v>1.6891722603903148E-2</v>
      </c>
      <c r="BA46" s="60">
        <f t="shared" si="49"/>
        <v>1.6397286110299003E-2</v>
      </c>
      <c r="BB46" s="60">
        <f t="shared" si="49"/>
        <v>1.6397286110299003E-2</v>
      </c>
      <c r="BC46" s="60">
        <f t="shared" si="49"/>
        <v>1.6397286110299003E-2</v>
      </c>
      <c r="BD46" s="60">
        <f t="shared" si="49"/>
        <v>1.6397286110299003E-2</v>
      </c>
      <c r="BE46" s="60">
        <f t="shared" si="49"/>
        <v>1.5847340612581418E-2</v>
      </c>
      <c r="BF46" s="60">
        <f t="shared" si="49"/>
        <v>1.529769267572445E-2</v>
      </c>
      <c r="BG46" s="60">
        <f t="shared" si="49"/>
        <v>1.529769267572445E-2</v>
      </c>
      <c r="BH46" s="60">
        <f t="shared" si="49"/>
        <v>1.529769267572445E-2</v>
      </c>
      <c r="BI46" s="60">
        <f t="shared" si="49"/>
        <v>1.529769267572445E-2</v>
      </c>
      <c r="BJ46" s="60">
        <f t="shared" si="49"/>
        <v>1.4856759795867536E-2</v>
      </c>
      <c r="BK46" s="60">
        <f t="shared" si="49"/>
        <v>1.441601840842277E-2</v>
      </c>
      <c r="BL46" s="60">
        <f t="shared" si="49"/>
        <v>1.441601840842277E-2</v>
      </c>
      <c r="BM46" s="60">
        <f t="shared" si="49"/>
        <v>1.441601840842277E-2</v>
      </c>
      <c r="BN46" s="60">
        <f t="shared" si="49"/>
        <v>1.441601840842277E-2</v>
      </c>
      <c r="BO46" s="60">
        <f t="shared" si="49"/>
        <v>1.4192825823504895E-2</v>
      </c>
      <c r="BP46" s="60">
        <f t="shared" si="49"/>
        <v>1.3969682345589707E-2</v>
      </c>
      <c r="BQ46" s="60">
        <f t="shared" ref="BQ46:CC46" si="50">BQ32/BP32-1</f>
        <v>1.3969682345589707E-2</v>
      </c>
      <c r="BR46" s="60">
        <f t="shared" si="50"/>
        <v>1.3969682345589707E-2</v>
      </c>
      <c r="BS46" s="60">
        <f t="shared" si="50"/>
        <v>1.3969682345589707E-2</v>
      </c>
      <c r="BT46" s="60">
        <f t="shared" si="50"/>
        <v>1.3827557851437744E-2</v>
      </c>
      <c r="BU46" s="60">
        <f t="shared" si="50"/>
        <v>1.3685453278366122E-2</v>
      </c>
      <c r="BV46" s="60">
        <f t="shared" si="50"/>
        <v>1.3685453278366122E-2</v>
      </c>
      <c r="BW46" s="60">
        <f t="shared" si="50"/>
        <v>1.3685453278366122E-2</v>
      </c>
      <c r="BX46" s="60">
        <f t="shared" si="50"/>
        <v>1.3685453278366122E-2</v>
      </c>
      <c r="BY46" s="60">
        <f t="shared" si="50"/>
        <v>1.3487885120620602E-2</v>
      </c>
      <c r="BZ46" s="60">
        <f t="shared" si="50"/>
        <v>1.3290355469077308E-2</v>
      </c>
      <c r="CA46" s="60">
        <f t="shared" si="50"/>
        <v>1.3290355469077308E-2</v>
      </c>
      <c r="CB46" s="60">
        <f t="shared" si="50"/>
        <v>1.3290355469077308E-2</v>
      </c>
      <c r="CC46" s="60">
        <f t="shared" si="50"/>
        <v>1.3290355469077308E-2</v>
      </c>
    </row>
    <row r="47" spans="1:81" x14ac:dyDescent="0.2">
      <c r="A47" s="52" t="s">
        <v>802</v>
      </c>
      <c r="B47" t="s">
        <v>626</v>
      </c>
      <c r="C47" t="s">
        <v>766</v>
      </c>
      <c r="E47" s="60">
        <f t="shared" ref="E47:AJ47" si="51">E33/D33-1</f>
        <v>4.731612324908796E-2</v>
      </c>
      <c r="F47" s="60">
        <f t="shared" si="51"/>
        <v>4.731612324908796E-2</v>
      </c>
      <c r="G47" s="60">
        <f t="shared" si="51"/>
        <v>5.0882079475482289E-2</v>
      </c>
      <c r="H47" s="60">
        <f t="shared" si="51"/>
        <v>5.4460177254485487E-2</v>
      </c>
      <c r="I47" s="60">
        <f t="shared" si="51"/>
        <v>5.4460177254485487E-2</v>
      </c>
      <c r="J47" s="60">
        <f t="shared" si="51"/>
        <v>5.4460177254485487E-2</v>
      </c>
      <c r="K47" s="60">
        <f t="shared" si="51"/>
        <v>5.4460177254485487E-2</v>
      </c>
      <c r="L47" s="60">
        <f t="shared" si="51"/>
        <v>5.2594252133413733E-2</v>
      </c>
      <c r="M47" s="60">
        <f t="shared" si="51"/>
        <v>5.0731628869190359E-2</v>
      </c>
      <c r="N47" s="60">
        <f t="shared" si="51"/>
        <v>5.0731628869190359E-2</v>
      </c>
      <c r="O47" s="60">
        <f t="shared" si="51"/>
        <v>5.0731628869190359E-2</v>
      </c>
      <c r="P47" s="60">
        <f t="shared" si="51"/>
        <v>5.0731628869190359E-2</v>
      </c>
      <c r="Q47" s="60">
        <f t="shared" si="51"/>
        <v>4.6001486029590311E-2</v>
      </c>
      <c r="R47" s="60">
        <f t="shared" si="51"/>
        <v>4.1292637163320434E-2</v>
      </c>
      <c r="S47" s="60">
        <f t="shared" si="51"/>
        <v>4.1292637163320434E-2</v>
      </c>
      <c r="T47" s="60">
        <f t="shared" si="51"/>
        <v>4.1292637163320434E-2</v>
      </c>
      <c r="U47" s="60">
        <f t="shared" si="51"/>
        <v>4.1292637163320434E-2</v>
      </c>
      <c r="V47" s="60">
        <f t="shared" si="51"/>
        <v>3.6475477299909853E-2</v>
      </c>
      <c r="W47" s="60">
        <f t="shared" si="51"/>
        <v>3.1680602266259239E-2</v>
      </c>
      <c r="X47" s="60">
        <f t="shared" si="51"/>
        <v>3.1680602266259239E-2</v>
      </c>
      <c r="Y47" s="60">
        <f t="shared" si="51"/>
        <v>3.1680602266259239E-2</v>
      </c>
      <c r="Z47" s="60">
        <f t="shared" si="51"/>
        <v>3.1680602266259239E-2</v>
      </c>
      <c r="AA47" s="60">
        <f t="shared" si="51"/>
        <v>2.8632266866794875E-2</v>
      </c>
      <c r="AB47" s="60">
        <f t="shared" si="51"/>
        <v>2.5592938468806725E-2</v>
      </c>
      <c r="AC47" s="60">
        <f t="shared" si="51"/>
        <v>2.5592938468806725E-2</v>
      </c>
      <c r="AD47" s="60">
        <f t="shared" si="51"/>
        <v>2.5592938468806725E-2</v>
      </c>
      <c r="AE47" s="60">
        <f t="shared" si="51"/>
        <v>2.5592938468806725E-2</v>
      </c>
      <c r="AF47" s="60">
        <f t="shared" si="51"/>
        <v>2.3926510512824795E-2</v>
      </c>
      <c r="AG47" s="60">
        <f t="shared" si="51"/>
        <v>2.2262790241372343E-2</v>
      </c>
      <c r="AH47" s="60">
        <f t="shared" si="51"/>
        <v>2.2262790241372343E-2</v>
      </c>
      <c r="AI47" s="60">
        <f t="shared" si="51"/>
        <v>2.2262790241372343E-2</v>
      </c>
      <c r="AJ47" s="60">
        <f t="shared" si="51"/>
        <v>2.2262790241372343E-2</v>
      </c>
      <c r="AK47" s="60">
        <f t="shared" ref="AK47:BP47" si="52">AK33/AJ33-1</f>
        <v>2.1849315943019532E-2</v>
      </c>
      <c r="AL47" s="60">
        <f t="shared" si="52"/>
        <v>2.1436008882481872E-2</v>
      </c>
      <c r="AM47" s="60">
        <f t="shared" si="52"/>
        <v>2.1436008882481872E-2</v>
      </c>
      <c r="AN47" s="60">
        <f t="shared" si="52"/>
        <v>2.1436008882481872E-2</v>
      </c>
      <c r="AO47" s="60">
        <f t="shared" si="52"/>
        <v>2.1436008882481872E-2</v>
      </c>
      <c r="AP47" s="60">
        <f t="shared" si="52"/>
        <v>2.1681268051475078E-2</v>
      </c>
      <c r="AQ47" s="60">
        <f t="shared" si="52"/>
        <v>2.1926586110167845E-2</v>
      </c>
      <c r="AR47" s="60">
        <f t="shared" si="52"/>
        <v>2.1926586110167845E-2</v>
      </c>
      <c r="AS47" s="60">
        <f t="shared" si="52"/>
        <v>2.1926586110167845E-2</v>
      </c>
      <c r="AT47" s="60">
        <f t="shared" si="52"/>
        <v>2.1926586110167845E-2</v>
      </c>
      <c r="AU47" s="60">
        <f t="shared" si="52"/>
        <v>2.2315342235312174E-2</v>
      </c>
      <c r="AV47" s="60">
        <f t="shared" si="52"/>
        <v>2.2704246249088733E-2</v>
      </c>
      <c r="AW47" s="60">
        <f t="shared" si="52"/>
        <v>2.2704246249088733E-2</v>
      </c>
      <c r="AX47" s="60">
        <f t="shared" si="52"/>
        <v>2.2704246249088733E-2</v>
      </c>
      <c r="AY47" s="60">
        <f t="shared" si="52"/>
        <v>2.2704246249088733E-2</v>
      </c>
      <c r="AZ47" s="60">
        <f t="shared" si="52"/>
        <v>2.3111587861206262E-2</v>
      </c>
      <c r="BA47" s="60">
        <f t="shared" si="52"/>
        <v>2.3519091716894813E-2</v>
      </c>
      <c r="BB47" s="60">
        <f t="shared" si="52"/>
        <v>2.3519091716894813E-2</v>
      </c>
      <c r="BC47" s="60">
        <f t="shared" si="52"/>
        <v>2.3519091716894813E-2</v>
      </c>
      <c r="BD47" s="60">
        <f t="shared" si="52"/>
        <v>2.3519091716894813E-2</v>
      </c>
      <c r="BE47" s="60">
        <f t="shared" si="52"/>
        <v>2.3817727498506525E-2</v>
      </c>
      <c r="BF47" s="60">
        <f t="shared" si="52"/>
        <v>2.4116450414136015E-2</v>
      </c>
      <c r="BG47" s="60">
        <f t="shared" si="52"/>
        <v>2.4116450414136015E-2</v>
      </c>
      <c r="BH47" s="60">
        <f t="shared" si="52"/>
        <v>2.4116450414136015E-2</v>
      </c>
      <c r="BI47" s="60">
        <f t="shared" si="52"/>
        <v>2.4116450414136015E-2</v>
      </c>
      <c r="BJ47" s="60">
        <f t="shared" si="52"/>
        <v>2.4373123950728104E-2</v>
      </c>
      <c r="BK47" s="60">
        <f t="shared" si="52"/>
        <v>2.462986181721627E-2</v>
      </c>
      <c r="BL47" s="60">
        <f t="shared" si="52"/>
        <v>2.462986181721627E-2</v>
      </c>
      <c r="BM47" s="60">
        <f t="shared" si="52"/>
        <v>2.462986181721627E-2</v>
      </c>
      <c r="BN47" s="60">
        <f t="shared" si="52"/>
        <v>2.462986181721627E-2</v>
      </c>
      <c r="BO47" s="60">
        <f t="shared" si="52"/>
        <v>2.4591216204568944E-2</v>
      </c>
      <c r="BP47" s="60">
        <f t="shared" si="52"/>
        <v>2.4552572049505228E-2</v>
      </c>
      <c r="BQ47" s="60">
        <f t="shared" ref="BQ47:CC47" si="53">BQ33/BP33-1</f>
        <v>2.4552572049505228E-2</v>
      </c>
      <c r="BR47" s="60">
        <f t="shared" si="53"/>
        <v>2.4552572049505228E-2</v>
      </c>
      <c r="BS47" s="60">
        <f t="shared" si="53"/>
        <v>2.4552572049505228E-2</v>
      </c>
      <c r="BT47" s="60">
        <f t="shared" si="53"/>
        <v>2.4265328722306245E-2</v>
      </c>
      <c r="BU47" s="60">
        <f t="shared" si="53"/>
        <v>2.3978165926580752E-2</v>
      </c>
      <c r="BV47" s="60">
        <f t="shared" si="53"/>
        <v>2.3978165926580752E-2</v>
      </c>
      <c r="BW47" s="60">
        <f t="shared" si="53"/>
        <v>2.3978165926580752E-2</v>
      </c>
      <c r="BX47" s="60">
        <f t="shared" si="53"/>
        <v>2.3978165926580752E-2</v>
      </c>
      <c r="BY47" s="60">
        <f t="shared" si="53"/>
        <v>2.3525156981786255E-2</v>
      </c>
      <c r="BZ47" s="60">
        <f t="shared" si="53"/>
        <v>2.307234844859285E-2</v>
      </c>
      <c r="CA47" s="60">
        <f t="shared" si="53"/>
        <v>2.307234844859285E-2</v>
      </c>
      <c r="CB47" s="60">
        <f t="shared" si="53"/>
        <v>2.307234844859285E-2</v>
      </c>
      <c r="CC47" s="60">
        <f t="shared" si="53"/>
        <v>2.307234844859285E-2</v>
      </c>
    </row>
    <row r="48" spans="1:81" x14ac:dyDescent="0.2">
      <c r="A48" s="52" t="s">
        <v>802</v>
      </c>
      <c r="B48" t="s">
        <v>762</v>
      </c>
      <c r="C48" t="s">
        <v>766</v>
      </c>
      <c r="E48" s="60">
        <f t="shared" ref="E48:AJ48" si="54">E34/D34-1</f>
        <v>6.0318325263358785E-2</v>
      </c>
      <c r="F48" s="60">
        <f t="shared" si="54"/>
        <v>6.0343509877102797E-2</v>
      </c>
      <c r="G48" s="60">
        <f t="shared" si="54"/>
        <v>5.7023350905288428E-2</v>
      </c>
      <c r="H48" s="60">
        <f t="shared" si="54"/>
        <v>5.3717692438390197E-2</v>
      </c>
      <c r="I48" s="60">
        <f t="shared" si="54"/>
        <v>5.3746977081706948E-2</v>
      </c>
      <c r="J48" s="60">
        <f t="shared" si="54"/>
        <v>5.3775150428751362E-2</v>
      </c>
      <c r="K48" s="60">
        <f t="shared" si="54"/>
        <v>5.3802268065235248E-2</v>
      </c>
      <c r="L48" s="60">
        <f t="shared" si="54"/>
        <v>4.7566746973779495E-2</v>
      </c>
      <c r="M48" s="60">
        <f t="shared" si="54"/>
        <v>4.138113689377243E-2</v>
      </c>
      <c r="N48" s="60">
        <f t="shared" si="54"/>
        <v>4.1423518601996001E-2</v>
      </c>
      <c r="O48" s="60">
        <f t="shared" si="54"/>
        <v>4.1464822405792301E-2</v>
      </c>
      <c r="P48" s="60">
        <f t="shared" si="54"/>
        <v>4.1505098248544092E-2</v>
      </c>
      <c r="Q48" s="60">
        <f t="shared" si="54"/>
        <v>3.6259849062038718E-2</v>
      </c>
      <c r="R48" s="60">
        <f t="shared" si="54"/>
        <v>3.1042941494282328E-2</v>
      </c>
      <c r="S48" s="60">
        <f t="shared" si="54"/>
        <v>3.1083875443932873E-2</v>
      </c>
      <c r="T48" s="60">
        <f t="shared" si="54"/>
        <v>3.1124013860778899E-2</v>
      </c>
      <c r="U48" s="60">
        <f t="shared" si="54"/>
        <v>3.1163391830146381E-2</v>
      </c>
      <c r="V48" s="60">
        <f t="shared" si="54"/>
        <v>2.7559641067377294E-2</v>
      </c>
      <c r="W48" s="60">
        <f t="shared" si="54"/>
        <v>2.3962786272696768E-2</v>
      </c>
      <c r="X48" s="60">
        <f t="shared" si="54"/>
        <v>2.3993179633475137E-2</v>
      </c>
      <c r="Y48" s="60">
        <f t="shared" si="54"/>
        <v>2.4022986132388846E-2</v>
      </c>
      <c r="Z48" s="60">
        <f t="shared" si="54"/>
        <v>2.405222781573868E-2</v>
      </c>
      <c r="AA48" s="60">
        <f t="shared" si="54"/>
        <v>2.1856360450115186E-2</v>
      </c>
      <c r="AB48" s="60">
        <f t="shared" si="54"/>
        <v>1.9661141691240447E-2</v>
      </c>
      <c r="AC48" s="60">
        <f t="shared" si="54"/>
        <v>1.9684033905992049E-2</v>
      </c>
      <c r="AD48" s="60">
        <f t="shared" si="54"/>
        <v>1.9706509777714487E-2</v>
      </c>
      <c r="AE48" s="60">
        <f t="shared" si="54"/>
        <v>1.972858269139377E-2</v>
      </c>
      <c r="AF48" s="60">
        <f t="shared" si="54"/>
        <v>1.8982203381900487E-2</v>
      </c>
      <c r="AG48" s="60">
        <f t="shared" si="54"/>
        <v>1.8232374549029595E-2</v>
      </c>
      <c r="AH48" s="60">
        <f t="shared" si="54"/>
        <v>1.8248526142553345E-2</v>
      </c>
      <c r="AI48" s="60">
        <f t="shared" si="54"/>
        <v>1.8264402300486315E-2</v>
      </c>
      <c r="AJ48" s="60">
        <f t="shared" si="54"/>
        <v>1.8280010349514431E-2</v>
      </c>
      <c r="AK48" s="60">
        <f t="shared" ref="AK48:BP48" si="55">AK34/AJ34-1</f>
        <v>1.811928942291674E-2</v>
      </c>
      <c r="AL48" s="60">
        <f t="shared" si="55"/>
        <v>1.7956698595128273E-2</v>
      </c>
      <c r="AM48" s="60">
        <f t="shared" si="55"/>
        <v>1.7969408992672076E-2</v>
      </c>
      <c r="AN48" s="60">
        <f t="shared" si="55"/>
        <v>1.7981945867454829E-2</v>
      </c>
      <c r="AO48" s="60">
        <f t="shared" si="55"/>
        <v>1.7994312928015566E-2</v>
      </c>
      <c r="AP48" s="60">
        <f t="shared" si="55"/>
        <v>1.7909698844422284E-2</v>
      </c>
      <c r="AQ48" s="60">
        <f t="shared" si="55"/>
        <v>1.7824939875922929E-2</v>
      </c>
      <c r="AR48" s="60">
        <f t="shared" si="55"/>
        <v>1.7836876114559308E-2</v>
      </c>
      <c r="AS48" s="60">
        <f t="shared" si="55"/>
        <v>1.784870917769199E-2</v>
      </c>
      <c r="AT48" s="60">
        <f t="shared" si="55"/>
        <v>1.7860440792631049E-2</v>
      </c>
      <c r="AU48" s="60">
        <f t="shared" si="55"/>
        <v>1.7571112449785931E-2</v>
      </c>
      <c r="AV48" s="60">
        <f t="shared" si="55"/>
        <v>1.7283302875048756E-2</v>
      </c>
      <c r="AW48" s="60">
        <f t="shared" si="55"/>
        <v>1.7296822725261896E-2</v>
      </c>
      <c r="AX48" s="60">
        <f t="shared" si="55"/>
        <v>1.7310298665556889E-2</v>
      </c>
      <c r="AY48" s="60">
        <f t="shared" si="55"/>
        <v>1.7323731412094645E-2</v>
      </c>
      <c r="AZ48" s="60">
        <f t="shared" si="55"/>
        <v>1.6946150305584995E-2</v>
      </c>
      <c r="BA48" s="60">
        <f t="shared" si="55"/>
        <v>1.6571166037467666E-2</v>
      </c>
      <c r="BB48" s="60">
        <f t="shared" si="55"/>
        <v>1.6587851939821263E-2</v>
      </c>
      <c r="BC48" s="60">
        <f t="shared" si="55"/>
        <v>1.6604565749525735E-2</v>
      </c>
      <c r="BD48" s="60">
        <f t="shared" si="55"/>
        <v>1.6621307682159969E-2</v>
      </c>
      <c r="BE48" s="60">
        <f t="shared" si="55"/>
        <v>1.6192821239095601E-2</v>
      </c>
      <c r="BF48" s="60">
        <f t="shared" si="55"/>
        <v>1.5767436914333466E-2</v>
      </c>
      <c r="BG48" s="60">
        <f t="shared" si="55"/>
        <v>1.5788181055305994E-2</v>
      </c>
      <c r="BH48" s="60">
        <f t="shared" si="55"/>
        <v>1.5809042431949694E-2</v>
      </c>
      <c r="BI48" s="60">
        <f t="shared" si="55"/>
        <v>1.5830021206447498E-2</v>
      </c>
      <c r="BJ48" s="60">
        <f t="shared" si="55"/>
        <v>1.5507793322518282E-2</v>
      </c>
      <c r="BK48" s="60">
        <f t="shared" si="55"/>
        <v>1.5188368465713253E-2</v>
      </c>
      <c r="BL48" s="60">
        <f t="shared" si="55"/>
        <v>1.5213209015682017E-2</v>
      </c>
      <c r="BM48" s="60">
        <f t="shared" si="55"/>
        <v>1.5238261726317592E-2</v>
      </c>
      <c r="BN48" s="60">
        <f t="shared" si="55"/>
        <v>1.5263527116539777E-2</v>
      </c>
      <c r="BO48" s="60">
        <f t="shared" si="55"/>
        <v>1.5101448500389747E-2</v>
      </c>
      <c r="BP48" s="60">
        <f t="shared" si="55"/>
        <v>1.4939684978697132E-2</v>
      </c>
      <c r="BQ48" s="60">
        <f t="shared" ref="BQ48:CC48" si="56">BQ34/BP34-1</f>
        <v>1.4965720249017211E-2</v>
      </c>
      <c r="BR48" s="60">
        <f t="shared" si="56"/>
        <v>1.4992014572497103E-2</v>
      </c>
      <c r="BS48" s="60">
        <f t="shared" si="56"/>
        <v>1.5018568835284851E-2</v>
      </c>
      <c r="BT48" s="60">
        <f t="shared" si="56"/>
        <v>1.489514709104367E-2</v>
      </c>
      <c r="BU48" s="60">
        <f t="shared" si="56"/>
        <v>1.4770213304825974E-2</v>
      </c>
      <c r="BV48" s="60">
        <f t="shared" si="56"/>
        <v>1.4795157948767068E-2</v>
      </c>
      <c r="BW48" s="60">
        <f t="shared" si="56"/>
        <v>1.482036299972167E-2</v>
      </c>
      <c r="BX48" s="60">
        <f t="shared" si="56"/>
        <v>1.484582954310687E-2</v>
      </c>
      <c r="BY48" s="60">
        <f t="shared" si="56"/>
        <v>1.464706346905853E-2</v>
      </c>
      <c r="BZ48" s="60">
        <f t="shared" si="56"/>
        <v>1.4446276604751063E-2</v>
      </c>
      <c r="CA48" s="60">
        <f t="shared" si="56"/>
        <v>1.4469407368405074E-2</v>
      </c>
      <c r="CB48" s="60">
        <f t="shared" si="56"/>
        <v>1.4492781988773462E-2</v>
      </c>
      <c r="CC48" s="60">
        <f t="shared" si="56"/>
        <v>1.4516401653068778E-2</v>
      </c>
    </row>
    <row r="49" spans="1:85" x14ac:dyDescent="0.2">
      <c r="A49" s="52" t="s">
        <v>802</v>
      </c>
      <c r="B49" t="s">
        <v>343</v>
      </c>
      <c r="C49" t="s">
        <v>766</v>
      </c>
      <c r="E49" s="60">
        <f t="shared" ref="E49:AJ49" si="57">E35/D35-1</f>
        <v>1.0205272734991278E-2</v>
      </c>
      <c r="F49" s="60">
        <f t="shared" si="57"/>
        <v>1.0205272734991278E-2</v>
      </c>
      <c r="G49" s="60">
        <f t="shared" si="57"/>
        <v>1.218053034081934E-2</v>
      </c>
      <c r="H49" s="60">
        <f t="shared" si="57"/>
        <v>1.4159650174171645E-2</v>
      </c>
      <c r="I49" s="60">
        <f t="shared" si="57"/>
        <v>1.4159650174171645E-2</v>
      </c>
      <c r="J49" s="60">
        <f t="shared" si="57"/>
        <v>1.4159650174171645E-2</v>
      </c>
      <c r="K49" s="60">
        <f t="shared" si="57"/>
        <v>1.4159650174171645E-2</v>
      </c>
      <c r="L49" s="60">
        <f t="shared" si="57"/>
        <v>1.3939218863432634E-2</v>
      </c>
      <c r="M49" s="60">
        <f t="shared" si="57"/>
        <v>1.3718835464245016E-2</v>
      </c>
      <c r="N49" s="60">
        <f t="shared" si="57"/>
        <v>1.3718835464245016E-2</v>
      </c>
      <c r="O49" s="60">
        <f t="shared" si="57"/>
        <v>1.3718835464245016E-2</v>
      </c>
      <c r="P49" s="60">
        <f t="shared" si="57"/>
        <v>1.3718835464245016E-2</v>
      </c>
      <c r="Q49" s="60">
        <f t="shared" si="57"/>
        <v>1.3330746368898971E-2</v>
      </c>
      <c r="R49" s="60">
        <f t="shared" si="57"/>
        <v>1.2942805848424443E-2</v>
      </c>
      <c r="S49" s="60">
        <f t="shared" si="57"/>
        <v>1.2942805848424443E-2</v>
      </c>
      <c r="T49" s="60">
        <f t="shared" si="57"/>
        <v>1.2942805848424443E-2</v>
      </c>
      <c r="U49" s="60">
        <f t="shared" si="57"/>
        <v>1.2942805848424443E-2</v>
      </c>
      <c r="V49" s="60">
        <f t="shared" si="57"/>
        <v>1.2652659152089019E-2</v>
      </c>
      <c r="W49" s="60">
        <f t="shared" si="57"/>
        <v>1.2362595565189594E-2</v>
      </c>
      <c r="X49" s="60">
        <f t="shared" si="57"/>
        <v>1.2362595565189594E-2</v>
      </c>
      <c r="Y49" s="60">
        <f t="shared" si="57"/>
        <v>1.2362595565189594E-2</v>
      </c>
      <c r="Z49" s="60">
        <f t="shared" si="57"/>
        <v>1.2362595565189594E-2</v>
      </c>
      <c r="AA49" s="60">
        <f t="shared" si="57"/>
        <v>1.2100622979496434E-2</v>
      </c>
      <c r="AB49" s="60">
        <f t="shared" si="57"/>
        <v>1.1838718185360086E-2</v>
      </c>
      <c r="AC49" s="60">
        <f t="shared" si="57"/>
        <v>1.1838718185360086E-2</v>
      </c>
      <c r="AD49" s="60">
        <f t="shared" si="57"/>
        <v>1.1838718185360086E-2</v>
      </c>
      <c r="AE49" s="60">
        <f t="shared" si="57"/>
        <v>1.1838718185360086E-2</v>
      </c>
      <c r="AF49" s="60">
        <f t="shared" si="57"/>
        <v>1.146517902807842E-2</v>
      </c>
      <c r="AG49" s="60">
        <f t="shared" si="57"/>
        <v>1.1091777769752786E-2</v>
      </c>
      <c r="AH49" s="60">
        <f t="shared" si="57"/>
        <v>1.1091777769752786E-2</v>
      </c>
      <c r="AI49" s="60">
        <f t="shared" si="57"/>
        <v>1.1091777769752786E-2</v>
      </c>
      <c r="AJ49" s="60">
        <f t="shared" si="57"/>
        <v>1.1091777769752786E-2</v>
      </c>
      <c r="AK49" s="60">
        <f t="shared" ref="AK49:BP49" si="58">AK35/AJ35-1</f>
        <v>1.0816416709474863E-2</v>
      </c>
      <c r="AL49" s="60">
        <f t="shared" si="58"/>
        <v>1.0541130641116503E-2</v>
      </c>
      <c r="AM49" s="60">
        <f t="shared" si="58"/>
        <v>1.0541130641116503E-2</v>
      </c>
      <c r="AN49" s="60">
        <f t="shared" si="58"/>
        <v>1.0541130641116503E-2</v>
      </c>
      <c r="AO49" s="60">
        <f t="shared" si="58"/>
        <v>1.0541130641116503E-2</v>
      </c>
      <c r="AP49" s="60">
        <f t="shared" si="58"/>
        <v>1.0346574101771644E-2</v>
      </c>
      <c r="AQ49" s="60">
        <f t="shared" si="58"/>
        <v>1.0152055019830186E-2</v>
      </c>
      <c r="AR49" s="60">
        <f t="shared" si="58"/>
        <v>1.0152055019830186E-2</v>
      </c>
      <c r="AS49" s="60">
        <f t="shared" si="58"/>
        <v>1.0152055019830186E-2</v>
      </c>
      <c r="AT49" s="60">
        <f t="shared" si="58"/>
        <v>1.0152055019830186E-2</v>
      </c>
      <c r="AU49" s="60">
        <f t="shared" si="58"/>
        <v>1.0101036102561523E-2</v>
      </c>
      <c r="AV49" s="60">
        <f t="shared" si="58"/>
        <v>1.0050019762062767E-2</v>
      </c>
      <c r="AW49" s="60">
        <f t="shared" si="58"/>
        <v>1.0050019762062767E-2</v>
      </c>
      <c r="AX49" s="60">
        <f t="shared" si="58"/>
        <v>1.0050019762062767E-2</v>
      </c>
      <c r="AY49" s="60">
        <f t="shared" si="58"/>
        <v>1.0050019762062767E-2</v>
      </c>
      <c r="AZ49" s="60">
        <f t="shared" si="58"/>
        <v>1.0025760639646331E-2</v>
      </c>
      <c r="BA49" s="60">
        <f t="shared" si="58"/>
        <v>1.000150209987849E-2</v>
      </c>
      <c r="BB49" s="60">
        <f t="shared" si="58"/>
        <v>1.000150209987849E-2</v>
      </c>
      <c r="BC49" s="60">
        <f t="shared" si="58"/>
        <v>1.000150209987849E-2</v>
      </c>
      <c r="BD49" s="60">
        <f t="shared" si="58"/>
        <v>1.000150209987849E-2</v>
      </c>
      <c r="BE49" s="60">
        <f t="shared" si="58"/>
        <v>9.9847340767238446E-3</v>
      </c>
      <c r="BF49" s="60">
        <f t="shared" si="58"/>
        <v>9.9679663319511835E-3</v>
      </c>
      <c r="BG49" s="60">
        <f t="shared" si="58"/>
        <v>9.9679663319511835E-3</v>
      </c>
      <c r="BH49" s="60">
        <f t="shared" si="58"/>
        <v>9.9679663319511835E-3</v>
      </c>
      <c r="BI49" s="60">
        <f t="shared" si="58"/>
        <v>9.9679663319511835E-3</v>
      </c>
      <c r="BJ49" s="60">
        <f t="shared" si="58"/>
        <v>9.9263262534883268E-3</v>
      </c>
      <c r="BK49" s="60">
        <f t="shared" si="58"/>
        <v>9.8846878918086301E-3</v>
      </c>
      <c r="BL49" s="60">
        <f t="shared" si="58"/>
        <v>9.8846878918086301E-3</v>
      </c>
      <c r="BM49" s="60">
        <f t="shared" si="58"/>
        <v>9.8846878918086301E-3</v>
      </c>
      <c r="BN49" s="60">
        <f t="shared" si="58"/>
        <v>9.8846878918086301E-3</v>
      </c>
      <c r="BO49" s="60">
        <f t="shared" si="58"/>
        <v>9.8044902939184997E-3</v>
      </c>
      <c r="BP49" s="60">
        <f t="shared" si="58"/>
        <v>9.7242990647299354E-3</v>
      </c>
      <c r="BQ49" s="60">
        <f t="shared" ref="BQ49:CC49" si="59">BQ35/BP35-1</f>
        <v>9.7242990647299354E-3</v>
      </c>
      <c r="BR49" s="60">
        <f t="shared" si="59"/>
        <v>9.7242990647299354E-3</v>
      </c>
      <c r="BS49" s="60">
        <f t="shared" si="59"/>
        <v>9.7242990647299354E-3</v>
      </c>
      <c r="BT49" s="60">
        <f t="shared" si="59"/>
        <v>9.6014768111960525E-3</v>
      </c>
      <c r="BU49" s="60">
        <f t="shared" si="59"/>
        <v>9.4786694976878305E-3</v>
      </c>
      <c r="BV49" s="60">
        <f t="shared" si="59"/>
        <v>9.4786694976878305E-3</v>
      </c>
      <c r="BW49" s="60">
        <f t="shared" si="59"/>
        <v>9.4786694976878305E-3</v>
      </c>
      <c r="BX49" s="60">
        <f t="shared" si="59"/>
        <v>9.4786694976878305E-3</v>
      </c>
      <c r="BY49" s="60">
        <f t="shared" si="59"/>
        <v>9.375125123292527E-3</v>
      </c>
      <c r="BZ49" s="60">
        <f t="shared" si="59"/>
        <v>9.271591369663934E-3</v>
      </c>
      <c r="CA49" s="60">
        <f t="shared" si="59"/>
        <v>9.271591369663934E-3</v>
      </c>
      <c r="CB49" s="60">
        <f t="shared" si="59"/>
        <v>9.271591369663934E-3</v>
      </c>
      <c r="CC49" s="60">
        <f t="shared" si="59"/>
        <v>9.271591369663934E-3</v>
      </c>
    </row>
    <row r="50" spans="1:85" x14ac:dyDescent="0.2"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</row>
    <row r="51" spans="1:85" x14ac:dyDescent="0.2">
      <c r="B51" t="s">
        <v>668</v>
      </c>
      <c r="C51" t="s">
        <v>803</v>
      </c>
      <c r="D51" s="60">
        <f>100/(100+VLOOKUP($B51,'UN POP Dep rat MEDIUM VARIANT'!$C$17:$Y$272,MATCH(D$1,'UN POP Dep rat MEDIUM VARIANT'!$C$17:$Y$17,0),0))</f>
        <v>0.66590750933146281</v>
      </c>
      <c r="E51" s="60">
        <f t="shared" ref="E51:E57" si="60">D51+(I51-D51)/5</f>
        <v>0.66567914441876208</v>
      </c>
      <c r="F51" s="60">
        <f t="shared" ref="F51:F57" si="61">E51+(I51-D51)/5</f>
        <v>0.66545077950606135</v>
      </c>
      <c r="G51" s="60">
        <f t="shared" ref="G51:G57" si="62">F51+(I51-D51)/5</f>
        <v>0.66522241459336062</v>
      </c>
      <c r="H51" s="60">
        <f t="shared" ref="H51:H57" si="63">G51+(I51-D51)/5</f>
        <v>0.66499404968065989</v>
      </c>
      <c r="I51" s="60">
        <f>100/(100+VLOOKUP($B51,'UN POP Dep rat MEDIUM VARIANT'!$C$17:$Y$272,MATCH(I$1,'UN POP Dep rat MEDIUM VARIANT'!$C$17:$Y$17,0),0))</f>
        <v>0.66476568476795928</v>
      </c>
      <c r="J51" s="60">
        <f t="shared" ref="J51:J57" si="64">I51+(N51-I51)/5</f>
        <v>0.66424341357243599</v>
      </c>
      <c r="K51" s="60">
        <f t="shared" ref="K51:K57" si="65">J51+(N51-I51)/5</f>
        <v>0.66372114237691271</v>
      </c>
      <c r="L51" s="60">
        <f t="shared" ref="L51:L57" si="66">K51+(N51-I51)/5</f>
        <v>0.66319887118138943</v>
      </c>
      <c r="M51" s="60">
        <f t="shared" ref="M51:M57" si="67">L51+(N51-I51)/5</f>
        <v>0.66267659998586614</v>
      </c>
      <c r="N51" s="60">
        <f>100/(100+VLOOKUP($B51,'UN POP Dep rat MEDIUM VARIANT'!$C$17:$Y$272,MATCH(N$1,'UN POP Dep rat MEDIUM VARIANT'!$C$17:$Y$17,0),0))</f>
        <v>0.66215432879034286</v>
      </c>
      <c r="O51" s="60">
        <f t="shared" ref="O51:O57" si="68">N51+(S51-N51)/5</f>
        <v>0.66106792646859991</v>
      </c>
      <c r="P51" s="60">
        <f t="shared" ref="P51:P57" si="69">O51+(S51-N51)/5</f>
        <v>0.65998152414685696</v>
      </c>
      <c r="Q51" s="60">
        <f t="shared" ref="Q51:Q57" si="70">P51+(S51-N51)/5</f>
        <v>0.65889512182511401</v>
      </c>
      <c r="R51" s="60">
        <f t="shared" ref="R51:R57" si="71">Q51+(S51-N51)/5</f>
        <v>0.65780871950337105</v>
      </c>
      <c r="S51" s="60">
        <f>100/(100+VLOOKUP($B51,'UN POP Dep rat MEDIUM VARIANT'!$C$17:$Y$272,MATCH(S$1,'UN POP Dep rat MEDIUM VARIANT'!$C$17:$Y$17,0),0))</f>
        <v>0.65672231718162788</v>
      </c>
      <c r="T51" s="60">
        <f t="shared" ref="T51:T57" si="72">S51+(X51-S51)/5</f>
        <v>0.65548697132184552</v>
      </c>
      <c r="U51" s="60">
        <f t="shared" ref="U51:U57" si="73">T51+(X51-S51)/5</f>
        <v>0.65425162546206317</v>
      </c>
      <c r="V51" s="60">
        <f t="shared" ref="V51:V57" si="74">U51+(X51-S51)/5</f>
        <v>0.65301627960228081</v>
      </c>
      <c r="W51" s="60">
        <f t="shared" ref="W51:W57" si="75">V51+(X51-S51)/5</f>
        <v>0.65178093374249846</v>
      </c>
      <c r="X51" s="60">
        <f>100/(100+VLOOKUP($B51,'UN POP Dep rat MEDIUM VARIANT'!$C$17:$Y$272,MATCH(X$1,'UN POP Dep rat MEDIUM VARIANT'!$C$17:$Y$17,0),0))</f>
        <v>0.65054558788271599</v>
      </c>
      <c r="Y51" s="60">
        <f t="shared" ref="Y51:Y57" si="76">X51+(AC51-X51)/5</f>
        <v>0.64963062097366064</v>
      </c>
      <c r="Z51" s="60">
        <f t="shared" ref="Z51:Z57" si="77">Y51+(AC51-X51)/5</f>
        <v>0.6487156540646053</v>
      </c>
      <c r="AA51" s="60">
        <f t="shared" ref="AA51:AA57" si="78">Z51+(AC51-X51)/5</f>
        <v>0.64780068715554995</v>
      </c>
      <c r="AB51" s="60">
        <f t="shared" ref="AB51:AB57" si="79">AA51+(AC51-X51)/5</f>
        <v>0.6468857202464946</v>
      </c>
      <c r="AC51" s="60">
        <f>100/(100+VLOOKUP($B51,'UN POP Dep rat MEDIUM VARIANT'!$C$17:$Y$272,MATCH(AC$1,'UN POP Dep rat MEDIUM VARIANT'!$C$17:$Y$17,0),0))</f>
        <v>0.64597075333743947</v>
      </c>
      <c r="AD51" s="60">
        <f t="shared" ref="AD51:AD57" si="80">AC51+(AH51-AC51)/5</f>
        <v>0.64457835115322792</v>
      </c>
      <c r="AE51" s="60">
        <f t="shared" ref="AE51:AE57" si="81">AD51+(AH51-AC51)/5</f>
        <v>0.64318594896901637</v>
      </c>
      <c r="AF51" s="60">
        <f t="shared" ref="AF51:AF57" si="82">AE51+(AH51-AC51)/5</f>
        <v>0.64179354678480482</v>
      </c>
      <c r="AG51" s="60">
        <f t="shared" ref="AG51:AG57" si="83">AF51+(AH51-AC51)/5</f>
        <v>0.64040114460059328</v>
      </c>
      <c r="AH51" s="60">
        <f>100/(100+VLOOKUP($B51,'UN POP Dep rat MEDIUM VARIANT'!$C$17:$Y$272,MATCH(AH$1,'UN POP Dep rat MEDIUM VARIANT'!$C$17:$Y$17,0),0))</f>
        <v>0.63900874241638195</v>
      </c>
      <c r="AI51" s="60">
        <f t="shared" ref="AI51:AI57" si="84">AH51+(AM51-AH51)/5</f>
        <v>0.63687636342902221</v>
      </c>
      <c r="AJ51" s="60">
        <f t="shared" ref="AJ51:AJ57" si="85">AI51+(AM51-AH51)/5</f>
        <v>0.63474398444166247</v>
      </c>
      <c r="AK51" s="60">
        <f t="shared" ref="AK51:AK57" si="86">AJ51+(AM51-AH51)/5</f>
        <v>0.63261160545430273</v>
      </c>
      <c r="AL51" s="60">
        <f t="shared" ref="AL51:AL57" si="87">AK51+(AM51-AH51)/5</f>
        <v>0.63047922646694299</v>
      </c>
      <c r="AM51" s="60">
        <f>100/(100+VLOOKUP($B51,'UN POP Dep rat MEDIUM VARIANT'!$C$17:$Y$272,MATCH(AM$1,'UN POP Dep rat MEDIUM VARIANT'!$C$17:$Y$17,0),0))</f>
        <v>0.62834684747958325</v>
      </c>
      <c r="AN51" s="60">
        <f t="shared" ref="AN51:AN57" si="88">AM51+(AR51-AM51)/5</f>
        <v>0.62728326095158371</v>
      </c>
      <c r="AO51" s="60">
        <f t="shared" ref="AO51:AO57" si="89">AN51+(AR51-AM51)/5</f>
        <v>0.62621967442358417</v>
      </c>
      <c r="AP51" s="60">
        <f t="shared" ref="AP51:AP57" si="90">AO51+(AR51-AM51)/5</f>
        <v>0.62515608789558463</v>
      </c>
      <c r="AQ51" s="60">
        <f t="shared" ref="AQ51:AQ57" si="91">AP51+(AR51-AM51)/5</f>
        <v>0.6240925013675851</v>
      </c>
      <c r="AR51" s="60">
        <f>100/(100+VLOOKUP($B51,'UN POP Dep rat MEDIUM VARIANT'!$C$17:$Y$272,MATCH(AR$1,'UN POP Dep rat MEDIUM VARIANT'!$C$17:$Y$17,0),0))</f>
        <v>0.62302891483958533</v>
      </c>
      <c r="AS51" s="60">
        <f t="shared" ref="AS51:AS57" si="92">AR51+(AW51-AR51)/5</f>
        <v>0.62240956851510021</v>
      </c>
      <c r="AT51" s="60">
        <f t="shared" ref="AT51:AT57" si="93">AS51+(AW51-AR51)/5</f>
        <v>0.62179022219061508</v>
      </c>
      <c r="AU51" s="60">
        <f t="shared" ref="AU51:AU57" si="94">AT51+(AW51-AR51)/5</f>
        <v>0.62117087586612996</v>
      </c>
      <c r="AV51" s="60">
        <f t="shared" ref="AV51:AV57" si="95">AU51+(AW51-AR51)/5</f>
        <v>0.62055152954164483</v>
      </c>
      <c r="AW51" s="60">
        <f>100/(100+VLOOKUP($B51,'UN POP Dep rat MEDIUM VARIANT'!$C$17:$Y$272,MATCH(AW$1,'UN POP Dep rat MEDIUM VARIANT'!$C$17:$Y$17,0),0))</f>
        <v>0.61993218321715948</v>
      </c>
      <c r="AX51" s="60">
        <f t="shared" ref="AX51:AX57" si="96">AW51+(BB51-AW51)/5</f>
        <v>0.6194135594325747</v>
      </c>
      <c r="AY51" s="60">
        <f t="shared" ref="AY51:AY57" si="97">AX51+(BB51-AW51)/5</f>
        <v>0.61889493564798992</v>
      </c>
      <c r="AZ51" s="60">
        <f t="shared" ref="AZ51:AZ57" si="98">AY51+(BB51-AW51)/5</f>
        <v>0.61837631186340514</v>
      </c>
      <c r="BA51" s="60">
        <f t="shared" ref="BA51:BA57" si="99">AZ51+(BB51-AW51)/5</f>
        <v>0.61785768807882036</v>
      </c>
      <c r="BB51" s="60">
        <f>100/(100+VLOOKUP($B51,'UN POP Dep rat MEDIUM VARIANT'!$C$17:$Y$272,MATCH(BB$1,'UN POP Dep rat MEDIUM VARIANT'!$C$17:$Y$17,0),0))</f>
        <v>0.61733906429423546</v>
      </c>
      <c r="BC51" s="60">
        <f t="shared" ref="BC51:BC57" si="100">BB51+(BG51-BB51)/5</f>
        <v>0.61657986673598653</v>
      </c>
      <c r="BD51" s="60">
        <f t="shared" ref="BD51:BD57" si="101">BC51+(BG51-BB51)/5</f>
        <v>0.61582066917773759</v>
      </c>
      <c r="BE51" s="60">
        <f t="shared" ref="BE51:BE57" si="102">BD51+(BG51-BB51)/5</f>
        <v>0.61506147161948865</v>
      </c>
      <c r="BF51" s="60">
        <f t="shared" ref="BF51:BF57" si="103">BE51+(BG51-BB51)/5</f>
        <v>0.61430227406123972</v>
      </c>
      <c r="BG51" s="60">
        <f>100/(100+VLOOKUP($B51,'UN POP Dep rat MEDIUM VARIANT'!$C$17:$Y$272,MATCH(BG$1,'UN POP Dep rat MEDIUM VARIANT'!$C$17:$Y$17,0),0))</f>
        <v>0.61354307650299067</v>
      </c>
      <c r="BH51" s="60">
        <f t="shared" ref="BH51:BH57" si="104">BG51+(BL51-BG51)/5</f>
        <v>0.61256739598407473</v>
      </c>
      <c r="BI51" s="60">
        <f t="shared" ref="BI51:BI57" si="105">BH51+(BL51-BG51)/5</f>
        <v>0.61159171546515878</v>
      </c>
      <c r="BJ51" s="60">
        <f t="shared" ref="BJ51:BJ57" si="106">BI51+(BL51-BG51)/5</f>
        <v>0.61061603494624284</v>
      </c>
      <c r="BK51" s="60">
        <f t="shared" ref="BK51:BK57" si="107">BJ51+(BL51-BG51)/5</f>
        <v>0.60964035442732689</v>
      </c>
      <c r="BL51" s="60">
        <f>100/(100+VLOOKUP($B51,'UN POP Dep rat MEDIUM VARIANT'!$C$17:$Y$272,MATCH(BL$1,'UN POP Dep rat MEDIUM VARIANT'!$C$17:$Y$17,0),0))</f>
        <v>0.60866467390841117</v>
      </c>
      <c r="BM51" s="60">
        <f t="shared" ref="BM51:BM57" si="108">BL51+(BQ51-BL51)/5</f>
        <v>0.60768495517889132</v>
      </c>
      <c r="BN51" s="60">
        <f t="shared" ref="BN51:BN57" si="109">BM51+(BQ51-BL51)/5</f>
        <v>0.60670523644937147</v>
      </c>
      <c r="BO51" s="60">
        <f t="shared" ref="BO51:BO57" si="110">BN51+(BQ51-BL51)/5</f>
        <v>0.60572551771985161</v>
      </c>
      <c r="BP51" s="60">
        <f t="shared" ref="BP51:BP57" si="111">BO51+(BQ51-BL51)/5</f>
        <v>0.60474579899033176</v>
      </c>
      <c r="BQ51" s="60">
        <f>100/(100+VLOOKUP($B51,'UN POP Dep rat MEDIUM VARIANT'!$C$17:$Y$272,MATCH(BQ$1,'UN POP Dep rat MEDIUM VARIANT'!$C$17:$Y$17,0),0))</f>
        <v>0.60376608026081202</v>
      </c>
      <c r="BR51" s="60">
        <f t="shared" ref="BR51:BR57" si="112">BQ51+(BV51-BQ51)/5</f>
        <v>0.60299645335268259</v>
      </c>
      <c r="BS51" s="60">
        <f t="shared" ref="BS51:BS57" si="113">BR51+(BV51-BQ51)/5</f>
        <v>0.60222682644455316</v>
      </c>
      <c r="BT51" s="60">
        <f t="shared" ref="BT51:BT57" si="114">BS51+(BV51-BQ51)/5</f>
        <v>0.60145719953642374</v>
      </c>
      <c r="BU51" s="60">
        <f t="shared" ref="BU51:BU57" si="115">BT51+(BV51-BQ51)/5</f>
        <v>0.60068757262829431</v>
      </c>
      <c r="BV51" s="60">
        <f>100/(100+VLOOKUP($B51,'UN POP Dep rat MEDIUM VARIANT'!$C$17:$Y$272,MATCH(BV$1,'UN POP Dep rat MEDIUM VARIANT'!$C$17:$Y$17,0),0))</f>
        <v>0.59991794572016499</v>
      </c>
      <c r="BW51" s="60">
        <f t="shared" ref="BW51:BW57" si="116">BV51+(CA51-BV51)/5</f>
        <v>0.59928992319191776</v>
      </c>
      <c r="BX51" s="60">
        <f t="shared" ref="BX51:BX57" si="117">BW51+(CA51-BV51)/5</f>
        <v>0.59866190066367053</v>
      </c>
      <c r="BY51" s="60">
        <f t="shared" ref="BY51:BY57" si="118">BX51+(CA51-BV51)/5</f>
        <v>0.5980338781354233</v>
      </c>
      <c r="BZ51" s="60">
        <f t="shared" ref="BZ51:BZ57" si="119">BY51+(CA51-BV51)/5</f>
        <v>0.59740585560717607</v>
      </c>
      <c r="CA51" s="60">
        <f>100/(100+VLOOKUP($B51,'UN POP Dep rat MEDIUM VARIANT'!$C$17:$Y$272,MATCH(CA$1,'UN POP Dep rat MEDIUM VARIANT'!$C$17:$Y$17,0),0))</f>
        <v>0.59677783307892873</v>
      </c>
      <c r="CB51" s="60">
        <f t="shared" ref="CB51:CB57" si="120">CA51+(CF51-CA51)/5</f>
        <v>0.59617876143592841</v>
      </c>
      <c r="CC51" s="60">
        <f t="shared" ref="CC51:CC57" si="121">CB51+(CF51-CA51)/5</f>
        <v>0.59557968979292808</v>
      </c>
      <c r="CD51" s="60">
        <f t="shared" ref="CD51:CD57" si="122">CC51+(CF51-CA51)/5</f>
        <v>0.59498061814992775</v>
      </c>
      <c r="CE51" s="60">
        <f t="shared" ref="CE51:CE57" si="123">CD51+(CF51-CA51)/5</f>
        <v>0.59438154650692743</v>
      </c>
      <c r="CF51" s="60">
        <f>100/(100+VLOOKUP($B51,'UN POP Dep rat MEDIUM VARIANT'!$C$17:$Y$272,MATCH(CF$1,'UN POP Dep rat MEDIUM VARIANT'!$C$17:$Y$17,0),0))</f>
        <v>0.59378247486392699</v>
      </c>
      <c r="CG51" s="60"/>
    </row>
    <row r="52" spans="1:85" x14ac:dyDescent="0.2">
      <c r="B52" t="s">
        <v>622</v>
      </c>
      <c r="C52" t="s">
        <v>803</v>
      </c>
      <c r="D52" s="60">
        <f>100/(100+VLOOKUP($B52,'UN POP Dep rat MEDIUM VARIANT'!$C$17:$Y$272,MATCH(D$1,'UN POP Dep rat MEDIUM VARIANT'!$C$17:$Y$17,0),0))</f>
        <v>0.68767258460864145</v>
      </c>
      <c r="E52" s="60">
        <f t="shared" si="60"/>
        <v>0.68581650302288888</v>
      </c>
      <c r="F52" s="60">
        <f t="shared" si="61"/>
        <v>0.68396042143713631</v>
      </c>
      <c r="G52" s="60">
        <f t="shared" si="62"/>
        <v>0.68210433985138375</v>
      </c>
      <c r="H52" s="60">
        <f t="shared" si="63"/>
        <v>0.68024825826563118</v>
      </c>
      <c r="I52" s="60">
        <f>100/(100+VLOOKUP($B52,'UN POP Dep rat MEDIUM VARIANT'!$C$17:$Y$272,MATCH(I$1,'UN POP Dep rat MEDIUM VARIANT'!$C$17:$Y$17,0),0))</f>
        <v>0.67839217667987883</v>
      </c>
      <c r="J52" s="60">
        <f t="shared" si="64"/>
        <v>0.67637209799280817</v>
      </c>
      <c r="K52" s="60">
        <f t="shared" si="65"/>
        <v>0.67435201930573752</v>
      </c>
      <c r="L52" s="60">
        <f t="shared" si="66"/>
        <v>0.67233194061866686</v>
      </c>
      <c r="M52" s="60">
        <f t="shared" si="67"/>
        <v>0.6703118619315962</v>
      </c>
      <c r="N52" s="60">
        <f>100/(100+VLOOKUP($B52,'UN POP Dep rat MEDIUM VARIANT'!$C$17:$Y$272,MATCH(N$1,'UN POP Dep rat MEDIUM VARIANT'!$C$17:$Y$17,0),0))</f>
        <v>0.66829178324452532</v>
      </c>
      <c r="O52" s="60">
        <f t="shared" si="68"/>
        <v>0.66523866098424878</v>
      </c>
      <c r="P52" s="60">
        <f t="shared" si="69"/>
        <v>0.66218553872397223</v>
      </c>
      <c r="Q52" s="60">
        <f t="shared" si="70"/>
        <v>0.65913241646369569</v>
      </c>
      <c r="R52" s="60">
        <f t="shared" si="71"/>
        <v>0.65607929420341915</v>
      </c>
      <c r="S52" s="60">
        <f>100/(100+VLOOKUP($B52,'UN POP Dep rat MEDIUM VARIANT'!$C$17:$Y$272,MATCH(S$1,'UN POP Dep rat MEDIUM VARIANT'!$C$17:$Y$17,0),0))</f>
        <v>0.65302617194314272</v>
      </c>
      <c r="T52" s="60">
        <f t="shared" si="72"/>
        <v>0.64988994250809862</v>
      </c>
      <c r="U52" s="60">
        <f t="shared" si="73"/>
        <v>0.64675371307305451</v>
      </c>
      <c r="V52" s="60">
        <f t="shared" si="74"/>
        <v>0.64361748363801041</v>
      </c>
      <c r="W52" s="60">
        <f t="shared" si="75"/>
        <v>0.64048125420296631</v>
      </c>
      <c r="X52" s="60">
        <f>100/(100+VLOOKUP($B52,'UN POP Dep rat MEDIUM VARIANT'!$C$17:$Y$272,MATCH(X$1,'UN POP Dep rat MEDIUM VARIANT'!$C$17:$Y$17,0),0))</f>
        <v>0.63734502476792243</v>
      </c>
      <c r="Y52" s="60">
        <f t="shared" si="76"/>
        <v>0.63533629872197439</v>
      </c>
      <c r="Z52" s="60">
        <f t="shared" si="77"/>
        <v>0.63332757267602635</v>
      </c>
      <c r="AA52" s="60">
        <f t="shared" si="78"/>
        <v>0.63131884663007831</v>
      </c>
      <c r="AB52" s="60">
        <f t="shared" si="79"/>
        <v>0.62931012058413027</v>
      </c>
      <c r="AC52" s="60">
        <f>100/(100+VLOOKUP($B52,'UN POP Dep rat MEDIUM VARIANT'!$C$17:$Y$272,MATCH(AC$1,'UN POP Dep rat MEDIUM VARIANT'!$C$17:$Y$17,0),0))</f>
        <v>0.62730139453818201</v>
      </c>
      <c r="AD52" s="60">
        <f t="shared" si="80"/>
        <v>0.62478387695685311</v>
      </c>
      <c r="AE52" s="60">
        <f t="shared" si="81"/>
        <v>0.62226635937552421</v>
      </c>
      <c r="AF52" s="60">
        <f t="shared" si="82"/>
        <v>0.61974884179419532</v>
      </c>
      <c r="AG52" s="60">
        <f t="shared" si="83"/>
        <v>0.61723132421286642</v>
      </c>
      <c r="AH52" s="60">
        <f>100/(100+VLOOKUP($B52,'UN POP Dep rat MEDIUM VARIANT'!$C$17:$Y$272,MATCH(AH$1,'UN POP Dep rat MEDIUM VARIANT'!$C$17:$Y$17,0),0))</f>
        <v>0.61471380663153774</v>
      </c>
      <c r="AI52" s="60">
        <f t="shared" si="84"/>
        <v>0.61049663318972092</v>
      </c>
      <c r="AJ52" s="60">
        <f t="shared" si="85"/>
        <v>0.60627945974790409</v>
      </c>
      <c r="AK52" s="60">
        <f t="shared" si="86"/>
        <v>0.60206228630608727</v>
      </c>
      <c r="AL52" s="60">
        <f t="shared" si="87"/>
        <v>0.59784511286427044</v>
      </c>
      <c r="AM52" s="60">
        <f>100/(100+VLOOKUP($B52,'UN POP Dep rat MEDIUM VARIANT'!$C$17:$Y$272,MATCH(AM$1,'UN POP Dep rat MEDIUM VARIANT'!$C$17:$Y$17,0),0))</f>
        <v>0.59362793942245362</v>
      </c>
      <c r="AN52" s="60">
        <f t="shared" si="88"/>
        <v>0.59210472170690231</v>
      </c>
      <c r="AO52" s="60">
        <f t="shared" si="89"/>
        <v>0.59058150399135101</v>
      </c>
      <c r="AP52" s="60">
        <f t="shared" si="90"/>
        <v>0.5890582862757997</v>
      </c>
      <c r="AQ52" s="60">
        <f t="shared" si="91"/>
        <v>0.5875350685602484</v>
      </c>
      <c r="AR52" s="60">
        <f>100/(100+VLOOKUP($B52,'UN POP Dep rat MEDIUM VARIANT'!$C$17:$Y$272,MATCH(AR$1,'UN POP Dep rat MEDIUM VARIANT'!$C$17:$Y$17,0),0))</f>
        <v>0.58601185084469698</v>
      </c>
      <c r="AS52" s="60">
        <f t="shared" si="92"/>
        <v>0.5856322970601292</v>
      </c>
      <c r="AT52" s="60">
        <f t="shared" si="93"/>
        <v>0.58525274327556143</v>
      </c>
      <c r="AU52" s="60">
        <f t="shared" si="94"/>
        <v>0.58487318949099365</v>
      </c>
      <c r="AV52" s="60">
        <f t="shared" si="95"/>
        <v>0.58449363570642587</v>
      </c>
      <c r="AW52" s="60">
        <f>100/(100+VLOOKUP($B52,'UN POP Dep rat MEDIUM VARIANT'!$C$17:$Y$272,MATCH(AW$1,'UN POP Dep rat MEDIUM VARIANT'!$C$17:$Y$17,0),0))</f>
        <v>0.58411408192185821</v>
      </c>
      <c r="AX52" s="60">
        <f t="shared" si="96"/>
        <v>0.5840135678644669</v>
      </c>
      <c r="AY52" s="60">
        <f t="shared" si="97"/>
        <v>0.58391305380707559</v>
      </c>
      <c r="AZ52" s="60">
        <f t="shared" si="98"/>
        <v>0.58381253974968428</v>
      </c>
      <c r="BA52" s="60">
        <f t="shared" si="99"/>
        <v>0.58371202569229297</v>
      </c>
      <c r="BB52" s="60">
        <f>100/(100+VLOOKUP($B52,'UN POP Dep rat MEDIUM VARIANT'!$C$17:$Y$272,MATCH(BB$1,'UN POP Dep rat MEDIUM VARIANT'!$C$17:$Y$17,0),0))</f>
        <v>0.58361151163490155</v>
      </c>
      <c r="BC52" s="60">
        <f t="shared" si="100"/>
        <v>0.58294762265479005</v>
      </c>
      <c r="BD52" s="60">
        <f t="shared" si="101"/>
        <v>0.58228373367467856</v>
      </c>
      <c r="BE52" s="60">
        <f t="shared" si="102"/>
        <v>0.58161984469456707</v>
      </c>
      <c r="BF52" s="60">
        <f t="shared" si="103"/>
        <v>0.58095595571445557</v>
      </c>
      <c r="BG52" s="60">
        <f>100/(100+VLOOKUP($B52,'UN POP Dep rat MEDIUM VARIANT'!$C$17:$Y$272,MATCH(BG$1,'UN POP Dep rat MEDIUM VARIANT'!$C$17:$Y$17,0),0))</f>
        <v>0.58029206673434408</v>
      </c>
      <c r="BH52" s="60">
        <f t="shared" si="104"/>
        <v>0.57889228967969486</v>
      </c>
      <c r="BI52" s="60">
        <f t="shared" si="105"/>
        <v>0.57749251262504564</v>
      </c>
      <c r="BJ52" s="60">
        <f t="shared" si="106"/>
        <v>0.57609273557039642</v>
      </c>
      <c r="BK52" s="60">
        <f t="shared" si="107"/>
        <v>0.5746929585157472</v>
      </c>
      <c r="BL52" s="60">
        <f>100/(100+VLOOKUP($B52,'UN POP Dep rat MEDIUM VARIANT'!$C$17:$Y$272,MATCH(BL$1,'UN POP Dep rat MEDIUM VARIANT'!$C$17:$Y$17,0),0))</f>
        <v>0.57329318146109809</v>
      </c>
      <c r="BM52" s="60">
        <f t="shared" si="108"/>
        <v>0.5717914513797302</v>
      </c>
      <c r="BN52" s="60">
        <f t="shared" si="109"/>
        <v>0.57028972129836231</v>
      </c>
      <c r="BO52" s="60">
        <f t="shared" si="110"/>
        <v>0.56878799121699442</v>
      </c>
      <c r="BP52" s="60">
        <f t="shared" si="111"/>
        <v>0.56728626113562652</v>
      </c>
      <c r="BQ52" s="60">
        <f>100/(100+VLOOKUP($B52,'UN POP Dep rat MEDIUM VARIANT'!$C$17:$Y$272,MATCH(BQ$1,'UN POP Dep rat MEDIUM VARIANT'!$C$17:$Y$17,0),0))</f>
        <v>0.56578453105425885</v>
      </c>
      <c r="BR52" s="60">
        <f t="shared" si="112"/>
        <v>0.56485720181964294</v>
      </c>
      <c r="BS52" s="60">
        <f t="shared" si="113"/>
        <v>0.56392987258502703</v>
      </c>
      <c r="BT52" s="60">
        <f t="shared" si="114"/>
        <v>0.56300254335041111</v>
      </c>
      <c r="BU52" s="60">
        <f t="shared" si="115"/>
        <v>0.5620752141157952</v>
      </c>
      <c r="BV52" s="60">
        <f>100/(100+VLOOKUP($B52,'UN POP Dep rat MEDIUM VARIANT'!$C$17:$Y$272,MATCH(BV$1,'UN POP Dep rat MEDIUM VARIANT'!$C$17:$Y$17,0),0))</f>
        <v>0.56114788488117928</v>
      </c>
      <c r="BW52" s="60">
        <f t="shared" si="116"/>
        <v>0.56064412069826608</v>
      </c>
      <c r="BX52" s="60">
        <f t="shared" si="117"/>
        <v>0.56014035651535288</v>
      </c>
      <c r="BY52" s="60">
        <f t="shared" si="118"/>
        <v>0.55963659233243968</v>
      </c>
      <c r="BZ52" s="60">
        <f t="shared" si="119"/>
        <v>0.55913282814952647</v>
      </c>
      <c r="CA52" s="60">
        <f>100/(100+VLOOKUP($B52,'UN POP Dep rat MEDIUM VARIANT'!$C$17:$Y$272,MATCH(CA$1,'UN POP Dep rat MEDIUM VARIANT'!$C$17:$Y$17,0),0))</f>
        <v>0.55862906396661316</v>
      </c>
      <c r="CB52" s="60">
        <f t="shared" si="120"/>
        <v>0.55825222195657809</v>
      </c>
      <c r="CC52" s="60">
        <f t="shared" si="121"/>
        <v>0.55787537994654302</v>
      </c>
      <c r="CD52" s="60">
        <f t="shared" si="122"/>
        <v>0.55749853793650794</v>
      </c>
      <c r="CE52" s="60">
        <f t="shared" si="123"/>
        <v>0.55712169592647287</v>
      </c>
      <c r="CF52" s="60">
        <f>100/(100+VLOOKUP($B52,'UN POP Dep rat MEDIUM VARIANT'!$C$17:$Y$272,MATCH(CF$1,'UN POP Dep rat MEDIUM VARIANT'!$C$17:$Y$17,0),0))</f>
        <v>0.5567448539164378</v>
      </c>
      <c r="CG52" s="60"/>
    </row>
    <row r="53" spans="1:85" x14ac:dyDescent="0.2">
      <c r="B53" t="s">
        <v>624</v>
      </c>
      <c r="C53" t="s">
        <v>803</v>
      </c>
      <c r="D53" s="60">
        <f>100/(100+VLOOKUP($B53,'UN POP Dep rat MEDIUM VARIANT'!$C$17:$Y$272,MATCH(D$1,'UN POP Dep rat MEDIUM VARIANT'!$C$17:$Y$17,0),0))</f>
        <v>0.64725744825001474</v>
      </c>
      <c r="E53" s="60">
        <f t="shared" si="60"/>
        <v>0.64851236634027931</v>
      </c>
      <c r="F53" s="60">
        <f t="shared" si="61"/>
        <v>0.64976728443054388</v>
      </c>
      <c r="G53" s="60">
        <f t="shared" si="62"/>
        <v>0.65102220252080845</v>
      </c>
      <c r="H53" s="60">
        <f t="shared" si="63"/>
        <v>0.65227712061107301</v>
      </c>
      <c r="I53" s="60">
        <f>100/(100+VLOOKUP($B53,'UN POP Dep rat MEDIUM VARIANT'!$C$17:$Y$272,MATCH(I$1,'UN POP Dep rat MEDIUM VARIANT'!$C$17:$Y$17,0),0))</f>
        <v>0.65353203870133736</v>
      </c>
      <c r="J53" s="60">
        <f t="shared" si="64"/>
        <v>0.65428449936983168</v>
      </c>
      <c r="K53" s="60">
        <f t="shared" si="65"/>
        <v>0.65503696003832601</v>
      </c>
      <c r="L53" s="60">
        <f t="shared" si="66"/>
        <v>0.65578942070682034</v>
      </c>
      <c r="M53" s="60">
        <f t="shared" si="67"/>
        <v>0.65654188137531466</v>
      </c>
      <c r="N53" s="60">
        <f>100/(100+VLOOKUP($B53,'UN POP Dep rat MEDIUM VARIANT'!$C$17:$Y$272,MATCH(N$1,'UN POP Dep rat MEDIUM VARIANT'!$C$17:$Y$17,0),0))</f>
        <v>0.65729434204380921</v>
      </c>
      <c r="O53" s="60">
        <f t="shared" si="68"/>
        <v>0.65774217347439901</v>
      </c>
      <c r="P53" s="60">
        <f t="shared" si="69"/>
        <v>0.6581900049049888</v>
      </c>
      <c r="Q53" s="60">
        <f t="shared" si="70"/>
        <v>0.6586378363355786</v>
      </c>
      <c r="R53" s="60">
        <f t="shared" si="71"/>
        <v>0.65908566776616839</v>
      </c>
      <c r="S53" s="60">
        <f>100/(100+VLOOKUP($B53,'UN POP Dep rat MEDIUM VARIANT'!$C$17:$Y$272,MATCH(S$1,'UN POP Dep rat MEDIUM VARIANT'!$C$17:$Y$17,0),0))</f>
        <v>0.65953349919675797</v>
      </c>
      <c r="T53" s="60">
        <f t="shared" si="72"/>
        <v>0.65966609816563837</v>
      </c>
      <c r="U53" s="60">
        <f t="shared" si="73"/>
        <v>0.65979869713451877</v>
      </c>
      <c r="V53" s="60">
        <f t="shared" si="74"/>
        <v>0.65993129610339918</v>
      </c>
      <c r="W53" s="60">
        <f t="shared" si="75"/>
        <v>0.66006389507227958</v>
      </c>
      <c r="X53" s="60">
        <f>100/(100+VLOOKUP($B53,'UN POP Dep rat MEDIUM VARIANT'!$C$17:$Y$272,MATCH(X$1,'UN POP Dep rat MEDIUM VARIANT'!$C$17:$Y$17,0),0))</f>
        <v>0.66019649404115976</v>
      </c>
      <c r="Y53" s="60">
        <f t="shared" si="76"/>
        <v>0.6599781167822556</v>
      </c>
      <c r="Z53" s="60">
        <f t="shared" si="77"/>
        <v>0.65975973952335143</v>
      </c>
      <c r="AA53" s="60">
        <f t="shared" si="78"/>
        <v>0.65954136226444726</v>
      </c>
      <c r="AB53" s="60">
        <f t="shared" si="79"/>
        <v>0.65932298500554309</v>
      </c>
      <c r="AC53" s="60">
        <f>100/(100+VLOOKUP($B53,'UN POP Dep rat MEDIUM VARIANT'!$C$17:$Y$272,MATCH(AC$1,'UN POP Dep rat MEDIUM VARIANT'!$C$17:$Y$17,0),0))</f>
        <v>0.65910460774663893</v>
      </c>
      <c r="AD53" s="60">
        <f t="shared" si="80"/>
        <v>0.65837700079466532</v>
      </c>
      <c r="AE53" s="60">
        <f t="shared" si="81"/>
        <v>0.65764939384269172</v>
      </c>
      <c r="AF53" s="60">
        <f t="shared" si="82"/>
        <v>0.65692178689071812</v>
      </c>
      <c r="AG53" s="60">
        <f t="shared" si="83"/>
        <v>0.65619417993874452</v>
      </c>
      <c r="AH53" s="60">
        <f>100/(100+VLOOKUP($B53,'UN POP Dep rat MEDIUM VARIANT'!$C$17:$Y$272,MATCH(AH$1,'UN POP Dep rat MEDIUM VARIANT'!$C$17:$Y$17,0),0))</f>
        <v>0.65546657298677091</v>
      </c>
      <c r="AI53" s="60">
        <f t="shared" si="84"/>
        <v>0.65457410708720765</v>
      </c>
      <c r="AJ53" s="60">
        <f t="shared" si="85"/>
        <v>0.65368164118764438</v>
      </c>
      <c r="AK53" s="60">
        <f t="shared" si="86"/>
        <v>0.65278917528808111</v>
      </c>
      <c r="AL53" s="60">
        <f t="shared" si="87"/>
        <v>0.65189670938851785</v>
      </c>
      <c r="AM53" s="60">
        <f>100/(100+VLOOKUP($B53,'UN POP Dep rat MEDIUM VARIANT'!$C$17:$Y$272,MATCH(AM$1,'UN POP Dep rat MEDIUM VARIANT'!$C$17:$Y$17,0),0))</f>
        <v>0.65100424348895469</v>
      </c>
      <c r="AN53" s="60">
        <f t="shared" si="88"/>
        <v>0.65006718022296628</v>
      </c>
      <c r="AO53" s="60">
        <f t="shared" si="89"/>
        <v>0.64913011695697787</v>
      </c>
      <c r="AP53" s="60">
        <f t="shared" si="90"/>
        <v>0.64819305369098945</v>
      </c>
      <c r="AQ53" s="60">
        <f t="shared" si="91"/>
        <v>0.64725599042500104</v>
      </c>
      <c r="AR53" s="60">
        <f>100/(100+VLOOKUP($B53,'UN POP Dep rat MEDIUM VARIANT'!$C$17:$Y$272,MATCH(AR$1,'UN POP Dep rat MEDIUM VARIANT'!$C$17:$Y$17,0),0))</f>
        <v>0.64631892715901285</v>
      </c>
      <c r="AS53" s="60">
        <f t="shared" si="92"/>
        <v>0.64539314809774495</v>
      </c>
      <c r="AT53" s="60">
        <f t="shared" si="93"/>
        <v>0.64446736903647706</v>
      </c>
      <c r="AU53" s="60">
        <f t="shared" si="94"/>
        <v>0.64354158997520916</v>
      </c>
      <c r="AV53" s="60">
        <f t="shared" si="95"/>
        <v>0.64261581091394127</v>
      </c>
      <c r="AW53" s="60">
        <f>100/(100+VLOOKUP($B53,'UN POP Dep rat MEDIUM VARIANT'!$C$17:$Y$272,MATCH(AW$1,'UN POP Dep rat MEDIUM VARIANT'!$C$17:$Y$17,0),0))</f>
        <v>0.64169003185267326</v>
      </c>
      <c r="AX53" s="60">
        <f t="shared" si="96"/>
        <v>0.64078462076034159</v>
      </c>
      <c r="AY53" s="60">
        <f t="shared" si="97"/>
        <v>0.63987920966800993</v>
      </c>
      <c r="AZ53" s="60">
        <f t="shared" si="98"/>
        <v>0.63897379857567826</v>
      </c>
      <c r="BA53" s="60">
        <f t="shared" si="99"/>
        <v>0.6380683874833466</v>
      </c>
      <c r="BB53" s="60">
        <f>100/(100+VLOOKUP($B53,'UN POP Dep rat MEDIUM VARIANT'!$C$17:$Y$272,MATCH(BB$1,'UN POP Dep rat MEDIUM VARIANT'!$C$17:$Y$17,0),0))</f>
        <v>0.63716297639101493</v>
      </c>
      <c r="BC53" s="60">
        <f t="shared" si="100"/>
        <v>0.63622974054468562</v>
      </c>
      <c r="BD53" s="60">
        <f t="shared" si="101"/>
        <v>0.6352965046983563</v>
      </c>
      <c r="BE53" s="60">
        <f t="shared" si="102"/>
        <v>0.63436326885202698</v>
      </c>
      <c r="BF53" s="60">
        <f t="shared" si="103"/>
        <v>0.63343003300569767</v>
      </c>
      <c r="BG53" s="60">
        <f>100/(100+VLOOKUP($B53,'UN POP Dep rat MEDIUM VARIANT'!$C$17:$Y$272,MATCH(BG$1,'UN POP Dep rat MEDIUM VARIANT'!$C$17:$Y$17,0),0))</f>
        <v>0.63249679715936846</v>
      </c>
      <c r="BH53" s="60">
        <f t="shared" si="104"/>
        <v>0.63164973637881638</v>
      </c>
      <c r="BI53" s="60">
        <f t="shared" si="105"/>
        <v>0.63080267559826431</v>
      </c>
      <c r="BJ53" s="60">
        <f t="shared" si="106"/>
        <v>0.62995561481771223</v>
      </c>
      <c r="BK53" s="60">
        <f t="shared" si="107"/>
        <v>0.62910855403716015</v>
      </c>
      <c r="BL53" s="60">
        <f>100/(100+VLOOKUP($B53,'UN POP Dep rat MEDIUM VARIANT'!$C$17:$Y$272,MATCH(BL$1,'UN POP Dep rat MEDIUM VARIANT'!$C$17:$Y$17,0),0))</f>
        <v>0.62826149325660829</v>
      </c>
      <c r="BM53" s="60">
        <f t="shared" si="108"/>
        <v>0.62746291017236255</v>
      </c>
      <c r="BN53" s="60">
        <f t="shared" si="109"/>
        <v>0.62666432708811681</v>
      </c>
      <c r="BO53" s="60">
        <f t="shared" si="110"/>
        <v>0.62586574400387107</v>
      </c>
      <c r="BP53" s="60">
        <f t="shared" si="111"/>
        <v>0.62506716091962533</v>
      </c>
      <c r="BQ53" s="60">
        <f>100/(100+VLOOKUP($B53,'UN POP Dep rat MEDIUM VARIANT'!$C$17:$Y$272,MATCH(BQ$1,'UN POP Dep rat MEDIUM VARIANT'!$C$17:$Y$17,0),0))</f>
        <v>0.62426857783537981</v>
      </c>
      <c r="BR53" s="60">
        <f t="shared" si="112"/>
        <v>0.62348711656475642</v>
      </c>
      <c r="BS53" s="60">
        <f t="shared" si="113"/>
        <v>0.62270565529413302</v>
      </c>
      <c r="BT53" s="60">
        <f t="shared" si="114"/>
        <v>0.62192419402350962</v>
      </c>
      <c r="BU53" s="60">
        <f t="shared" si="115"/>
        <v>0.62114273275288623</v>
      </c>
      <c r="BV53" s="60">
        <f>100/(100+VLOOKUP($B53,'UN POP Dep rat MEDIUM VARIANT'!$C$17:$Y$272,MATCH(BV$1,'UN POP Dep rat MEDIUM VARIANT'!$C$17:$Y$17,0),0))</f>
        <v>0.62036127148226283</v>
      </c>
      <c r="BW53" s="60">
        <f t="shared" si="116"/>
        <v>0.61958405166271335</v>
      </c>
      <c r="BX53" s="60">
        <f t="shared" si="117"/>
        <v>0.61880683184316387</v>
      </c>
      <c r="BY53" s="60">
        <f t="shared" si="118"/>
        <v>0.61802961202361439</v>
      </c>
      <c r="BZ53" s="60">
        <f t="shared" si="119"/>
        <v>0.61725239220406491</v>
      </c>
      <c r="CA53" s="60">
        <f>100/(100+VLOOKUP($B53,'UN POP Dep rat MEDIUM VARIANT'!$C$17:$Y$272,MATCH(CA$1,'UN POP Dep rat MEDIUM VARIANT'!$C$17:$Y$17,0),0))</f>
        <v>0.61647517238451555</v>
      </c>
      <c r="CB53" s="60">
        <f t="shared" si="120"/>
        <v>0.61568721871705245</v>
      </c>
      <c r="CC53" s="60">
        <f t="shared" si="121"/>
        <v>0.61489926504958936</v>
      </c>
      <c r="CD53" s="60">
        <f t="shared" si="122"/>
        <v>0.61411131138212627</v>
      </c>
      <c r="CE53" s="60">
        <f t="shared" si="123"/>
        <v>0.61332335771466318</v>
      </c>
      <c r="CF53" s="60">
        <f>100/(100+VLOOKUP($B53,'UN POP Dep rat MEDIUM VARIANT'!$C$17:$Y$272,MATCH(CF$1,'UN POP Dep rat MEDIUM VARIANT'!$C$17:$Y$17,0),0))</f>
        <v>0.61253540404719997</v>
      </c>
      <c r="CG53" s="60"/>
    </row>
    <row r="54" spans="1:85" x14ac:dyDescent="0.2">
      <c r="B54" t="s">
        <v>626</v>
      </c>
      <c r="C54" t="s">
        <v>803</v>
      </c>
      <c r="D54" s="60">
        <f>100/(100+VLOOKUP($B54,'UN POP Dep rat MEDIUM VARIANT'!$C$17:$Y$272,MATCH(D$1,'UN POP Dep rat MEDIUM VARIANT'!$C$17:$Y$17,0),0))</f>
        <v>0.55373059019076565</v>
      </c>
      <c r="E54" s="60">
        <f t="shared" si="60"/>
        <v>0.55658482008411325</v>
      </c>
      <c r="F54" s="60">
        <f t="shared" si="61"/>
        <v>0.55943904997746086</v>
      </c>
      <c r="G54" s="60">
        <f t="shared" si="62"/>
        <v>0.56229327987080846</v>
      </c>
      <c r="H54" s="60">
        <f t="shared" si="63"/>
        <v>0.56514750976415606</v>
      </c>
      <c r="I54" s="60">
        <f>100/(100+VLOOKUP($B54,'UN POP Dep rat MEDIUM VARIANT'!$C$17:$Y$272,MATCH(I$1,'UN POP Dep rat MEDIUM VARIANT'!$C$17:$Y$17,0),0))</f>
        <v>0.56800173965750345</v>
      </c>
      <c r="J54" s="60">
        <f t="shared" si="64"/>
        <v>0.57085689018639496</v>
      </c>
      <c r="K54" s="60">
        <f t="shared" si="65"/>
        <v>0.57371204071528648</v>
      </c>
      <c r="L54" s="60">
        <f t="shared" si="66"/>
        <v>0.57656719124417799</v>
      </c>
      <c r="M54" s="60">
        <f t="shared" si="67"/>
        <v>0.5794223417730695</v>
      </c>
      <c r="N54" s="60">
        <f>100/(100+VLOOKUP($B54,'UN POP Dep rat MEDIUM VARIANT'!$C$17:$Y$272,MATCH(N$1,'UN POP Dep rat MEDIUM VARIANT'!$C$17:$Y$17,0),0))</f>
        <v>0.58227749230196124</v>
      </c>
      <c r="O54" s="60">
        <f t="shared" si="68"/>
        <v>0.58496589986816461</v>
      </c>
      <c r="P54" s="60">
        <f t="shared" si="69"/>
        <v>0.58765430743436797</v>
      </c>
      <c r="Q54" s="60">
        <f t="shared" si="70"/>
        <v>0.59034271500057134</v>
      </c>
      <c r="R54" s="60">
        <f t="shared" si="71"/>
        <v>0.5930311225667747</v>
      </c>
      <c r="S54" s="60">
        <f>100/(100+VLOOKUP($B54,'UN POP Dep rat MEDIUM VARIANT'!$C$17:$Y$272,MATCH(S$1,'UN POP Dep rat MEDIUM VARIANT'!$C$17:$Y$17,0),0))</f>
        <v>0.59571953013297796</v>
      </c>
      <c r="T54" s="60">
        <f t="shared" si="72"/>
        <v>0.59816536073456472</v>
      </c>
      <c r="U54" s="60">
        <f t="shared" si="73"/>
        <v>0.60061119133615148</v>
      </c>
      <c r="V54" s="60">
        <f t="shared" si="74"/>
        <v>0.60305702193773825</v>
      </c>
      <c r="W54" s="60">
        <f t="shared" si="75"/>
        <v>0.60550285253932501</v>
      </c>
      <c r="X54" s="60">
        <f>100/(100+VLOOKUP($B54,'UN POP Dep rat MEDIUM VARIANT'!$C$17:$Y$272,MATCH(X$1,'UN POP Dep rat MEDIUM VARIANT'!$C$17:$Y$17,0),0))</f>
        <v>0.60794868314091177</v>
      </c>
      <c r="Y54" s="60">
        <f t="shared" si="76"/>
        <v>0.6101557409189009</v>
      </c>
      <c r="Z54" s="60">
        <f t="shared" si="77"/>
        <v>0.61236279869689003</v>
      </c>
      <c r="AA54" s="60">
        <f t="shared" si="78"/>
        <v>0.61456985647487916</v>
      </c>
      <c r="AB54" s="60">
        <f t="shared" si="79"/>
        <v>0.61677691425286829</v>
      </c>
      <c r="AC54" s="60">
        <f>100/(100+VLOOKUP($B54,'UN POP Dep rat MEDIUM VARIANT'!$C$17:$Y$272,MATCH(AC$1,'UN POP Dep rat MEDIUM VARIANT'!$C$17:$Y$17,0),0))</f>
        <v>0.61898397203085742</v>
      </c>
      <c r="AD54" s="60">
        <f t="shared" si="80"/>
        <v>0.62080775735505167</v>
      </c>
      <c r="AE54" s="60">
        <f t="shared" si="81"/>
        <v>0.62263154267924592</v>
      </c>
      <c r="AF54" s="60">
        <f t="shared" si="82"/>
        <v>0.62445532800344017</v>
      </c>
      <c r="AG54" s="60">
        <f t="shared" si="83"/>
        <v>0.62627911332763442</v>
      </c>
      <c r="AH54" s="60">
        <f>100/(100+VLOOKUP($B54,'UN POP Dep rat MEDIUM VARIANT'!$C$17:$Y$272,MATCH(AH$1,'UN POP Dep rat MEDIUM VARIANT'!$C$17:$Y$17,0),0))</f>
        <v>0.62810289865182878</v>
      </c>
      <c r="AI54" s="60">
        <f t="shared" si="84"/>
        <v>0.62961679380658819</v>
      </c>
      <c r="AJ54" s="60">
        <f t="shared" si="85"/>
        <v>0.63113068896134761</v>
      </c>
      <c r="AK54" s="60">
        <f t="shared" si="86"/>
        <v>0.63264458411610702</v>
      </c>
      <c r="AL54" s="60">
        <f t="shared" si="87"/>
        <v>0.63415847927086644</v>
      </c>
      <c r="AM54" s="60">
        <f>100/(100+VLOOKUP($B54,'UN POP Dep rat MEDIUM VARIANT'!$C$17:$Y$272,MATCH(AM$1,'UN POP Dep rat MEDIUM VARIANT'!$C$17:$Y$17,0),0))</f>
        <v>0.63567237442562563</v>
      </c>
      <c r="AN54" s="60">
        <f t="shared" si="88"/>
        <v>0.63683652631696552</v>
      </c>
      <c r="AO54" s="60">
        <f t="shared" si="89"/>
        <v>0.63800067820830542</v>
      </c>
      <c r="AP54" s="60">
        <f t="shared" si="90"/>
        <v>0.63916483009964531</v>
      </c>
      <c r="AQ54" s="60">
        <f t="shared" si="91"/>
        <v>0.6403289819909852</v>
      </c>
      <c r="AR54" s="60">
        <f>100/(100+VLOOKUP($B54,'UN POP Dep rat MEDIUM VARIANT'!$C$17:$Y$272,MATCH(AR$1,'UN POP Dep rat MEDIUM VARIANT'!$C$17:$Y$17,0),0))</f>
        <v>0.64149313388232487</v>
      </c>
      <c r="AS54" s="60">
        <f t="shared" si="92"/>
        <v>0.64231914199482809</v>
      </c>
      <c r="AT54" s="60">
        <f t="shared" si="93"/>
        <v>0.64314515010733131</v>
      </c>
      <c r="AU54" s="60">
        <f t="shared" si="94"/>
        <v>0.64397115821983453</v>
      </c>
      <c r="AV54" s="60">
        <f t="shared" si="95"/>
        <v>0.64479716633233775</v>
      </c>
      <c r="AW54" s="60">
        <f>100/(100+VLOOKUP($B54,'UN POP Dep rat MEDIUM VARIANT'!$C$17:$Y$272,MATCH(AW$1,'UN POP Dep rat MEDIUM VARIANT'!$C$17:$Y$17,0),0))</f>
        <v>0.64562317444484096</v>
      </c>
      <c r="AX54" s="60">
        <f t="shared" si="96"/>
        <v>0.64615737185159838</v>
      </c>
      <c r="AY54" s="60">
        <f t="shared" si="97"/>
        <v>0.6466915692583558</v>
      </c>
      <c r="AZ54" s="60">
        <f t="shared" si="98"/>
        <v>0.64722576666511322</v>
      </c>
      <c r="BA54" s="60">
        <f t="shared" si="99"/>
        <v>0.64775996407187064</v>
      </c>
      <c r="BB54" s="60">
        <f>100/(100+VLOOKUP($B54,'UN POP Dep rat MEDIUM VARIANT'!$C$17:$Y$272,MATCH(BB$1,'UN POP Dep rat MEDIUM VARIANT'!$C$17:$Y$17,0),0))</f>
        <v>0.64829416147862828</v>
      </c>
      <c r="BC54" s="60">
        <f t="shared" si="100"/>
        <v>0.64851197610932998</v>
      </c>
      <c r="BD54" s="60">
        <f t="shared" si="101"/>
        <v>0.64872979074003168</v>
      </c>
      <c r="BE54" s="60">
        <f t="shared" si="102"/>
        <v>0.64894760537073337</v>
      </c>
      <c r="BF54" s="60">
        <f t="shared" si="103"/>
        <v>0.64916542000143507</v>
      </c>
      <c r="BG54" s="60">
        <f>100/(100+VLOOKUP($B54,'UN POP Dep rat MEDIUM VARIANT'!$C$17:$Y$272,MATCH(BG$1,'UN POP Dep rat MEDIUM VARIANT'!$C$17:$Y$17,0),0))</f>
        <v>0.64938323463213665</v>
      </c>
      <c r="BH54" s="60">
        <f t="shared" si="104"/>
        <v>0.64935071782057718</v>
      </c>
      <c r="BI54" s="60">
        <f t="shared" si="105"/>
        <v>0.64931820100901771</v>
      </c>
      <c r="BJ54" s="60">
        <f t="shared" si="106"/>
        <v>0.64928568419745825</v>
      </c>
      <c r="BK54" s="60">
        <f t="shared" si="107"/>
        <v>0.64925316738589878</v>
      </c>
      <c r="BL54" s="60">
        <f>100/(100+VLOOKUP($B54,'UN POP Dep rat MEDIUM VARIANT'!$C$17:$Y$272,MATCH(BL$1,'UN POP Dep rat MEDIUM VARIANT'!$C$17:$Y$17,0),0))</f>
        <v>0.64922065057433909</v>
      </c>
      <c r="BM54" s="60">
        <f t="shared" si="108"/>
        <v>0.64899511837115698</v>
      </c>
      <c r="BN54" s="60">
        <f t="shared" si="109"/>
        <v>0.64876958616797487</v>
      </c>
      <c r="BO54" s="60">
        <f t="shared" si="110"/>
        <v>0.64854405396479275</v>
      </c>
      <c r="BP54" s="60">
        <f t="shared" si="111"/>
        <v>0.64831852176161064</v>
      </c>
      <c r="BQ54" s="60">
        <f>100/(100+VLOOKUP($B54,'UN POP Dep rat MEDIUM VARIANT'!$C$17:$Y$272,MATCH(BQ$1,'UN POP Dep rat MEDIUM VARIANT'!$C$17:$Y$17,0),0))</f>
        <v>0.64809298955842876</v>
      </c>
      <c r="BR54" s="60">
        <f t="shared" si="112"/>
        <v>0.64773091662654203</v>
      </c>
      <c r="BS54" s="60">
        <f t="shared" si="113"/>
        <v>0.6473688436946553</v>
      </c>
      <c r="BT54" s="60">
        <f t="shared" si="114"/>
        <v>0.64700677076276858</v>
      </c>
      <c r="BU54" s="60">
        <f t="shared" si="115"/>
        <v>0.64664469783088185</v>
      </c>
      <c r="BV54" s="60">
        <f>100/(100+VLOOKUP($B54,'UN POP Dep rat MEDIUM VARIANT'!$C$17:$Y$272,MATCH(BV$1,'UN POP Dep rat MEDIUM VARIANT'!$C$17:$Y$17,0),0))</f>
        <v>0.64628262489899491</v>
      </c>
      <c r="BW54" s="60">
        <f t="shared" si="116"/>
        <v>0.64580787296964426</v>
      </c>
      <c r="BX54" s="60">
        <f t="shared" si="117"/>
        <v>0.64533312104029361</v>
      </c>
      <c r="BY54" s="60">
        <f t="shared" si="118"/>
        <v>0.64485836911094296</v>
      </c>
      <c r="BZ54" s="60">
        <f t="shared" si="119"/>
        <v>0.64438361718159232</v>
      </c>
      <c r="CA54" s="60">
        <f>100/(100+VLOOKUP($B54,'UN POP Dep rat MEDIUM VARIANT'!$C$17:$Y$272,MATCH(CA$1,'UN POP Dep rat MEDIUM VARIANT'!$C$17:$Y$17,0),0))</f>
        <v>0.64390886525224145</v>
      </c>
      <c r="CB54" s="60">
        <f t="shared" si="120"/>
        <v>0.64331012216250372</v>
      </c>
      <c r="CC54" s="60">
        <f t="shared" si="121"/>
        <v>0.64271137907276599</v>
      </c>
      <c r="CD54" s="60">
        <f t="shared" si="122"/>
        <v>0.64211263598302826</v>
      </c>
      <c r="CE54" s="60">
        <f t="shared" si="123"/>
        <v>0.64151389289329053</v>
      </c>
      <c r="CF54" s="60">
        <f>100/(100+VLOOKUP($B54,'UN POP Dep rat MEDIUM VARIANT'!$C$17:$Y$272,MATCH(CF$1,'UN POP Dep rat MEDIUM VARIANT'!$C$17:$Y$17,0),0))</f>
        <v>0.64091514980355291</v>
      </c>
      <c r="CG54" s="60"/>
    </row>
    <row r="55" spans="1:85" x14ac:dyDescent="0.2">
      <c r="B55" t="s">
        <v>762</v>
      </c>
      <c r="C55" t="s">
        <v>803</v>
      </c>
      <c r="D55" s="60">
        <f>(D53*D4+D54*D5)/D6</f>
        <v>0.63200906627454667</v>
      </c>
      <c r="E55" s="60">
        <f t="shared" si="60"/>
        <v>0.63339473497378529</v>
      </c>
      <c r="F55" s="60">
        <f t="shared" si="61"/>
        <v>0.63478040367302391</v>
      </c>
      <c r="G55" s="60">
        <f t="shared" si="62"/>
        <v>0.63616607237226253</v>
      </c>
      <c r="H55" s="60">
        <f t="shared" si="63"/>
        <v>0.63755174107150114</v>
      </c>
      <c r="I55" s="60">
        <f>(I53*I4+I54*I5)/I6</f>
        <v>0.63893740977073954</v>
      </c>
      <c r="J55" s="60">
        <f t="shared" si="64"/>
        <v>0.63993920365920154</v>
      </c>
      <c r="K55" s="60">
        <f t="shared" si="65"/>
        <v>0.64094099754766354</v>
      </c>
      <c r="L55" s="60">
        <f t="shared" si="66"/>
        <v>0.64194279143612554</v>
      </c>
      <c r="M55" s="60">
        <f t="shared" si="67"/>
        <v>0.64294458532458754</v>
      </c>
      <c r="N55" s="60">
        <f>(N53*N4+N54*N5)/N6</f>
        <v>0.64394637921304931</v>
      </c>
      <c r="O55" s="60">
        <f t="shared" si="68"/>
        <v>0.64470399449132254</v>
      </c>
      <c r="P55" s="60">
        <f t="shared" si="69"/>
        <v>0.64546160976959577</v>
      </c>
      <c r="Q55" s="60">
        <f t="shared" si="70"/>
        <v>0.64621922504786899</v>
      </c>
      <c r="R55" s="60">
        <f t="shared" si="71"/>
        <v>0.64697684032614222</v>
      </c>
      <c r="S55" s="60">
        <f>(S53*S4+S54*S5)/S6</f>
        <v>0.64773445560441545</v>
      </c>
      <c r="T55" s="60">
        <f t="shared" si="72"/>
        <v>0.64822657600978184</v>
      </c>
      <c r="U55" s="60">
        <f t="shared" si="73"/>
        <v>0.64871869641514823</v>
      </c>
      <c r="V55" s="60">
        <f t="shared" si="74"/>
        <v>0.64921081682051462</v>
      </c>
      <c r="W55" s="60">
        <f t="shared" si="75"/>
        <v>0.64970293722588102</v>
      </c>
      <c r="X55" s="60">
        <f>(X53*X4+X54*X5)/X6</f>
        <v>0.65019505763124763</v>
      </c>
      <c r="Y55" s="60">
        <f t="shared" si="76"/>
        <v>0.65039182253102878</v>
      </c>
      <c r="Z55" s="60">
        <f t="shared" si="77"/>
        <v>0.65058858743080994</v>
      </c>
      <c r="AA55" s="60">
        <f t="shared" si="78"/>
        <v>0.65078535233059109</v>
      </c>
      <c r="AB55" s="60">
        <f t="shared" si="79"/>
        <v>0.65098211723037225</v>
      </c>
      <c r="AC55" s="60">
        <f>(AC53*AC4+AC54*AC5)/AC6</f>
        <v>0.6511788821301534</v>
      </c>
      <c r="AD55" s="60">
        <f t="shared" si="80"/>
        <v>0.65092337061968275</v>
      </c>
      <c r="AE55" s="60">
        <f t="shared" si="81"/>
        <v>0.6506678591092121</v>
      </c>
      <c r="AF55" s="60">
        <f t="shared" si="82"/>
        <v>0.65041234759874145</v>
      </c>
      <c r="AG55" s="60">
        <f t="shared" si="83"/>
        <v>0.6501568360882708</v>
      </c>
      <c r="AH55" s="60">
        <f>(AH53*AH4+AH54*AH5)/AH6</f>
        <v>0.64990132457780037</v>
      </c>
      <c r="AI55" s="60">
        <f t="shared" si="84"/>
        <v>0.64948096825615842</v>
      </c>
      <c r="AJ55" s="60">
        <f t="shared" si="85"/>
        <v>0.64906061193451647</v>
      </c>
      <c r="AK55" s="60">
        <f t="shared" si="86"/>
        <v>0.64864025561287453</v>
      </c>
      <c r="AL55" s="60">
        <f t="shared" si="87"/>
        <v>0.64821989929123258</v>
      </c>
      <c r="AM55" s="60">
        <f>(AM53*AM4+AM54*AM5)/AM6</f>
        <v>0.64779954296959086</v>
      </c>
      <c r="AN55" s="60">
        <f t="shared" si="88"/>
        <v>0.64729638850362292</v>
      </c>
      <c r="AO55" s="60">
        <f t="shared" si="89"/>
        <v>0.64679323403765498</v>
      </c>
      <c r="AP55" s="60">
        <f t="shared" si="90"/>
        <v>0.64629007957168705</v>
      </c>
      <c r="AQ55" s="60">
        <f t="shared" si="91"/>
        <v>0.64578692510571911</v>
      </c>
      <c r="AR55" s="60">
        <f>(AR53*AR4+AR54*AR5)/AR6</f>
        <v>0.64528377063975106</v>
      </c>
      <c r="AS55" s="60">
        <f t="shared" si="92"/>
        <v>0.64473796178802523</v>
      </c>
      <c r="AT55" s="60">
        <f t="shared" si="93"/>
        <v>0.64419215293629939</v>
      </c>
      <c r="AU55" s="60">
        <f t="shared" si="94"/>
        <v>0.64364634408457355</v>
      </c>
      <c r="AV55" s="60">
        <f t="shared" si="95"/>
        <v>0.64310053523284771</v>
      </c>
      <c r="AW55" s="60">
        <f>(AW53*AW4+AW54*AW5)/AW6</f>
        <v>0.6425547263811221</v>
      </c>
      <c r="AX55" s="60">
        <f t="shared" si="96"/>
        <v>0.64197738704233454</v>
      </c>
      <c r="AY55" s="60">
        <f t="shared" si="97"/>
        <v>0.64140004770354697</v>
      </c>
      <c r="AZ55" s="60">
        <f t="shared" si="98"/>
        <v>0.64082270836475941</v>
      </c>
      <c r="BA55" s="60">
        <f t="shared" si="99"/>
        <v>0.64024536902597184</v>
      </c>
      <c r="BB55" s="60">
        <f>(BB53*BB4+BB54*BB5)/BB6</f>
        <v>0.63966802968718439</v>
      </c>
      <c r="BC55" s="60">
        <f t="shared" si="100"/>
        <v>0.63901091183184666</v>
      </c>
      <c r="BD55" s="60">
        <f t="shared" si="101"/>
        <v>0.63835379397650893</v>
      </c>
      <c r="BE55" s="60">
        <f t="shared" si="102"/>
        <v>0.6376966761211712</v>
      </c>
      <c r="BF55" s="60">
        <f t="shared" si="103"/>
        <v>0.63703955826583347</v>
      </c>
      <c r="BG55" s="60">
        <f>(BG53*BG4+BG54*BG5)/BG6</f>
        <v>0.63638244041049552</v>
      </c>
      <c r="BH55" s="60">
        <f t="shared" si="104"/>
        <v>0.63574333114459713</v>
      </c>
      <c r="BI55" s="60">
        <f t="shared" si="105"/>
        <v>0.63510422187869875</v>
      </c>
      <c r="BJ55" s="60">
        <f t="shared" si="106"/>
        <v>0.63446511261280036</v>
      </c>
      <c r="BK55" s="60">
        <f t="shared" si="107"/>
        <v>0.63382600334690198</v>
      </c>
      <c r="BL55" s="60">
        <f>(BL53*BL4+BL54*BL5)/BL6</f>
        <v>0.63318689408100337</v>
      </c>
      <c r="BM55" s="60">
        <f t="shared" si="108"/>
        <v>0.63254536122717731</v>
      </c>
      <c r="BN55" s="60">
        <f t="shared" si="109"/>
        <v>0.63190382837335124</v>
      </c>
      <c r="BO55" s="60">
        <f t="shared" si="110"/>
        <v>0.63126229551952517</v>
      </c>
      <c r="BP55" s="60">
        <f t="shared" si="111"/>
        <v>0.63062076266569911</v>
      </c>
      <c r="BQ55" s="60">
        <f>(BQ53*BQ4+BQ54*BQ5)/BQ6</f>
        <v>0.62997922981187282</v>
      </c>
      <c r="BR55" s="60">
        <f t="shared" si="112"/>
        <v>0.62932147619904577</v>
      </c>
      <c r="BS55" s="60">
        <f t="shared" si="113"/>
        <v>0.62866372258621872</v>
      </c>
      <c r="BT55" s="60">
        <f t="shared" si="114"/>
        <v>0.62800596897339167</v>
      </c>
      <c r="BU55" s="60">
        <f t="shared" si="115"/>
        <v>0.62734821536056462</v>
      </c>
      <c r="BV55" s="60">
        <f>(BV53*BV4+BV54*BV5)/BV6</f>
        <v>0.62669046174773768</v>
      </c>
      <c r="BW55" s="60">
        <f t="shared" si="116"/>
        <v>0.62601030806307312</v>
      </c>
      <c r="BX55" s="60">
        <f t="shared" si="117"/>
        <v>0.62533015437840855</v>
      </c>
      <c r="BY55" s="60">
        <f t="shared" si="118"/>
        <v>0.62465000069374399</v>
      </c>
      <c r="BZ55" s="60">
        <f t="shared" si="119"/>
        <v>0.62396984700907943</v>
      </c>
      <c r="CA55" s="60">
        <f>(CA53*CA4+CA54*CA5)/CA6</f>
        <v>0.62328969332441475</v>
      </c>
      <c r="CB55" s="60">
        <f t="shared" si="120"/>
        <v>0.62257222515122523</v>
      </c>
      <c r="CC55" s="60">
        <f t="shared" si="121"/>
        <v>0.62185475697803572</v>
      </c>
      <c r="CD55" s="60">
        <f t="shared" si="122"/>
        <v>0.6211372888048462</v>
      </c>
      <c r="CE55" s="60">
        <f t="shared" si="123"/>
        <v>0.62041982063165668</v>
      </c>
      <c r="CF55" s="60">
        <f>(CF53*CF4+CF54*CF5)/CF6</f>
        <v>0.61970235245846694</v>
      </c>
    </row>
    <row r="56" spans="1:85" x14ac:dyDescent="0.2">
      <c r="B56" t="s">
        <v>343</v>
      </c>
      <c r="C56" t="s">
        <v>803</v>
      </c>
      <c r="D56" s="60">
        <f>100/(100+VLOOKUP($B56,'UN POP Dep rat MEDIUM VARIANT'!$C$17:$Y$272,MATCH(D$1,'UN POP Dep rat MEDIUM VARIANT'!$C$17:$Y$17,0),0))</f>
        <v>0.64997326139207567</v>
      </c>
      <c r="E56" s="60">
        <f t="shared" si="60"/>
        <v>0.64728220903206701</v>
      </c>
      <c r="F56" s="60">
        <f t="shared" si="61"/>
        <v>0.64459115667205835</v>
      </c>
      <c r="G56" s="60">
        <f t="shared" si="62"/>
        <v>0.64190010431204969</v>
      </c>
      <c r="H56" s="60">
        <f t="shared" si="63"/>
        <v>0.63920905195204103</v>
      </c>
      <c r="I56" s="60">
        <f>100/(100+VLOOKUP($B56,'UN POP Dep rat MEDIUM VARIANT'!$C$17:$Y$272,MATCH(I$1,'UN POP Dep rat MEDIUM VARIANT'!$C$17:$Y$17,0),0))</f>
        <v>0.63651799959203248</v>
      </c>
      <c r="J56" s="60">
        <f t="shared" si="64"/>
        <v>0.6337270132599917</v>
      </c>
      <c r="K56" s="60">
        <f t="shared" si="65"/>
        <v>0.63093602692795092</v>
      </c>
      <c r="L56" s="60">
        <f t="shared" si="66"/>
        <v>0.62814504059591014</v>
      </c>
      <c r="M56" s="60">
        <f t="shared" si="67"/>
        <v>0.62535405426386936</v>
      </c>
      <c r="N56" s="60">
        <f>100/(100+VLOOKUP($B56,'UN POP Dep rat MEDIUM VARIANT'!$C$17:$Y$272,MATCH(N$1,'UN POP Dep rat MEDIUM VARIANT'!$C$17:$Y$17,0),0))</f>
        <v>0.6225630679318287</v>
      </c>
      <c r="O56" s="60">
        <f t="shared" si="68"/>
        <v>0.62086730720335603</v>
      </c>
      <c r="P56" s="60">
        <f t="shared" si="69"/>
        <v>0.61917154647488337</v>
      </c>
      <c r="Q56" s="60">
        <f t="shared" si="70"/>
        <v>0.61747578574641071</v>
      </c>
      <c r="R56" s="60">
        <f t="shared" si="71"/>
        <v>0.61578002501793805</v>
      </c>
      <c r="S56" s="60">
        <f>100/(100+VLOOKUP($B56,'UN POP Dep rat MEDIUM VARIANT'!$C$17:$Y$272,MATCH(S$1,'UN POP Dep rat MEDIUM VARIANT'!$C$17:$Y$17,0),0))</f>
        <v>0.61408426428946561</v>
      </c>
      <c r="T56" s="60">
        <f t="shared" si="72"/>
        <v>0.61364286794129375</v>
      </c>
      <c r="U56" s="60">
        <f t="shared" si="73"/>
        <v>0.61320147159312188</v>
      </c>
      <c r="V56" s="60">
        <f t="shared" si="74"/>
        <v>0.61276007524495002</v>
      </c>
      <c r="W56" s="60">
        <f t="shared" si="75"/>
        <v>0.61231867889677816</v>
      </c>
      <c r="X56" s="60">
        <f>100/(100+VLOOKUP($B56,'UN POP Dep rat MEDIUM VARIANT'!$C$17:$Y$272,MATCH(X$1,'UN POP Dep rat MEDIUM VARIANT'!$C$17:$Y$17,0),0))</f>
        <v>0.61187728254860607</v>
      </c>
      <c r="Y56" s="60">
        <f t="shared" si="76"/>
        <v>0.6119810311530125</v>
      </c>
      <c r="Z56" s="60">
        <f t="shared" si="77"/>
        <v>0.61208477975741893</v>
      </c>
      <c r="AA56" s="60">
        <f t="shared" si="78"/>
        <v>0.61218852836182536</v>
      </c>
      <c r="AB56" s="60">
        <f t="shared" si="79"/>
        <v>0.61229227696623179</v>
      </c>
      <c r="AC56" s="60">
        <f>100/(100+VLOOKUP($B56,'UN POP Dep rat MEDIUM VARIANT'!$C$17:$Y$272,MATCH(AC$1,'UN POP Dep rat MEDIUM VARIANT'!$C$17:$Y$17,0),0))</f>
        <v>0.61239602557063844</v>
      </c>
      <c r="AD56" s="60">
        <f t="shared" si="80"/>
        <v>0.61208220213206721</v>
      </c>
      <c r="AE56" s="60">
        <f t="shared" si="81"/>
        <v>0.61176837869349598</v>
      </c>
      <c r="AF56" s="60">
        <f t="shared" si="82"/>
        <v>0.61145455525492476</v>
      </c>
      <c r="AG56" s="60">
        <f t="shared" si="83"/>
        <v>0.61114073181635353</v>
      </c>
      <c r="AH56" s="60">
        <f>100/(100+VLOOKUP($B56,'UN POP Dep rat MEDIUM VARIANT'!$C$17:$Y$272,MATCH(AH$1,'UN POP Dep rat MEDIUM VARIANT'!$C$17:$Y$17,0),0))</f>
        <v>0.61082690837778253</v>
      </c>
      <c r="AI56" s="60">
        <f t="shared" si="84"/>
        <v>0.60974243811409878</v>
      </c>
      <c r="AJ56" s="60">
        <f t="shared" si="85"/>
        <v>0.60865796785041504</v>
      </c>
      <c r="AK56" s="60">
        <f t="shared" si="86"/>
        <v>0.60757349758673129</v>
      </c>
      <c r="AL56" s="60">
        <f t="shared" si="87"/>
        <v>0.60648902732304755</v>
      </c>
      <c r="AM56" s="60">
        <f>100/(100+VLOOKUP($B56,'UN POP Dep rat MEDIUM VARIANT'!$C$17:$Y$272,MATCH(AM$1,'UN POP Dep rat MEDIUM VARIANT'!$C$17:$Y$17,0),0))</f>
        <v>0.60540455705936358</v>
      </c>
      <c r="AN56" s="60">
        <f t="shared" si="88"/>
        <v>0.60363679316104768</v>
      </c>
      <c r="AO56" s="60">
        <f t="shared" si="89"/>
        <v>0.60186902926273178</v>
      </c>
      <c r="AP56" s="60">
        <f t="shared" si="90"/>
        <v>0.60010126536441588</v>
      </c>
      <c r="AQ56" s="60">
        <f t="shared" si="91"/>
        <v>0.59833350146609998</v>
      </c>
      <c r="AR56" s="60">
        <f>100/(100+VLOOKUP($B56,'UN POP Dep rat MEDIUM VARIANT'!$C$17:$Y$272,MATCH(AR$1,'UN POP Dep rat MEDIUM VARIANT'!$C$17:$Y$17,0),0))</f>
        <v>0.59656573756778419</v>
      </c>
      <c r="AS56" s="60">
        <f t="shared" si="92"/>
        <v>0.59513724838708015</v>
      </c>
      <c r="AT56" s="60">
        <f t="shared" si="93"/>
        <v>0.59370875920637611</v>
      </c>
      <c r="AU56" s="60">
        <f t="shared" si="94"/>
        <v>0.59228027002567207</v>
      </c>
      <c r="AV56" s="60">
        <f t="shared" si="95"/>
        <v>0.59085178084496803</v>
      </c>
      <c r="AW56" s="60">
        <f>100/(100+VLOOKUP($B56,'UN POP Dep rat MEDIUM VARIANT'!$C$17:$Y$272,MATCH(AW$1,'UN POP Dep rat MEDIUM VARIANT'!$C$17:$Y$17,0),0))</f>
        <v>0.58942329166426377</v>
      </c>
      <c r="AX56" s="60">
        <f t="shared" si="96"/>
        <v>0.58819876057687603</v>
      </c>
      <c r="AY56" s="60">
        <f t="shared" si="97"/>
        <v>0.5869742294894883</v>
      </c>
      <c r="AZ56" s="60">
        <f t="shared" si="98"/>
        <v>0.58574969840210056</v>
      </c>
      <c r="BA56" s="60">
        <f t="shared" si="99"/>
        <v>0.58452516731471282</v>
      </c>
      <c r="BB56" s="60">
        <f>100/(100+VLOOKUP($B56,'UN POP Dep rat MEDIUM VARIANT'!$C$17:$Y$272,MATCH(BB$1,'UN POP Dep rat MEDIUM VARIANT'!$C$17:$Y$17,0),0))</f>
        <v>0.5833006362273252</v>
      </c>
      <c r="BC56" s="60">
        <f t="shared" si="100"/>
        <v>0.58220585530400559</v>
      </c>
      <c r="BD56" s="60">
        <f t="shared" si="101"/>
        <v>0.58111107438068599</v>
      </c>
      <c r="BE56" s="60">
        <f t="shared" si="102"/>
        <v>0.58001629345736638</v>
      </c>
      <c r="BF56" s="60">
        <f t="shared" si="103"/>
        <v>0.57892151253404678</v>
      </c>
      <c r="BG56" s="60">
        <f>100/(100+VLOOKUP($B56,'UN POP Dep rat MEDIUM VARIANT'!$C$17:$Y$272,MATCH(BG$1,'UN POP Dep rat MEDIUM VARIANT'!$C$17:$Y$17,0),0))</f>
        <v>0.57782673161072706</v>
      </c>
      <c r="BH56" s="60">
        <f t="shared" si="104"/>
        <v>0.57740035395813005</v>
      </c>
      <c r="BI56" s="60">
        <f t="shared" si="105"/>
        <v>0.57697397630553304</v>
      </c>
      <c r="BJ56" s="60">
        <f t="shared" si="106"/>
        <v>0.57654759865293603</v>
      </c>
      <c r="BK56" s="60">
        <f t="shared" si="107"/>
        <v>0.57612122100033902</v>
      </c>
      <c r="BL56" s="60">
        <f>100/(100+VLOOKUP($B56,'UN POP Dep rat MEDIUM VARIANT'!$C$17:$Y$272,MATCH(BL$1,'UN POP Dep rat MEDIUM VARIANT'!$C$17:$Y$17,0),0))</f>
        <v>0.57569484334774179</v>
      </c>
      <c r="BM56" s="60">
        <f t="shared" si="108"/>
        <v>0.575520875250493</v>
      </c>
      <c r="BN56" s="60">
        <f t="shared" si="109"/>
        <v>0.57534690715324421</v>
      </c>
      <c r="BO56" s="60">
        <f t="shared" si="110"/>
        <v>0.57517293905599542</v>
      </c>
      <c r="BP56" s="60">
        <f t="shared" si="111"/>
        <v>0.57499897095874664</v>
      </c>
      <c r="BQ56" s="60">
        <f>100/(100+VLOOKUP($B56,'UN POP Dep rat MEDIUM VARIANT'!$C$17:$Y$272,MATCH(BQ$1,'UN POP Dep rat MEDIUM VARIANT'!$C$17:$Y$17,0),0))</f>
        <v>0.57482500286149774</v>
      </c>
      <c r="BR56" s="60">
        <f t="shared" si="112"/>
        <v>0.57439739511770582</v>
      </c>
      <c r="BS56" s="60">
        <f t="shared" si="113"/>
        <v>0.57396978737391391</v>
      </c>
      <c r="BT56" s="60">
        <f t="shared" si="114"/>
        <v>0.573542179630122</v>
      </c>
      <c r="BU56" s="60">
        <f t="shared" si="115"/>
        <v>0.57311457188633008</v>
      </c>
      <c r="BV56" s="60">
        <f>100/(100+VLOOKUP($B56,'UN POP Dep rat MEDIUM VARIANT'!$C$17:$Y$272,MATCH(BV$1,'UN POP Dep rat MEDIUM VARIANT'!$C$17:$Y$17,0),0))</f>
        <v>0.57268696414253817</v>
      </c>
      <c r="BW56" s="60">
        <f t="shared" si="116"/>
        <v>0.57206202365317316</v>
      </c>
      <c r="BX56" s="60">
        <f t="shared" si="117"/>
        <v>0.57143708316380815</v>
      </c>
      <c r="BY56" s="60">
        <f t="shared" si="118"/>
        <v>0.57081214267444313</v>
      </c>
      <c r="BZ56" s="60">
        <f t="shared" si="119"/>
        <v>0.57018720218507812</v>
      </c>
      <c r="CA56" s="60">
        <f>100/(100+VLOOKUP($B56,'UN POP Dep rat MEDIUM VARIANT'!$C$17:$Y$272,MATCH(CA$1,'UN POP Dep rat MEDIUM VARIANT'!$C$17:$Y$17,0),0))</f>
        <v>0.56956226169571322</v>
      </c>
      <c r="CB56" s="60">
        <f t="shared" si="120"/>
        <v>0.56894449362621102</v>
      </c>
      <c r="CC56" s="60">
        <f t="shared" si="121"/>
        <v>0.56832672555670882</v>
      </c>
      <c r="CD56" s="60">
        <f t="shared" si="122"/>
        <v>0.56770895748720662</v>
      </c>
      <c r="CE56" s="60">
        <f t="shared" si="123"/>
        <v>0.56709118941770442</v>
      </c>
      <c r="CF56" s="60">
        <f>100/(100+VLOOKUP($B56,'UN POP Dep rat MEDIUM VARIANT'!$C$17:$Y$272,MATCH(CF$1,'UN POP Dep rat MEDIUM VARIANT'!$C$17:$Y$17,0),0))</f>
        <v>0.56647342134820211</v>
      </c>
    </row>
    <row r="57" spans="1:85" x14ac:dyDescent="0.2">
      <c r="B57" t="s">
        <v>115</v>
      </c>
      <c r="C57" t="s">
        <v>803</v>
      </c>
      <c r="D57" s="60">
        <f>100/(100+VLOOKUP($B57,'UN POP Dep rat MEDIUM VARIANT'!$C$17:$Y$272,MATCH(D$1,'UN POP Dep rat MEDIUM VARIANT'!$C$17:$Y$17,0),0))</f>
        <v>0.59728487274057862</v>
      </c>
      <c r="E57" s="60">
        <f t="shared" si="60"/>
        <v>0.59901645475837473</v>
      </c>
      <c r="F57" s="60">
        <f t="shared" si="61"/>
        <v>0.60074803677617084</v>
      </c>
      <c r="G57" s="60">
        <f t="shared" si="62"/>
        <v>0.60247961879396694</v>
      </c>
      <c r="H57" s="60">
        <f t="shared" si="63"/>
        <v>0.60421120081176305</v>
      </c>
      <c r="I57" s="60">
        <f>100/(100+VLOOKUP($B57,'UN POP Dep rat MEDIUM VARIANT'!$C$17:$Y$272,MATCH(I$1,'UN POP Dep rat MEDIUM VARIANT'!$C$17:$Y$17,0),0))</f>
        <v>0.60594278282955938</v>
      </c>
      <c r="J57" s="60">
        <f t="shared" si="64"/>
        <v>0.60790447076045073</v>
      </c>
      <c r="K57" s="60">
        <f t="shared" si="65"/>
        <v>0.60986615869134209</v>
      </c>
      <c r="L57" s="60">
        <f t="shared" si="66"/>
        <v>0.61182784662223344</v>
      </c>
      <c r="M57" s="60">
        <f t="shared" si="67"/>
        <v>0.61378953455312479</v>
      </c>
      <c r="N57" s="60">
        <f>100/(100+VLOOKUP($B57,'UN POP Dep rat MEDIUM VARIANT'!$C$17:$Y$272,MATCH(N$1,'UN POP Dep rat MEDIUM VARIANT'!$C$17:$Y$17,0),0))</f>
        <v>0.61575122248401604</v>
      </c>
      <c r="O57" s="60">
        <f t="shared" si="68"/>
        <v>0.61736140070353596</v>
      </c>
      <c r="P57" s="60">
        <f t="shared" si="69"/>
        <v>0.61897157892305588</v>
      </c>
      <c r="Q57" s="60">
        <f t="shared" si="70"/>
        <v>0.6205817571425758</v>
      </c>
      <c r="R57" s="60">
        <f t="shared" si="71"/>
        <v>0.62219193536209572</v>
      </c>
      <c r="S57" s="60">
        <f>100/(100+VLOOKUP($B57,'UN POP Dep rat MEDIUM VARIANT'!$C$17:$Y$272,MATCH(S$1,'UN POP Dep rat MEDIUM VARIANT'!$C$17:$Y$17,0),0))</f>
        <v>0.62380211358161575</v>
      </c>
      <c r="T57" s="60">
        <f t="shared" si="72"/>
        <v>0.625171227642626</v>
      </c>
      <c r="U57" s="60">
        <f t="shared" si="73"/>
        <v>0.62654034170363626</v>
      </c>
      <c r="V57" s="60">
        <f t="shared" si="74"/>
        <v>0.62790945576464652</v>
      </c>
      <c r="W57" s="60">
        <f t="shared" si="75"/>
        <v>0.62927856982565678</v>
      </c>
      <c r="X57" s="60">
        <f>100/(100+VLOOKUP($B57,'UN POP Dep rat MEDIUM VARIANT'!$C$17:$Y$272,MATCH(X$1,'UN POP Dep rat MEDIUM VARIANT'!$C$17:$Y$17,0),0))</f>
        <v>0.63064768388666681</v>
      </c>
      <c r="Y57" s="60">
        <f t="shared" si="76"/>
        <v>0.63182067856615498</v>
      </c>
      <c r="Z57" s="60">
        <f t="shared" si="77"/>
        <v>0.63299367324564315</v>
      </c>
      <c r="AA57" s="60">
        <f t="shared" si="78"/>
        <v>0.63416666792513132</v>
      </c>
      <c r="AB57" s="60">
        <f t="shared" si="79"/>
        <v>0.63533966260461949</v>
      </c>
      <c r="AC57" s="60">
        <f>100/(100+VLOOKUP($B57,'UN POP Dep rat MEDIUM VARIANT'!$C$17:$Y$272,MATCH(AC$1,'UN POP Dep rat MEDIUM VARIANT'!$C$17:$Y$17,0),0))</f>
        <v>0.63651265728410766</v>
      </c>
      <c r="AD57" s="60">
        <f t="shared" si="80"/>
        <v>0.6374315736272308</v>
      </c>
      <c r="AE57" s="60">
        <f t="shared" si="81"/>
        <v>0.63835048997035393</v>
      </c>
      <c r="AF57" s="60">
        <f t="shared" si="82"/>
        <v>0.63926940631347706</v>
      </c>
      <c r="AG57" s="60">
        <f t="shared" si="83"/>
        <v>0.64018832265660019</v>
      </c>
      <c r="AH57" s="60">
        <f>100/(100+VLOOKUP($B57,'UN POP Dep rat MEDIUM VARIANT'!$C$17:$Y$272,MATCH(AH$1,'UN POP Dep rat MEDIUM VARIANT'!$C$17:$Y$17,0),0))</f>
        <v>0.64110723899972322</v>
      </c>
      <c r="AI57" s="60">
        <f t="shared" si="84"/>
        <v>0.64183133663042402</v>
      </c>
      <c r="AJ57" s="60">
        <f t="shared" si="85"/>
        <v>0.64255543426112482</v>
      </c>
      <c r="AK57" s="60">
        <f t="shared" si="86"/>
        <v>0.64327953189182563</v>
      </c>
      <c r="AL57" s="60">
        <f t="shared" si="87"/>
        <v>0.64400362952252643</v>
      </c>
      <c r="AM57" s="60">
        <f>100/(100+VLOOKUP($B57,'UN POP Dep rat MEDIUM VARIANT'!$C$17:$Y$272,MATCH(AM$1,'UN POP Dep rat MEDIUM VARIANT'!$C$17:$Y$17,0),0))</f>
        <v>0.64472772715322724</v>
      </c>
      <c r="AN57" s="60">
        <f t="shared" si="88"/>
        <v>0.64550249210853561</v>
      </c>
      <c r="AO57" s="60">
        <f t="shared" si="89"/>
        <v>0.64627725706384398</v>
      </c>
      <c r="AP57" s="60">
        <f t="shared" si="90"/>
        <v>0.64705202201915235</v>
      </c>
      <c r="AQ57" s="60">
        <f t="shared" si="91"/>
        <v>0.64782678697446072</v>
      </c>
      <c r="AR57" s="60">
        <f>100/(100+VLOOKUP($B57,'UN POP Dep rat MEDIUM VARIANT'!$C$17:$Y$272,MATCH(AR$1,'UN POP Dep rat MEDIUM VARIANT'!$C$17:$Y$17,0),0))</f>
        <v>0.64860155192976932</v>
      </c>
      <c r="AS57" s="60">
        <f t="shared" si="92"/>
        <v>0.64921573156177725</v>
      </c>
      <c r="AT57" s="60">
        <f t="shared" si="93"/>
        <v>0.64982991119378519</v>
      </c>
      <c r="AU57" s="60">
        <f t="shared" si="94"/>
        <v>0.65044409082579313</v>
      </c>
      <c r="AV57" s="60">
        <f t="shared" si="95"/>
        <v>0.65105827045780107</v>
      </c>
      <c r="AW57" s="60">
        <f>100/(100+VLOOKUP($B57,'UN POP Dep rat MEDIUM VARIANT'!$C$17:$Y$272,MATCH(AW$1,'UN POP Dep rat MEDIUM VARIANT'!$C$17:$Y$17,0),0))</f>
        <v>0.65167245008980923</v>
      </c>
      <c r="AX57" s="60">
        <f t="shared" si="96"/>
        <v>0.6521628169938346</v>
      </c>
      <c r="AY57" s="60">
        <f t="shared" si="97"/>
        <v>0.65265318389785998</v>
      </c>
      <c r="AZ57" s="60">
        <f t="shared" si="98"/>
        <v>0.65314355080188535</v>
      </c>
      <c r="BA57" s="60">
        <f t="shared" si="99"/>
        <v>0.65363391770591073</v>
      </c>
      <c r="BB57" s="60">
        <f>100/(100+VLOOKUP($B57,'UN POP Dep rat MEDIUM VARIANT'!$C$17:$Y$272,MATCH(BB$1,'UN POP Dep rat MEDIUM VARIANT'!$C$17:$Y$17,0),0))</f>
        <v>0.65412428460993588</v>
      </c>
      <c r="BC57" s="60">
        <f t="shared" si="100"/>
        <v>0.65424978456092509</v>
      </c>
      <c r="BD57" s="60">
        <f t="shared" si="101"/>
        <v>0.65437528451191429</v>
      </c>
      <c r="BE57" s="60">
        <f t="shared" si="102"/>
        <v>0.6545007844629035</v>
      </c>
      <c r="BF57" s="60">
        <f t="shared" si="103"/>
        <v>0.6546262844138927</v>
      </c>
      <c r="BG57" s="60">
        <f>100/(100+VLOOKUP($B57,'UN POP Dep rat MEDIUM VARIANT'!$C$17:$Y$272,MATCH(BG$1,'UN POP Dep rat MEDIUM VARIANT'!$C$17:$Y$17,0),0))</f>
        <v>0.65475178436488179</v>
      </c>
      <c r="BH57" s="60">
        <f t="shared" si="104"/>
        <v>0.65449861644387897</v>
      </c>
      <c r="BI57" s="60">
        <f t="shared" si="105"/>
        <v>0.65424544852287614</v>
      </c>
      <c r="BJ57" s="60">
        <f t="shared" si="106"/>
        <v>0.65399228060187331</v>
      </c>
      <c r="BK57" s="60">
        <f t="shared" si="107"/>
        <v>0.65373911268087048</v>
      </c>
      <c r="BL57" s="60">
        <f>100/(100+VLOOKUP($B57,'UN POP Dep rat MEDIUM VARIANT'!$C$17:$Y$272,MATCH(BL$1,'UN POP Dep rat MEDIUM VARIANT'!$C$17:$Y$17,0),0))</f>
        <v>0.65348594475986754</v>
      </c>
      <c r="BM57" s="60">
        <f t="shared" si="108"/>
        <v>0.6531940264081213</v>
      </c>
      <c r="BN57" s="60">
        <f t="shared" si="109"/>
        <v>0.65290210805637505</v>
      </c>
      <c r="BO57" s="60">
        <f t="shared" si="110"/>
        <v>0.65261018970462881</v>
      </c>
      <c r="BP57" s="60">
        <f t="shared" si="111"/>
        <v>0.65231827135288256</v>
      </c>
      <c r="BQ57" s="60">
        <f>100/(100+VLOOKUP($B57,'UN POP Dep rat MEDIUM VARIANT'!$C$17:$Y$272,MATCH(BQ$1,'UN POP Dep rat MEDIUM VARIANT'!$C$17:$Y$17,0),0))</f>
        <v>0.65202635300113632</v>
      </c>
      <c r="BR57" s="60">
        <f t="shared" si="112"/>
        <v>0.65181380192670746</v>
      </c>
      <c r="BS57" s="60">
        <f t="shared" si="113"/>
        <v>0.6516012508522786</v>
      </c>
      <c r="BT57" s="60">
        <f t="shared" si="114"/>
        <v>0.65138869977784974</v>
      </c>
      <c r="BU57" s="60">
        <f t="shared" si="115"/>
        <v>0.65117614870342089</v>
      </c>
      <c r="BV57" s="60">
        <f>100/(100+VLOOKUP($B57,'UN POP Dep rat MEDIUM VARIANT'!$C$17:$Y$272,MATCH(BV$1,'UN POP Dep rat MEDIUM VARIANT'!$C$17:$Y$17,0),0))</f>
        <v>0.65096359762899214</v>
      </c>
      <c r="BW57" s="60">
        <f t="shared" si="116"/>
        <v>0.65067280848912556</v>
      </c>
      <c r="BX57" s="60">
        <f t="shared" si="117"/>
        <v>0.65038201934925899</v>
      </c>
      <c r="BY57" s="60">
        <f t="shared" si="118"/>
        <v>0.65009123020939241</v>
      </c>
      <c r="BZ57" s="60">
        <f t="shared" si="119"/>
        <v>0.64980044106952584</v>
      </c>
      <c r="CA57" s="60">
        <f>100/(100+VLOOKUP($B57,'UN POP Dep rat MEDIUM VARIANT'!$C$17:$Y$272,MATCH(CA$1,'UN POP Dep rat MEDIUM VARIANT'!$C$17:$Y$17,0),0))</f>
        <v>0.64950965192965904</v>
      </c>
      <c r="CB57" s="60">
        <f t="shared" si="120"/>
        <v>0.64909923586414642</v>
      </c>
      <c r="CC57" s="60">
        <f t="shared" si="121"/>
        <v>0.6486888197986338</v>
      </c>
      <c r="CD57" s="60">
        <f t="shared" si="122"/>
        <v>0.64827840373312118</v>
      </c>
      <c r="CE57" s="60">
        <f t="shared" si="123"/>
        <v>0.64786798766760856</v>
      </c>
      <c r="CF57" s="60">
        <f>100/(100+VLOOKUP($B57,'UN POP Dep rat MEDIUM VARIANT'!$C$17:$Y$272,MATCH(CF$1,'UN POP Dep rat MEDIUM VARIANT'!$C$17:$Y$17,0),0))</f>
        <v>0.64745757160209616</v>
      </c>
    </row>
    <row r="58" spans="1:85" ht="12" thickBot="1" x14ac:dyDescent="0.25"/>
    <row r="59" spans="1:85" ht="12.75" x14ac:dyDescent="0.2">
      <c r="C59" t="s">
        <v>813</v>
      </c>
      <c r="D59" s="101" t="s">
        <v>814</v>
      </c>
      <c r="E59" s="102" t="s">
        <v>815</v>
      </c>
      <c r="F59" s="102" t="s">
        <v>816</v>
      </c>
      <c r="G59" s="102" t="s">
        <v>816</v>
      </c>
      <c r="H59" s="104" t="s">
        <v>817</v>
      </c>
    </row>
    <row r="60" spans="1:85" ht="12" thickBot="1" x14ac:dyDescent="0.25">
      <c r="D60" s="105">
        <v>12.501417413781057</v>
      </c>
      <c r="E60" s="106">
        <v>-27.723003818148005</v>
      </c>
      <c r="F60" s="106">
        <v>19.103872599933265</v>
      </c>
      <c r="G60" s="106">
        <v>-0.17053467817568488</v>
      </c>
      <c r="H60" s="103">
        <v>0.76669831580933046</v>
      </c>
    </row>
    <row r="62" spans="1:85" x14ac:dyDescent="0.2">
      <c r="B62" t="s">
        <v>668</v>
      </c>
      <c r="C62" t="s">
        <v>808</v>
      </c>
      <c r="D62" s="52">
        <f t="shared" ref="D62:AI62" si="124">($D$60+$E$60*D51+$F$60*D51^2+$G$60*LN(D30))*D30</f>
        <v>5479.8424319080541</v>
      </c>
      <c r="E62" s="52">
        <f t="shared" si="124"/>
        <v>5744.6207380579071</v>
      </c>
      <c r="F62" s="52">
        <f t="shared" si="124"/>
        <v>6021.7574298714835</v>
      </c>
      <c r="G62" s="52">
        <f t="shared" si="124"/>
        <v>6280.7683058395232</v>
      </c>
      <c r="H62" s="52">
        <f t="shared" si="124"/>
        <v>6518.3756362411395</v>
      </c>
      <c r="I62" s="52">
        <f t="shared" si="124"/>
        <v>6764.6692946458961</v>
      </c>
      <c r="J62" s="52">
        <f t="shared" si="124"/>
        <v>7024.7485062115247</v>
      </c>
      <c r="K62" s="52">
        <f t="shared" si="124"/>
        <v>7294.6192214150205</v>
      </c>
      <c r="L62" s="52">
        <f t="shared" si="124"/>
        <v>7538.295973455165</v>
      </c>
      <c r="M62" s="52">
        <f t="shared" si="124"/>
        <v>7752.6329077763749</v>
      </c>
      <c r="N62" s="52">
        <f t="shared" si="124"/>
        <v>7973.0005985173748</v>
      </c>
      <c r="O62" s="52">
        <f t="shared" si="124"/>
        <v>8211.1287693982013</v>
      </c>
      <c r="P62" s="52">
        <f t="shared" si="124"/>
        <v>8456.6865741161873</v>
      </c>
      <c r="Q62" s="52">
        <f t="shared" si="124"/>
        <v>8680.2843211726959</v>
      </c>
      <c r="R62" s="52">
        <f t="shared" si="124"/>
        <v>8879.8596251222734</v>
      </c>
      <c r="S62" s="52">
        <f t="shared" si="124"/>
        <v>9084.4268862493536</v>
      </c>
      <c r="T62" s="52">
        <f t="shared" si="124"/>
        <v>9297.9213266830357</v>
      </c>
      <c r="U62" s="52">
        <f t="shared" si="124"/>
        <v>9516.9958939555527</v>
      </c>
      <c r="V62" s="52">
        <f t="shared" si="124"/>
        <v>9719.8211073927996</v>
      </c>
      <c r="W62" s="52">
        <f t="shared" si="124"/>
        <v>9905.1535359405061</v>
      </c>
      <c r="X62" s="52">
        <f t="shared" si="124"/>
        <v>10094.622868493718</v>
      </c>
      <c r="Y62" s="52">
        <f t="shared" si="124"/>
        <v>10278.498797498793</v>
      </c>
      <c r="Z62" s="52">
        <f t="shared" si="124"/>
        <v>10466.064801584989</v>
      </c>
      <c r="AA62" s="52">
        <f t="shared" si="124"/>
        <v>10645.254215791789</v>
      </c>
      <c r="AB62" s="52">
        <f t="shared" si="124"/>
        <v>10815.525565308055</v>
      </c>
      <c r="AC62" s="52">
        <f t="shared" si="124"/>
        <v>10988.881479760399</v>
      </c>
      <c r="AD62" s="52">
        <f t="shared" si="124"/>
        <v>11182.280539706466</v>
      </c>
      <c r="AE62" s="52">
        <f t="shared" si="124"/>
        <v>11379.916853312056</v>
      </c>
      <c r="AF62" s="52">
        <f t="shared" si="124"/>
        <v>11576.170976141319</v>
      </c>
      <c r="AG62" s="52">
        <f t="shared" si="124"/>
        <v>11770.840708010735</v>
      </c>
      <c r="AH62" s="52">
        <f t="shared" si="124"/>
        <v>11969.636750000891</v>
      </c>
      <c r="AI62" s="52">
        <f t="shared" si="124"/>
        <v>12203.526549231745</v>
      </c>
      <c r="AJ62" s="52">
        <f t="shared" ref="AJ62:BO62" si="125">($D$60+$E$60*AJ51+$F$60*AJ51^2+$G$60*LN(AJ30))*AJ30</f>
        <v>12443.890489823087</v>
      </c>
      <c r="AK62" s="52">
        <f t="shared" si="125"/>
        <v>12687.870376131728</v>
      </c>
      <c r="AL62" s="52">
        <f t="shared" si="125"/>
        <v>12935.452974378019</v>
      </c>
      <c r="AM62" s="52">
        <f t="shared" si="125"/>
        <v>13189.776808254994</v>
      </c>
      <c r="AN62" s="52">
        <f t="shared" si="125"/>
        <v>13397.441944600927</v>
      </c>
      <c r="AO62" s="52">
        <f t="shared" si="125"/>
        <v>13608.925306526797</v>
      </c>
      <c r="AP62" s="52">
        <f t="shared" si="125"/>
        <v>13821.478735797486</v>
      </c>
      <c r="AQ62" s="52">
        <f t="shared" si="125"/>
        <v>14035.042818148819</v>
      </c>
      <c r="AR62" s="52">
        <f t="shared" si="125"/>
        <v>14252.468629367873</v>
      </c>
      <c r="AS62" s="52">
        <f t="shared" si="125"/>
        <v>14448.881202196353</v>
      </c>
      <c r="AT62" s="52">
        <f t="shared" si="125"/>
        <v>14648.211514581224</v>
      </c>
      <c r="AU62" s="52">
        <f t="shared" si="125"/>
        <v>14846.847150967562</v>
      </c>
      <c r="AV62" s="52">
        <f t="shared" si="125"/>
        <v>15044.685349814901</v>
      </c>
      <c r="AW62" s="52">
        <f t="shared" si="125"/>
        <v>15245.378399801837</v>
      </c>
      <c r="AX62" s="52">
        <f t="shared" si="125"/>
        <v>15442.763775230076</v>
      </c>
      <c r="AY62" s="52">
        <f t="shared" si="125"/>
        <v>15642.862607187288</v>
      </c>
      <c r="AZ62" s="52">
        <f t="shared" si="125"/>
        <v>15842.043597314672</v>
      </c>
      <c r="BA62" s="52">
        <f t="shared" si="125"/>
        <v>16040.206363041407</v>
      </c>
      <c r="BB62" s="52">
        <f t="shared" si="125"/>
        <v>16241.011984128694</v>
      </c>
      <c r="BC62" s="52">
        <f t="shared" si="125"/>
        <v>16460.679691979596</v>
      </c>
      <c r="BD62" s="52">
        <f t="shared" si="125"/>
        <v>16683.66185022291</v>
      </c>
      <c r="BE62" s="52">
        <f t="shared" si="125"/>
        <v>16906.746501895042</v>
      </c>
      <c r="BF62" s="52">
        <f t="shared" si="125"/>
        <v>17129.854155279791</v>
      </c>
      <c r="BG62" s="52">
        <f t="shared" si="125"/>
        <v>17356.256693713913</v>
      </c>
      <c r="BH62" s="52">
        <f t="shared" si="125"/>
        <v>17602.046771968577</v>
      </c>
      <c r="BI62" s="52">
        <f t="shared" si="125"/>
        <v>17851.870827542883</v>
      </c>
      <c r="BJ62" s="52">
        <f t="shared" si="125"/>
        <v>18103.455013604391</v>
      </c>
      <c r="BK62" s="52">
        <f t="shared" si="125"/>
        <v>18356.767167861541</v>
      </c>
      <c r="BL62" s="52">
        <f t="shared" si="125"/>
        <v>18614.18461903726</v>
      </c>
      <c r="BM62" s="52">
        <f t="shared" si="125"/>
        <v>18876.107793191004</v>
      </c>
      <c r="BN62" s="52">
        <f t="shared" si="125"/>
        <v>19142.288911977812</v>
      </c>
      <c r="BO62" s="52">
        <f t="shared" si="125"/>
        <v>19411.99078088663</v>
      </c>
      <c r="BP62" s="52">
        <f t="shared" ref="BP62:CC62" si="126">($D$60+$E$60*BP51+$F$60*BP51^2+$G$60*LN(BP30))*BP30</f>
        <v>19685.250888369392</v>
      </c>
      <c r="BQ62" s="52">
        <f t="shared" si="126"/>
        <v>19962.939475344559</v>
      </c>
      <c r="BR62" s="52">
        <f t="shared" si="126"/>
        <v>20226.122477443889</v>
      </c>
      <c r="BS62" s="52">
        <f t="shared" si="126"/>
        <v>20493.167789240131</v>
      </c>
      <c r="BT62" s="52">
        <f t="shared" si="126"/>
        <v>20763.531023438863</v>
      </c>
      <c r="BU62" s="52">
        <f t="shared" si="126"/>
        <v>21037.247938454999</v>
      </c>
      <c r="BV62" s="52">
        <f t="shared" si="126"/>
        <v>21314.974669793388</v>
      </c>
      <c r="BW62" s="52">
        <f t="shared" si="126"/>
        <v>21582.796599815629</v>
      </c>
      <c r="BX62" s="52">
        <f t="shared" si="126"/>
        <v>21854.273040999986</v>
      </c>
      <c r="BY62" s="52">
        <f t="shared" si="126"/>
        <v>22128.103941314403</v>
      </c>
      <c r="BZ62" s="52">
        <f t="shared" si="126"/>
        <v>22404.290617267216</v>
      </c>
      <c r="CA62" s="52">
        <f t="shared" si="126"/>
        <v>22684.220767587216</v>
      </c>
      <c r="CB62" s="52">
        <f t="shared" si="126"/>
        <v>22964.849801960714</v>
      </c>
      <c r="CC62" s="52">
        <f t="shared" si="126"/>
        <v>23249.229025329289</v>
      </c>
    </row>
    <row r="63" spans="1:85" x14ac:dyDescent="0.2">
      <c r="B63" t="s">
        <v>622</v>
      </c>
      <c r="C63" t="s">
        <v>808</v>
      </c>
      <c r="D63" s="52">
        <f t="shared" ref="D63:AI63" si="127">($D$60+$E$60*D52+$F$60*D52^2+$G$60*LN(D31))*D31</f>
        <v>8409.0808441808804</v>
      </c>
      <c r="E63" s="52">
        <f t="shared" si="127"/>
        <v>8830.4102403717479</v>
      </c>
      <c r="F63" s="52">
        <f t="shared" si="127"/>
        <v>9273.6738664002005</v>
      </c>
      <c r="G63" s="52">
        <f t="shared" si="127"/>
        <v>9683.2528827324059</v>
      </c>
      <c r="H63" s="52">
        <f t="shared" si="127"/>
        <v>10053.120054014988</v>
      </c>
      <c r="I63" s="52">
        <f t="shared" si="127"/>
        <v>10438.451418612045</v>
      </c>
      <c r="J63" s="52">
        <f t="shared" si="127"/>
        <v>10843.733445790176</v>
      </c>
      <c r="K63" s="52">
        <f t="shared" si="127"/>
        <v>11266.574139716095</v>
      </c>
      <c r="L63" s="52">
        <f t="shared" si="127"/>
        <v>11652.577621823359</v>
      </c>
      <c r="M63" s="52">
        <f t="shared" si="127"/>
        <v>11997.018384383446</v>
      </c>
      <c r="N63" s="52">
        <f t="shared" si="127"/>
        <v>12353.820895863711</v>
      </c>
      <c r="O63" s="52">
        <f t="shared" si="127"/>
        <v>12757.758839640508</v>
      </c>
      <c r="P63" s="52">
        <f t="shared" si="127"/>
        <v>13180.182259244761</v>
      </c>
      <c r="Q63" s="52">
        <f t="shared" si="127"/>
        <v>13580.81782539069</v>
      </c>
      <c r="R63" s="52">
        <f t="shared" si="127"/>
        <v>13956.70371901056</v>
      </c>
      <c r="S63" s="52">
        <f t="shared" si="127"/>
        <v>14348.419157937127</v>
      </c>
      <c r="T63" s="52">
        <f t="shared" si="127"/>
        <v>14760.574963057919</v>
      </c>
      <c r="U63" s="52">
        <f t="shared" si="127"/>
        <v>15190.418984034066</v>
      </c>
      <c r="V63" s="52">
        <f t="shared" si="127"/>
        <v>15607.517683596574</v>
      </c>
      <c r="W63" s="52">
        <f t="shared" si="127"/>
        <v>16009.877732211296</v>
      </c>
      <c r="X63" s="52">
        <f t="shared" si="127"/>
        <v>16428.344522488071</v>
      </c>
      <c r="Y63" s="52">
        <f t="shared" si="127"/>
        <v>16792.645956593336</v>
      </c>
      <c r="Z63" s="52">
        <f t="shared" si="127"/>
        <v>17167.577701860799</v>
      </c>
      <c r="AA63" s="52">
        <f t="shared" si="127"/>
        <v>17538.817369111835</v>
      </c>
      <c r="AB63" s="52">
        <f t="shared" si="127"/>
        <v>17905.685925251215</v>
      </c>
      <c r="AC63" s="52">
        <f t="shared" si="127"/>
        <v>18282.769311507524</v>
      </c>
      <c r="AD63" s="52">
        <f t="shared" si="127"/>
        <v>18708.76304061984</v>
      </c>
      <c r="AE63" s="52">
        <f t="shared" si="127"/>
        <v>19148.51602706085</v>
      </c>
      <c r="AF63" s="52">
        <f t="shared" si="127"/>
        <v>19591.448470986674</v>
      </c>
      <c r="AG63" s="52">
        <f t="shared" si="127"/>
        <v>20037.151652414967</v>
      </c>
      <c r="AH63" s="52">
        <f t="shared" si="127"/>
        <v>20496.718622886307</v>
      </c>
      <c r="AI63" s="52">
        <f t="shared" si="127"/>
        <v>21127.553431752134</v>
      </c>
      <c r="AJ63" s="52">
        <f t="shared" ref="AJ63:BO63" si="128">($D$60+$E$60*AJ52+$F$60*AJ52^2+$G$60*LN(AJ31))*AJ31</f>
        <v>21786.975249774867</v>
      </c>
      <c r="AK63" s="52">
        <f t="shared" si="128"/>
        <v>22465.272415005002</v>
      </c>
      <c r="AL63" s="52">
        <f t="shared" si="128"/>
        <v>23162.262238056639</v>
      </c>
      <c r="AM63" s="52">
        <f t="shared" si="128"/>
        <v>23889.065272388671</v>
      </c>
      <c r="AN63" s="52">
        <f t="shared" si="128"/>
        <v>24332.123058534726</v>
      </c>
      <c r="AO63" s="52">
        <f t="shared" si="128"/>
        <v>24784.792920300682</v>
      </c>
      <c r="AP63" s="52">
        <f t="shared" si="128"/>
        <v>25235.631055221416</v>
      </c>
      <c r="AQ63" s="52">
        <f t="shared" si="128"/>
        <v>25684.173641012883</v>
      </c>
      <c r="AR63" s="52">
        <f t="shared" si="128"/>
        <v>26142.033566483966</v>
      </c>
      <c r="AS63" s="52">
        <f t="shared" si="128"/>
        <v>26461.287708951029</v>
      </c>
      <c r="AT63" s="52">
        <f t="shared" si="128"/>
        <v>26784.575008814165</v>
      </c>
      <c r="AU63" s="52">
        <f t="shared" si="128"/>
        <v>27101.94785226465</v>
      </c>
      <c r="AV63" s="52">
        <f t="shared" si="128"/>
        <v>27413.103660620083</v>
      </c>
      <c r="AW63" s="52">
        <f t="shared" si="128"/>
        <v>27727.970618574007</v>
      </c>
      <c r="AX63" s="52">
        <f t="shared" si="128"/>
        <v>28007.981380318608</v>
      </c>
      <c r="AY63" s="52">
        <f t="shared" si="128"/>
        <v>28290.784590977652</v>
      </c>
      <c r="AZ63" s="52">
        <f t="shared" si="128"/>
        <v>28569.417107796286</v>
      </c>
      <c r="BA63" s="52">
        <f t="shared" si="128"/>
        <v>28843.704867797205</v>
      </c>
      <c r="BB63" s="52">
        <f t="shared" si="128"/>
        <v>29120.595943619937</v>
      </c>
      <c r="BC63" s="52">
        <f t="shared" si="128"/>
        <v>29482.81713964367</v>
      </c>
      <c r="BD63" s="52">
        <f t="shared" si="128"/>
        <v>29849.924066519921</v>
      </c>
      <c r="BE63" s="52">
        <f t="shared" si="128"/>
        <v>30219.29180543296</v>
      </c>
      <c r="BF63" s="52">
        <f t="shared" si="128"/>
        <v>30590.886915322099</v>
      </c>
      <c r="BG63" s="52">
        <f t="shared" si="128"/>
        <v>30967.436105036159</v>
      </c>
      <c r="BH63" s="52">
        <f t="shared" si="128"/>
        <v>31466.080920415814</v>
      </c>
      <c r="BI63" s="52">
        <f t="shared" si="128"/>
        <v>31973.96214015517</v>
      </c>
      <c r="BJ63" s="52">
        <f t="shared" si="128"/>
        <v>32491.002665832853</v>
      </c>
      <c r="BK63" s="52">
        <f t="shared" si="128"/>
        <v>33017.355129293705</v>
      </c>
      <c r="BL63" s="52">
        <f t="shared" si="128"/>
        <v>33553.422154883549</v>
      </c>
      <c r="BM63" s="52">
        <f t="shared" si="128"/>
        <v>34117.335089399909</v>
      </c>
      <c r="BN63" s="52">
        <f t="shared" si="128"/>
        <v>34692.02702278144</v>
      </c>
      <c r="BO63" s="52">
        <f t="shared" si="128"/>
        <v>35277.926965385741</v>
      </c>
      <c r="BP63" s="52">
        <f t="shared" ref="BP63:CC63" si="129">($D$60+$E$60*BP52+$F$60*BP52^2+$G$60*LN(BP31))*BP31</f>
        <v>35875.243196390307</v>
      </c>
      <c r="BQ63" s="52">
        <f t="shared" si="129"/>
        <v>36483.942399875705</v>
      </c>
      <c r="BR63" s="52">
        <f t="shared" si="129"/>
        <v>36992.525565153548</v>
      </c>
      <c r="BS63" s="52">
        <f t="shared" si="129"/>
        <v>37508.834642082395</v>
      </c>
      <c r="BT63" s="52">
        <f t="shared" si="129"/>
        <v>38031.50957665273</v>
      </c>
      <c r="BU63" s="52">
        <f t="shared" si="129"/>
        <v>38560.605317501024</v>
      </c>
      <c r="BV63" s="52">
        <f t="shared" si="129"/>
        <v>39097.69751230361</v>
      </c>
      <c r="BW63" s="52">
        <f t="shared" si="129"/>
        <v>39553.887300669339</v>
      </c>
      <c r="BX63" s="52">
        <f t="shared" si="129"/>
        <v>40015.67127617298</v>
      </c>
      <c r="BY63" s="52">
        <f t="shared" si="129"/>
        <v>40481.076184380712</v>
      </c>
      <c r="BZ63" s="52">
        <f t="shared" si="129"/>
        <v>40950.100902109501</v>
      </c>
      <c r="CA63" s="52">
        <f t="shared" si="129"/>
        <v>41424.835936669806</v>
      </c>
      <c r="CB63" s="52">
        <f t="shared" si="129"/>
        <v>41876.8800688786</v>
      </c>
      <c r="CC63" s="52">
        <f t="shared" si="129"/>
        <v>42334.036882163404</v>
      </c>
    </row>
    <row r="64" spans="1:85" x14ac:dyDescent="0.2">
      <c r="B64" t="s">
        <v>624</v>
      </c>
      <c r="C64" t="s">
        <v>808</v>
      </c>
      <c r="D64" s="52">
        <f t="shared" ref="D64:AI64" si="130">($D$60+$E$60*D53+$F$60*D53^2+$G$60*LN(D32))*D32</f>
        <v>2747.0099773754441</v>
      </c>
      <c r="E64" s="52">
        <f t="shared" si="130"/>
        <v>2885.8148013440496</v>
      </c>
      <c r="F64" s="52">
        <f t="shared" si="130"/>
        <v>3031.3892501646892</v>
      </c>
      <c r="G64" s="52">
        <f t="shared" si="130"/>
        <v>3174.2704203397498</v>
      </c>
      <c r="H64" s="52">
        <f t="shared" si="130"/>
        <v>3313.4609921564343</v>
      </c>
      <c r="I64" s="52">
        <f t="shared" si="130"/>
        <v>3458.5423688316796</v>
      </c>
      <c r="J64" s="52">
        <f t="shared" si="130"/>
        <v>3613.9626188311345</v>
      </c>
      <c r="K64" s="52">
        <f t="shared" si="130"/>
        <v>3776.0932743834201</v>
      </c>
      <c r="L64" s="52">
        <f t="shared" si="130"/>
        <v>3924.3475192905394</v>
      </c>
      <c r="M64" s="52">
        <f t="shared" si="130"/>
        <v>4056.6540851613422</v>
      </c>
      <c r="N64" s="52">
        <f t="shared" si="130"/>
        <v>4193.2408548714202</v>
      </c>
      <c r="O64" s="52">
        <f t="shared" si="130"/>
        <v>4337.280018303004</v>
      </c>
      <c r="P64" s="52">
        <f t="shared" si="130"/>
        <v>4486.0611198475926</v>
      </c>
      <c r="Q64" s="52">
        <f t="shared" si="130"/>
        <v>4619.7213639788151</v>
      </c>
      <c r="R64" s="52">
        <f t="shared" si="130"/>
        <v>4736.6984949472062</v>
      </c>
      <c r="S64" s="52">
        <f t="shared" si="130"/>
        <v>4856.5079897764263</v>
      </c>
      <c r="T64" s="52">
        <f t="shared" si="130"/>
        <v>4982.8363652071512</v>
      </c>
      <c r="U64" s="52">
        <f t="shared" si="130"/>
        <v>5112.3195929253916</v>
      </c>
      <c r="V64" s="52">
        <f t="shared" si="130"/>
        <v>5229.9486618444462</v>
      </c>
      <c r="W64" s="52">
        <f t="shared" si="130"/>
        <v>5334.7992633776666</v>
      </c>
      <c r="X64" s="52">
        <f t="shared" si="130"/>
        <v>5441.6633709158477</v>
      </c>
      <c r="Y64" s="52">
        <f t="shared" si="130"/>
        <v>5555.1475770997649</v>
      </c>
      <c r="Z64" s="52">
        <f t="shared" si="130"/>
        <v>5670.9457628822829</v>
      </c>
      <c r="AA64" s="52">
        <f t="shared" si="130"/>
        <v>5778.9933010778295</v>
      </c>
      <c r="AB64" s="52">
        <f t="shared" si="130"/>
        <v>5878.7769429547443</v>
      </c>
      <c r="AC64" s="52">
        <f t="shared" si="130"/>
        <v>5980.2512095383445</v>
      </c>
      <c r="AD64" s="52">
        <f t="shared" si="130"/>
        <v>6090.9821835467474</v>
      </c>
      <c r="AE64" s="52">
        <f t="shared" si="130"/>
        <v>6203.8699857796555</v>
      </c>
      <c r="AF64" s="52">
        <f t="shared" si="130"/>
        <v>6315.5517693982802</v>
      </c>
      <c r="AG64" s="52">
        <f t="shared" si="130"/>
        <v>6425.8912598358293</v>
      </c>
      <c r="AH64" s="52">
        <f t="shared" si="130"/>
        <v>6538.2757026813015</v>
      </c>
      <c r="AI64" s="52">
        <f t="shared" si="130"/>
        <v>6655.5866602957003</v>
      </c>
      <c r="AJ64" s="52">
        <f t="shared" ref="AJ64:BO64" si="131">($D$60+$E$60*AJ53+$F$60*AJ53^2+$G$60*LN(AJ32))*AJ32</f>
        <v>6775.1961187423713</v>
      </c>
      <c r="AK64" s="52">
        <f t="shared" si="131"/>
        <v>6896.3865338113001</v>
      </c>
      <c r="AL64" s="52">
        <f t="shared" si="131"/>
        <v>7019.1667003145385</v>
      </c>
      <c r="AM64" s="52">
        <f t="shared" si="131"/>
        <v>7144.3386006218325</v>
      </c>
      <c r="AN64" s="52">
        <f t="shared" si="131"/>
        <v>7272.8490736603044</v>
      </c>
      <c r="AO64" s="52">
        <f t="shared" si="131"/>
        <v>7403.908068963101</v>
      </c>
      <c r="AP64" s="52">
        <f t="shared" si="131"/>
        <v>7536.7842858705208</v>
      </c>
      <c r="AQ64" s="52">
        <f t="shared" si="131"/>
        <v>7671.4913538286173</v>
      </c>
      <c r="AR64" s="52">
        <f t="shared" si="131"/>
        <v>7808.856872239714</v>
      </c>
      <c r="AS64" s="52">
        <f t="shared" si="131"/>
        <v>7948.6737764986992</v>
      </c>
      <c r="AT64" s="52">
        <f t="shared" si="131"/>
        <v>8091.2479571556159</v>
      </c>
      <c r="AU64" s="52">
        <f t="shared" si="131"/>
        <v>8234.0688759459044</v>
      </c>
      <c r="AV64" s="52">
        <f t="shared" si="131"/>
        <v>8377.0603102928126</v>
      </c>
      <c r="AW64" s="52">
        <f t="shared" si="131"/>
        <v>8522.8028227410505</v>
      </c>
      <c r="AX64" s="52">
        <f t="shared" si="131"/>
        <v>8670.8041285461532</v>
      </c>
      <c r="AY64" s="52">
        <f t="shared" si="131"/>
        <v>8821.6407683427478</v>
      </c>
      <c r="AZ64" s="52">
        <f t="shared" si="131"/>
        <v>8971.7213964308266</v>
      </c>
      <c r="BA64" s="52">
        <f t="shared" si="131"/>
        <v>9120.9187937969982</v>
      </c>
      <c r="BB64" s="52">
        <f t="shared" si="131"/>
        <v>9272.8754647690093</v>
      </c>
      <c r="BC64" s="52">
        <f t="shared" si="131"/>
        <v>9428.5051897189514</v>
      </c>
      <c r="BD64" s="52">
        <f t="shared" si="131"/>
        <v>9587.0513395673679</v>
      </c>
      <c r="BE64" s="52">
        <f t="shared" si="131"/>
        <v>9744.159720704658</v>
      </c>
      <c r="BF64" s="52">
        <f t="shared" si="131"/>
        <v>9899.6715118968714</v>
      </c>
      <c r="BG64" s="52">
        <f t="shared" si="131"/>
        <v>10057.981169894059</v>
      </c>
      <c r="BH64" s="52">
        <f t="shared" si="131"/>
        <v>10216.119314555035</v>
      </c>
      <c r="BI64" s="52">
        <f t="shared" si="131"/>
        <v>10377.013961394219</v>
      </c>
      <c r="BJ64" s="52">
        <f t="shared" si="131"/>
        <v>10536.884688060258</v>
      </c>
      <c r="BK64" s="52">
        <f t="shared" si="131"/>
        <v>10695.605280364849</v>
      </c>
      <c r="BL64" s="52">
        <f t="shared" si="131"/>
        <v>10856.996341757051</v>
      </c>
      <c r="BM64" s="52">
        <f t="shared" si="131"/>
        <v>11019.195414289412</v>
      </c>
      <c r="BN64" s="52">
        <f t="shared" si="131"/>
        <v>11184.074473101004</v>
      </c>
      <c r="BO64" s="52">
        <f t="shared" si="131"/>
        <v>11349.588960840458</v>
      </c>
      <c r="BP64" s="52">
        <f t="shared" ref="BP64:CC64" si="132">($D$60+$E$60*BP53+$F$60*BP53^2+$G$60*LN(BP32))*BP32</f>
        <v>11515.693259233467</v>
      </c>
      <c r="BQ64" s="52">
        <f t="shared" si="132"/>
        <v>11684.494385094229</v>
      </c>
      <c r="BR64" s="52">
        <f t="shared" si="132"/>
        <v>11855.286116218722</v>
      </c>
      <c r="BS64" s="52">
        <f t="shared" si="132"/>
        <v>12028.836088162168</v>
      </c>
      <c r="BT64" s="52">
        <f t="shared" si="132"/>
        <v>12203.75799985774</v>
      </c>
      <c r="BU64" s="52">
        <f t="shared" si="132"/>
        <v>12380.036894542549</v>
      </c>
      <c r="BV64" s="52">
        <f t="shared" si="132"/>
        <v>12559.132860152486</v>
      </c>
      <c r="BW64" s="52">
        <f t="shared" si="132"/>
        <v>12740.886446694276</v>
      </c>
      <c r="BX64" s="52">
        <f t="shared" si="132"/>
        <v>12925.544958428049</v>
      </c>
      <c r="BY64" s="52">
        <f t="shared" si="132"/>
        <v>13111.01414692988</v>
      </c>
      <c r="BZ64" s="52">
        <f t="shared" si="132"/>
        <v>13297.25070120791</v>
      </c>
      <c r="CA64" s="52">
        <f t="shared" si="132"/>
        <v>13486.415562361046</v>
      </c>
      <c r="CB64" s="52">
        <f t="shared" si="132"/>
        <v>13679.139012121554</v>
      </c>
      <c r="CC64" s="52">
        <f t="shared" si="132"/>
        <v>13874.91314050544</v>
      </c>
    </row>
    <row r="65" spans="2:81" x14ac:dyDescent="0.2">
      <c r="B65" t="s">
        <v>626</v>
      </c>
      <c r="C65" t="s">
        <v>808</v>
      </c>
      <c r="D65" s="52">
        <f t="shared" ref="D65:AI65" si="133">($D$60+$E$60*D54+$F$60*D54^2+$G$60*LN(D33))*D33</f>
        <v>1531.433929064739</v>
      </c>
      <c r="E65" s="52">
        <f t="shared" si="133"/>
        <v>1581.1115671781854</v>
      </c>
      <c r="F65" s="52">
        <f t="shared" si="133"/>
        <v>1632.3423115523658</v>
      </c>
      <c r="G65" s="52">
        <f t="shared" si="133"/>
        <v>1690.3638276130343</v>
      </c>
      <c r="H65" s="52">
        <f t="shared" si="133"/>
        <v>1755.7543407103317</v>
      </c>
      <c r="I65" s="52">
        <f t="shared" si="133"/>
        <v>1823.581610862349</v>
      </c>
      <c r="J65" s="52">
        <f t="shared" si="133"/>
        <v>1893.9289185915043</v>
      </c>
      <c r="K65" s="52">
        <f t="shared" si="133"/>
        <v>1966.8946862311184</v>
      </c>
      <c r="L65" s="52">
        <f t="shared" si="133"/>
        <v>2039.3332412819732</v>
      </c>
      <c r="M65" s="52">
        <f t="shared" si="133"/>
        <v>2111.0047039911688</v>
      </c>
      <c r="N65" s="52">
        <f t="shared" si="133"/>
        <v>2185.1234783880604</v>
      </c>
      <c r="O65" s="52">
        <f t="shared" si="133"/>
        <v>2263.0553489503986</v>
      </c>
      <c r="P65" s="52">
        <f t="shared" si="133"/>
        <v>2343.6855462844323</v>
      </c>
      <c r="Q65" s="52">
        <f t="shared" si="133"/>
        <v>2417.3914530268589</v>
      </c>
      <c r="R65" s="52">
        <f t="shared" si="133"/>
        <v>2483.4077264432885</v>
      </c>
      <c r="S65" s="52">
        <f t="shared" si="133"/>
        <v>2551.2247491756852</v>
      </c>
      <c r="T65" s="52">
        <f t="shared" si="133"/>
        <v>2622.9919090864701</v>
      </c>
      <c r="U65" s="52">
        <f t="shared" si="133"/>
        <v>2696.7582951817531</v>
      </c>
      <c r="V65" s="52">
        <f t="shared" si="133"/>
        <v>2761.2722686430325</v>
      </c>
      <c r="W65" s="52">
        <f t="shared" si="133"/>
        <v>2815.8411750183927</v>
      </c>
      <c r="X65" s="52">
        <f t="shared" si="133"/>
        <v>2871.5621984540526</v>
      </c>
      <c r="Y65" s="52">
        <f t="shared" si="133"/>
        <v>2930.6808281379181</v>
      </c>
      <c r="Z65" s="52">
        <f t="shared" si="133"/>
        <v>2991.0670432870447</v>
      </c>
      <c r="AA65" s="52">
        <f t="shared" si="133"/>
        <v>3044.8608595330088</v>
      </c>
      <c r="AB65" s="52">
        <f t="shared" si="133"/>
        <v>3091.70666990051</v>
      </c>
      <c r="AC65" s="52">
        <f t="shared" si="133"/>
        <v>3139.3928734746969</v>
      </c>
      <c r="AD65" s="52">
        <f t="shared" si="133"/>
        <v>3191.6305666065705</v>
      </c>
      <c r="AE65" s="52">
        <f t="shared" si="133"/>
        <v>3244.7996142082707</v>
      </c>
      <c r="AF65" s="52">
        <f t="shared" si="133"/>
        <v>3294.2624507082314</v>
      </c>
      <c r="AG65" s="52">
        <f t="shared" si="133"/>
        <v>3339.8460691745295</v>
      </c>
      <c r="AH65" s="52">
        <f t="shared" si="133"/>
        <v>3386.1623785664069</v>
      </c>
      <c r="AI65" s="52">
        <f t="shared" si="133"/>
        <v>3436.2931579458273</v>
      </c>
      <c r="AJ65" s="52">
        <f t="shared" ref="AJ65:BO65" si="134">($D$60+$E$60*AJ54+$F$60*AJ54^2+$G$60*LN(AJ33))*AJ33</f>
        <v>3487.2195425241398</v>
      </c>
      <c r="AK65" s="52">
        <f t="shared" si="134"/>
        <v>3537.7207514980842</v>
      </c>
      <c r="AL65" s="52">
        <f t="shared" si="134"/>
        <v>3587.7636790345496</v>
      </c>
      <c r="AM65" s="52">
        <f t="shared" si="134"/>
        <v>3638.5842385938085</v>
      </c>
      <c r="AN65" s="52">
        <f t="shared" si="134"/>
        <v>3693.7573236117814</v>
      </c>
      <c r="AO65" s="52">
        <f t="shared" si="134"/>
        <v>3749.7828903855407</v>
      </c>
      <c r="AP65" s="52">
        <f t="shared" si="134"/>
        <v>3807.4610963686468</v>
      </c>
      <c r="AQ65" s="52">
        <f t="shared" si="134"/>
        <v>3866.840688161647</v>
      </c>
      <c r="AR65" s="52">
        <f t="shared" si="134"/>
        <v>3927.1634212239296</v>
      </c>
      <c r="AS65" s="52">
        <f t="shared" si="134"/>
        <v>3992.0412414108187</v>
      </c>
      <c r="AT65" s="52">
        <f t="shared" si="134"/>
        <v>4057.9652938937161</v>
      </c>
      <c r="AU65" s="52">
        <f t="shared" si="134"/>
        <v>4126.2944835403714</v>
      </c>
      <c r="AV65" s="52">
        <f t="shared" si="134"/>
        <v>4197.10976969495</v>
      </c>
      <c r="AW65" s="52">
        <f t="shared" si="134"/>
        <v>4269.1090337052574</v>
      </c>
      <c r="AX65" s="52">
        <f t="shared" si="134"/>
        <v>4345.6199059237806</v>
      </c>
      <c r="AY65" s="52">
        <f t="shared" si="134"/>
        <v>4423.4461009844963</v>
      </c>
      <c r="AZ65" s="52">
        <f t="shared" si="134"/>
        <v>4504.1363043730717</v>
      </c>
      <c r="BA65" s="52">
        <f t="shared" si="134"/>
        <v>4587.7916902075676</v>
      </c>
      <c r="BB65" s="52">
        <f t="shared" si="134"/>
        <v>4672.9353491015336</v>
      </c>
      <c r="BC65" s="52">
        <f t="shared" si="134"/>
        <v>4763.4959967560362</v>
      </c>
      <c r="BD65" s="52">
        <f t="shared" si="134"/>
        <v>4855.739419557166</v>
      </c>
      <c r="BE65" s="52">
        <f t="shared" si="134"/>
        <v>4950.9201567419332</v>
      </c>
      <c r="BF65" s="52">
        <f t="shared" si="134"/>
        <v>5049.1371193549576</v>
      </c>
      <c r="BG65" s="52">
        <f t="shared" si="134"/>
        <v>5149.220265061088</v>
      </c>
      <c r="BH65" s="52">
        <f t="shared" si="134"/>
        <v>5254.6429975158771</v>
      </c>
      <c r="BI65" s="52">
        <f t="shared" si="134"/>
        <v>5362.1559668130858</v>
      </c>
      <c r="BJ65" s="52">
        <f t="shared" si="134"/>
        <v>5472.9581960939704</v>
      </c>
      <c r="BK65" s="52">
        <f t="shared" si="134"/>
        <v>5587.1593513647822</v>
      </c>
      <c r="BL65" s="52">
        <f t="shared" si="134"/>
        <v>5703.666173122695</v>
      </c>
      <c r="BM65" s="52">
        <f t="shared" si="134"/>
        <v>5825.531605361859</v>
      </c>
      <c r="BN65" s="52">
        <f t="shared" si="134"/>
        <v>5949.9506997823855</v>
      </c>
      <c r="BO65" s="52">
        <f t="shared" si="134"/>
        <v>6076.7823940415419</v>
      </c>
      <c r="BP65" s="52">
        <f t="shared" ref="BP65:CC65" si="135">($D$60+$E$60*BP54+$F$60*BP54^2+$G$60*LN(BP33))*BP33</f>
        <v>6206.0678457086924</v>
      </c>
      <c r="BQ65" s="52">
        <f t="shared" si="135"/>
        <v>6338.0500409718143</v>
      </c>
      <c r="BR65" s="52">
        <f t="shared" si="135"/>
        <v>6475.2273882077025</v>
      </c>
      <c r="BS65" s="52">
        <f t="shared" si="135"/>
        <v>6615.3509924336977</v>
      </c>
      <c r="BT65" s="52">
        <f t="shared" si="135"/>
        <v>6756.8909592087921</v>
      </c>
      <c r="BU65" s="52">
        <f t="shared" si="135"/>
        <v>6899.8117466466902</v>
      </c>
      <c r="BV65" s="52">
        <f t="shared" si="135"/>
        <v>7045.7347884948958</v>
      </c>
      <c r="BW65" s="52">
        <f t="shared" si="135"/>
        <v>7197.0513553598512</v>
      </c>
      <c r="BX65" s="52">
        <f t="shared" si="135"/>
        <v>7351.6333763876119</v>
      </c>
      <c r="BY65" s="52">
        <f t="shared" si="135"/>
        <v>7506.7662526631912</v>
      </c>
      <c r="BZ65" s="52">
        <f t="shared" si="135"/>
        <v>7662.3501123612814</v>
      </c>
      <c r="CA65" s="52">
        <f t="shared" si="135"/>
        <v>7821.1813356478615</v>
      </c>
      <c r="CB65" s="52">
        <f t="shared" si="135"/>
        <v>7986.2941612123404</v>
      </c>
      <c r="CC65" s="52">
        <f t="shared" si="135"/>
        <v>8154.9692978510675</v>
      </c>
    </row>
    <row r="66" spans="2:81" x14ac:dyDescent="0.2">
      <c r="B66" t="s">
        <v>762</v>
      </c>
      <c r="C66" t="s">
        <v>808</v>
      </c>
      <c r="D66" s="52">
        <f t="shared" ref="D66:AI66" si="136">($D$60+$E$60*D55+$F$60*D55^2+$G$60*LN(D34))*D34</f>
        <v>2601.6590879014325</v>
      </c>
      <c r="E66" s="52">
        <f t="shared" si="136"/>
        <v>2727.3621877603264</v>
      </c>
      <c r="F66" s="52">
        <f t="shared" si="136"/>
        <v>2858.9859286284177</v>
      </c>
      <c r="G66" s="52">
        <f t="shared" si="136"/>
        <v>2988.6087598860968</v>
      </c>
      <c r="H66" s="52">
        <f t="shared" si="136"/>
        <v>3115.4522980904835</v>
      </c>
      <c r="I66" s="52">
        <f t="shared" si="136"/>
        <v>3247.5685650899159</v>
      </c>
      <c r="J66" s="52">
        <f t="shared" si="136"/>
        <v>3388.6095275172174</v>
      </c>
      <c r="K66" s="52">
        <f t="shared" si="136"/>
        <v>3535.6175601203913</v>
      </c>
      <c r="L66" s="52">
        <f t="shared" si="136"/>
        <v>3669.9947073647404</v>
      </c>
      <c r="M66" s="52">
        <f t="shared" si="136"/>
        <v>3789.9745632283943</v>
      </c>
      <c r="N66" s="52">
        <f t="shared" si="136"/>
        <v>3913.8622955825058</v>
      </c>
      <c r="O66" s="52">
        <f t="shared" si="136"/>
        <v>4044.3598314410701</v>
      </c>
      <c r="P66" s="52">
        <f t="shared" si="136"/>
        <v>4179.1665752290864</v>
      </c>
      <c r="Q66" s="52">
        <f t="shared" si="136"/>
        <v>4299.7133381138974</v>
      </c>
      <c r="R66" s="52">
        <f t="shared" si="136"/>
        <v>4404.6022062894481</v>
      </c>
      <c r="S66" s="52">
        <f t="shared" si="136"/>
        <v>4512.0984218822468</v>
      </c>
      <c r="T66" s="52">
        <f t="shared" si="136"/>
        <v>4625.4382155680196</v>
      </c>
      <c r="U66" s="52">
        <f t="shared" si="136"/>
        <v>4741.6548254103272</v>
      </c>
      <c r="V66" s="52">
        <f t="shared" si="136"/>
        <v>4846.2390754843163</v>
      </c>
      <c r="W66" s="52">
        <f t="shared" si="136"/>
        <v>4938.3190389482224</v>
      </c>
      <c r="X66" s="52">
        <f t="shared" si="136"/>
        <v>5032.1974361923467</v>
      </c>
      <c r="Y66" s="52">
        <f t="shared" si="136"/>
        <v>5131.8114552634797</v>
      </c>
      <c r="Z66" s="52">
        <f t="shared" si="136"/>
        <v>5233.4408595555669</v>
      </c>
      <c r="AA66" s="52">
        <f t="shared" si="136"/>
        <v>5327.3194771809231</v>
      </c>
      <c r="AB66" s="52">
        <f t="shared" si="136"/>
        <v>5412.9636101861024</v>
      </c>
      <c r="AC66" s="52">
        <f t="shared" si="136"/>
        <v>5500.0278275498067</v>
      </c>
      <c r="AD66" s="52">
        <f t="shared" si="136"/>
        <v>5595.1133336790281</v>
      </c>
      <c r="AE66" s="52">
        <f t="shared" si="136"/>
        <v>5691.9274934375198</v>
      </c>
      <c r="AF66" s="52">
        <f t="shared" si="136"/>
        <v>5786.8226709987512</v>
      </c>
      <c r="AG66" s="52">
        <f t="shared" si="136"/>
        <v>5879.6331744989575</v>
      </c>
      <c r="AH66" s="52">
        <f t="shared" si="136"/>
        <v>5973.9979367855967</v>
      </c>
      <c r="AI66" s="52">
        <f t="shared" si="136"/>
        <v>6072.6292840342967</v>
      </c>
      <c r="AJ66" s="52">
        <f t="shared" ref="AJ66:BO66" si="137">($D$60+$E$60*AJ55+$F$60*AJ55^2+$G$60*LN(AJ34))*AJ34</f>
        <v>6172.9889188328689</v>
      </c>
      <c r="AK66" s="52">
        <f t="shared" si="137"/>
        <v>6274.1939370738673</v>
      </c>
      <c r="AL66" s="52">
        <f t="shared" si="137"/>
        <v>6376.2227102157422</v>
      </c>
      <c r="AM66" s="52">
        <f t="shared" si="137"/>
        <v>6480.0013850255536</v>
      </c>
      <c r="AN66" s="52">
        <f t="shared" si="137"/>
        <v>6587.0795956254997</v>
      </c>
      <c r="AO66" s="52">
        <f t="shared" si="137"/>
        <v>6696.0422756812641</v>
      </c>
      <c r="AP66" s="52">
        <f t="shared" si="137"/>
        <v>6806.3793877376302</v>
      </c>
      <c r="AQ66" s="52">
        <f t="shared" si="137"/>
        <v>6918.0993331810942</v>
      </c>
      <c r="AR66" s="52">
        <f t="shared" si="137"/>
        <v>7031.7725102507402</v>
      </c>
      <c r="AS66" s="52">
        <f t="shared" si="137"/>
        <v>7148.3177466648067</v>
      </c>
      <c r="AT66" s="52">
        <f t="shared" si="137"/>
        <v>7266.9312177892089</v>
      </c>
      <c r="AU66" s="52">
        <f t="shared" si="137"/>
        <v>7385.8172397759608</v>
      </c>
      <c r="AV66" s="52">
        <f t="shared" si="137"/>
        <v>7504.9356298964276</v>
      </c>
      <c r="AW66" s="52">
        <f t="shared" si="137"/>
        <v>7626.1321717447709</v>
      </c>
      <c r="AX66" s="52">
        <f t="shared" si="137"/>
        <v>7750.1817076177522</v>
      </c>
      <c r="AY66" s="52">
        <f t="shared" si="137"/>
        <v>7876.4227504583851</v>
      </c>
      <c r="AZ66" s="52">
        <f t="shared" si="137"/>
        <v>8002.3160582056735</v>
      </c>
      <c r="BA66" s="52">
        <f t="shared" si="137"/>
        <v>8127.7979676956538</v>
      </c>
      <c r="BB66" s="52">
        <f t="shared" si="137"/>
        <v>8255.4543526835878</v>
      </c>
      <c r="BC66" s="52">
        <f t="shared" si="137"/>
        <v>8387.4224501079698</v>
      </c>
      <c r="BD66" s="52">
        <f t="shared" si="137"/>
        <v>8521.7479089436893</v>
      </c>
      <c r="BE66" s="52">
        <f t="shared" si="137"/>
        <v>8655.2979427018527</v>
      </c>
      <c r="BF66" s="52">
        <f t="shared" si="137"/>
        <v>8787.991722762652</v>
      </c>
      <c r="BG66" s="52">
        <f t="shared" si="137"/>
        <v>8923.0106520195495</v>
      </c>
      <c r="BH66" s="52">
        <f t="shared" si="137"/>
        <v>9059.8683308439777</v>
      </c>
      <c r="BI66" s="52">
        <f t="shared" si="137"/>
        <v>9199.118708039261</v>
      </c>
      <c r="BJ66" s="52">
        <f t="shared" si="137"/>
        <v>9338.1633873289466</v>
      </c>
      <c r="BK66" s="52">
        <f t="shared" si="137"/>
        <v>9476.9507378792696</v>
      </c>
      <c r="BL66" s="52">
        <f t="shared" si="137"/>
        <v>9618.13974817077</v>
      </c>
      <c r="BM66" s="52">
        <f t="shared" si="137"/>
        <v>9761.8580488661264</v>
      </c>
      <c r="BN66" s="52">
        <f t="shared" si="137"/>
        <v>9908.0778391521326</v>
      </c>
      <c r="BO66" s="52">
        <f t="shared" si="137"/>
        <v>10055.292732334072</v>
      </c>
      <c r="BP66" s="52">
        <f t="shared" ref="BP66:CC66" si="138">($D$60+$E$60*BP55+$F$60*BP55^2+$G$60*LN(BP34))*BP34</f>
        <v>10203.485000075034</v>
      </c>
      <c r="BQ66" s="52">
        <f t="shared" si="138"/>
        <v>10354.238399141495</v>
      </c>
      <c r="BR66" s="52">
        <f t="shared" si="138"/>
        <v>10508.201211842226</v>
      </c>
      <c r="BS66" s="52">
        <f t="shared" si="138"/>
        <v>10664.854836129298</v>
      </c>
      <c r="BT66" s="52">
        <f t="shared" si="138"/>
        <v>10822.911794990647</v>
      </c>
      <c r="BU66" s="52">
        <f t="shared" si="138"/>
        <v>10982.351709394896</v>
      </c>
      <c r="BV66" s="52">
        <f t="shared" si="138"/>
        <v>11144.545369524158</v>
      </c>
      <c r="BW66" s="52">
        <f t="shared" si="138"/>
        <v>11310.465900980607</v>
      </c>
      <c r="BX66" s="52">
        <f t="shared" si="138"/>
        <v>11479.291151189738</v>
      </c>
      <c r="BY66" s="52">
        <f t="shared" si="138"/>
        <v>11648.921133832855</v>
      </c>
      <c r="BZ66" s="52">
        <f t="shared" si="138"/>
        <v>11819.297103305193</v>
      </c>
      <c r="CA66" s="52">
        <f t="shared" si="138"/>
        <v>11992.595455405537</v>
      </c>
      <c r="CB66" s="52">
        <f t="shared" si="138"/>
        <v>12170.574849681443</v>
      </c>
      <c r="CC66" s="52">
        <f t="shared" si="138"/>
        <v>12351.666177924933</v>
      </c>
    </row>
    <row r="67" spans="2:81" x14ac:dyDescent="0.2">
      <c r="B67" t="s">
        <v>343</v>
      </c>
      <c r="C67" t="s">
        <v>808</v>
      </c>
      <c r="D67" s="52">
        <f t="shared" ref="D67:AI67" si="139">($D$60+$E$60*D56+$F$60*D56^2+$G$60*LN(D35))*D35</f>
        <v>42377.419801794626</v>
      </c>
      <c r="E67" s="52">
        <f t="shared" si="139"/>
        <v>43206.679405939394</v>
      </c>
      <c r="F67" s="52">
        <f t="shared" si="139"/>
        <v>44066.393796590972</v>
      </c>
      <c r="G67" s="52">
        <f t="shared" si="139"/>
        <v>45023.321332402775</v>
      </c>
      <c r="H67" s="52">
        <f t="shared" si="139"/>
        <v>46083.204495639329</v>
      </c>
      <c r="I67" s="52">
        <f t="shared" si="139"/>
        <v>47182.754983173058</v>
      </c>
      <c r="J67" s="52">
        <f t="shared" si="139"/>
        <v>48347.148488275379</v>
      </c>
      <c r="K67" s="52">
        <f t="shared" si="139"/>
        <v>49555.722131684699</v>
      </c>
      <c r="L67" s="52">
        <f t="shared" si="139"/>
        <v>50801.352362840793</v>
      </c>
      <c r="M67" s="52">
        <f t="shared" si="139"/>
        <v>52084.648414156101</v>
      </c>
      <c r="N67" s="52">
        <f t="shared" si="139"/>
        <v>53415.126158002015</v>
      </c>
      <c r="O67" s="52">
        <f t="shared" si="139"/>
        <v>54471.074211085433</v>
      </c>
      <c r="P67" s="52">
        <f t="shared" si="139"/>
        <v>55554.110343767839</v>
      </c>
      <c r="Q67" s="52">
        <f t="shared" si="139"/>
        <v>56648.11715391749</v>
      </c>
      <c r="R67" s="52">
        <f t="shared" si="139"/>
        <v>57752.673701465581</v>
      </c>
      <c r="S67" s="52">
        <f t="shared" si="139"/>
        <v>58884.825827753288</v>
      </c>
      <c r="T67" s="52">
        <f t="shared" si="139"/>
        <v>59622.776604093662</v>
      </c>
      <c r="U67" s="52">
        <f t="shared" si="139"/>
        <v>60370.555937172634</v>
      </c>
      <c r="V67" s="52">
        <f t="shared" si="139"/>
        <v>61114.716591574623</v>
      </c>
      <c r="W67" s="52">
        <f t="shared" si="139"/>
        <v>61854.899975485394</v>
      </c>
      <c r="X67" s="52">
        <f t="shared" si="139"/>
        <v>62604.65690012322</v>
      </c>
      <c r="Y67" s="52">
        <f t="shared" si="139"/>
        <v>63166.459217870586</v>
      </c>
      <c r="Z67" s="52">
        <f t="shared" si="139"/>
        <v>63732.618794706112</v>
      </c>
      <c r="AA67" s="52">
        <f t="shared" si="139"/>
        <v>64290.286443426645</v>
      </c>
      <c r="AB67" s="52">
        <f t="shared" si="139"/>
        <v>64839.184890702985</v>
      </c>
      <c r="AC67" s="52">
        <f t="shared" si="139"/>
        <v>65392.105176247838</v>
      </c>
      <c r="AD67" s="52">
        <f t="shared" si="139"/>
        <v>66108.949303528803</v>
      </c>
      <c r="AE67" s="52">
        <f t="shared" si="139"/>
        <v>66833.938192745845</v>
      </c>
      <c r="AF67" s="52">
        <f t="shared" si="139"/>
        <v>67547.924719076778</v>
      </c>
      <c r="AG67" s="52">
        <f t="shared" si="139"/>
        <v>68250.402743533705</v>
      </c>
      <c r="AH67" s="52">
        <f t="shared" si="139"/>
        <v>68960.502210809384</v>
      </c>
      <c r="AI67" s="52">
        <f t="shared" si="139"/>
        <v>69996.41803228193</v>
      </c>
      <c r="AJ67" s="52">
        <f t="shared" ref="AJ67:BO67" si="140">($D$60+$E$60*AJ56+$F$60*AJ56^2+$G$60*LN(AJ35))*AJ35</f>
        <v>71051.081400165058</v>
      </c>
      <c r="AK67" s="52">
        <f t="shared" si="140"/>
        <v>72109.627530063241</v>
      </c>
      <c r="AL67" s="52">
        <f t="shared" si="140"/>
        <v>73171.661300091509</v>
      </c>
      <c r="AM67" s="52">
        <f t="shared" si="140"/>
        <v>74252.460999183575</v>
      </c>
      <c r="AN67" s="52">
        <f t="shared" si="140"/>
        <v>75665.670149528203</v>
      </c>
      <c r="AO67" s="52">
        <f t="shared" si="140"/>
        <v>77112.329896835261</v>
      </c>
      <c r="AP67" s="52">
        <f t="shared" si="140"/>
        <v>78581.291202408553</v>
      </c>
      <c r="AQ67" s="52">
        <f t="shared" si="140"/>
        <v>80072.473874545351</v>
      </c>
      <c r="AR67" s="52">
        <f t="shared" si="140"/>
        <v>81598.11102701303</v>
      </c>
      <c r="AS67" s="52">
        <f t="shared" si="140"/>
        <v>82983.015980361175</v>
      </c>
      <c r="AT67" s="52">
        <f t="shared" si="140"/>
        <v>84395.810195468206</v>
      </c>
      <c r="AU67" s="52">
        <f t="shared" si="140"/>
        <v>85833.577742334208</v>
      </c>
      <c r="AV67" s="52">
        <f t="shared" si="140"/>
        <v>87296.638891308467</v>
      </c>
      <c r="AW67" s="52">
        <f t="shared" si="140"/>
        <v>88788.867567536552</v>
      </c>
      <c r="AX67" s="52">
        <f t="shared" si="140"/>
        <v>90193.784759345101</v>
      </c>
      <c r="AY67" s="52">
        <f t="shared" si="140"/>
        <v>91624.292182601537</v>
      </c>
      <c r="AZ67" s="52">
        <f t="shared" si="140"/>
        <v>93079.046527290644</v>
      </c>
      <c r="BA67" s="52">
        <f t="shared" si="140"/>
        <v>94558.397582669466</v>
      </c>
      <c r="BB67" s="52">
        <f t="shared" si="140"/>
        <v>96064.540341233151</v>
      </c>
      <c r="BC67" s="52">
        <f t="shared" si="140"/>
        <v>97516.303587380447</v>
      </c>
      <c r="BD67" s="52">
        <f t="shared" si="140"/>
        <v>98992.805994312585</v>
      </c>
      <c r="BE67" s="52">
        <f t="shared" si="140"/>
        <v>100493.1133927464</v>
      </c>
      <c r="BF67" s="52">
        <f t="shared" si="140"/>
        <v>102017.56856349882</v>
      </c>
      <c r="BG67" s="52">
        <f t="shared" si="140"/>
        <v>103567.89944796766</v>
      </c>
      <c r="BH67" s="52">
        <f t="shared" si="140"/>
        <v>104687.00650217352</v>
      </c>
      <c r="BI67" s="52">
        <f t="shared" si="140"/>
        <v>105818.97967393349</v>
      </c>
      <c r="BJ67" s="52">
        <f t="shared" si="140"/>
        <v>106960.42775399974</v>
      </c>
      <c r="BK67" s="52">
        <f t="shared" si="140"/>
        <v>108111.38930502624</v>
      </c>
      <c r="BL67" s="52">
        <f t="shared" si="140"/>
        <v>109275.5254553963</v>
      </c>
      <c r="BM67" s="52">
        <f t="shared" si="140"/>
        <v>110269.44515463365</v>
      </c>
      <c r="BN67" s="52">
        <f t="shared" si="140"/>
        <v>111272.48501830055</v>
      </c>
      <c r="BO67" s="52">
        <f t="shared" si="140"/>
        <v>112277.56302147666</v>
      </c>
      <c r="BP67" s="52">
        <f t="shared" ref="BP67:CC67" si="141">($D$60+$E$60*BP56+$F$60*BP56^2+$G$60*LN(BP35))*BP35</f>
        <v>113284.57444298075</v>
      </c>
      <c r="BQ67" s="52">
        <f t="shared" si="141"/>
        <v>114300.70598830879</v>
      </c>
      <c r="BR67" s="52">
        <f t="shared" si="141"/>
        <v>115520.7957711951</v>
      </c>
      <c r="BS67" s="52">
        <f t="shared" si="141"/>
        <v>116754.74453443437</v>
      </c>
      <c r="BT67" s="52">
        <f t="shared" si="141"/>
        <v>117991.17518235158</v>
      </c>
      <c r="BU67" s="52">
        <f t="shared" si="141"/>
        <v>119229.87766911491</v>
      </c>
      <c r="BV67" s="52">
        <f t="shared" si="141"/>
        <v>120482.4272248349</v>
      </c>
      <c r="BW67" s="52">
        <f t="shared" si="141"/>
        <v>121910.36659002282</v>
      </c>
      <c r="BX67" s="52">
        <f t="shared" si="141"/>
        <v>123356.65264571676</v>
      </c>
      <c r="BY67" s="52">
        <f t="shared" si="141"/>
        <v>124811.20830928686</v>
      </c>
      <c r="BZ67" s="52">
        <f t="shared" si="141"/>
        <v>126273.89268507452</v>
      </c>
      <c r="CA67" s="52">
        <f t="shared" si="141"/>
        <v>127755.13155611051</v>
      </c>
      <c r="CB67" s="52">
        <f t="shared" si="141"/>
        <v>129248.88968658719</v>
      </c>
      <c r="CC67" s="52">
        <f t="shared" si="141"/>
        <v>130761.51547310533</v>
      </c>
    </row>
    <row r="68" spans="2:81" x14ac:dyDescent="0.2"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/>
      <c r="BY68" s="61"/>
      <c r="BZ68" s="61"/>
      <c r="CA68" s="61"/>
      <c r="CB68" s="61"/>
      <c r="CC68" s="61"/>
    </row>
    <row r="69" spans="2:81" x14ac:dyDescent="0.2">
      <c r="B69" t="s">
        <v>668</v>
      </c>
      <c r="C69" t="s">
        <v>823</v>
      </c>
      <c r="D69" s="61"/>
      <c r="E69" s="61">
        <f>E44*2</f>
        <v>0.11469921246770776</v>
      </c>
      <c r="F69" s="61">
        <f t="shared" ref="F69:BQ70" si="142">F44*2</f>
        <v>0.11469921246770776</v>
      </c>
      <c r="G69" s="61">
        <f t="shared" si="142"/>
        <v>0.10223572035343276</v>
      </c>
      <c r="H69" s="61">
        <f t="shared" si="142"/>
        <v>8.9845684849330087E-2</v>
      </c>
      <c r="I69" s="61">
        <f t="shared" si="142"/>
        <v>8.9845684849330087E-2</v>
      </c>
      <c r="J69" s="61">
        <f t="shared" si="142"/>
        <v>8.9845684849330087E-2</v>
      </c>
      <c r="K69" s="61">
        <f t="shared" si="142"/>
        <v>8.9845684849330087E-2</v>
      </c>
      <c r="L69" s="61">
        <f t="shared" si="142"/>
        <v>7.7748274487468017E-2</v>
      </c>
      <c r="M69" s="61">
        <f t="shared" si="142"/>
        <v>6.5720891945614035E-2</v>
      </c>
      <c r="N69" s="61">
        <f t="shared" si="142"/>
        <v>6.5720891945614035E-2</v>
      </c>
      <c r="O69" s="61">
        <f t="shared" si="142"/>
        <v>6.5720891945614035E-2</v>
      </c>
      <c r="P69" s="61">
        <f t="shared" si="142"/>
        <v>6.5720891945614035E-2</v>
      </c>
      <c r="Q69" s="61">
        <f t="shared" si="142"/>
        <v>5.7211545328810676E-2</v>
      </c>
      <c r="R69" s="61">
        <f t="shared" si="142"/>
        <v>4.8737251356400613E-2</v>
      </c>
      <c r="S69" s="61">
        <f t="shared" si="142"/>
        <v>4.8737251356400613E-2</v>
      </c>
      <c r="T69" s="61">
        <f t="shared" si="142"/>
        <v>4.8737251356400613E-2</v>
      </c>
      <c r="U69" s="61">
        <f t="shared" si="142"/>
        <v>4.8737251356400613E-2</v>
      </c>
      <c r="V69" s="61">
        <f t="shared" si="142"/>
        <v>4.3132523305989601E-2</v>
      </c>
      <c r="W69" s="61">
        <f t="shared" si="142"/>
        <v>3.754312810340954E-2</v>
      </c>
      <c r="X69" s="61">
        <f t="shared" si="142"/>
        <v>3.754312810340954E-2</v>
      </c>
      <c r="Y69" s="61">
        <f t="shared" si="142"/>
        <v>3.754312810340954E-2</v>
      </c>
      <c r="Z69" s="61">
        <f t="shared" si="142"/>
        <v>3.754312810340954E-2</v>
      </c>
      <c r="AA69" s="61">
        <f t="shared" si="142"/>
        <v>3.4727777753808642E-2</v>
      </c>
      <c r="AB69" s="61">
        <f t="shared" si="142"/>
        <v>3.1916317480191747E-2</v>
      </c>
      <c r="AC69" s="61">
        <f t="shared" si="142"/>
        <v>3.1916317480191747E-2</v>
      </c>
      <c r="AD69" s="61">
        <f t="shared" si="142"/>
        <v>3.1916317480191747E-2</v>
      </c>
      <c r="AE69" s="61">
        <f t="shared" si="142"/>
        <v>3.1916317480191747E-2</v>
      </c>
      <c r="AF69" s="61">
        <f t="shared" si="142"/>
        <v>3.0701213270732719E-2</v>
      </c>
      <c r="AG69" s="61">
        <f t="shared" si="142"/>
        <v>2.9486835704505054E-2</v>
      </c>
      <c r="AH69" s="61">
        <f t="shared" si="142"/>
        <v>2.9486835704505054E-2</v>
      </c>
      <c r="AI69" s="61">
        <f t="shared" si="142"/>
        <v>2.9486835704505054E-2</v>
      </c>
      <c r="AJ69" s="61">
        <f t="shared" si="142"/>
        <v>2.9486835704505054E-2</v>
      </c>
      <c r="AK69" s="61">
        <f t="shared" si="142"/>
        <v>2.8902249764015231E-2</v>
      </c>
      <c r="AL69" s="61">
        <f t="shared" si="142"/>
        <v>2.8317832211274485E-2</v>
      </c>
      <c r="AM69" s="61">
        <f t="shared" si="142"/>
        <v>2.8317832211274485E-2</v>
      </c>
      <c r="AN69" s="61">
        <f t="shared" si="142"/>
        <v>2.8317832211274485E-2</v>
      </c>
      <c r="AO69" s="61">
        <f t="shared" si="142"/>
        <v>2.8317832211274485E-2</v>
      </c>
      <c r="AP69" s="61">
        <f t="shared" si="142"/>
        <v>2.7819790118186916E-2</v>
      </c>
      <c r="AQ69" s="61">
        <f t="shared" si="142"/>
        <v>2.7321870316549202E-2</v>
      </c>
      <c r="AR69" s="61">
        <f t="shared" si="142"/>
        <v>2.7321870316549202E-2</v>
      </c>
      <c r="AS69" s="61">
        <f t="shared" si="142"/>
        <v>2.7321870316549202E-2</v>
      </c>
      <c r="AT69" s="61">
        <f t="shared" si="142"/>
        <v>2.7321870316549202E-2</v>
      </c>
      <c r="AU69" s="61">
        <f t="shared" si="142"/>
        <v>2.6721811243834104E-2</v>
      </c>
      <c r="AV69" s="61">
        <f t="shared" si="142"/>
        <v>2.6121929780257069E-2</v>
      </c>
      <c r="AW69" s="61">
        <f t="shared" si="142"/>
        <v>2.6121929780257069E-2</v>
      </c>
      <c r="AX69" s="61">
        <f t="shared" si="142"/>
        <v>2.6121929780257069E-2</v>
      </c>
      <c r="AY69" s="61">
        <f t="shared" si="142"/>
        <v>2.6121929780257069E-2</v>
      </c>
      <c r="AZ69" s="61">
        <f t="shared" si="142"/>
        <v>2.5558046198189466E-2</v>
      </c>
      <c r="BA69" s="61">
        <f t="shared" si="142"/>
        <v>2.4994319548777177E-2</v>
      </c>
      <c r="BB69" s="61">
        <f t="shared" si="142"/>
        <v>2.4994319548777177E-2</v>
      </c>
      <c r="BC69" s="61">
        <f t="shared" si="142"/>
        <v>2.4994319548777177E-2</v>
      </c>
      <c r="BD69" s="61">
        <f t="shared" si="142"/>
        <v>2.4994319548777177E-2</v>
      </c>
      <c r="BE69" s="61">
        <f t="shared" si="142"/>
        <v>2.4524870475816751E-2</v>
      </c>
      <c r="BF69" s="61">
        <f t="shared" si="142"/>
        <v>2.4055530233990208E-2</v>
      </c>
      <c r="BG69" s="61">
        <f t="shared" si="142"/>
        <v>2.4055530233990208E-2</v>
      </c>
      <c r="BH69" s="61">
        <f t="shared" si="142"/>
        <v>2.4055530233990208E-2</v>
      </c>
      <c r="BI69" s="61">
        <f t="shared" si="142"/>
        <v>2.4055530233990208E-2</v>
      </c>
      <c r="BJ69" s="61">
        <f t="shared" si="142"/>
        <v>2.3741600338447189E-2</v>
      </c>
      <c r="BK69" s="61">
        <f t="shared" si="142"/>
        <v>2.3427719133258584E-2</v>
      </c>
      <c r="BL69" s="61">
        <f t="shared" si="142"/>
        <v>2.3427719133258584E-2</v>
      </c>
      <c r="BM69" s="61">
        <f t="shared" si="142"/>
        <v>2.3427719133258584E-2</v>
      </c>
      <c r="BN69" s="61">
        <f t="shared" si="142"/>
        <v>2.3427719133258584E-2</v>
      </c>
      <c r="BO69" s="61">
        <f t="shared" si="142"/>
        <v>2.3326890321890836E-2</v>
      </c>
      <c r="BP69" s="61">
        <f t="shared" si="142"/>
        <v>2.3226066534892897E-2</v>
      </c>
      <c r="BQ69" s="61">
        <f t="shared" si="142"/>
        <v>2.3226066534892897E-2</v>
      </c>
      <c r="BR69" s="61">
        <f t="shared" ref="BR69:CC73" si="143">BR44*2</f>
        <v>2.3226066534892897E-2</v>
      </c>
      <c r="BS69" s="61">
        <f t="shared" si="143"/>
        <v>2.3226066534892897E-2</v>
      </c>
      <c r="BT69" s="61">
        <f t="shared" si="143"/>
        <v>2.3155850123948607E-2</v>
      </c>
      <c r="BU69" s="61">
        <f t="shared" si="143"/>
        <v>2.3085636149878574E-2</v>
      </c>
      <c r="BV69" s="61">
        <f t="shared" si="143"/>
        <v>2.3085636149878574E-2</v>
      </c>
      <c r="BW69" s="61">
        <f t="shared" si="143"/>
        <v>2.3085636149878574E-2</v>
      </c>
      <c r="BX69" s="61">
        <f t="shared" si="143"/>
        <v>2.3085636149878574E-2</v>
      </c>
      <c r="BY69" s="61">
        <f t="shared" si="143"/>
        <v>2.2938249208121597E-2</v>
      </c>
      <c r="BZ69" s="61">
        <f t="shared" si="143"/>
        <v>2.2790873003877721E-2</v>
      </c>
      <c r="CA69" s="61">
        <f t="shared" si="143"/>
        <v>2.2790873003877721E-2</v>
      </c>
      <c r="CB69" s="61">
        <f t="shared" si="143"/>
        <v>2.2790873003877721E-2</v>
      </c>
      <c r="CC69" s="61">
        <f t="shared" si="143"/>
        <v>2.2790873003877721E-2</v>
      </c>
    </row>
    <row r="70" spans="2:81" x14ac:dyDescent="0.2">
      <c r="B70" t="s">
        <v>622</v>
      </c>
      <c r="C70" t="s">
        <v>823</v>
      </c>
      <c r="E70" s="61">
        <f t="shared" ref="E70:T74" si="144">E45*2</f>
        <v>0.11609373997617833</v>
      </c>
      <c r="F70" s="61">
        <f t="shared" si="144"/>
        <v>0.11609373997617833</v>
      </c>
      <c r="G70" s="61">
        <f t="shared" si="144"/>
        <v>0.10085382128800457</v>
      </c>
      <c r="H70" s="61">
        <f t="shared" si="144"/>
        <v>8.5723659137187713E-2</v>
      </c>
      <c r="I70" s="61">
        <f t="shared" si="144"/>
        <v>8.5723659137187713E-2</v>
      </c>
      <c r="J70" s="61">
        <f t="shared" si="144"/>
        <v>8.5723659137187713E-2</v>
      </c>
      <c r="K70" s="61">
        <f t="shared" si="144"/>
        <v>8.5723659137187713E-2</v>
      </c>
      <c r="L70" s="61">
        <f t="shared" si="144"/>
        <v>7.3519332656954095E-2</v>
      </c>
      <c r="M70" s="61">
        <f t="shared" si="144"/>
        <v>6.1386418122491015E-2</v>
      </c>
      <c r="N70" s="61">
        <f t="shared" si="144"/>
        <v>6.1386418122491015E-2</v>
      </c>
      <c r="O70" s="61">
        <f t="shared" si="144"/>
        <v>6.1386418122491015E-2</v>
      </c>
      <c r="P70" s="61">
        <f t="shared" si="144"/>
        <v>6.1386418122491015E-2</v>
      </c>
      <c r="Q70" s="61">
        <f t="shared" si="144"/>
        <v>5.3665711171779318E-2</v>
      </c>
      <c r="R70" s="61">
        <f t="shared" si="144"/>
        <v>4.5973921320400901E-2</v>
      </c>
      <c r="S70" s="61">
        <f t="shared" si="144"/>
        <v>4.5973921320400901E-2</v>
      </c>
      <c r="T70" s="61">
        <f t="shared" si="144"/>
        <v>4.5973921320400901E-2</v>
      </c>
      <c r="U70" s="61">
        <f t="shared" si="142"/>
        <v>4.5973921320400901E-2</v>
      </c>
      <c r="V70" s="61">
        <f t="shared" si="142"/>
        <v>4.0954812262277152E-2</v>
      </c>
      <c r="W70" s="61">
        <f t="shared" si="142"/>
        <v>3.5948015900553631E-2</v>
      </c>
      <c r="X70" s="61">
        <f t="shared" si="142"/>
        <v>3.5948015900553631E-2</v>
      </c>
      <c r="Y70" s="61">
        <f t="shared" si="142"/>
        <v>3.5948015900553631E-2</v>
      </c>
      <c r="Z70" s="61">
        <f t="shared" si="142"/>
        <v>3.5948015900553631E-2</v>
      </c>
      <c r="AA70" s="61">
        <f t="shared" si="142"/>
        <v>3.3871951961010005E-2</v>
      </c>
      <c r="AB70" s="61">
        <f t="shared" si="142"/>
        <v>3.1798004991766327E-2</v>
      </c>
      <c r="AC70" s="61">
        <f t="shared" si="142"/>
        <v>3.1798004991766327E-2</v>
      </c>
      <c r="AD70" s="61">
        <f t="shared" si="142"/>
        <v>3.1798004991766327E-2</v>
      </c>
      <c r="AE70" s="61">
        <f t="shared" si="142"/>
        <v>3.1798004991766327E-2</v>
      </c>
      <c r="AF70" s="61">
        <f t="shared" si="142"/>
        <v>3.0415345858521459E-2</v>
      </c>
      <c r="AG70" s="61">
        <f t="shared" si="142"/>
        <v>2.9033627638828996E-2</v>
      </c>
      <c r="AH70" s="61">
        <f t="shared" si="142"/>
        <v>2.9033627638828996E-2</v>
      </c>
      <c r="AI70" s="61">
        <f t="shared" si="142"/>
        <v>2.9033627638828996E-2</v>
      </c>
      <c r="AJ70" s="61">
        <f t="shared" si="142"/>
        <v>2.9033627638828996E-2</v>
      </c>
      <c r="AK70" s="61">
        <f t="shared" si="142"/>
        <v>2.7885055963722483E-2</v>
      </c>
      <c r="AL70" s="61">
        <f t="shared" si="142"/>
        <v>2.6737134458663991E-2</v>
      </c>
      <c r="AM70" s="61">
        <f t="shared" si="142"/>
        <v>2.6737134458663991E-2</v>
      </c>
      <c r="AN70" s="61">
        <f t="shared" si="142"/>
        <v>2.6737134458663991E-2</v>
      </c>
      <c r="AO70" s="61">
        <f t="shared" si="142"/>
        <v>2.6737134458663991E-2</v>
      </c>
      <c r="AP70" s="61">
        <f t="shared" si="142"/>
        <v>2.5627710783915791E-2</v>
      </c>
      <c r="AQ70" s="61">
        <f t="shared" si="142"/>
        <v>2.4518894400990643E-2</v>
      </c>
      <c r="AR70" s="61">
        <f t="shared" si="142"/>
        <v>2.4518894400990643E-2</v>
      </c>
      <c r="AS70" s="61">
        <f t="shared" si="142"/>
        <v>2.4518894400990643E-2</v>
      </c>
      <c r="AT70" s="61">
        <f t="shared" si="142"/>
        <v>2.4518894400990643E-2</v>
      </c>
      <c r="AU70" s="61">
        <f t="shared" si="142"/>
        <v>2.3634735978770305E-2</v>
      </c>
      <c r="AV70" s="61">
        <f t="shared" si="142"/>
        <v>2.2750963690815862E-2</v>
      </c>
      <c r="AW70" s="61">
        <f t="shared" si="142"/>
        <v>2.2750963690815862E-2</v>
      </c>
      <c r="AX70" s="61">
        <f t="shared" si="142"/>
        <v>2.2750963690815862E-2</v>
      </c>
      <c r="AY70" s="61">
        <f t="shared" si="142"/>
        <v>2.2750963690815862E-2</v>
      </c>
      <c r="AZ70" s="61">
        <f t="shared" si="142"/>
        <v>2.2164696981539223E-2</v>
      </c>
      <c r="BA70" s="61">
        <f t="shared" si="142"/>
        <v>2.1578600193651543E-2</v>
      </c>
      <c r="BB70" s="61">
        <f t="shared" si="142"/>
        <v>2.1578600193651543E-2</v>
      </c>
      <c r="BC70" s="61">
        <f t="shared" si="142"/>
        <v>2.1578600193651543E-2</v>
      </c>
      <c r="BD70" s="61">
        <f t="shared" si="142"/>
        <v>2.1578600193651543E-2</v>
      </c>
      <c r="BE70" s="61">
        <f t="shared" si="142"/>
        <v>2.1365260165682631E-2</v>
      </c>
      <c r="BF70" s="61">
        <f t="shared" si="142"/>
        <v>2.115194265178566E-2</v>
      </c>
      <c r="BG70" s="61">
        <f t="shared" si="142"/>
        <v>2.115194265178566E-2</v>
      </c>
      <c r="BH70" s="61">
        <f t="shared" si="142"/>
        <v>2.115194265178566E-2</v>
      </c>
      <c r="BI70" s="61">
        <f t="shared" si="142"/>
        <v>2.115194265178566E-2</v>
      </c>
      <c r="BJ70" s="61">
        <f t="shared" si="142"/>
        <v>2.1134365731656501E-2</v>
      </c>
      <c r="BK70" s="61">
        <f t="shared" si="142"/>
        <v>2.1116788964383737E-2</v>
      </c>
      <c r="BL70" s="61">
        <f t="shared" si="142"/>
        <v>2.1116788964383737E-2</v>
      </c>
      <c r="BM70" s="61">
        <f t="shared" si="142"/>
        <v>2.1116788964383737E-2</v>
      </c>
      <c r="BN70" s="61">
        <f t="shared" si="142"/>
        <v>2.1116788964383737E-2</v>
      </c>
      <c r="BO70" s="61">
        <f t="shared" si="142"/>
        <v>2.113270555490443E-2</v>
      </c>
      <c r="BP70" s="61">
        <f t="shared" si="142"/>
        <v>2.1148622270769746E-2</v>
      </c>
      <c r="BQ70" s="61">
        <f t="shared" si="142"/>
        <v>2.1148622270769746E-2</v>
      </c>
      <c r="BR70" s="61">
        <f t="shared" si="143"/>
        <v>2.1148622270769746E-2</v>
      </c>
      <c r="BS70" s="61">
        <f t="shared" si="143"/>
        <v>2.1148622270769746E-2</v>
      </c>
      <c r="BT70" s="61">
        <f t="shared" si="143"/>
        <v>2.1056805604229289E-2</v>
      </c>
      <c r="BU70" s="61">
        <f t="shared" si="143"/>
        <v>2.0964993108733676E-2</v>
      </c>
      <c r="BV70" s="61">
        <f t="shared" si="143"/>
        <v>2.0964993108733676E-2</v>
      </c>
      <c r="BW70" s="61">
        <f t="shared" si="143"/>
        <v>2.0964993108733676E-2</v>
      </c>
      <c r="BX70" s="61">
        <f t="shared" si="143"/>
        <v>2.0964993108733676E-2</v>
      </c>
      <c r="BY70" s="61">
        <f t="shared" si="143"/>
        <v>2.084590235532735E-2</v>
      </c>
      <c r="BZ70" s="61">
        <f t="shared" si="143"/>
        <v>2.0726818619661636E-2</v>
      </c>
      <c r="CA70" s="61">
        <f t="shared" si="143"/>
        <v>2.0726818619661636E-2</v>
      </c>
      <c r="CB70" s="61">
        <f t="shared" si="143"/>
        <v>2.0726818619661636E-2</v>
      </c>
      <c r="CC70" s="61">
        <f t="shared" si="143"/>
        <v>2.0726818619661636E-2</v>
      </c>
    </row>
    <row r="71" spans="2:81" x14ac:dyDescent="0.2">
      <c r="B71" t="s">
        <v>624</v>
      </c>
      <c r="C71" t="s">
        <v>823</v>
      </c>
      <c r="E71" s="61">
        <f t="shared" si="144"/>
        <v>0.12499805408345255</v>
      </c>
      <c r="F71" s="61">
        <f t="shared" ref="F71:BQ74" si="145">F46*2</f>
        <v>0.12499805408345255</v>
      </c>
      <c r="G71" s="61">
        <f t="shared" si="145"/>
        <v>0.11740159448302334</v>
      </c>
      <c r="H71" s="61">
        <f t="shared" si="145"/>
        <v>0.10983229076556134</v>
      </c>
      <c r="I71" s="61">
        <f t="shared" si="145"/>
        <v>0.10983229076556134</v>
      </c>
      <c r="J71" s="61">
        <f t="shared" si="145"/>
        <v>0.10983229076556134</v>
      </c>
      <c r="K71" s="61">
        <f t="shared" si="145"/>
        <v>0.10983229076556134</v>
      </c>
      <c r="L71" s="61">
        <f t="shared" si="145"/>
        <v>9.6738720493593E-2</v>
      </c>
      <c r="M71" s="61">
        <f t="shared" si="145"/>
        <v>8.3726408615107939E-2</v>
      </c>
      <c r="N71" s="61">
        <f t="shared" si="145"/>
        <v>8.3726408615107939E-2</v>
      </c>
      <c r="O71" s="61">
        <f t="shared" si="145"/>
        <v>8.3726408615107939E-2</v>
      </c>
      <c r="P71" s="61">
        <f t="shared" si="145"/>
        <v>8.3726408615107939E-2</v>
      </c>
      <c r="Q71" s="61">
        <f t="shared" si="145"/>
        <v>7.3108832233653054E-2</v>
      </c>
      <c r="R71" s="61">
        <f t="shared" si="145"/>
        <v>6.2545357450062511E-2</v>
      </c>
      <c r="S71" s="61">
        <f t="shared" si="145"/>
        <v>6.2545357450062511E-2</v>
      </c>
      <c r="T71" s="61">
        <f t="shared" si="145"/>
        <v>6.2545357450062511E-2</v>
      </c>
      <c r="U71" s="61">
        <f t="shared" si="145"/>
        <v>6.2545357450062511E-2</v>
      </c>
      <c r="V71" s="61">
        <f t="shared" si="145"/>
        <v>5.5502178658562773E-2</v>
      </c>
      <c r="W71" s="61">
        <f t="shared" si="145"/>
        <v>4.8483050910260062E-2</v>
      </c>
      <c r="X71" s="61">
        <f t="shared" si="145"/>
        <v>4.8483050910260062E-2</v>
      </c>
      <c r="Y71" s="61">
        <f t="shared" si="145"/>
        <v>4.8483050910260062E-2</v>
      </c>
      <c r="Z71" s="61">
        <f t="shared" si="145"/>
        <v>4.8483050910260062E-2</v>
      </c>
      <c r="AA71" s="61">
        <f t="shared" si="145"/>
        <v>4.4219963605182322E-2</v>
      </c>
      <c r="AB71" s="61">
        <f t="shared" si="145"/>
        <v>3.9965748188677264E-2</v>
      </c>
      <c r="AC71" s="61">
        <f t="shared" si="145"/>
        <v>3.9965748188677264E-2</v>
      </c>
      <c r="AD71" s="61">
        <f t="shared" si="145"/>
        <v>3.9965748188677264E-2</v>
      </c>
      <c r="AE71" s="61">
        <f t="shared" si="145"/>
        <v>3.9965748188677264E-2</v>
      </c>
      <c r="AF71" s="61">
        <f t="shared" si="145"/>
        <v>3.8652491651231191E-2</v>
      </c>
      <c r="AG71" s="61">
        <f t="shared" si="145"/>
        <v>3.7340080541083065E-2</v>
      </c>
      <c r="AH71" s="61">
        <f t="shared" si="145"/>
        <v>3.7340080541083065E-2</v>
      </c>
      <c r="AI71" s="61">
        <f t="shared" si="145"/>
        <v>3.7340080541083065E-2</v>
      </c>
      <c r="AJ71" s="61">
        <f t="shared" si="145"/>
        <v>3.7340080541083065E-2</v>
      </c>
      <c r="AK71" s="61">
        <f t="shared" si="145"/>
        <v>3.7069641221439298E-2</v>
      </c>
      <c r="AL71" s="61">
        <f t="shared" si="145"/>
        <v>3.6799237800282825E-2</v>
      </c>
      <c r="AM71" s="61">
        <f t="shared" si="145"/>
        <v>3.6799237800282825E-2</v>
      </c>
      <c r="AN71" s="61">
        <f t="shared" si="145"/>
        <v>3.6799237800282825E-2</v>
      </c>
      <c r="AO71" s="61">
        <f t="shared" si="145"/>
        <v>3.6799237800282825E-2</v>
      </c>
      <c r="AP71" s="61">
        <f t="shared" si="145"/>
        <v>3.6545337356869378E-2</v>
      </c>
      <c r="AQ71" s="61">
        <f t="shared" si="145"/>
        <v>3.6291468563819596E-2</v>
      </c>
      <c r="AR71" s="61">
        <f t="shared" si="145"/>
        <v>3.6291468563819596E-2</v>
      </c>
      <c r="AS71" s="61">
        <f t="shared" si="145"/>
        <v>3.6291468563819596E-2</v>
      </c>
      <c r="AT71" s="61">
        <f t="shared" si="145"/>
        <v>3.6291468563819596E-2</v>
      </c>
      <c r="AU71" s="61">
        <f t="shared" si="145"/>
        <v>3.5531992271869317E-2</v>
      </c>
      <c r="AV71" s="61">
        <f t="shared" si="145"/>
        <v>3.4772799242039909E-2</v>
      </c>
      <c r="AW71" s="61">
        <f t="shared" si="145"/>
        <v>3.4772799242039909E-2</v>
      </c>
      <c r="AX71" s="61">
        <f t="shared" si="145"/>
        <v>3.4772799242039909E-2</v>
      </c>
      <c r="AY71" s="61">
        <f t="shared" si="145"/>
        <v>3.4772799242039909E-2</v>
      </c>
      <c r="AZ71" s="61">
        <f t="shared" si="145"/>
        <v>3.3783445207806295E-2</v>
      </c>
      <c r="BA71" s="61">
        <f t="shared" si="145"/>
        <v>3.2794572220598006E-2</v>
      </c>
      <c r="BB71" s="61">
        <f t="shared" si="145"/>
        <v>3.2794572220598006E-2</v>
      </c>
      <c r="BC71" s="61">
        <f t="shared" si="145"/>
        <v>3.2794572220598006E-2</v>
      </c>
      <c r="BD71" s="61">
        <f t="shared" si="145"/>
        <v>3.2794572220598006E-2</v>
      </c>
      <c r="BE71" s="61">
        <f t="shared" si="145"/>
        <v>3.1694681225162835E-2</v>
      </c>
      <c r="BF71" s="61">
        <f t="shared" si="145"/>
        <v>3.05953853514489E-2</v>
      </c>
      <c r="BG71" s="61">
        <f t="shared" si="145"/>
        <v>3.05953853514489E-2</v>
      </c>
      <c r="BH71" s="61">
        <f t="shared" si="145"/>
        <v>3.05953853514489E-2</v>
      </c>
      <c r="BI71" s="61">
        <f t="shared" si="145"/>
        <v>3.05953853514489E-2</v>
      </c>
      <c r="BJ71" s="61">
        <f t="shared" si="145"/>
        <v>2.9713519591735071E-2</v>
      </c>
      <c r="BK71" s="61">
        <f t="shared" si="145"/>
        <v>2.8832036816845541E-2</v>
      </c>
      <c r="BL71" s="61">
        <f t="shared" si="145"/>
        <v>2.8832036816845541E-2</v>
      </c>
      <c r="BM71" s="61">
        <f t="shared" si="145"/>
        <v>2.8832036816845541E-2</v>
      </c>
      <c r="BN71" s="61">
        <f t="shared" si="145"/>
        <v>2.8832036816845541E-2</v>
      </c>
      <c r="BO71" s="61">
        <f t="shared" si="145"/>
        <v>2.8385651647009791E-2</v>
      </c>
      <c r="BP71" s="61">
        <f t="shared" si="145"/>
        <v>2.7939364691179414E-2</v>
      </c>
      <c r="BQ71" s="61">
        <f t="shared" si="145"/>
        <v>2.7939364691179414E-2</v>
      </c>
      <c r="BR71" s="61">
        <f t="shared" si="143"/>
        <v>2.7939364691179414E-2</v>
      </c>
      <c r="BS71" s="61">
        <f t="shared" si="143"/>
        <v>2.7939364691179414E-2</v>
      </c>
      <c r="BT71" s="61">
        <f t="shared" si="143"/>
        <v>2.7655115702875488E-2</v>
      </c>
      <c r="BU71" s="61">
        <f t="shared" si="143"/>
        <v>2.7370906556732244E-2</v>
      </c>
      <c r="BV71" s="61">
        <f t="shared" si="143"/>
        <v>2.7370906556732244E-2</v>
      </c>
      <c r="BW71" s="61">
        <f t="shared" si="143"/>
        <v>2.7370906556732244E-2</v>
      </c>
      <c r="BX71" s="61">
        <f t="shared" si="143"/>
        <v>2.7370906556732244E-2</v>
      </c>
      <c r="BY71" s="61">
        <f t="shared" si="143"/>
        <v>2.6975770241241204E-2</v>
      </c>
      <c r="BZ71" s="61">
        <f t="shared" si="143"/>
        <v>2.6580710938154617E-2</v>
      </c>
      <c r="CA71" s="61">
        <f t="shared" si="143"/>
        <v>2.6580710938154617E-2</v>
      </c>
      <c r="CB71" s="61">
        <f t="shared" si="143"/>
        <v>2.6580710938154617E-2</v>
      </c>
      <c r="CC71" s="61">
        <f t="shared" si="143"/>
        <v>2.6580710938154617E-2</v>
      </c>
    </row>
    <row r="72" spans="2:81" x14ac:dyDescent="0.2">
      <c r="B72" t="s">
        <v>626</v>
      </c>
      <c r="C72" t="s">
        <v>823</v>
      </c>
      <c r="E72" s="61">
        <f t="shared" si="144"/>
        <v>9.463224649817592E-2</v>
      </c>
      <c r="F72" s="61">
        <f t="shared" si="145"/>
        <v>9.463224649817592E-2</v>
      </c>
      <c r="G72" s="61">
        <f t="shared" si="145"/>
        <v>0.10176415895096458</v>
      </c>
      <c r="H72" s="61">
        <f t="shared" si="145"/>
        <v>0.10892035450897097</v>
      </c>
      <c r="I72" s="61">
        <f t="shared" si="145"/>
        <v>0.10892035450897097</v>
      </c>
      <c r="J72" s="61">
        <f t="shared" si="145"/>
        <v>0.10892035450897097</v>
      </c>
      <c r="K72" s="61">
        <f t="shared" si="145"/>
        <v>0.10892035450897097</v>
      </c>
      <c r="L72" s="61">
        <f t="shared" si="145"/>
        <v>0.10518850426682747</v>
      </c>
      <c r="M72" s="61">
        <f t="shared" si="145"/>
        <v>0.10146325773838072</v>
      </c>
      <c r="N72" s="61">
        <f t="shared" si="145"/>
        <v>0.10146325773838072</v>
      </c>
      <c r="O72" s="61">
        <f t="shared" si="145"/>
        <v>0.10146325773838072</v>
      </c>
      <c r="P72" s="61">
        <f t="shared" si="145"/>
        <v>0.10146325773838072</v>
      </c>
      <c r="Q72" s="61">
        <f t="shared" si="145"/>
        <v>9.2002972059180621E-2</v>
      </c>
      <c r="R72" s="61">
        <f t="shared" si="145"/>
        <v>8.2585274326640867E-2</v>
      </c>
      <c r="S72" s="61">
        <f t="shared" si="145"/>
        <v>8.2585274326640867E-2</v>
      </c>
      <c r="T72" s="61">
        <f t="shared" si="145"/>
        <v>8.2585274326640867E-2</v>
      </c>
      <c r="U72" s="61">
        <f t="shared" si="145"/>
        <v>8.2585274326640867E-2</v>
      </c>
      <c r="V72" s="61">
        <f t="shared" si="145"/>
        <v>7.2950954599819706E-2</v>
      </c>
      <c r="W72" s="61">
        <f t="shared" si="145"/>
        <v>6.3361204532518478E-2</v>
      </c>
      <c r="X72" s="61">
        <f t="shared" si="145"/>
        <v>6.3361204532518478E-2</v>
      </c>
      <c r="Y72" s="61">
        <f t="shared" si="145"/>
        <v>6.3361204532518478E-2</v>
      </c>
      <c r="Z72" s="61">
        <f t="shared" si="145"/>
        <v>6.3361204532518478E-2</v>
      </c>
      <c r="AA72" s="61">
        <f t="shared" si="145"/>
        <v>5.7264533733589751E-2</v>
      </c>
      <c r="AB72" s="61">
        <f t="shared" si="145"/>
        <v>5.118587693761345E-2</v>
      </c>
      <c r="AC72" s="61">
        <f t="shared" si="145"/>
        <v>5.118587693761345E-2</v>
      </c>
      <c r="AD72" s="61">
        <f t="shared" si="145"/>
        <v>5.118587693761345E-2</v>
      </c>
      <c r="AE72" s="61">
        <f t="shared" si="145"/>
        <v>5.118587693761345E-2</v>
      </c>
      <c r="AF72" s="61">
        <f t="shared" si="145"/>
        <v>4.7853021025649589E-2</v>
      </c>
      <c r="AG72" s="61">
        <f t="shared" si="145"/>
        <v>4.4525580482744687E-2</v>
      </c>
      <c r="AH72" s="61">
        <f t="shared" si="145"/>
        <v>4.4525580482744687E-2</v>
      </c>
      <c r="AI72" s="61">
        <f t="shared" si="145"/>
        <v>4.4525580482744687E-2</v>
      </c>
      <c r="AJ72" s="61">
        <f t="shared" si="145"/>
        <v>4.4525580482744687E-2</v>
      </c>
      <c r="AK72" s="61">
        <f t="shared" si="145"/>
        <v>4.3698631886039063E-2</v>
      </c>
      <c r="AL72" s="61">
        <f t="shared" si="145"/>
        <v>4.2872017764963744E-2</v>
      </c>
      <c r="AM72" s="61">
        <f t="shared" si="145"/>
        <v>4.2872017764963744E-2</v>
      </c>
      <c r="AN72" s="61">
        <f t="shared" si="145"/>
        <v>4.2872017764963744E-2</v>
      </c>
      <c r="AO72" s="61">
        <f t="shared" si="145"/>
        <v>4.2872017764963744E-2</v>
      </c>
      <c r="AP72" s="61">
        <f t="shared" si="145"/>
        <v>4.3362536102950155E-2</v>
      </c>
      <c r="AQ72" s="61">
        <f t="shared" si="145"/>
        <v>4.385317222033569E-2</v>
      </c>
      <c r="AR72" s="61">
        <f t="shared" si="145"/>
        <v>4.385317222033569E-2</v>
      </c>
      <c r="AS72" s="61">
        <f t="shared" si="145"/>
        <v>4.385317222033569E-2</v>
      </c>
      <c r="AT72" s="61">
        <f t="shared" si="145"/>
        <v>4.385317222033569E-2</v>
      </c>
      <c r="AU72" s="61">
        <f t="shared" si="145"/>
        <v>4.4630684470624349E-2</v>
      </c>
      <c r="AV72" s="61">
        <f t="shared" si="145"/>
        <v>4.5408492498177466E-2</v>
      </c>
      <c r="AW72" s="61">
        <f t="shared" si="145"/>
        <v>4.5408492498177466E-2</v>
      </c>
      <c r="AX72" s="61">
        <f t="shared" si="145"/>
        <v>4.5408492498177466E-2</v>
      </c>
      <c r="AY72" s="61">
        <f t="shared" si="145"/>
        <v>4.5408492498177466E-2</v>
      </c>
      <c r="AZ72" s="61">
        <f t="shared" si="145"/>
        <v>4.6223175722412524E-2</v>
      </c>
      <c r="BA72" s="61">
        <f t="shared" si="145"/>
        <v>4.7038183433789627E-2</v>
      </c>
      <c r="BB72" s="61">
        <f t="shared" si="145"/>
        <v>4.7038183433789627E-2</v>
      </c>
      <c r="BC72" s="61">
        <f t="shared" si="145"/>
        <v>4.7038183433789627E-2</v>
      </c>
      <c r="BD72" s="61">
        <f t="shared" si="145"/>
        <v>4.7038183433789627E-2</v>
      </c>
      <c r="BE72" s="61">
        <f t="shared" si="145"/>
        <v>4.7635454997013049E-2</v>
      </c>
      <c r="BF72" s="61">
        <f t="shared" si="145"/>
        <v>4.823290082827203E-2</v>
      </c>
      <c r="BG72" s="61">
        <f t="shared" si="145"/>
        <v>4.823290082827203E-2</v>
      </c>
      <c r="BH72" s="61">
        <f t="shared" si="145"/>
        <v>4.823290082827203E-2</v>
      </c>
      <c r="BI72" s="61">
        <f t="shared" si="145"/>
        <v>4.823290082827203E-2</v>
      </c>
      <c r="BJ72" s="61">
        <f t="shared" si="145"/>
        <v>4.8746247901456208E-2</v>
      </c>
      <c r="BK72" s="61">
        <f t="shared" si="145"/>
        <v>4.925972363443254E-2</v>
      </c>
      <c r="BL72" s="61">
        <f t="shared" si="145"/>
        <v>4.925972363443254E-2</v>
      </c>
      <c r="BM72" s="61">
        <f t="shared" si="145"/>
        <v>4.925972363443254E-2</v>
      </c>
      <c r="BN72" s="61">
        <f t="shared" si="145"/>
        <v>4.925972363443254E-2</v>
      </c>
      <c r="BO72" s="61">
        <f t="shared" si="145"/>
        <v>4.9182432409137888E-2</v>
      </c>
      <c r="BP72" s="61">
        <f t="shared" si="145"/>
        <v>4.9105144099010456E-2</v>
      </c>
      <c r="BQ72" s="61">
        <f t="shared" si="145"/>
        <v>4.9105144099010456E-2</v>
      </c>
      <c r="BR72" s="61">
        <f t="shared" si="143"/>
        <v>4.9105144099010456E-2</v>
      </c>
      <c r="BS72" s="61">
        <f t="shared" si="143"/>
        <v>4.9105144099010456E-2</v>
      </c>
      <c r="BT72" s="61">
        <f t="shared" si="143"/>
        <v>4.8530657444612491E-2</v>
      </c>
      <c r="BU72" s="61">
        <f t="shared" si="143"/>
        <v>4.7956331853161505E-2</v>
      </c>
      <c r="BV72" s="61">
        <f t="shared" si="143"/>
        <v>4.7956331853161505E-2</v>
      </c>
      <c r="BW72" s="61">
        <f t="shared" si="143"/>
        <v>4.7956331853161505E-2</v>
      </c>
      <c r="BX72" s="61">
        <f t="shared" si="143"/>
        <v>4.7956331853161505E-2</v>
      </c>
      <c r="BY72" s="61">
        <f t="shared" si="143"/>
        <v>4.705031396357251E-2</v>
      </c>
      <c r="BZ72" s="61">
        <f t="shared" si="143"/>
        <v>4.61446968971857E-2</v>
      </c>
      <c r="CA72" s="61">
        <f t="shared" si="143"/>
        <v>4.61446968971857E-2</v>
      </c>
      <c r="CB72" s="61">
        <f t="shared" si="143"/>
        <v>4.61446968971857E-2</v>
      </c>
      <c r="CC72" s="61">
        <f t="shared" si="143"/>
        <v>4.61446968971857E-2</v>
      </c>
    </row>
    <row r="73" spans="2:81" x14ac:dyDescent="0.2">
      <c r="B73" t="s">
        <v>762</v>
      </c>
      <c r="C73" t="s">
        <v>823</v>
      </c>
      <c r="E73" s="61">
        <f t="shared" si="144"/>
        <v>0.12063665052671757</v>
      </c>
      <c r="F73" s="61">
        <f t="shared" si="145"/>
        <v>0.12068701975420559</v>
      </c>
      <c r="G73" s="61">
        <f t="shared" si="145"/>
        <v>0.11404670181057686</v>
      </c>
      <c r="H73" s="61">
        <f t="shared" si="145"/>
        <v>0.10743538487678039</v>
      </c>
      <c r="I73" s="61">
        <f t="shared" si="145"/>
        <v>0.1074939541634139</v>
      </c>
      <c r="J73" s="61">
        <f t="shared" si="145"/>
        <v>0.10755030085750272</v>
      </c>
      <c r="K73" s="61">
        <f t="shared" si="145"/>
        <v>0.1076045361304705</v>
      </c>
      <c r="L73" s="61">
        <f t="shared" si="145"/>
        <v>9.5133493947558989E-2</v>
      </c>
      <c r="M73" s="61">
        <f t="shared" si="145"/>
        <v>8.276227378754486E-2</v>
      </c>
      <c r="N73" s="61">
        <f t="shared" si="145"/>
        <v>8.2847037203992002E-2</v>
      </c>
      <c r="O73" s="61">
        <f t="shared" si="145"/>
        <v>8.2929644811584602E-2</v>
      </c>
      <c r="P73" s="61">
        <f t="shared" si="145"/>
        <v>8.3010196497088184E-2</v>
      </c>
      <c r="Q73" s="61">
        <f t="shared" si="145"/>
        <v>7.2519698124077436E-2</v>
      </c>
      <c r="R73" s="61">
        <f t="shared" si="145"/>
        <v>6.2085882988564656E-2</v>
      </c>
      <c r="S73" s="61">
        <f t="shared" si="145"/>
        <v>6.2167750887865747E-2</v>
      </c>
      <c r="T73" s="61">
        <f t="shared" si="145"/>
        <v>6.2248027721557797E-2</v>
      </c>
      <c r="U73" s="61">
        <f t="shared" si="145"/>
        <v>6.2326783660292762E-2</v>
      </c>
      <c r="V73" s="61">
        <f t="shared" si="145"/>
        <v>5.5119282134754588E-2</v>
      </c>
      <c r="W73" s="61">
        <f t="shared" si="145"/>
        <v>4.7925572545393536E-2</v>
      </c>
      <c r="X73" s="61">
        <f t="shared" si="145"/>
        <v>4.7986359266950274E-2</v>
      </c>
      <c r="Y73" s="61">
        <f t="shared" si="145"/>
        <v>4.8045972264777692E-2</v>
      </c>
      <c r="Z73" s="61">
        <f t="shared" si="145"/>
        <v>4.8104455631477361E-2</v>
      </c>
      <c r="AA73" s="61">
        <f t="shared" si="145"/>
        <v>4.3712720900230373E-2</v>
      </c>
      <c r="AB73" s="61">
        <f t="shared" si="145"/>
        <v>3.9322283382480894E-2</v>
      </c>
      <c r="AC73" s="61">
        <f t="shared" si="145"/>
        <v>3.9368067811984098E-2</v>
      </c>
      <c r="AD73" s="61">
        <f t="shared" si="145"/>
        <v>3.9413019555428974E-2</v>
      </c>
      <c r="AE73" s="61">
        <f t="shared" si="145"/>
        <v>3.945716538278754E-2</v>
      </c>
      <c r="AF73" s="61">
        <f t="shared" si="145"/>
        <v>3.7964406763800973E-2</v>
      </c>
      <c r="AG73" s="61">
        <f t="shared" si="145"/>
        <v>3.646474909805919E-2</v>
      </c>
      <c r="AH73" s="61">
        <f t="shared" si="145"/>
        <v>3.649705228510669E-2</v>
      </c>
      <c r="AI73" s="61">
        <f t="shared" si="145"/>
        <v>3.6528804600972631E-2</v>
      </c>
      <c r="AJ73" s="61">
        <f t="shared" si="145"/>
        <v>3.6560020699028861E-2</v>
      </c>
      <c r="AK73" s="61">
        <f t="shared" si="145"/>
        <v>3.623857884583348E-2</v>
      </c>
      <c r="AL73" s="61">
        <f t="shared" si="145"/>
        <v>3.5913397190256546E-2</v>
      </c>
      <c r="AM73" s="61">
        <f t="shared" si="145"/>
        <v>3.5938817985344151E-2</v>
      </c>
      <c r="AN73" s="61">
        <f t="shared" si="145"/>
        <v>3.5963891734909659E-2</v>
      </c>
      <c r="AO73" s="61">
        <f t="shared" si="145"/>
        <v>3.5988625856031131E-2</v>
      </c>
      <c r="AP73" s="61">
        <f t="shared" si="145"/>
        <v>3.5819397688844568E-2</v>
      </c>
      <c r="AQ73" s="61">
        <f t="shared" si="145"/>
        <v>3.5649879751845859E-2</v>
      </c>
      <c r="AR73" s="61">
        <f t="shared" si="145"/>
        <v>3.5673752229118616E-2</v>
      </c>
      <c r="AS73" s="61">
        <f t="shared" si="145"/>
        <v>3.5697418355383981E-2</v>
      </c>
      <c r="AT73" s="61">
        <f t="shared" si="145"/>
        <v>3.5720881585262099E-2</v>
      </c>
      <c r="AU73" s="61">
        <f t="shared" si="145"/>
        <v>3.5142224899571861E-2</v>
      </c>
      <c r="AV73" s="61">
        <f t="shared" si="145"/>
        <v>3.4566605750097512E-2</v>
      </c>
      <c r="AW73" s="61">
        <f t="shared" si="145"/>
        <v>3.4593645450523791E-2</v>
      </c>
      <c r="AX73" s="61">
        <f t="shared" si="145"/>
        <v>3.4620597331113778E-2</v>
      </c>
      <c r="AY73" s="61">
        <f t="shared" si="145"/>
        <v>3.464746282418929E-2</v>
      </c>
      <c r="AZ73" s="61">
        <f t="shared" si="145"/>
        <v>3.389230061116999E-2</v>
      </c>
      <c r="BA73" s="61">
        <f t="shared" si="145"/>
        <v>3.3142332074935332E-2</v>
      </c>
      <c r="BB73" s="61">
        <f t="shared" si="145"/>
        <v>3.3175703879642526E-2</v>
      </c>
      <c r="BC73" s="61">
        <f t="shared" si="145"/>
        <v>3.320913149905147E-2</v>
      </c>
      <c r="BD73" s="61">
        <f t="shared" si="145"/>
        <v>3.3242615364319938E-2</v>
      </c>
      <c r="BE73" s="61">
        <f t="shared" si="145"/>
        <v>3.2385642478191201E-2</v>
      </c>
      <c r="BF73" s="61">
        <f t="shared" si="145"/>
        <v>3.1534873828666932E-2</v>
      </c>
      <c r="BG73" s="61">
        <f t="shared" si="145"/>
        <v>3.1576362110611988E-2</v>
      </c>
      <c r="BH73" s="61">
        <f t="shared" si="145"/>
        <v>3.1618084863899387E-2</v>
      </c>
      <c r="BI73" s="61">
        <f t="shared" si="145"/>
        <v>3.1660042412894995E-2</v>
      </c>
      <c r="BJ73" s="61">
        <f t="shared" si="145"/>
        <v>3.1015586645036564E-2</v>
      </c>
      <c r="BK73" s="61">
        <f t="shared" si="145"/>
        <v>3.0376736931426507E-2</v>
      </c>
      <c r="BL73" s="61">
        <f t="shared" si="145"/>
        <v>3.0426418031364033E-2</v>
      </c>
      <c r="BM73" s="61">
        <f t="shared" si="145"/>
        <v>3.0476523452635185E-2</v>
      </c>
      <c r="BN73" s="61">
        <f t="shared" si="145"/>
        <v>3.0527054233079554E-2</v>
      </c>
      <c r="BO73" s="61">
        <f t="shared" si="145"/>
        <v>3.0202897000779494E-2</v>
      </c>
      <c r="BP73" s="61">
        <f t="shared" si="145"/>
        <v>2.9879369957394264E-2</v>
      </c>
      <c r="BQ73" s="61">
        <f t="shared" si="145"/>
        <v>2.9931440498034423E-2</v>
      </c>
      <c r="BR73" s="61">
        <f t="shared" si="143"/>
        <v>2.9984029144994206E-2</v>
      </c>
      <c r="BS73" s="61">
        <f t="shared" si="143"/>
        <v>3.0037137670569702E-2</v>
      </c>
      <c r="BT73" s="61">
        <f t="shared" si="143"/>
        <v>2.979029418208734E-2</v>
      </c>
      <c r="BU73" s="61">
        <f t="shared" si="143"/>
        <v>2.9540426609651949E-2</v>
      </c>
      <c r="BV73" s="61">
        <f t="shared" si="143"/>
        <v>2.9590315897534136E-2</v>
      </c>
      <c r="BW73" s="61">
        <f t="shared" si="143"/>
        <v>2.964072599944334E-2</v>
      </c>
      <c r="BX73" s="61">
        <f t="shared" si="143"/>
        <v>2.969165908621374E-2</v>
      </c>
      <c r="BY73" s="61">
        <f t="shared" si="143"/>
        <v>2.929412693811706E-2</v>
      </c>
      <c r="BZ73" s="61">
        <f t="shared" si="143"/>
        <v>2.8892553209502125E-2</v>
      </c>
      <c r="CA73" s="61">
        <f t="shared" si="143"/>
        <v>2.8938814736810148E-2</v>
      </c>
      <c r="CB73" s="61">
        <f t="shared" si="143"/>
        <v>2.8985563977546924E-2</v>
      </c>
      <c r="CC73" s="61">
        <f t="shared" si="143"/>
        <v>2.9032803306137556E-2</v>
      </c>
    </row>
    <row r="74" spans="2:81" x14ac:dyDescent="0.2">
      <c r="B74" t="s">
        <v>343</v>
      </c>
      <c r="C74" t="s">
        <v>823</v>
      </c>
      <c r="E74" s="61">
        <f t="shared" si="144"/>
        <v>2.0410545469982555E-2</v>
      </c>
      <c r="F74" s="61">
        <f t="shared" si="145"/>
        <v>2.0410545469982555E-2</v>
      </c>
      <c r="G74" s="61">
        <f t="shared" si="145"/>
        <v>2.436106068163868E-2</v>
      </c>
      <c r="H74" s="61">
        <f t="shared" si="145"/>
        <v>2.831930034834329E-2</v>
      </c>
      <c r="I74" s="61">
        <f t="shared" si="145"/>
        <v>2.831930034834329E-2</v>
      </c>
      <c r="J74" s="61">
        <f t="shared" si="145"/>
        <v>2.831930034834329E-2</v>
      </c>
      <c r="K74" s="61">
        <f t="shared" si="145"/>
        <v>2.831930034834329E-2</v>
      </c>
      <c r="L74" s="61">
        <f t="shared" si="145"/>
        <v>2.7878437726865268E-2</v>
      </c>
      <c r="M74" s="61">
        <f t="shared" si="145"/>
        <v>2.7437670928490032E-2</v>
      </c>
      <c r="N74" s="61">
        <f t="shared" si="145"/>
        <v>2.7437670928490032E-2</v>
      </c>
      <c r="O74" s="61">
        <f t="shared" si="145"/>
        <v>2.7437670928490032E-2</v>
      </c>
      <c r="P74" s="61">
        <f t="shared" si="145"/>
        <v>2.7437670928490032E-2</v>
      </c>
      <c r="Q74" s="61">
        <f t="shared" si="145"/>
        <v>2.6661492737797943E-2</v>
      </c>
      <c r="R74" s="61">
        <f t="shared" si="145"/>
        <v>2.5885611696848887E-2</v>
      </c>
      <c r="S74" s="61">
        <f t="shared" si="145"/>
        <v>2.5885611696848887E-2</v>
      </c>
      <c r="T74" s="61">
        <f t="shared" si="145"/>
        <v>2.5885611696848887E-2</v>
      </c>
      <c r="U74" s="61">
        <f t="shared" si="145"/>
        <v>2.5885611696848887E-2</v>
      </c>
      <c r="V74" s="61">
        <f t="shared" si="145"/>
        <v>2.5305318304178037E-2</v>
      </c>
      <c r="W74" s="61">
        <f t="shared" si="145"/>
        <v>2.4725191130379187E-2</v>
      </c>
      <c r="X74" s="61">
        <f t="shared" si="145"/>
        <v>2.4725191130379187E-2</v>
      </c>
      <c r="Y74" s="61">
        <f t="shared" si="145"/>
        <v>2.4725191130379187E-2</v>
      </c>
      <c r="Z74" s="61">
        <f t="shared" si="145"/>
        <v>2.4725191130379187E-2</v>
      </c>
      <c r="AA74" s="61">
        <f t="shared" si="145"/>
        <v>2.4201245958992867E-2</v>
      </c>
      <c r="AB74" s="61">
        <f t="shared" si="145"/>
        <v>2.3677436370720173E-2</v>
      </c>
      <c r="AC74" s="61">
        <f t="shared" si="145"/>
        <v>2.3677436370720173E-2</v>
      </c>
      <c r="AD74" s="61">
        <f t="shared" si="145"/>
        <v>2.3677436370720173E-2</v>
      </c>
      <c r="AE74" s="61">
        <f t="shared" si="145"/>
        <v>2.3677436370720173E-2</v>
      </c>
      <c r="AF74" s="61">
        <f t="shared" si="145"/>
        <v>2.2930358056156841E-2</v>
      </c>
      <c r="AG74" s="61">
        <f t="shared" si="145"/>
        <v>2.2183555539505573E-2</v>
      </c>
      <c r="AH74" s="61">
        <f t="shared" si="145"/>
        <v>2.2183555539505573E-2</v>
      </c>
      <c r="AI74" s="61">
        <f t="shared" si="145"/>
        <v>2.2183555539505573E-2</v>
      </c>
      <c r="AJ74" s="61">
        <f t="shared" si="145"/>
        <v>2.2183555539505573E-2</v>
      </c>
      <c r="AK74" s="61">
        <f t="shared" si="145"/>
        <v>2.1632833418949726E-2</v>
      </c>
      <c r="AL74" s="61">
        <f t="shared" si="145"/>
        <v>2.1082261282233006E-2</v>
      </c>
      <c r="AM74" s="61">
        <f t="shared" si="145"/>
        <v>2.1082261282233006E-2</v>
      </c>
      <c r="AN74" s="61">
        <f t="shared" si="145"/>
        <v>2.1082261282233006E-2</v>
      </c>
      <c r="AO74" s="61">
        <f t="shared" si="145"/>
        <v>2.1082261282233006E-2</v>
      </c>
      <c r="AP74" s="61">
        <f t="shared" si="145"/>
        <v>2.0693148203543288E-2</v>
      </c>
      <c r="AQ74" s="61">
        <f t="shared" si="145"/>
        <v>2.0304110039660372E-2</v>
      </c>
      <c r="AR74" s="61">
        <f t="shared" si="145"/>
        <v>2.0304110039660372E-2</v>
      </c>
      <c r="AS74" s="61">
        <f t="shared" si="145"/>
        <v>2.0304110039660372E-2</v>
      </c>
      <c r="AT74" s="61">
        <f t="shared" si="145"/>
        <v>2.0304110039660372E-2</v>
      </c>
      <c r="AU74" s="61">
        <f t="shared" si="145"/>
        <v>2.0202072205123045E-2</v>
      </c>
      <c r="AV74" s="61">
        <f t="shared" si="145"/>
        <v>2.0100039524125535E-2</v>
      </c>
      <c r="AW74" s="61">
        <f t="shared" si="145"/>
        <v>2.0100039524125535E-2</v>
      </c>
      <c r="AX74" s="61">
        <f t="shared" si="145"/>
        <v>2.0100039524125535E-2</v>
      </c>
      <c r="AY74" s="61">
        <f t="shared" si="145"/>
        <v>2.0100039524125535E-2</v>
      </c>
      <c r="AZ74" s="61">
        <f t="shared" si="145"/>
        <v>2.0051521279292661E-2</v>
      </c>
      <c r="BA74" s="61">
        <f t="shared" si="145"/>
        <v>2.000300419975698E-2</v>
      </c>
      <c r="BB74" s="61">
        <f t="shared" si="145"/>
        <v>2.000300419975698E-2</v>
      </c>
      <c r="BC74" s="61">
        <f t="shared" si="145"/>
        <v>2.000300419975698E-2</v>
      </c>
      <c r="BD74" s="61">
        <f t="shared" si="145"/>
        <v>2.000300419975698E-2</v>
      </c>
      <c r="BE74" s="61">
        <f t="shared" si="145"/>
        <v>1.9969468153447689E-2</v>
      </c>
      <c r="BF74" s="61">
        <f t="shared" si="145"/>
        <v>1.9935932663902367E-2</v>
      </c>
      <c r="BG74" s="61">
        <f t="shared" si="145"/>
        <v>1.9935932663902367E-2</v>
      </c>
      <c r="BH74" s="61">
        <f t="shared" si="145"/>
        <v>1.9935932663902367E-2</v>
      </c>
      <c r="BI74" s="61">
        <f t="shared" si="145"/>
        <v>1.9935932663902367E-2</v>
      </c>
      <c r="BJ74" s="61">
        <f t="shared" si="145"/>
        <v>1.9852652506976654E-2</v>
      </c>
      <c r="BK74" s="61">
        <f t="shared" si="145"/>
        <v>1.976937578361726E-2</v>
      </c>
      <c r="BL74" s="61">
        <f t="shared" si="145"/>
        <v>1.976937578361726E-2</v>
      </c>
      <c r="BM74" s="61">
        <f t="shared" si="145"/>
        <v>1.976937578361726E-2</v>
      </c>
      <c r="BN74" s="61">
        <f t="shared" si="145"/>
        <v>1.976937578361726E-2</v>
      </c>
      <c r="BO74" s="61">
        <f t="shared" si="145"/>
        <v>1.9608980587836999E-2</v>
      </c>
      <c r="BP74" s="61">
        <f t="shared" si="145"/>
        <v>1.9448598129459871E-2</v>
      </c>
      <c r="BQ74" s="61">
        <f t="shared" ref="BQ74:CC74" si="146">BQ49*2</f>
        <v>1.9448598129459871E-2</v>
      </c>
      <c r="BR74" s="61">
        <f t="shared" si="146"/>
        <v>1.9448598129459871E-2</v>
      </c>
      <c r="BS74" s="61">
        <f t="shared" si="146"/>
        <v>1.9448598129459871E-2</v>
      </c>
      <c r="BT74" s="61">
        <f t="shared" si="146"/>
        <v>1.9202953622392105E-2</v>
      </c>
      <c r="BU74" s="61">
        <f t="shared" si="146"/>
        <v>1.8957338995375661E-2</v>
      </c>
      <c r="BV74" s="61">
        <f t="shared" si="146"/>
        <v>1.8957338995375661E-2</v>
      </c>
      <c r="BW74" s="61">
        <f t="shared" si="146"/>
        <v>1.8957338995375661E-2</v>
      </c>
      <c r="BX74" s="61">
        <f t="shared" si="146"/>
        <v>1.8957338995375661E-2</v>
      </c>
      <c r="BY74" s="61">
        <f t="shared" si="146"/>
        <v>1.8750250246585054E-2</v>
      </c>
      <c r="BZ74" s="61">
        <f t="shared" si="146"/>
        <v>1.8543182739327868E-2</v>
      </c>
      <c r="CA74" s="61">
        <f t="shared" si="146"/>
        <v>1.8543182739327868E-2</v>
      </c>
      <c r="CB74" s="61">
        <f t="shared" si="146"/>
        <v>1.8543182739327868E-2</v>
      </c>
      <c r="CC74" s="61">
        <f t="shared" si="146"/>
        <v>1.8543182739327868E-2</v>
      </c>
    </row>
    <row r="76" spans="2:81" x14ac:dyDescent="0.2">
      <c r="B76" t="s">
        <v>668</v>
      </c>
      <c r="C76" t="s">
        <v>824</v>
      </c>
      <c r="D76" s="61"/>
      <c r="E76" s="61"/>
      <c r="F76" s="118"/>
      <c r="G76" s="118">
        <v>1</v>
      </c>
      <c r="H76" s="118">
        <f>1/(1+H69)</f>
        <v>0.91756109502626404</v>
      </c>
      <c r="I76" s="118">
        <f>H76*1/(1+I69)</f>
        <v>0.84191836310579682</v>
      </c>
      <c r="J76" s="118">
        <f t="shared" ref="J76:BU76" si="147">I76*1/(1+J69)</f>
        <v>0.77251153517407478</v>
      </c>
      <c r="K76" s="118">
        <f t="shared" si="147"/>
        <v>0.70882653013474439</v>
      </c>
      <c r="L76" s="118">
        <f t="shared" si="147"/>
        <v>0.65769210391158606</v>
      </c>
      <c r="M76" s="118">
        <f t="shared" si="147"/>
        <v>0.61713353738508625</v>
      </c>
      <c r="N76" s="118">
        <f t="shared" si="147"/>
        <v>0.57907613714734218</v>
      </c>
      <c r="O76" s="118">
        <f t="shared" si="147"/>
        <v>0.54336566123815244</v>
      </c>
      <c r="P76" s="118">
        <f t="shared" si="147"/>
        <v>0.50985737949283017</v>
      </c>
      <c r="Q76" s="118">
        <f t="shared" si="147"/>
        <v>0.48226618574644481</v>
      </c>
      <c r="R76" s="118">
        <f t="shared" si="147"/>
        <v>0.45985415805789137</v>
      </c>
      <c r="S76" s="118">
        <f t="shared" si="147"/>
        <v>0.43848366925379245</v>
      </c>
      <c r="T76" s="118">
        <f t="shared" si="147"/>
        <v>0.41810631660758957</v>
      </c>
      <c r="U76" s="118">
        <f t="shared" si="147"/>
        <v>0.3986759467796393</v>
      </c>
      <c r="V76" s="118">
        <f t="shared" si="147"/>
        <v>0.38219108106812694</v>
      </c>
      <c r="W76" s="118">
        <f t="shared" si="147"/>
        <v>0.36836163308869685</v>
      </c>
      <c r="X76" s="118">
        <f t="shared" si="147"/>
        <v>0.35503259875283283</v>
      </c>
      <c r="Y76" s="118">
        <f t="shared" si="147"/>
        <v>0.34218587077128954</v>
      </c>
      <c r="Z76" s="118">
        <f t="shared" si="147"/>
        <v>0.32980399706062596</v>
      </c>
      <c r="AA76" s="118">
        <f t="shared" si="147"/>
        <v>0.31873503751543797</v>
      </c>
      <c r="AB76" s="118">
        <f t="shared" si="147"/>
        <v>0.30887682665368482</v>
      </c>
      <c r="AC76" s="118">
        <f t="shared" si="147"/>
        <v>0.2993235220932669</v>
      </c>
      <c r="AD76" s="118">
        <f t="shared" si="147"/>
        <v>0.29006569333468513</v>
      </c>
      <c r="AE76" s="118">
        <f t="shared" si="147"/>
        <v>0.28109420155598336</v>
      </c>
      <c r="AF76" s="118">
        <f t="shared" si="147"/>
        <v>0.27272132596408305</v>
      </c>
      <c r="AG76" s="118">
        <f t="shared" si="147"/>
        <v>0.26490996922505827</v>
      </c>
      <c r="AH76" s="118">
        <f t="shared" si="147"/>
        <v>0.25732234744291155</v>
      </c>
      <c r="AI76" s="118">
        <f t="shared" si="147"/>
        <v>0.24995205234151349</v>
      </c>
      <c r="AJ76" s="118">
        <f t="shared" si="147"/>
        <v>0.24279285919228361</v>
      </c>
      <c r="AK76" s="118">
        <f t="shared" si="147"/>
        <v>0.23597271679400991</v>
      </c>
      <c r="AL76" s="118">
        <f t="shared" si="147"/>
        <v>0.22947449650520871</v>
      </c>
      <c r="AM76" s="118">
        <f t="shared" si="147"/>
        <v>0.22315522430623541</v>
      </c>
      <c r="AN76" s="118">
        <f t="shared" si="147"/>
        <v>0.2170099723218519</v>
      </c>
      <c r="AO76" s="118">
        <f t="shared" si="147"/>
        <v>0.21103394838072381</v>
      </c>
      <c r="AP76" s="118">
        <f t="shared" si="147"/>
        <v>0.20532193523580378</v>
      </c>
      <c r="AQ76" s="118">
        <f t="shared" si="147"/>
        <v>0.1998613493671052</v>
      </c>
      <c r="AR76" s="118">
        <f t="shared" si="147"/>
        <v>0.19454598908278067</v>
      </c>
      <c r="AS76" s="118">
        <f t="shared" si="147"/>
        <v>0.18937199207375496</v>
      </c>
      <c r="AT76" s="118">
        <f t="shared" si="147"/>
        <v>0.18433559874998445</v>
      </c>
      <c r="AU76" s="118">
        <f t="shared" si="147"/>
        <v>0.17953801772913439</v>
      </c>
      <c r="AV76" s="118">
        <f t="shared" si="147"/>
        <v>0.17496752824255715</v>
      </c>
      <c r="AW76" s="118">
        <f t="shared" si="147"/>
        <v>0.17051338945657876</v>
      </c>
      <c r="AX76" s="118">
        <f t="shared" si="147"/>
        <v>0.16617263943778496</v>
      </c>
      <c r="AY76" s="118">
        <f t="shared" si="147"/>
        <v>0.16194239165453822</v>
      </c>
      <c r="AZ76" s="118">
        <f t="shared" si="147"/>
        <v>0.15790660729041053</v>
      </c>
      <c r="BA76" s="118">
        <f t="shared" si="147"/>
        <v>0.15405608038874222</v>
      </c>
      <c r="BB76" s="118">
        <f t="shared" si="147"/>
        <v>0.15029944795846356</v>
      </c>
      <c r="BC76" s="118">
        <f t="shared" si="147"/>
        <v>0.14663442039818167</v>
      </c>
      <c r="BD76" s="118">
        <f t="shared" si="147"/>
        <v>0.14305876393806069</v>
      </c>
      <c r="BE76" s="118">
        <f t="shared" si="147"/>
        <v>0.13963425199392218</v>
      </c>
      <c r="BF76" s="118">
        <f t="shared" si="147"/>
        <v>0.13635417989688181</v>
      </c>
      <c r="BG76" s="118">
        <f t="shared" si="147"/>
        <v>0.13315115818546064</v>
      </c>
      <c r="BH76" s="118">
        <f t="shared" si="147"/>
        <v>0.13002337691105134</v>
      </c>
      <c r="BI76" s="118">
        <f t="shared" si="147"/>
        <v>0.12696906864156265</v>
      </c>
      <c r="BJ76" s="118">
        <f t="shared" si="147"/>
        <v>0.12402452786873847</v>
      </c>
      <c r="BK76" s="118">
        <f t="shared" si="147"/>
        <v>0.1211854296596294</v>
      </c>
      <c r="BL76" s="118">
        <f t="shared" si="147"/>
        <v>0.11841132245495696</v>
      </c>
      <c r="BM76" s="118">
        <f t="shared" si="147"/>
        <v>0.11570071851800103</v>
      </c>
      <c r="BN76" s="118">
        <f t="shared" si="147"/>
        <v>0.11305216416845541</v>
      </c>
      <c r="BO76" s="118">
        <f t="shared" si="147"/>
        <v>0.11047512308886409</v>
      </c>
      <c r="BP76" s="118">
        <f t="shared" si="147"/>
        <v>0.10796746359578477</v>
      </c>
      <c r="BQ76" s="118">
        <f t="shared" si="147"/>
        <v>0.10551672511765804</v>
      </c>
      <c r="BR76" s="118">
        <f t="shared" si="147"/>
        <v>0.10312161561226199</v>
      </c>
      <c r="BS76" s="118">
        <f t="shared" si="147"/>
        <v>0.10078087236526187</v>
      </c>
      <c r="BT76" s="118">
        <f t="shared" si="147"/>
        <v>9.8500020649887235E-2</v>
      </c>
      <c r="BU76" s="118">
        <f t="shared" si="147"/>
        <v>9.6277395722773412E-2</v>
      </c>
      <c r="BV76" s="118">
        <f t="shared" ref="BV76:CC76" si="148">BU76*1/(1+BV69)</f>
        <v>9.4104923694451226E-2</v>
      </c>
      <c r="BW76" s="118">
        <f t="shared" si="148"/>
        <v>9.198147287903588E-2</v>
      </c>
      <c r="BX76" s="118">
        <f t="shared" si="148"/>
        <v>8.9905937126812427E-2</v>
      </c>
      <c r="BY76" s="118">
        <f t="shared" si="148"/>
        <v>8.7889896771785131E-2</v>
      </c>
      <c r="BZ76" s="118">
        <f t="shared" si="148"/>
        <v>8.5931444141320479E-2</v>
      </c>
      <c r="CA76" s="118">
        <f t="shared" si="148"/>
        <v>8.4016631756739082E-2</v>
      </c>
      <c r="CB76" s="118">
        <f t="shared" si="148"/>
        <v>8.2144487181418702E-2</v>
      </c>
      <c r="CC76" s="118">
        <f t="shared" si="148"/>
        <v>8.0314059647565189E-2</v>
      </c>
    </row>
    <row r="77" spans="2:81" x14ac:dyDescent="0.2">
      <c r="B77" t="s">
        <v>622</v>
      </c>
      <c r="C77" t="s">
        <v>824</v>
      </c>
      <c r="D77" s="61"/>
      <c r="E77" s="61"/>
      <c r="F77" s="118"/>
      <c r="G77" s="118">
        <v>1</v>
      </c>
      <c r="H77" s="118">
        <f t="shared" ref="H77:H81" si="149">1/(1+H70)</f>
        <v>0.92104467981722782</v>
      </c>
      <c r="I77" s="118">
        <f t="shared" ref="I77:I81" si="150">H77*1/(1+I70)</f>
        <v>0.84832330221961971</v>
      </c>
      <c r="J77" s="118">
        <f t="shared" ref="J77:BU77" si="151">I77*1/(1+J70)</f>
        <v>0.78134366427436297</v>
      </c>
      <c r="K77" s="118">
        <f t="shared" si="151"/>
        <v>0.71965242508880012</v>
      </c>
      <c r="L77" s="118">
        <f t="shared" si="151"/>
        <v>0.67036745701417833</v>
      </c>
      <c r="M77" s="118">
        <f t="shared" si="151"/>
        <v>0.63159603850971224</v>
      </c>
      <c r="N77" s="118">
        <f t="shared" si="151"/>
        <v>0.59506700644140131</v>
      </c>
      <c r="O77" s="118">
        <f t="shared" si="151"/>
        <v>0.56065066999258195</v>
      </c>
      <c r="P77" s="118">
        <f t="shared" si="151"/>
        <v>0.52822483915361274</v>
      </c>
      <c r="Q77" s="118">
        <f t="shared" si="151"/>
        <v>0.50132108652010232</v>
      </c>
      <c r="R77" s="118">
        <f t="shared" si="151"/>
        <v>0.47928641078092282</v>
      </c>
      <c r="S77" s="118">
        <f t="shared" si="151"/>
        <v>0.45822022998038842</v>
      </c>
      <c r="T77" s="118">
        <f t="shared" si="151"/>
        <v>0.43807997564790835</v>
      </c>
      <c r="U77" s="118">
        <f t="shared" si="151"/>
        <v>0.41882495033422201</v>
      </c>
      <c r="V77" s="118">
        <f t="shared" si="151"/>
        <v>0.40234690824282932</v>
      </c>
      <c r="W77" s="118">
        <f t="shared" si="151"/>
        <v>0.38838522982552132</v>
      </c>
      <c r="X77" s="118">
        <f t="shared" si="151"/>
        <v>0.37490803000177236</v>
      </c>
      <c r="Y77" s="118">
        <f t="shared" si="151"/>
        <v>0.36189849707454996</v>
      </c>
      <c r="Z77" s="118">
        <f t="shared" si="151"/>
        <v>0.34934040272276617</v>
      </c>
      <c r="AA77" s="118">
        <f t="shared" si="151"/>
        <v>0.33789523166785812</v>
      </c>
      <c r="AB77" s="118">
        <f t="shared" si="151"/>
        <v>0.32748195871008151</v>
      </c>
      <c r="AC77" s="118">
        <f t="shared" si="151"/>
        <v>0.31738960254405102</v>
      </c>
      <c r="AD77" s="118">
        <f t="shared" si="151"/>
        <v>0.3076082731392602</v>
      </c>
      <c r="AE77" s="118">
        <f t="shared" si="151"/>
        <v>0.29812838525668101</v>
      </c>
      <c r="AF77" s="118">
        <f t="shared" si="151"/>
        <v>0.28932836302848963</v>
      </c>
      <c r="AG77" s="118">
        <f t="shared" si="151"/>
        <v>0.2811651196398397</v>
      </c>
      <c r="AH77" s="118">
        <f t="shared" si="151"/>
        <v>0.27323219775138702</v>
      </c>
      <c r="AI77" s="118">
        <f t="shared" si="151"/>
        <v>0.26552309896648613</v>
      </c>
      <c r="AJ77" s="118">
        <f t="shared" si="151"/>
        <v>0.25803150823724064</v>
      </c>
      <c r="AK77" s="118">
        <f t="shared" si="151"/>
        <v>0.25103148133165137</v>
      </c>
      <c r="AL77" s="118">
        <f t="shared" si="151"/>
        <v>0.24449440164059616</v>
      </c>
      <c r="AM77" s="118">
        <f t="shared" si="151"/>
        <v>0.23812755323153201</v>
      </c>
      <c r="AN77" s="118">
        <f t="shared" si="151"/>
        <v>0.23192650313274407</v>
      </c>
      <c r="AO77" s="118">
        <f t="shared" si="151"/>
        <v>0.22588693381098446</v>
      </c>
      <c r="AP77" s="118">
        <f t="shared" si="151"/>
        <v>0.22024261965224476</v>
      </c>
      <c r="AQ77" s="118">
        <f t="shared" si="151"/>
        <v>0.21497175001444443</v>
      </c>
      <c r="AR77" s="118">
        <f t="shared" si="151"/>
        <v>0.20982702338557924</v>
      </c>
      <c r="AS77" s="118">
        <f t="shared" si="151"/>
        <v>0.20480542089783479</v>
      </c>
      <c r="AT77" s="118">
        <f t="shared" si="151"/>
        <v>0.19990399593126015</v>
      </c>
      <c r="AU77" s="118">
        <f t="shared" si="151"/>
        <v>0.19528840601537195</v>
      </c>
      <c r="AV77" s="118">
        <f t="shared" si="151"/>
        <v>0.19094424053205672</v>
      </c>
      <c r="AW77" s="118">
        <f t="shared" si="151"/>
        <v>0.18669671045138256</v>
      </c>
      <c r="AX77" s="118">
        <f t="shared" si="151"/>
        <v>0.18254366613124226</v>
      </c>
      <c r="AY77" s="118">
        <f t="shared" si="151"/>
        <v>0.17848300574804091</v>
      </c>
      <c r="AZ77" s="118">
        <f t="shared" si="151"/>
        <v>0.17461276668535189</v>
      </c>
      <c r="BA77" s="118">
        <f t="shared" si="151"/>
        <v>0.17092445618208144</v>
      </c>
      <c r="BB77" s="118">
        <f t="shared" si="151"/>
        <v>0.16731405312296166</v>
      </c>
      <c r="BC77" s="118">
        <f t="shared" si="151"/>
        <v>0.1637799118846513</v>
      </c>
      <c r="BD77" s="118">
        <f t="shared" si="151"/>
        <v>0.16032042160398133</v>
      </c>
      <c r="BE77" s="118">
        <f t="shared" si="151"/>
        <v>0.15696678539661185</v>
      </c>
      <c r="BF77" s="118">
        <f t="shared" si="151"/>
        <v>0.15371540594535965</v>
      </c>
      <c r="BG77" s="118">
        <f t="shared" si="151"/>
        <v>0.15053137493543098</v>
      </c>
      <c r="BH77" s="118">
        <f t="shared" si="151"/>
        <v>0.14741329732431641</v>
      </c>
      <c r="BI77" s="118">
        <f t="shared" si="151"/>
        <v>0.14435980696614564</v>
      </c>
      <c r="BJ77" s="118">
        <f t="shared" si="151"/>
        <v>0.14137199942605977</v>
      </c>
      <c r="BK77" s="118">
        <f t="shared" si="151"/>
        <v>0.13844841349581491</v>
      </c>
      <c r="BL77" s="118">
        <f t="shared" si="151"/>
        <v>0.13558528759107882</v>
      </c>
      <c r="BM77" s="118">
        <f t="shared" si="151"/>
        <v>0.13278137139297197</v>
      </c>
      <c r="BN77" s="118">
        <f t="shared" si="151"/>
        <v>0.13003544043932408</v>
      </c>
      <c r="BO77" s="118">
        <f t="shared" si="151"/>
        <v>0.1273443106189221</v>
      </c>
      <c r="BP77" s="118">
        <f t="shared" si="151"/>
        <v>0.12470693084395626</v>
      </c>
      <c r="BQ77" s="118">
        <f t="shared" si="151"/>
        <v>0.12212417284238251</v>
      </c>
      <c r="BR77" s="118">
        <f t="shared" si="151"/>
        <v>0.11959490536334469</v>
      </c>
      <c r="BS77" s="118">
        <f t="shared" si="151"/>
        <v>0.11711802058489452</v>
      </c>
      <c r="BT77" s="118">
        <f t="shared" si="151"/>
        <v>0.11470274713617698</v>
      </c>
      <c r="BU77" s="118">
        <f t="shared" si="151"/>
        <v>0.11234738498419899</v>
      </c>
      <c r="BV77" s="118">
        <f t="shared" ref="BV77:CC77" si="152">BU77*1/(1+BV70)</f>
        <v>0.11004038898739586</v>
      </c>
      <c r="BW77" s="118">
        <f t="shared" si="152"/>
        <v>0.10778076597154831</v>
      </c>
      <c r="BX77" s="118">
        <f t="shared" si="152"/>
        <v>0.10556754315676088</v>
      </c>
      <c r="BY77" s="118">
        <f t="shared" si="152"/>
        <v>0.1034118302411678</v>
      </c>
      <c r="BZ77" s="118">
        <f t="shared" si="152"/>
        <v>0.10131195571113982</v>
      </c>
      <c r="CA77" s="118">
        <f t="shared" si="152"/>
        <v>9.9254721109556937E-2</v>
      </c>
      <c r="CB77" s="118">
        <f t="shared" si="152"/>
        <v>9.7239260592545243E-2</v>
      </c>
      <c r="CC77" s="118">
        <f t="shared" si="152"/>
        <v>9.5264725898005498E-2</v>
      </c>
    </row>
    <row r="78" spans="2:81" x14ac:dyDescent="0.2">
      <c r="B78" t="s">
        <v>624</v>
      </c>
      <c r="C78" t="s">
        <v>824</v>
      </c>
      <c r="D78" s="61"/>
      <c r="E78" s="61"/>
      <c r="F78" s="118"/>
      <c r="G78" s="118">
        <v>1</v>
      </c>
      <c r="H78" s="118">
        <f t="shared" si="149"/>
        <v>0.9010370380467132</v>
      </c>
      <c r="I78" s="118">
        <f t="shared" si="150"/>
        <v>0.81186774393199412</v>
      </c>
      <c r="J78" s="118">
        <f t="shared" ref="J78:BU78" si="153">I78*1/(1+J71)</f>
        <v>0.73152290727815139</v>
      </c>
      <c r="K78" s="118">
        <f t="shared" si="153"/>
        <v>0.65912923363722598</v>
      </c>
      <c r="L78" s="118">
        <f t="shared" si="153"/>
        <v>0.60099020971976025</v>
      </c>
      <c r="M78" s="118">
        <f t="shared" si="153"/>
        <v>0.55455897811677812</v>
      </c>
      <c r="N78" s="118">
        <f t="shared" si="153"/>
        <v>0.51171492519541728</v>
      </c>
      <c r="O78" s="118">
        <f t="shared" si="153"/>
        <v>0.47218091312302418</v>
      </c>
      <c r="P78" s="118">
        <f t="shared" si="153"/>
        <v>0.43570121514933213</v>
      </c>
      <c r="Q78" s="118">
        <f t="shared" si="153"/>
        <v>0.40601773283556841</v>
      </c>
      <c r="R78" s="118">
        <f t="shared" si="153"/>
        <v>0.38211802441069009</v>
      </c>
      <c r="S78" s="118">
        <f t="shared" si="153"/>
        <v>0.35962514139416291</v>
      </c>
      <c r="T78" s="118">
        <f t="shared" si="153"/>
        <v>0.33845627282886565</v>
      </c>
      <c r="U78" s="118">
        <f t="shared" si="153"/>
        <v>0.31853348231750417</v>
      </c>
      <c r="V78" s="118">
        <f t="shared" si="153"/>
        <v>0.30178382267512532</v>
      </c>
      <c r="W78" s="118">
        <f t="shared" si="153"/>
        <v>0.28782899486369962</v>
      </c>
      <c r="X78" s="118">
        <f t="shared" si="153"/>
        <v>0.27451945419033291</v>
      </c>
      <c r="Y78" s="118">
        <f t="shared" si="153"/>
        <v>0.26182536184252453</v>
      </c>
      <c r="Z78" s="118">
        <f t="shared" si="153"/>
        <v>0.24971825878846202</v>
      </c>
      <c r="AA78" s="118">
        <f t="shared" si="153"/>
        <v>0.23914334861623085</v>
      </c>
      <c r="AB78" s="118">
        <f t="shared" si="153"/>
        <v>0.22995310089082274</v>
      </c>
      <c r="AC78" s="118">
        <f t="shared" si="153"/>
        <v>0.22111603318795378</v>
      </c>
      <c r="AD78" s="118">
        <f t="shared" si="153"/>
        <v>0.21261857284537941</v>
      </c>
      <c r="AE78" s="118">
        <f t="shared" si="153"/>
        <v>0.20444766879649653</v>
      </c>
      <c r="AF78" s="118">
        <f t="shared" si="153"/>
        <v>0.19683933793050387</v>
      </c>
      <c r="AG78" s="118">
        <f t="shared" si="153"/>
        <v>0.18975391158879279</v>
      </c>
      <c r="AH78" s="118">
        <f t="shared" si="153"/>
        <v>0.18292353216489618</v>
      </c>
      <c r="AI78" s="118">
        <f t="shared" si="153"/>
        <v>0.17633901899315615</v>
      </c>
      <c r="AJ78" s="118">
        <f t="shared" si="153"/>
        <v>0.16999152187504085</v>
      </c>
      <c r="AK78" s="118">
        <f t="shared" si="153"/>
        <v>0.16391524263966337</v>
      </c>
      <c r="AL78" s="118">
        <f t="shared" si="153"/>
        <v>0.15809737957314945</v>
      </c>
      <c r="AM78" s="118">
        <f t="shared" si="153"/>
        <v>0.15248601060758452</v>
      </c>
      <c r="AN78" s="118">
        <f t="shared" si="153"/>
        <v>0.14707380662345518</v>
      </c>
      <c r="AO78" s="118">
        <f t="shared" si="153"/>
        <v>0.14185369863455263</v>
      </c>
      <c r="AP78" s="118">
        <f t="shared" si="153"/>
        <v>0.13685238216040926</v>
      </c>
      <c r="AQ78" s="118">
        <f t="shared" si="153"/>
        <v>0.13205974024862993</v>
      </c>
      <c r="AR78" s="118">
        <f t="shared" si="153"/>
        <v>0.12743493916016649</v>
      </c>
      <c r="AS78" s="118">
        <f t="shared" si="153"/>
        <v>0.12297210102171025</v>
      </c>
      <c r="AT78" s="118">
        <f t="shared" si="153"/>
        <v>0.11866555380614624</v>
      </c>
      <c r="AU78" s="118">
        <f t="shared" si="153"/>
        <v>0.11459380752284058</v>
      </c>
      <c r="AV78" s="118">
        <f t="shared" si="153"/>
        <v>0.11074296464574575</v>
      </c>
      <c r="AW78" s="118">
        <f t="shared" si="153"/>
        <v>0.10702152658715401</v>
      </c>
      <c r="AX78" s="118">
        <f t="shared" si="153"/>
        <v>0.1034251447907658</v>
      </c>
      <c r="AY78" s="118">
        <f t="shared" si="153"/>
        <v>9.9949616830403362E-2</v>
      </c>
      <c r="AZ78" s="118">
        <f t="shared" si="153"/>
        <v>9.6683321147894727E-2</v>
      </c>
      <c r="BA78" s="118">
        <f t="shared" si="153"/>
        <v>9.3613312606801558E-2</v>
      </c>
      <c r="BB78" s="118">
        <f t="shared" si="153"/>
        <v>9.064078677865707E-2</v>
      </c>
      <c r="BC78" s="118">
        <f t="shared" si="153"/>
        <v>8.7762648271641777E-2</v>
      </c>
      <c r="BD78" s="118">
        <f t="shared" si="153"/>
        <v>8.4975899982650441E-2</v>
      </c>
      <c r="BE78" s="118">
        <f t="shared" si="153"/>
        <v>8.2365356271624335E-2</v>
      </c>
      <c r="BF78" s="118">
        <f t="shared" si="153"/>
        <v>7.9920167936261888E-2</v>
      </c>
      <c r="BG78" s="118">
        <f t="shared" si="153"/>
        <v>7.7547570144618758E-2</v>
      </c>
      <c r="BH78" s="118">
        <f t="shared" si="153"/>
        <v>7.5245407894169683E-2</v>
      </c>
      <c r="BI78" s="118">
        <f t="shared" si="153"/>
        <v>7.3011590158158765E-2</v>
      </c>
      <c r="BJ78" s="118">
        <f t="shared" si="153"/>
        <v>7.0904760177478002E-2</v>
      </c>
      <c r="BK78" s="118">
        <f t="shared" si="153"/>
        <v>6.891772188281943E-2</v>
      </c>
      <c r="BL78" s="118">
        <f t="shared" si="153"/>
        <v>6.698636844168207E-2</v>
      </c>
      <c r="BM78" s="118">
        <f t="shared" si="153"/>
        <v>6.510913933914278E-2</v>
      </c>
      <c r="BN78" s="118">
        <f t="shared" si="153"/>
        <v>6.3284517792221148E-2</v>
      </c>
      <c r="BO78" s="118">
        <f t="shared" si="153"/>
        <v>6.153772924667697E-2</v>
      </c>
      <c r="BP78" s="118">
        <f t="shared" si="153"/>
        <v>5.9865135396546039E-2</v>
      </c>
      <c r="BQ78" s="118">
        <f t="shared" si="153"/>
        <v>5.8238002602936732E-2</v>
      </c>
      <c r="BR78" s="118">
        <f t="shared" si="153"/>
        <v>5.665509523553755E-2</v>
      </c>
      <c r="BS78" s="118">
        <f t="shared" si="153"/>
        <v>5.5115211248436102E-2</v>
      </c>
      <c r="BT78" s="118">
        <f t="shared" si="153"/>
        <v>5.3632011757893575E-2</v>
      </c>
      <c r="BU78" s="118">
        <f t="shared" si="153"/>
        <v>5.2203163838504096E-2</v>
      </c>
      <c r="BV78" s="118">
        <f t="shared" ref="BV78:CC78" si="154">BU78*1/(1+BV71)</f>
        <v>5.0812382855442866E-2</v>
      </c>
      <c r="BW78" s="118">
        <f t="shared" si="154"/>
        <v>4.9458654640846561E-2</v>
      </c>
      <c r="BX78" s="118">
        <f t="shared" si="154"/>
        <v>4.8140992046006914E-2</v>
      </c>
      <c r="BY78" s="118">
        <f t="shared" si="154"/>
        <v>4.6876463341192928E-2</v>
      </c>
      <c r="BZ78" s="118">
        <f t="shared" si="154"/>
        <v>4.5662715889483486E-2</v>
      </c>
      <c r="CA78" s="118">
        <f t="shared" si="154"/>
        <v>4.448039535805616E-2</v>
      </c>
      <c r="CB78" s="118">
        <f t="shared" si="154"/>
        <v>4.3328688026299612E-2</v>
      </c>
      <c r="CC78" s="118">
        <f t="shared" si="154"/>
        <v>4.2206801242839549E-2</v>
      </c>
    </row>
    <row r="79" spans="2:81" x14ac:dyDescent="0.2">
      <c r="B79" t="s">
        <v>626</v>
      </c>
      <c r="C79" t="s">
        <v>824</v>
      </c>
      <c r="D79" s="61"/>
      <c r="E79" s="61"/>
      <c r="F79" s="118"/>
      <c r="G79" s="118">
        <v>1</v>
      </c>
      <c r="H79" s="118">
        <f t="shared" si="149"/>
        <v>0.90177801853298944</v>
      </c>
      <c r="I79" s="118">
        <f t="shared" si="150"/>
        <v>0.81320359470928461</v>
      </c>
      <c r="J79" s="118">
        <f t="shared" ref="J79:BU79" si="155">I79*1/(1+J72)</f>
        <v>0.7333291263008429</v>
      </c>
      <c r="K79" s="118">
        <f t="shared" si="155"/>
        <v>0.66130008644810245</v>
      </c>
      <c r="L79" s="118">
        <f t="shared" si="155"/>
        <v>0.5983595412864009</v>
      </c>
      <c r="M79" s="118">
        <f t="shared" si="155"/>
        <v>0.54324058209168435</v>
      </c>
      <c r="N79" s="118">
        <f t="shared" si="155"/>
        <v>0.49319900439267739</v>
      </c>
      <c r="O79" s="118">
        <f t="shared" si="155"/>
        <v>0.44776709611299798</v>
      </c>
      <c r="P79" s="118">
        <f t="shared" si="155"/>
        <v>0.40652022931059179</v>
      </c>
      <c r="Q79" s="118">
        <f t="shared" si="155"/>
        <v>0.37227025906717093</v>
      </c>
      <c r="R79" s="118">
        <f t="shared" si="155"/>
        <v>0.34387153409113197</v>
      </c>
      <c r="S79" s="118">
        <f t="shared" si="155"/>
        <v>0.3176392125830616</v>
      </c>
      <c r="T79" s="118">
        <f t="shared" si="155"/>
        <v>0.29340802994076431</v>
      </c>
      <c r="U79" s="118">
        <f t="shared" si="155"/>
        <v>0.27102532881140629</v>
      </c>
      <c r="V79" s="118">
        <f t="shared" si="155"/>
        <v>0.2525980592584412</v>
      </c>
      <c r="W79" s="118">
        <f t="shared" si="155"/>
        <v>0.23754680740820325</v>
      </c>
      <c r="X79" s="118">
        <f t="shared" si="155"/>
        <v>0.22339239610743092</v>
      </c>
      <c r="Y79" s="118">
        <f t="shared" si="155"/>
        <v>0.21008138641435586</v>
      </c>
      <c r="Z79" s="118">
        <f t="shared" si="155"/>
        <v>0.19756352358812371</v>
      </c>
      <c r="AA79" s="118">
        <f t="shared" si="155"/>
        <v>0.18686290638205205</v>
      </c>
      <c r="AB79" s="118">
        <f t="shared" si="155"/>
        <v>0.17776390501595574</v>
      </c>
      <c r="AC79" s="118">
        <f t="shared" si="155"/>
        <v>0.16910796550447357</v>
      </c>
      <c r="AD79" s="118">
        <f t="shared" si="155"/>
        <v>0.16087351363312685</v>
      </c>
      <c r="AE79" s="118">
        <f t="shared" si="155"/>
        <v>0.15304002571057609</v>
      </c>
      <c r="AF79" s="118">
        <f t="shared" si="155"/>
        <v>0.14605104212113537</v>
      </c>
      <c r="AG79" s="118">
        <f t="shared" si="155"/>
        <v>0.13982524205260294</v>
      </c>
      <c r="AH79" s="118">
        <f t="shared" si="155"/>
        <v>0.13386483267167129</v>
      </c>
      <c r="AI79" s="118">
        <f t="shared" si="155"/>
        <v>0.12815850101995918</v>
      </c>
      <c r="AJ79" s="118">
        <f t="shared" si="155"/>
        <v>0.12269541638293685</v>
      </c>
      <c r="AK79" s="118">
        <f t="shared" si="155"/>
        <v>0.11755828036414817</v>
      </c>
      <c r="AL79" s="118">
        <f t="shared" si="155"/>
        <v>0.11272551028465964</v>
      </c>
      <c r="AM79" s="118">
        <f t="shared" si="155"/>
        <v>0.10809141329369243</v>
      </c>
      <c r="AN79" s="118">
        <f t="shared" si="155"/>
        <v>0.10364782202647364</v>
      </c>
      <c r="AO79" s="118">
        <f t="shared" si="155"/>
        <v>9.9386904875065088E-2</v>
      </c>
      <c r="AP79" s="118">
        <f t="shared" si="155"/>
        <v>9.5256348043973121E-2</v>
      </c>
      <c r="AQ79" s="118">
        <f t="shared" si="155"/>
        <v>9.1254546692000171E-2</v>
      </c>
      <c r="AR79" s="118">
        <f t="shared" si="155"/>
        <v>8.7420864466883311E-2</v>
      </c>
      <c r="AS79" s="118">
        <f t="shared" si="155"/>
        <v>8.3748238539079312E-2</v>
      </c>
      <c r="AT79" s="118">
        <f t="shared" si="155"/>
        <v>8.0229902794606636E-2</v>
      </c>
      <c r="AU79" s="118">
        <f t="shared" si="155"/>
        <v>7.6802169405222706E-2</v>
      </c>
      <c r="AV79" s="118">
        <f t="shared" si="155"/>
        <v>7.3466180881782542E-2</v>
      </c>
      <c r="AW79" s="118">
        <f t="shared" si="155"/>
        <v>7.0275094768192367E-2</v>
      </c>
      <c r="AX79" s="118">
        <f t="shared" si="155"/>
        <v>6.7222617065467241E-2</v>
      </c>
      <c r="AY79" s="118">
        <f t="shared" si="155"/>
        <v>6.4302727161540091E-2</v>
      </c>
      <c r="AZ79" s="118">
        <f t="shared" si="155"/>
        <v>6.1461769012275361E-2</v>
      </c>
      <c r="BA79" s="118">
        <f t="shared" si="155"/>
        <v>5.8700599447777398E-2</v>
      </c>
      <c r="BB79" s="118">
        <f t="shared" si="155"/>
        <v>5.60634754076181E-2</v>
      </c>
      <c r="BC79" s="118">
        <f t="shared" si="155"/>
        <v>5.3544824147440773E-2</v>
      </c>
      <c r="BD79" s="118">
        <f t="shared" si="155"/>
        <v>5.1139323278391907E-2</v>
      </c>
      <c r="BE79" s="118">
        <f t="shared" si="155"/>
        <v>4.8814044078469752E-2</v>
      </c>
      <c r="BF79" s="118">
        <f t="shared" si="155"/>
        <v>4.6567937373363143E-2</v>
      </c>
      <c r="BG79" s="118">
        <f t="shared" si="155"/>
        <v>4.4425181976798296E-2</v>
      </c>
      <c r="BH79" s="118">
        <f t="shared" si="155"/>
        <v>4.2381022329765913E-2</v>
      </c>
      <c r="BI79" s="118">
        <f t="shared" si="155"/>
        <v>4.0430921693335627E-2</v>
      </c>
      <c r="BJ79" s="118">
        <f t="shared" si="155"/>
        <v>3.8551672317529623E-2</v>
      </c>
      <c r="BK79" s="118">
        <f t="shared" si="155"/>
        <v>3.6741782276740874E-2</v>
      </c>
      <c r="BL79" s="118">
        <f t="shared" si="155"/>
        <v>3.5016861363432926E-2</v>
      </c>
      <c r="BM79" s="118">
        <f t="shared" si="155"/>
        <v>3.3372920521661978E-2</v>
      </c>
      <c r="BN79" s="118">
        <f t="shared" si="155"/>
        <v>3.1806157970177912E-2</v>
      </c>
      <c r="BO79" s="118">
        <f t="shared" si="155"/>
        <v>3.0315183506403606E-2</v>
      </c>
      <c r="BP79" s="118">
        <f t="shared" si="155"/>
        <v>2.8896229969817569E-2</v>
      </c>
      <c r="BQ79" s="118">
        <f t="shared" si="155"/>
        <v>2.7543692958091583E-2</v>
      </c>
      <c r="BR79" s="118">
        <f t="shared" si="155"/>
        <v>2.6254463733229122E-2</v>
      </c>
      <c r="BS79" s="118">
        <f t="shared" si="155"/>
        <v>2.5025579066983706E-2</v>
      </c>
      <c r="BT79" s="118">
        <f t="shared" si="155"/>
        <v>2.3867284079202668E-2</v>
      </c>
      <c r="BU79" s="118">
        <f t="shared" si="155"/>
        <v>2.2775075023399854E-2</v>
      </c>
      <c r="BV79" s="118">
        <f t="shared" ref="BV79:CC79" si="156">BU79*1/(1+BV72)</f>
        <v>2.1732847382223815E-2</v>
      </c>
      <c r="BW79" s="118">
        <f t="shared" si="156"/>
        <v>2.0738313917901874E-2</v>
      </c>
      <c r="BX79" s="118">
        <f t="shared" si="156"/>
        <v>1.978929206069982E-2</v>
      </c>
      <c r="BY79" s="118">
        <f t="shared" si="156"/>
        <v>1.8900039278712543E-2</v>
      </c>
      <c r="BZ79" s="118">
        <f t="shared" si="156"/>
        <v>1.8066372017914101E-2</v>
      </c>
      <c r="CA79" s="118">
        <f t="shared" si="156"/>
        <v>1.7269477225758618E-2</v>
      </c>
      <c r="CB79" s="118">
        <f t="shared" si="156"/>
        <v>1.6507732894865356E-2</v>
      </c>
      <c r="CC79" s="118">
        <f t="shared" si="156"/>
        <v>1.577958856344298E-2</v>
      </c>
    </row>
    <row r="80" spans="2:81" x14ac:dyDescent="0.2">
      <c r="B80" t="s">
        <v>762</v>
      </c>
      <c r="C80" t="s">
        <v>824</v>
      </c>
      <c r="D80" s="61"/>
      <c r="E80" s="61"/>
      <c r="F80" s="118"/>
      <c r="G80" s="118">
        <v>1</v>
      </c>
      <c r="H80" s="118">
        <f t="shared" si="149"/>
        <v>0.90298722043387269</v>
      </c>
      <c r="I80" s="118">
        <f>H80*1/(1+I73)</f>
        <v>0.81534279897354123</v>
      </c>
      <c r="J80" s="118">
        <f t="shared" ref="J80:BU80" si="157">I80*1/(1+J73)</f>
        <v>0.73616773734093643</v>
      </c>
      <c r="K80" s="118">
        <f t="shared" si="157"/>
        <v>0.66464853955258574</v>
      </c>
      <c r="L80" s="118">
        <f t="shared" si="157"/>
        <v>0.60691097772634905</v>
      </c>
      <c r="M80" s="118">
        <f t="shared" si="157"/>
        <v>0.56052098638729875</v>
      </c>
      <c r="N80" s="118">
        <f t="shared" si="157"/>
        <v>0.51763634856000906</v>
      </c>
      <c r="O80" s="118">
        <f t="shared" si="157"/>
        <v>0.47799628631467644</v>
      </c>
      <c r="P80" s="118">
        <f t="shared" si="157"/>
        <v>0.44135898984212529</v>
      </c>
      <c r="Q80" s="118">
        <f t="shared" si="157"/>
        <v>0.41151597552389702</v>
      </c>
      <c r="R80" s="118">
        <f t="shared" si="157"/>
        <v>0.38746016881982015</v>
      </c>
      <c r="S80" s="118">
        <f t="shared" si="157"/>
        <v>0.3647824635006498</v>
      </c>
      <c r="T80" s="118">
        <f t="shared" si="157"/>
        <v>0.34340611041950414</v>
      </c>
      <c r="U80" s="118">
        <f t="shared" si="157"/>
        <v>0.32325845088484317</v>
      </c>
      <c r="V80" s="118">
        <f t="shared" si="157"/>
        <v>0.30637147511020296</v>
      </c>
      <c r="W80" s="118">
        <f t="shared" si="157"/>
        <v>0.29235995679161814</v>
      </c>
      <c r="X80" s="118">
        <f t="shared" si="157"/>
        <v>0.27897305552347001</v>
      </c>
      <c r="Y80" s="118">
        <f t="shared" si="157"/>
        <v>0.26618398706368046</v>
      </c>
      <c r="Z80" s="118">
        <f t="shared" si="157"/>
        <v>0.25396704081684873</v>
      </c>
      <c r="AA80" s="118">
        <f t="shared" si="157"/>
        <v>0.24333040666381389</v>
      </c>
      <c r="AB80" s="118">
        <f t="shared" si="157"/>
        <v>0.23412411198564276</v>
      </c>
      <c r="AC80" s="118">
        <f t="shared" si="157"/>
        <v>0.22525621022638009</v>
      </c>
      <c r="AD80" s="118">
        <f t="shared" si="157"/>
        <v>0.21671482460622363</v>
      </c>
      <c r="AE80" s="118">
        <f t="shared" si="157"/>
        <v>0.20848846092317508</v>
      </c>
      <c r="AF80" s="118">
        <f t="shared" si="157"/>
        <v>0.20086282300681885</v>
      </c>
      <c r="AG80" s="118">
        <f t="shared" si="157"/>
        <v>0.19379609695516559</v>
      </c>
      <c r="AH80" s="118">
        <f t="shared" si="157"/>
        <v>0.18697216410593184</v>
      </c>
      <c r="AI80" s="118">
        <f t="shared" si="157"/>
        <v>0.18038298914221645</v>
      </c>
      <c r="AJ80" s="118">
        <f t="shared" si="157"/>
        <v>0.17402078561796247</v>
      </c>
      <c r="AK80" s="118">
        <f t="shared" si="157"/>
        <v>0.16793505778542572</v>
      </c>
      <c r="AL80" s="118">
        <f t="shared" si="157"/>
        <v>0.16211302821347975</v>
      </c>
      <c r="AM80" s="118">
        <f t="shared" si="157"/>
        <v>0.15648899857691523</v>
      </c>
      <c r="AN80" s="118">
        <f t="shared" si="157"/>
        <v>0.15105642177822046</v>
      </c>
      <c r="AO80" s="118">
        <f t="shared" si="157"/>
        <v>0.14580895775125277</v>
      </c>
      <c r="AP80" s="118">
        <f t="shared" si="157"/>
        <v>0.14076677659888073</v>
      </c>
      <c r="AQ80" s="118">
        <f t="shared" si="157"/>
        <v>0.13592120208869252</v>
      </c>
      <c r="AR80" s="118">
        <f t="shared" si="157"/>
        <v>0.1312394002417695</v>
      </c>
      <c r="AS80" s="118">
        <f t="shared" si="157"/>
        <v>0.12671596734321169</v>
      </c>
      <c r="AT80" s="118">
        <f t="shared" si="157"/>
        <v>0.12234567207842884</v>
      </c>
      <c r="AU80" s="118">
        <f t="shared" si="157"/>
        <v>0.11819213740440224</v>
      </c>
      <c r="AV80" s="118">
        <f t="shared" si="157"/>
        <v>0.11424313983023716</v>
      </c>
      <c r="AW80" s="118">
        <f t="shared" si="157"/>
        <v>0.11042319884005172</v>
      </c>
      <c r="AX80" s="118">
        <f t="shared" si="157"/>
        <v>0.1067282046432259</v>
      </c>
      <c r="AY80" s="118">
        <f t="shared" si="157"/>
        <v>0.1031541742265515</v>
      </c>
      <c r="AZ80" s="118">
        <f t="shared" si="157"/>
        <v>9.9772649593747292E-2</v>
      </c>
      <c r="BA80" s="118">
        <f t="shared" si="157"/>
        <v>9.6572027392747117E-2</v>
      </c>
      <c r="BB80" s="118">
        <f t="shared" si="157"/>
        <v>9.3471059211044955E-2</v>
      </c>
      <c r="BC80" s="118">
        <f t="shared" si="157"/>
        <v>9.0466737431395577E-2</v>
      </c>
      <c r="BD80" s="118">
        <f t="shared" si="157"/>
        <v>8.7556142271093929E-2</v>
      </c>
      <c r="BE80" s="118">
        <f t="shared" si="157"/>
        <v>8.4809531117577053E-2</v>
      </c>
      <c r="BF80" s="118">
        <f t="shared" si="157"/>
        <v>8.2216833642081516E-2</v>
      </c>
      <c r="BG80" s="118">
        <f t="shared" si="157"/>
        <v>7.9700191533921286E-2</v>
      </c>
      <c r="BH80" s="118">
        <f t="shared" si="157"/>
        <v>7.7257458649957728E-2</v>
      </c>
      <c r="BI80" s="118">
        <f t="shared" si="157"/>
        <v>7.4886547383636523E-2</v>
      </c>
      <c r="BJ80" s="118">
        <f t="shared" si="157"/>
        <v>7.2633768445072841E-2</v>
      </c>
      <c r="BK80" s="118">
        <f t="shared" si="157"/>
        <v>7.0492438194387108E-2</v>
      </c>
      <c r="BL80" s="118">
        <f t="shared" si="157"/>
        <v>6.8410938385162268E-2</v>
      </c>
      <c r="BM80" s="118">
        <f t="shared" si="157"/>
        <v>6.6387672914614157E-2</v>
      </c>
      <c r="BN80" s="118">
        <f t="shared" si="157"/>
        <v>6.4421086901032404E-2</v>
      </c>
      <c r="BO80" s="118">
        <f t="shared" si="157"/>
        <v>6.2532426465292362E-2</v>
      </c>
      <c r="BP80" s="118">
        <f t="shared" si="157"/>
        <v>6.0718204762058012E-2</v>
      </c>
      <c r="BQ80" s="118">
        <f t="shared" si="157"/>
        <v>5.8953637469982535E-2</v>
      </c>
      <c r="BR80" s="118">
        <f t="shared" si="157"/>
        <v>5.7237428738502738E-2</v>
      </c>
      <c r="BS80" s="118">
        <f t="shared" si="157"/>
        <v>5.5568315592916633E-2</v>
      </c>
      <c r="BT80" s="118">
        <f t="shared" si="157"/>
        <v>5.3960807270039247E-2</v>
      </c>
      <c r="BU80" s="118">
        <f t="shared" si="157"/>
        <v>5.2412519096249506E-2</v>
      </c>
      <c r="BV80" s="118">
        <f t="shared" ref="BV80:CC80" si="158">BU80*1/(1+BV73)</f>
        <v>5.0906188885973994E-2</v>
      </c>
      <c r="BW80" s="118">
        <f t="shared" si="158"/>
        <v>4.9440729761889311E-2</v>
      </c>
      <c r="BX80" s="118">
        <f t="shared" si="158"/>
        <v>4.8015082307032414E-2</v>
      </c>
      <c r="BY80" s="118">
        <f t="shared" si="158"/>
        <v>4.6648553654789447E-2</v>
      </c>
      <c r="BZ80" s="118">
        <f t="shared" si="158"/>
        <v>4.5338605580607129E-2</v>
      </c>
      <c r="CA80" s="118">
        <f t="shared" si="158"/>
        <v>4.4063461239144897E-2</v>
      </c>
      <c r="CB80" s="118">
        <f t="shared" si="158"/>
        <v>4.2822234617964368E-2</v>
      </c>
      <c r="CC80" s="118">
        <f t="shared" si="158"/>
        <v>4.1614061748452093E-2</v>
      </c>
    </row>
    <row r="81" spans="2:82" x14ac:dyDescent="0.2">
      <c r="B81" t="s">
        <v>343</v>
      </c>
      <c r="C81" t="s">
        <v>824</v>
      </c>
      <c r="D81" s="61"/>
      <c r="E81" s="61"/>
      <c r="F81" s="118"/>
      <c r="G81" s="118">
        <v>1</v>
      </c>
      <c r="H81" s="118">
        <f t="shared" si="149"/>
        <v>0.97246059629654902</v>
      </c>
      <c r="I81" s="118">
        <f t="shared" si="150"/>
        <v>0.94567961134943967</v>
      </c>
      <c r="J81" s="118">
        <f t="shared" ref="J81:BU81" si="159">I81*1/(1+J74)</f>
        <v>0.9196361587583648</v>
      </c>
      <c r="K81" s="118">
        <f t="shared" si="159"/>
        <v>0.8943099273220273</v>
      </c>
      <c r="L81" s="118">
        <f t="shared" si="159"/>
        <v>0.87005417615314284</v>
      </c>
      <c r="M81" s="118">
        <f t="shared" si="159"/>
        <v>0.84681942347595596</v>
      </c>
      <c r="N81" s="118">
        <f t="shared" si="159"/>
        <v>0.82420515369140557</v>
      </c>
      <c r="O81" s="118">
        <f t="shared" si="159"/>
        <v>0.80219479683529193</v>
      </c>
      <c r="P81" s="118">
        <f t="shared" si="159"/>
        <v>0.78077222544346925</v>
      </c>
      <c r="Q81" s="118">
        <f t="shared" si="159"/>
        <v>0.7604962599321653</v>
      </c>
      <c r="R81" s="118">
        <f t="shared" si="159"/>
        <v>0.74130707289507569</v>
      </c>
      <c r="S81" s="118">
        <f t="shared" si="159"/>
        <v>0.72260207614075922</v>
      </c>
      <c r="T81" s="118">
        <f t="shared" si="159"/>
        <v>0.70436905236008851</v>
      </c>
      <c r="U81" s="118">
        <f t="shared" si="159"/>
        <v>0.68659609251662934</v>
      </c>
      <c r="V81" s="118">
        <f t="shared" si="159"/>
        <v>0.66965037658464233</v>
      </c>
      <c r="W81" s="118">
        <f t="shared" si="159"/>
        <v>0.65349264600975399</v>
      </c>
      <c r="X81" s="118">
        <f t="shared" si="159"/>
        <v>0.6377247789613556</v>
      </c>
      <c r="Y81" s="118">
        <f t="shared" si="159"/>
        <v>0.62233736857574307</v>
      </c>
      <c r="Z81" s="118">
        <f t="shared" si="159"/>
        <v>0.60732123496372703</v>
      </c>
      <c r="AA81" s="118">
        <f t="shared" si="159"/>
        <v>0.59297060744646179</v>
      </c>
      <c r="AB81" s="118">
        <f t="shared" si="159"/>
        <v>0.57925532631523213</v>
      </c>
      <c r="AC81" s="118">
        <f t="shared" si="159"/>
        <v>0.56585727665238628</v>
      </c>
      <c r="AD81" s="118">
        <f t="shared" si="159"/>
        <v>0.55276912096308395</v>
      </c>
      <c r="AE81" s="118">
        <f t="shared" si="159"/>
        <v>0.53998369146714409</v>
      </c>
      <c r="AF81" s="118">
        <f t="shared" si="159"/>
        <v>0.52787923167444017</v>
      </c>
      <c r="AG81" s="118">
        <f t="shared" si="159"/>
        <v>0.51642313047760491</v>
      </c>
      <c r="AH81" s="118">
        <f t="shared" si="159"/>
        <v>0.50521565102369337</v>
      </c>
      <c r="AI81" s="118">
        <f t="shared" si="159"/>
        <v>0.49425139769250348</v>
      </c>
      <c r="AJ81" s="118">
        <f t="shared" si="159"/>
        <v>0.48352509196025856</v>
      </c>
      <c r="AK81" s="118">
        <f t="shared" si="159"/>
        <v>0.47328656259227259</v>
      </c>
      <c r="AL81" s="118">
        <f t="shared" si="159"/>
        <v>0.46351462613593819</v>
      </c>
      <c r="AM81" s="118">
        <f t="shared" si="159"/>
        <v>0.45394445062034045</v>
      </c>
      <c r="AN81" s="118">
        <f t="shared" si="159"/>
        <v>0.44457187029211115</v>
      </c>
      <c r="AO81" s="118">
        <f t="shared" si="159"/>
        <v>0.43539280540809328</v>
      </c>
      <c r="AP81" s="118">
        <f t="shared" si="159"/>
        <v>0.42656581576392505</v>
      </c>
      <c r="AQ81" s="118">
        <f t="shared" si="159"/>
        <v>0.41807713167728389</v>
      </c>
      <c r="AR81" s="118">
        <f t="shared" si="159"/>
        <v>0.40975737288859176</v>
      </c>
      <c r="AS81" s="118">
        <f t="shared" si="159"/>
        <v>0.40160317777477544</v>
      </c>
      <c r="AT81" s="118">
        <f t="shared" si="159"/>
        <v>0.39361125160925275</v>
      </c>
      <c r="AU81" s="118">
        <f t="shared" si="159"/>
        <v>0.38581694973279057</v>
      </c>
      <c r="AV81" s="118">
        <f t="shared" si="159"/>
        <v>0.37821481696321996</v>
      </c>
      <c r="AW81" s="118">
        <f t="shared" si="159"/>
        <v>0.37076247653088645</v>
      </c>
      <c r="AX81" s="118">
        <f t="shared" si="159"/>
        <v>0.36345697692928858</v>
      </c>
      <c r="AY81" s="118">
        <f t="shared" si="159"/>
        <v>0.35629542480837512</v>
      </c>
      <c r="AZ81" s="118">
        <f t="shared" si="159"/>
        <v>0.34929159692005451</v>
      </c>
      <c r="BA81" s="118">
        <f t="shared" si="159"/>
        <v>0.34244173348694312</v>
      </c>
      <c r="BB81" s="118">
        <f t="shared" si="159"/>
        <v>0.33572620088075689</v>
      </c>
      <c r="BC81" s="118">
        <f t="shared" si="159"/>
        <v>0.32914236477582803</v>
      </c>
      <c r="BD81" s="118">
        <f t="shared" si="159"/>
        <v>0.32268764250754001</v>
      </c>
      <c r="BE81" s="118">
        <f t="shared" si="159"/>
        <v>0.316369903789114</v>
      </c>
      <c r="BF81" s="118">
        <f t="shared" si="159"/>
        <v>0.31018605547390476</v>
      </c>
      <c r="BG81" s="118">
        <f t="shared" si="159"/>
        <v>0.30412307826409307</v>
      </c>
      <c r="BH81" s="118">
        <f t="shared" si="159"/>
        <v>0.29817860958165709</v>
      </c>
      <c r="BI81" s="118">
        <f t="shared" si="159"/>
        <v>0.29235033302813868</v>
      </c>
      <c r="BJ81" s="118">
        <f t="shared" si="159"/>
        <v>0.28665938389186935</v>
      </c>
      <c r="BK81" s="118">
        <f t="shared" si="159"/>
        <v>0.28110216947002631</v>
      </c>
      <c r="BL81" s="118">
        <f t="shared" si="159"/>
        <v>0.27565268789722197</v>
      </c>
      <c r="BM81" s="118">
        <f t="shared" si="159"/>
        <v>0.27030885065106341</v>
      </c>
      <c r="BN81" s="118">
        <f t="shared" si="159"/>
        <v>0.26506860969751234</v>
      </c>
      <c r="BO81" s="118">
        <f t="shared" si="159"/>
        <v>0.25997084641672324</v>
      </c>
      <c r="BP81" s="118">
        <f t="shared" si="159"/>
        <v>0.25501123538129533</v>
      </c>
      <c r="BQ81" s="118">
        <f t="shared" si="159"/>
        <v>0.2501462416537763</v>
      </c>
      <c r="BR81" s="118">
        <f t="shared" si="159"/>
        <v>0.24537406016620977</v>
      </c>
      <c r="BS81" s="118">
        <f t="shared" si="159"/>
        <v>0.24069292028694289</v>
      </c>
      <c r="BT81" s="118">
        <f t="shared" si="159"/>
        <v>0.23615798936952259</v>
      </c>
      <c r="BU81" s="118">
        <f t="shared" si="159"/>
        <v>0.23176435394474779</v>
      </c>
      <c r="BV81" s="118">
        <f t="shared" ref="BV81:CC81" si="160">BU81*1/(1+BV74)</f>
        <v>0.22745246054486645</v>
      </c>
      <c r="BW81" s="118">
        <f t="shared" si="160"/>
        <v>0.22322078838856932</v>
      </c>
      <c r="BX81" s="118">
        <f t="shared" si="160"/>
        <v>0.21906784498814269</v>
      </c>
      <c r="BY81" s="118">
        <f t="shared" si="160"/>
        <v>0.21503586863916652</v>
      </c>
      <c r="BZ81" s="118">
        <f t="shared" si="160"/>
        <v>0.21112101311290193</v>
      </c>
      <c r="CA81" s="118">
        <f t="shared" si="160"/>
        <v>0.20727742985339226</v>
      </c>
      <c r="CB81" s="118">
        <f t="shared" si="160"/>
        <v>0.20350382130674968</v>
      </c>
      <c r="CC81" s="118">
        <f t="shared" si="160"/>
        <v>0.19979891354182447</v>
      </c>
    </row>
    <row r="82" spans="2:82" x14ac:dyDescent="0.2">
      <c r="F82" s="118"/>
      <c r="G82" s="118"/>
      <c r="H82" s="118"/>
      <c r="I82" s="118"/>
      <c r="J82" s="118"/>
      <c r="K82" s="118"/>
      <c r="L82" s="118"/>
      <c r="M82" s="118"/>
      <c r="N82" s="118"/>
      <c r="O82" s="118"/>
      <c r="P82" s="118"/>
      <c r="Q82" s="118"/>
      <c r="R82" s="118"/>
      <c r="S82" s="118"/>
      <c r="T82" s="118"/>
      <c r="U82" s="118"/>
      <c r="V82" s="118"/>
      <c r="W82" s="118"/>
      <c r="X82" s="118"/>
      <c r="Y82" s="118"/>
      <c r="Z82" s="118"/>
      <c r="AA82" s="118"/>
      <c r="AB82" s="118"/>
      <c r="AC82" s="118"/>
      <c r="AD82" s="118"/>
      <c r="AE82" s="118"/>
      <c r="AF82" s="118"/>
      <c r="AG82" s="118"/>
      <c r="AH82" s="118"/>
      <c r="AI82" s="118"/>
      <c r="AJ82" s="118"/>
      <c r="AK82" s="118"/>
      <c r="AL82" s="118"/>
      <c r="AM82" s="118"/>
      <c r="AN82" s="118"/>
      <c r="AO82" s="118"/>
      <c r="AP82" s="118"/>
      <c r="AQ82" s="118"/>
      <c r="AR82" s="118"/>
      <c r="AS82" s="118"/>
      <c r="AT82" s="118"/>
      <c r="AU82" s="118"/>
      <c r="AV82" s="118"/>
      <c r="AW82" s="118"/>
      <c r="AX82" s="118"/>
      <c r="AY82" s="118"/>
      <c r="AZ82" s="118"/>
      <c r="BA82" s="118"/>
      <c r="BB82" s="118"/>
      <c r="BC82" s="118"/>
      <c r="BD82" s="118"/>
      <c r="BE82" s="118"/>
      <c r="BF82" s="118"/>
      <c r="BG82" s="118"/>
      <c r="BH82" s="118"/>
      <c r="BI82" s="118"/>
      <c r="BJ82" s="118"/>
      <c r="BK82" s="118"/>
      <c r="BL82" s="118"/>
      <c r="BM82" s="118"/>
      <c r="BN82" s="118"/>
      <c r="BO82" s="118"/>
      <c r="BP82" s="118"/>
      <c r="BQ82" s="118"/>
      <c r="BR82" s="118"/>
      <c r="BS82" s="118"/>
      <c r="BT82" s="118"/>
      <c r="BU82" s="118"/>
      <c r="BV82" s="118"/>
      <c r="BW82" s="118"/>
      <c r="BX82" s="118"/>
      <c r="BY82" s="118"/>
      <c r="BZ82" s="118"/>
      <c r="CA82" s="118"/>
      <c r="CB82" s="118"/>
      <c r="CC82" s="118"/>
    </row>
    <row r="83" spans="2:82" x14ac:dyDescent="0.2">
      <c r="B83" t="s">
        <v>668</v>
      </c>
      <c r="C83" t="s">
        <v>825</v>
      </c>
      <c r="F83" s="118">
        <v>1</v>
      </c>
      <c r="G83" s="118">
        <f>1/(1+G69)</f>
        <v>0.90724695410828204</v>
      </c>
      <c r="H83" s="118">
        <f>G83*1/(1+H69)</f>
        <v>0.83245450867083803</v>
      </c>
      <c r="I83" s="118">
        <f t="shared" ref="I83:BT83" si="161">H83*1/(1+I69)</f>
        <v>0.76382787053556478</v>
      </c>
      <c r="J83" s="118">
        <f t="shared" si="161"/>
        <v>0.70085873730019232</v>
      </c>
      <c r="K83" s="118">
        <f t="shared" si="161"/>
        <v>0.64308071045588922</v>
      </c>
      <c r="L83" s="118">
        <f t="shared" si="161"/>
        <v>0.59668915801485412</v>
      </c>
      <c r="M83" s="118">
        <f t="shared" si="161"/>
        <v>0.55989252207068907</v>
      </c>
      <c r="N83" s="118">
        <f t="shared" si="161"/>
        <v>0.52536506162371599</v>
      </c>
      <c r="O83" s="118">
        <f t="shared" si="161"/>
        <v>0.49296684112534644</v>
      </c>
      <c r="P83" s="118">
        <f t="shared" si="161"/>
        <v>0.46256655457450069</v>
      </c>
      <c r="Q83" s="118">
        <f t="shared" si="161"/>
        <v>0.43753452808788107</v>
      </c>
      <c r="R83" s="118">
        <f t="shared" si="161"/>
        <v>0.4172012842320505</v>
      </c>
      <c r="S83" s="118">
        <f t="shared" si="161"/>
        <v>0.39781297335672661</v>
      </c>
      <c r="T83" s="118">
        <f t="shared" si="161"/>
        <v>0.37932568223566865</v>
      </c>
      <c r="U83" s="118">
        <f t="shared" si="161"/>
        <v>0.36169753839206331</v>
      </c>
      <c r="V83" s="118">
        <f t="shared" si="161"/>
        <v>0.34674169418640965</v>
      </c>
      <c r="W83" s="118">
        <f t="shared" si="161"/>
        <v>0.33419496963007278</v>
      </c>
      <c r="X83" s="118">
        <f t="shared" si="161"/>
        <v>0.32210224382765545</v>
      </c>
      <c r="Y83" s="118">
        <f t="shared" si="161"/>
        <v>0.31044708899614271</v>
      </c>
      <c r="Z83" s="118">
        <f t="shared" si="161"/>
        <v>0.29921367178598973</v>
      </c>
      <c r="AA83" s="118">
        <f t="shared" si="161"/>
        <v>0.28917139195347014</v>
      </c>
      <c r="AB83" s="118">
        <f t="shared" si="161"/>
        <v>0.28022756017618738</v>
      </c>
      <c r="AC83" s="118">
        <f t="shared" si="161"/>
        <v>0.27156035371207948</v>
      </c>
      <c r="AD83" s="118">
        <f t="shared" si="161"/>
        <v>0.26316121676920012</v>
      </c>
      <c r="AE83" s="118">
        <f t="shared" si="161"/>
        <v>0.25502185817916545</v>
      </c>
      <c r="AF83" s="118">
        <f t="shared" si="161"/>
        <v>0.2474255923012863</v>
      </c>
      <c r="AG83" s="118">
        <f t="shared" si="161"/>
        <v>0.24033876269235285</v>
      </c>
      <c r="AH83" s="118">
        <f t="shared" si="161"/>
        <v>0.23345491594157461</v>
      </c>
      <c r="AI83" s="118">
        <f t="shared" si="161"/>
        <v>0.22676823815995203</v>
      </c>
      <c r="AJ83" s="118">
        <f t="shared" si="161"/>
        <v>0.22027308198144033</v>
      </c>
      <c r="AK83" s="118">
        <f t="shared" si="161"/>
        <v>0.21408552856402174</v>
      </c>
      <c r="AL83" s="118">
        <f t="shared" si="161"/>
        <v>0.20819003799988223</v>
      </c>
      <c r="AM83" s="118">
        <f t="shared" si="161"/>
        <v>0.20245689754518256</v>
      </c>
      <c r="AN83" s="118">
        <f t="shared" si="161"/>
        <v>0.19688163640012274</v>
      </c>
      <c r="AO83" s="118">
        <f t="shared" si="161"/>
        <v>0.1914599068818561</v>
      </c>
      <c r="AP83" s="118">
        <f t="shared" si="161"/>
        <v>0.18627770035430094</v>
      </c>
      <c r="AQ83" s="118">
        <f t="shared" si="161"/>
        <v>0.18132360045727741</v>
      </c>
      <c r="AR83" s="118">
        <f t="shared" si="161"/>
        <v>0.17650125602933586</v>
      </c>
      <c r="AS83" s="118">
        <f t="shared" si="161"/>
        <v>0.17180716300233193</v>
      </c>
      <c r="AT83" s="118">
        <f t="shared" si="161"/>
        <v>0.16723791049964984</v>
      </c>
      <c r="AU83" s="118">
        <f t="shared" si="161"/>
        <v>0.16288531973139592</v>
      </c>
      <c r="AV83" s="118">
        <f t="shared" si="161"/>
        <v>0.15873875706591481</v>
      </c>
      <c r="AW83" s="118">
        <f t="shared" si="161"/>
        <v>0.15469775321916038</v>
      </c>
      <c r="AX83" s="118">
        <f t="shared" si="161"/>
        <v>0.15075962098606424</v>
      </c>
      <c r="AY83" s="118">
        <f t="shared" si="161"/>
        <v>0.14692174156959031</v>
      </c>
      <c r="AZ83" s="118">
        <f t="shared" si="161"/>
        <v>0.14326028849779765</v>
      </c>
      <c r="BA83" s="118">
        <f t="shared" si="161"/>
        <v>0.13976690969454705</v>
      </c>
      <c r="BB83" s="118">
        <f t="shared" si="161"/>
        <v>0.13635871636447236</v>
      </c>
      <c r="BC83" s="118">
        <f t="shared" si="161"/>
        <v>0.1330336312736837</v>
      </c>
      <c r="BD83" s="118">
        <f t="shared" si="161"/>
        <v>0.12978962784130135</v>
      </c>
      <c r="BE83" s="118">
        <f t="shared" si="161"/>
        <v>0.12668274981067426</v>
      </c>
      <c r="BF83" s="118">
        <f t="shared" si="161"/>
        <v>0.12370691439137881</v>
      </c>
      <c r="BG83" s="118">
        <f t="shared" si="161"/>
        <v>0.12080098269974926</v>
      </c>
      <c r="BH83" s="118">
        <f t="shared" si="161"/>
        <v>0.11796331266542449</v>
      </c>
      <c r="BI83" s="118">
        <f t="shared" si="161"/>
        <v>0.11519230079102315</v>
      </c>
      <c r="BJ83" s="118">
        <f t="shared" si="161"/>
        <v>0.11252087514363075</v>
      </c>
      <c r="BK83" s="118">
        <f t="shared" si="161"/>
        <v>0.10994511194100227</v>
      </c>
      <c r="BL83" s="118">
        <f t="shared" si="161"/>
        <v>0.10742831162919335</v>
      </c>
      <c r="BM83" s="118">
        <f t="shared" si="161"/>
        <v>0.10496912446359616</v>
      </c>
      <c r="BN83" s="118">
        <f t="shared" si="161"/>
        <v>0.10256623159718066</v>
      </c>
      <c r="BO83" s="118">
        <f t="shared" si="161"/>
        <v>0.10022821892710951</v>
      </c>
      <c r="BP83" s="118">
        <f t="shared" si="161"/>
        <v>9.7953152490072568E-2</v>
      </c>
      <c r="BQ83" s="118">
        <f t="shared" si="161"/>
        <v>9.5729727470476131E-2</v>
      </c>
      <c r="BR83" s="118">
        <f t="shared" si="161"/>
        <v>9.355677166694977E-2</v>
      </c>
      <c r="BS83" s="118">
        <f t="shared" si="161"/>
        <v>9.1433139485759374E-2</v>
      </c>
      <c r="BT83" s="118">
        <f t="shared" si="161"/>
        <v>8.936384371421309E-2</v>
      </c>
      <c r="BU83" s="118">
        <f t="shared" ref="BU83:CD83" si="162">BT83*1/(1+BU69)</f>
        <v>8.7347374018963933E-2</v>
      </c>
      <c r="BV83" s="118">
        <f t="shared" si="162"/>
        <v>8.5376405388383189E-2</v>
      </c>
      <c r="BW83" s="118">
        <f t="shared" si="162"/>
        <v>8.3449911103898863E-2</v>
      </c>
      <c r="BX83" s="118">
        <f t="shared" si="162"/>
        <v>8.1566887614551289E-2</v>
      </c>
      <c r="BY83" s="118">
        <f t="shared" si="162"/>
        <v>7.9737841143093402E-2</v>
      </c>
      <c r="BZ83" s="118">
        <f t="shared" si="162"/>
        <v>7.7961040959338992E-2</v>
      </c>
      <c r="CA83" s="118">
        <f t="shared" si="162"/>
        <v>7.6223833255738699E-2</v>
      </c>
      <c r="CB83" s="118">
        <f t="shared" si="162"/>
        <v>7.4525335792128944E-2</v>
      </c>
      <c r="CC83" s="118">
        <f t="shared" si="162"/>
        <v>7.2864685987324401E-2</v>
      </c>
      <c r="CD83" s="61">
        <f t="shared" si="162"/>
        <v>7.2864685987324401E-2</v>
      </c>
    </row>
    <row r="84" spans="2:82" x14ac:dyDescent="0.2">
      <c r="B84" t="s">
        <v>622</v>
      </c>
      <c r="C84" t="s">
        <v>825</v>
      </c>
      <c r="F84" s="118">
        <v>1</v>
      </c>
      <c r="G84" s="118">
        <f t="shared" ref="G84:G88" si="163">1/(1+G70)</f>
        <v>0.90838581895459558</v>
      </c>
      <c r="H84" s="118">
        <f t="shared" ref="H84:BS84" si="164">G84*1/(1+H70)</f>
        <v>0.83666392576954574</v>
      </c>
      <c r="I84" s="118">
        <f t="shared" si="164"/>
        <v>0.77060485762503605</v>
      </c>
      <c r="J84" s="118">
        <f t="shared" si="164"/>
        <v>0.7097615043568517</v>
      </c>
      <c r="K84" s="118">
        <f t="shared" si="164"/>
        <v>0.65372205752695034</v>
      </c>
      <c r="L84" s="118">
        <f t="shared" si="164"/>
        <v>0.60895229144033391</v>
      </c>
      <c r="M84" s="118">
        <f t="shared" si="164"/>
        <v>0.57373288469012307</v>
      </c>
      <c r="N84" s="118">
        <f t="shared" si="164"/>
        <v>0.54055042997913183</v>
      </c>
      <c r="O84" s="118">
        <f t="shared" si="164"/>
        <v>0.50928711800865412</v>
      </c>
      <c r="P84" s="118">
        <f t="shared" si="164"/>
        <v>0.47983195310671389</v>
      </c>
      <c r="Q84" s="118">
        <f t="shared" si="164"/>
        <v>0.45539296573777072</v>
      </c>
      <c r="R84" s="118">
        <f t="shared" si="164"/>
        <v>0.4353769787710372</v>
      </c>
      <c r="S84" s="118">
        <f t="shared" si="164"/>
        <v>0.41624075887229822</v>
      </c>
      <c r="T84" s="118">
        <f t="shared" si="164"/>
        <v>0.39794563744653444</v>
      </c>
      <c r="U84" s="118">
        <f t="shared" si="164"/>
        <v>0.38045464550797004</v>
      </c>
      <c r="V84" s="118">
        <f t="shared" si="164"/>
        <v>0.36548622574801198</v>
      </c>
      <c r="W84" s="118">
        <f t="shared" si="164"/>
        <v>0.35280363506492496</v>
      </c>
      <c r="X84" s="118">
        <f t="shared" si="164"/>
        <v>0.34056113786581405</v>
      </c>
      <c r="Y84" s="118">
        <f t="shared" si="164"/>
        <v>0.32874346264350235</v>
      </c>
      <c r="Z84" s="118">
        <f t="shared" si="164"/>
        <v>0.31733586782124812</v>
      </c>
      <c r="AA84" s="118">
        <f t="shared" si="164"/>
        <v>0.30693923673946005</v>
      </c>
      <c r="AB84" s="118">
        <f t="shared" si="164"/>
        <v>0.29747996725571241</v>
      </c>
      <c r="AC84" s="118">
        <f t="shared" si="164"/>
        <v>0.28831221403465135</v>
      </c>
      <c r="AD84" s="118">
        <f t="shared" si="164"/>
        <v>0.27942699311281577</v>
      </c>
      <c r="AE84" s="118">
        <f t="shared" si="164"/>
        <v>0.27081559739500133</v>
      </c>
      <c r="AF84" s="118">
        <f t="shared" si="164"/>
        <v>0.26282178199642708</v>
      </c>
      <c r="AG84" s="118">
        <f t="shared" si="164"/>
        <v>0.25540640746550264</v>
      </c>
      <c r="AH84" s="118">
        <f t="shared" si="164"/>
        <v>0.24820025371915774</v>
      </c>
      <c r="AI84" s="118">
        <f t="shared" si="164"/>
        <v>0.24119741770603367</v>
      </c>
      <c r="AJ84" s="118">
        <f t="shared" si="164"/>
        <v>0.23439216292617535</v>
      </c>
      <c r="AK84" s="118">
        <f t="shared" si="164"/>
        <v>0.22803343775283744</v>
      </c>
      <c r="AL84" s="118">
        <f t="shared" si="164"/>
        <v>0.22209524726410679</v>
      </c>
      <c r="AM84" s="118">
        <f t="shared" si="164"/>
        <v>0.21631169245787929</v>
      </c>
      <c r="AN84" s="118">
        <f t="shared" si="164"/>
        <v>0.21067874648551332</v>
      </c>
      <c r="AO84" s="118">
        <f t="shared" si="164"/>
        <v>0.20519248736103365</v>
      </c>
      <c r="AP84" s="118">
        <f t="shared" si="164"/>
        <v>0.20006527242150987</v>
      </c>
      <c r="AQ84" s="118">
        <f t="shared" si="164"/>
        <v>0.19527728918897372</v>
      </c>
      <c r="AR84" s="118">
        <f t="shared" si="164"/>
        <v>0.19060389247691448</v>
      </c>
      <c r="AS84" s="118">
        <f t="shared" si="164"/>
        <v>0.1860423399886203</v>
      </c>
      <c r="AT84" s="118">
        <f t="shared" si="164"/>
        <v>0.1815899550563139</v>
      </c>
      <c r="AU84" s="118">
        <f t="shared" si="164"/>
        <v>0.1773972186306112</v>
      </c>
      <c r="AV84" s="118">
        <f t="shared" si="164"/>
        <v>0.17345104031037561</v>
      </c>
      <c r="AW84" s="118">
        <f t="shared" si="164"/>
        <v>0.16959264421950812</v>
      </c>
      <c r="AX84" s="118">
        <f t="shared" si="164"/>
        <v>0.16582007765360274</v>
      </c>
      <c r="AY84" s="118">
        <f t="shared" si="164"/>
        <v>0.1621314313459119</v>
      </c>
      <c r="AZ84" s="118">
        <f t="shared" si="164"/>
        <v>0.15861576106540107</v>
      </c>
      <c r="BA84" s="118">
        <f t="shared" si="164"/>
        <v>0.1552653521083289</v>
      </c>
      <c r="BB84" s="118">
        <f t="shared" si="164"/>
        <v>0.1519857131687142</v>
      </c>
      <c r="BC84" s="118">
        <f t="shared" si="164"/>
        <v>0.14877534938565043</v>
      </c>
      <c r="BD84" s="118">
        <f t="shared" si="164"/>
        <v>0.14563279747387858</v>
      </c>
      <c r="BE84" s="118">
        <f t="shared" si="164"/>
        <v>0.14258640190117147</v>
      </c>
      <c r="BF84" s="118">
        <f t="shared" si="164"/>
        <v>0.13963289491561359</v>
      </c>
      <c r="BG84" s="118">
        <f t="shared" si="164"/>
        <v>0.13674056629908271</v>
      </c>
      <c r="BH84" s="118">
        <f t="shared" si="164"/>
        <v>0.13390814881474641</v>
      </c>
      <c r="BI84" s="118">
        <f t="shared" si="164"/>
        <v>0.1311344014750695</v>
      </c>
      <c r="BJ84" s="118">
        <f t="shared" si="164"/>
        <v>0.12842031947588986</v>
      </c>
      <c r="BK84" s="118">
        <f t="shared" si="164"/>
        <v>0.12576457547636025</v>
      </c>
      <c r="BL84" s="118">
        <f t="shared" si="164"/>
        <v>0.12316375250661644</v>
      </c>
      <c r="BM84" s="118">
        <f t="shared" si="164"/>
        <v>0.1206167147947191</v>
      </c>
      <c r="BN84" s="118">
        <f t="shared" si="164"/>
        <v>0.11812235005659688</v>
      </c>
      <c r="BO84" s="118">
        <f t="shared" si="164"/>
        <v>0.1156777658907779</v>
      </c>
      <c r="BP84" s="118">
        <f t="shared" si="164"/>
        <v>0.11328200750400128</v>
      </c>
      <c r="BQ84" s="118">
        <f t="shared" si="164"/>
        <v>0.11093586676158018</v>
      </c>
      <c r="BR84" s="118">
        <f t="shared" si="164"/>
        <v>0.10863831605127917</v>
      </c>
      <c r="BS84" s="118">
        <f t="shared" si="164"/>
        <v>0.10638834904335054</v>
      </c>
      <c r="BT84" s="118">
        <f t="shared" ref="BT84:CD84" si="165">BS84*1/(1+BT70)</f>
        <v>0.10419434889363796</v>
      </c>
      <c r="BU84" s="118">
        <f t="shared" si="165"/>
        <v>0.10205477131627878</v>
      </c>
      <c r="BV84" s="118">
        <f t="shared" si="165"/>
        <v>9.9959128868397806E-2</v>
      </c>
      <c r="BW84" s="118">
        <f t="shared" si="165"/>
        <v>9.7906519364618486E-2</v>
      </c>
      <c r="BX84" s="118">
        <f t="shared" si="165"/>
        <v>9.5896059145478801E-2</v>
      </c>
      <c r="BY84" s="118">
        <f t="shared" si="165"/>
        <v>9.3937840103216791E-2</v>
      </c>
      <c r="BZ84" s="118">
        <f t="shared" si="165"/>
        <v>9.2030343858555422E-2</v>
      </c>
      <c r="CA84" s="118">
        <f t="shared" si="165"/>
        <v>9.0161581120214815E-2</v>
      </c>
      <c r="CB84" s="118">
        <f t="shared" si="165"/>
        <v>8.8330765367898495E-2</v>
      </c>
      <c r="CC84" s="118">
        <f t="shared" si="165"/>
        <v>8.6537126052344746E-2</v>
      </c>
      <c r="CD84" s="61">
        <f t="shared" si="165"/>
        <v>8.6537126052344746E-2</v>
      </c>
    </row>
    <row r="85" spans="2:82" x14ac:dyDescent="0.2">
      <c r="B85" t="s">
        <v>624</v>
      </c>
      <c r="C85" t="s">
        <v>825</v>
      </c>
      <c r="F85" s="118">
        <v>1</v>
      </c>
      <c r="G85" s="118">
        <f t="shared" si="163"/>
        <v>0.8949333927366192</v>
      </c>
      <c r="H85" s="118">
        <f t="shared" ref="H85:BS85" si="166">G85*1/(1+H71)</f>
        <v>0.80636813344049929</v>
      </c>
      <c r="I85" s="118">
        <f t="shared" si="166"/>
        <v>0.72656755453048427</v>
      </c>
      <c r="J85" s="118">
        <f t="shared" si="166"/>
        <v>0.65466427727499132</v>
      </c>
      <c r="K85" s="118">
        <f t="shared" si="166"/>
        <v>0.58987676131085043</v>
      </c>
      <c r="L85" s="118">
        <f t="shared" si="166"/>
        <v>0.53784620738599742</v>
      </c>
      <c r="M85" s="118">
        <f t="shared" si="166"/>
        <v>0.49629334775860096</v>
      </c>
      <c r="N85" s="118">
        <f t="shared" si="166"/>
        <v>0.45795077411910018</v>
      </c>
      <c r="O85" s="118">
        <f t="shared" si="166"/>
        <v>0.42257046656666297</v>
      </c>
      <c r="P85" s="118">
        <f t="shared" si="166"/>
        <v>0.38992356669305955</v>
      </c>
      <c r="Q85" s="118">
        <f t="shared" si="166"/>
        <v>0.36335882715776552</v>
      </c>
      <c r="R85" s="118">
        <f t="shared" si="166"/>
        <v>0.34197018001167317</v>
      </c>
      <c r="S85" s="118">
        <f t="shared" si="166"/>
        <v>0.3218405479012646</v>
      </c>
      <c r="T85" s="118">
        <f t="shared" si="166"/>
        <v>0.30289582053572756</v>
      </c>
      <c r="U85" s="118">
        <f t="shared" si="166"/>
        <v>0.28506625003061392</v>
      </c>
      <c r="V85" s="118">
        <f t="shared" si="166"/>
        <v>0.27007642029967621</v>
      </c>
      <c r="W85" s="118">
        <f t="shared" si="166"/>
        <v>0.25758777890134166</v>
      </c>
      <c r="X85" s="118">
        <f t="shared" si="166"/>
        <v>0.24567662651075955</v>
      </c>
      <c r="Y85" s="118">
        <f t="shared" si="166"/>
        <v>0.23431625937822345</v>
      </c>
      <c r="Z85" s="118">
        <f t="shared" si="166"/>
        <v>0.22348120856583942</v>
      </c>
      <c r="AA85" s="118">
        <f t="shared" si="166"/>
        <v>0.21401736832751961</v>
      </c>
      <c r="AB85" s="118">
        <f t="shared" si="166"/>
        <v>0.20579270875053013</v>
      </c>
      <c r="AC85" s="118">
        <f t="shared" si="166"/>
        <v>0.19788412176935841</v>
      </c>
      <c r="AD85" s="118">
        <f t="shared" si="166"/>
        <v>0.19027946075533345</v>
      </c>
      <c r="AE85" s="118">
        <f t="shared" si="166"/>
        <v>0.18296704587314133</v>
      </c>
      <c r="AF85" s="118">
        <f t="shared" si="166"/>
        <v>0.17615809651817577</v>
      </c>
      <c r="AG85" s="118">
        <f t="shared" si="166"/>
        <v>0.16981711188320286</v>
      </c>
      <c r="AH85" s="118">
        <f t="shared" si="166"/>
        <v>0.16370437725169668</v>
      </c>
      <c r="AI85" s="118">
        <f t="shared" si="166"/>
        <v>0.1578116765393924</v>
      </c>
      <c r="AJ85" s="118">
        <f t="shared" si="166"/>
        <v>0.15213108940809156</v>
      </c>
      <c r="AK85" s="118">
        <f t="shared" si="166"/>
        <v>0.14669322421676012</v>
      </c>
      <c r="AL85" s="118">
        <f t="shared" si="166"/>
        <v>0.14148662428416775</v>
      </c>
      <c r="AM85" s="118">
        <f t="shared" si="166"/>
        <v>0.13646482281791775</v>
      </c>
      <c r="AN85" s="118">
        <f t="shared" si="166"/>
        <v>0.13162126074421823</v>
      </c>
      <c r="AO85" s="118">
        <f t="shared" si="166"/>
        <v>0.12694961179125813</v>
      </c>
      <c r="AP85" s="118">
        <f t="shared" si="166"/>
        <v>0.12247376667090346</v>
      </c>
      <c r="AQ85" s="118">
        <f t="shared" si="166"/>
        <v>0.11818467138462306</v>
      </c>
      <c r="AR85" s="118">
        <f t="shared" si="166"/>
        <v>0.11404578245579246</v>
      </c>
      <c r="AS85" s="118">
        <f t="shared" si="166"/>
        <v>0.11005183957930943</v>
      </c>
      <c r="AT85" s="118">
        <f t="shared" si="166"/>
        <v>0.1061977666687043</v>
      </c>
      <c r="AU85" s="118">
        <f t="shared" si="166"/>
        <v>0.10255382495302286</v>
      </c>
      <c r="AV85" s="118">
        <f t="shared" si="166"/>
        <v>9.9107577072128722E-2</v>
      </c>
      <c r="AW85" s="118">
        <f t="shared" si="166"/>
        <v>9.5777137884494032E-2</v>
      </c>
      <c r="AX85" s="118">
        <f t="shared" si="166"/>
        <v>9.2558615721876111E-2</v>
      </c>
      <c r="AY85" s="118">
        <f t="shared" si="166"/>
        <v>8.9448249692757983E-2</v>
      </c>
      <c r="AZ85" s="118">
        <f t="shared" si="166"/>
        <v>8.6525132615929548E-2</v>
      </c>
      <c r="BA85" s="118">
        <f t="shared" si="166"/>
        <v>8.3777679456518636E-2</v>
      </c>
      <c r="BB85" s="118">
        <f t="shared" si="166"/>
        <v>8.111746683214005E-2</v>
      </c>
      <c r="BC85" s="118">
        <f t="shared" si="166"/>
        <v>7.854172457329095E-2</v>
      </c>
      <c r="BD85" s="118">
        <f t="shared" si="166"/>
        <v>7.6047770472320961E-2</v>
      </c>
      <c r="BE85" s="118">
        <f t="shared" si="166"/>
        <v>7.3711507732125134E-2</v>
      </c>
      <c r="BF85" s="118">
        <f t="shared" si="166"/>
        <v>7.1523227039279214E-2</v>
      </c>
      <c r="BG85" s="118">
        <f t="shared" si="166"/>
        <v>6.9399910048004623E-2</v>
      </c>
      <c r="BH85" s="118">
        <f t="shared" si="166"/>
        <v>6.7339628174580057E-2</v>
      </c>
      <c r="BI85" s="118">
        <f t="shared" si="166"/>
        <v>6.534051008933657E-2</v>
      </c>
      <c r="BJ85" s="118">
        <f t="shared" si="166"/>
        <v>6.3455037586806706E-2</v>
      </c>
      <c r="BK85" s="118">
        <f t="shared" si="166"/>
        <v>6.1676770664270325E-2</v>
      </c>
      <c r="BL85" s="118">
        <f t="shared" si="166"/>
        <v>5.9948337976619727E-2</v>
      </c>
      <c r="BM85" s="118">
        <f t="shared" si="166"/>
        <v>5.826834296694032E-2</v>
      </c>
      <c r="BN85" s="118">
        <f t="shared" si="166"/>
        <v>5.6635428215493402E-2</v>
      </c>
      <c r="BO85" s="118">
        <f t="shared" si="166"/>
        <v>5.5072168816036084E-2</v>
      </c>
      <c r="BP85" s="118">
        <f t="shared" si="166"/>
        <v>5.3575308727068005E-2</v>
      </c>
      <c r="BQ85" s="118">
        <f t="shared" si="166"/>
        <v>5.2119133255650214E-2</v>
      </c>
      <c r="BR85" s="118">
        <f t="shared" si="166"/>
        <v>5.0702536594955869E-2</v>
      </c>
      <c r="BS85" s="118">
        <f t="shared" si="166"/>
        <v>4.9324442993958377E-2</v>
      </c>
      <c r="BT85" s="118">
        <f t="shared" ref="BT85:CD85" si="167">BS85*1/(1+BT71)</f>
        <v>4.7997078241781933E-2</v>
      </c>
      <c r="BU85" s="118">
        <f t="shared" si="167"/>
        <v>4.671835452557805E-2</v>
      </c>
      <c r="BV85" s="118">
        <f t="shared" si="167"/>
        <v>4.547369818185349E-2</v>
      </c>
      <c r="BW85" s="118">
        <f t="shared" si="167"/>
        <v>4.4262201597921533E-2</v>
      </c>
      <c r="BX85" s="118">
        <f t="shared" si="167"/>
        <v>4.308298134143955E-2</v>
      </c>
      <c r="BY85" s="118">
        <f t="shared" si="167"/>
        <v>4.1951312377427524E-2</v>
      </c>
      <c r="BZ85" s="118">
        <f t="shared" si="167"/>
        <v>4.0865089252543771E-2</v>
      </c>
      <c r="CA85" s="118">
        <f t="shared" si="167"/>
        <v>3.9806991128051354E-2</v>
      </c>
      <c r="CB85" s="118">
        <f t="shared" si="167"/>
        <v>3.8776289778202827E-2</v>
      </c>
      <c r="CC85" s="118">
        <f t="shared" si="167"/>
        <v>3.7772275832814541E-2</v>
      </c>
      <c r="CD85" s="61">
        <f t="shared" si="167"/>
        <v>3.7772275832814541E-2</v>
      </c>
    </row>
    <row r="86" spans="2:82" x14ac:dyDescent="0.2">
      <c r="B86" t="s">
        <v>626</v>
      </c>
      <c r="C86" t="s">
        <v>825</v>
      </c>
      <c r="F86" s="118">
        <v>1</v>
      </c>
      <c r="G86" s="118">
        <f t="shared" si="163"/>
        <v>0.90763526102731595</v>
      </c>
      <c r="H86" s="118">
        <f t="shared" ref="H86:BS86" si="168">G86*1/(1+H72)</f>
        <v>0.81848552723988555</v>
      </c>
      <c r="I86" s="118">
        <f t="shared" si="168"/>
        <v>0.73809225695231306</v>
      </c>
      <c r="J86" s="118">
        <f t="shared" si="168"/>
        <v>0.66559537296899896</v>
      </c>
      <c r="K86" s="118">
        <f t="shared" si="168"/>
        <v>0.60021927658070995</v>
      </c>
      <c r="L86" s="118">
        <f t="shared" si="168"/>
        <v>0.5430922184436674</v>
      </c>
      <c r="M86" s="118">
        <f t="shared" si="168"/>
        <v>0.49306430752741687</v>
      </c>
      <c r="N86" s="118">
        <f t="shared" si="168"/>
        <v>0.44764480709035998</v>
      </c>
      <c r="O86" s="118">
        <f t="shared" si="168"/>
        <v>0.40640920515996409</v>
      </c>
      <c r="P86" s="118">
        <f t="shared" si="168"/>
        <v>0.36897209444320322</v>
      </c>
      <c r="Q86" s="118">
        <f t="shared" si="168"/>
        <v>0.33788561376113813</v>
      </c>
      <c r="R86" s="118">
        <f t="shared" si="168"/>
        <v>0.31210992960466805</v>
      </c>
      <c r="S86" s="118">
        <f t="shared" si="168"/>
        <v>0.28830054962533813</v>
      </c>
      <c r="T86" s="118">
        <f t="shared" si="168"/>
        <v>0.26630747384279607</v>
      </c>
      <c r="U86" s="118">
        <f t="shared" si="168"/>
        <v>0.24599214506075481</v>
      </c>
      <c r="V86" s="118">
        <f t="shared" si="168"/>
        <v>0.22926690545002862</v>
      </c>
      <c r="W86" s="118">
        <f t="shared" si="168"/>
        <v>0.21560585854815004</v>
      </c>
      <c r="X86" s="118">
        <f t="shared" si="168"/>
        <v>0.20275881575248558</v>
      </c>
      <c r="Y86" s="118">
        <f t="shared" si="168"/>
        <v>0.19067727399517428</v>
      </c>
      <c r="Z86" s="118">
        <f t="shared" si="168"/>
        <v>0.17931562030138293</v>
      </c>
      <c r="AA86" s="118">
        <f t="shared" si="168"/>
        <v>0.1696033628103967</v>
      </c>
      <c r="AB86" s="118">
        <f t="shared" si="168"/>
        <v>0.16134478833039198</v>
      </c>
      <c r="AC86" s="118">
        <f t="shared" si="168"/>
        <v>0.15348835241245121</v>
      </c>
      <c r="AD86" s="118">
        <f t="shared" si="168"/>
        <v>0.14601447353878458</v>
      </c>
      <c r="AE86" s="118">
        <f t="shared" si="168"/>
        <v>0.13890452368344591</v>
      </c>
      <c r="AF86" s="118">
        <f t="shared" si="168"/>
        <v>0.13256107573892825</v>
      </c>
      <c r="AG86" s="118">
        <f t="shared" si="168"/>
        <v>0.12691032006862193</v>
      </c>
      <c r="AH86" s="118">
        <f t="shared" si="168"/>
        <v>0.12150044234433037</v>
      </c>
      <c r="AI86" s="118">
        <f t="shared" si="168"/>
        <v>0.11632117452612022</v>
      </c>
      <c r="AJ86" s="118">
        <f t="shared" si="168"/>
        <v>0.11136268627558214</v>
      </c>
      <c r="AK86" s="118">
        <f t="shared" si="168"/>
        <v>0.10670004048423605</v>
      </c>
      <c r="AL86" s="118">
        <f t="shared" si="168"/>
        <v>0.10231364795165447</v>
      </c>
      <c r="AM86" s="118">
        <f t="shared" si="168"/>
        <v>9.8107578119632041E-2</v>
      </c>
      <c r="AN86" s="118">
        <f t="shared" si="168"/>
        <v>9.4074417999911217E-2</v>
      </c>
      <c r="AO86" s="118">
        <f t="shared" si="168"/>
        <v>9.0207059348976742E-2</v>
      </c>
      <c r="AP86" s="118">
        <f t="shared" si="168"/>
        <v>8.6458020321400417E-2</v>
      </c>
      <c r="AQ86" s="118">
        <f t="shared" si="168"/>
        <v>8.282584430672299E-2</v>
      </c>
      <c r="AR86" s="118">
        <f t="shared" si="168"/>
        <v>7.9346259139633266E-2</v>
      </c>
      <c r="AS86" s="118">
        <f t="shared" si="168"/>
        <v>7.6012854346995187E-2</v>
      </c>
      <c r="AT86" s="118">
        <f t="shared" si="168"/>
        <v>7.2819488765178991E-2</v>
      </c>
      <c r="AU86" s="118">
        <f t="shared" si="168"/>
        <v>6.9708357075573463E-2</v>
      </c>
      <c r="AV86" s="118">
        <f t="shared" si="168"/>
        <v>6.668049626131671E-2</v>
      </c>
      <c r="AW86" s="118">
        <f t="shared" si="168"/>
        <v>6.3784153983647646E-2</v>
      </c>
      <c r="AX86" s="118">
        <f t="shared" si="168"/>
        <v>6.1013617587154664E-2</v>
      </c>
      <c r="AY86" s="118">
        <f t="shared" si="168"/>
        <v>5.8363422552032723E-2</v>
      </c>
      <c r="AZ86" s="118">
        <f t="shared" si="168"/>
        <v>5.578486876065715E-2</v>
      </c>
      <c r="BA86" s="118">
        <f t="shared" si="168"/>
        <v>5.3278733902243358E-2</v>
      </c>
      <c r="BB86" s="118">
        <f t="shared" si="168"/>
        <v>5.088518713569197E-2</v>
      </c>
      <c r="BC86" s="118">
        <f t="shared" si="168"/>
        <v>4.859917044172414E-2</v>
      </c>
      <c r="BD86" s="118">
        <f t="shared" si="168"/>
        <v>4.6415853032543537E-2</v>
      </c>
      <c r="BE86" s="118">
        <f t="shared" si="168"/>
        <v>4.4305347638960803E-2</v>
      </c>
      <c r="BF86" s="118">
        <f t="shared" si="168"/>
        <v>4.2266701993376163E-2</v>
      </c>
      <c r="BG86" s="118">
        <f t="shared" si="168"/>
        <v>4.0321861639697337E-2</v>
      </c>
      <c r="BH86" s="118">
        <f t="shared" si="168"/>
        <v>3.8466510264881598E-2</v>
      </c>
      <c r="BI86" s="118">
        <f t="shared" si="168"/>
        <v>3.6696530164705657E-2</v>
      </c>
      <c r="BJ86" s="118">
        <f t="shared" si="168"/>
        <v>3.499085716696055E-2</v>
      </c>
      <c r="BK86" s="118">
        <f t="shared" si="168"/>
        <v>3.3348137147358514E-2</v>
      </c>
      <c r="BL86" s="118">
        <f t="shared" si="168"/>
        <v>3.178253810395678E-2</v>
      </c>
      <c r="BM86" s="118">
        <f t="shared" si="168"/>
        <v>3.0290439428922539E-2</v>
      </c>
      <c r="BN86" s="118">
        <f t="shared" si="168"/>
        <v>2.8868390491538474E-2</v>
      </c>
      <c r="BO86" s="118">
        <f t="shared" si="168"/>
        <v>2.7515129494925617E-2</v>
      </c>
      <c r="BP86" s="118">
        <f t="shared" si="168"/>
        <v>2.6227237231360716E-2</v>
      </c>
      <c r="BQ86" s="118">
        <f t="shared" si="168"/>
        <v>2.4999626947673693E-2</v>
      </c>
      <c r="BR86" s="118">
        <f t="shared" si="168"/>
        <v>2.3829477043641609E-2</v>
      </c>
      <c r="BS86" s="118">
        <f t="shared" si="168"/>
        <v>2.2714097988821486E-2</v>
      </c>
      <c r="BT86" s="118">
        <f t="shared" ref="BT86:CD86" si="169">BS86*1/(1+BT72)</f>
        <v>2.1662788615240212E-2</v>
      </c>
      <c r="BU86" s="118">
        <f t="shared" si="169"/>
        <v>2.0671461163780228E-2</v>
      </c>
      <c r="BV86" s="118">
        <f t="shared" si="169"/>
        <v>1.9725498606631531E-2</v>
      </c>
      <c r="BW86" s="118">
        <f t="shared" si="169"/>
        <v>1.8822824966141287E-2</v>
      </c>
      <c r="BX86" s="118">
        <f t="shared" si="169"/>
        <v>1.7961459265059071E-2</v>
      </c>
      <c r="BY86" s="118">
        <f t="shared" si="169"/>
        <v>1.7154342084160782E-2</v>
      </c>
      <c r="BZ86" s="118">
        <f t="shared" si="169"/>
        <v>1.6397676282296058E-2</v>
      </c>
      <c r="CA86" s="118">
        <f t="shared" si="169"/>
        <v>1.5674386469606706E-2</v>
      </c>
      <c r="CB86" s="118">
        <f t="shared" si="169"/>
        <v>1.498300045500032E-2</v>
      </c>
      <c r="CC86" s="118">
        <f t="shared" si="169"/>
        <v>1.4322110984684213E-2</v>
      </c>
      <c r="CD86" s="61">
        <f t="shared" si="169"/>
        <v>1.4322110984684213E-2</v>
      </c>
    </row>
    <row r="87" spans="2:82" x14ac:dyDescent="0.2">
      <c r="B87" t="s">
        <v>762</v>
      </c>
      <c r="C87" t="s">
        <v>825</v>
      </c>
      <c r="F87" s="118">
        <v>1</v>
      </c>
      <c r="G87" s="118">
        <f t="shared" si="163"/>
        <v>0.89762843727715791</v>
      </c>
      <c r="H87" s="118">
        <f t="shared" ref="H87:BS87" si="170">G87*1/(1+H73)</f>
        <v>0.81054700755930176</v>
      </c>
      <c r="I87" s="118">
        <f t="shared" si="170"/>
        <v>0.73187488248780386</v>
      </c>
      <c r="J87" s="118">
        <f t="shared" si="170"/>
        <v>0.66080509564320622</v>
      </c>
      <c r="K87" s="118">
        <f t="shared" si="170"/>
        <v>0.596607429897133</v>
      </c>
      <c r="L87" s="118">
        <f t="shared" si="170"/>
        <v>0.54478055250285484</v>
      </c>
      <c r="M87" s="118">
        <f t="shared" si="170"/>
        <v>0.50313957707188217</v>
      </c>
      <c r="N87" s="118">
        <f t="shared" si="170"/>
        <v>0.46464510663577524</v>
      </c>
      <c r="O87" s="118">
        <f t="shared" si="170"/>
        <v>0.42906305950892804</v>
      </c>
      <c r="P87" s="118">
        <f t="shared" si="170"/>
        <v>0.39617638033021202</v>
      </c>
      <c r="Q87" s="118">
        <f t="shared" si="170"/>
        <v>0.36938844202410093</v>
      </c>
      <c r="R87" s="118">
        <f t="shared" si="170"/>
        <v>0.34779526584487902</v>
      </c>
      <c r="S87" s="118">
        <f t="shared" si="170"/>
        <v>0.32743911265820025</v>
      </c>
      <c r="T87" s="118">
        <f t="shared" si="170"/>
        <v>0.30825109024728675</v>
      </c>
      <c r="U87" s="118">
        <f t="shared" si="170"/>
        <v>0.29016597810439676</v>
      </c>
      <c r="V87" s="118">
        <f t="shared" si="170"/>
        <v>0.27500774842946923</v>
      </c>
      <c r="W87" s="118">
        <f t="shared" si="170"/>
        <v>0.26243061113727767</v>
      </c>
      <c r="X87" s="118">
        <f t="shared" si="170"/>
        <v>0.25041414787196631</v>
      </c>
      <c r="Y87" s="118">
        <f t="shared" si="170"/>
        <v>0.23893431633617485</v>
      </c>
      <c r="Z87" s="118">
        <f t="shared" si="170"/>
        <v>0.22796803796833226</v>
      </c>
      <c r="AA87" s="118">
        <f t="shared" si="170"/>
        <v>0.21842029267565474</v>
      </c>
      <c r="AB87" s="118">
        <f t="shared" si="170"/>
        <v>0.21015646077057495</v>
      </c>
      <c r="AC87" s="118">
        <f t="shared" si="170"/>
        <v>0.20219637997248063</v>
      </c>
      <c r="AD87" s="118">
        <f t="shared" si="170"/>
        <v>0.194529389346078</v>
      </c>
      <c r="AE87" s="118">
        <f t="shared" si="170"/>
        <v>0.18714517136878955</v>
      </c>
      <c r="AF87" s="118">
        <f t="shared" si="170"/>
        <v>0.18030018192268926</v>
      </c>
      <c r="AG87" s="118">
        <f t="shared" si="170"/>
        <v>0.17395688766027795</v>
      </c>
      <c r="AH87" s="118">
        <f t="shared" si="170"/>
        <v>0.16783153148073598</v>
      </c>
      <c r="AI87" s="118">
        <f t="shared" si="170"/>
        <v>0.16191690065511036</v>
      </c>
      <c r="AJ87" s="118">
        <f t="shared" si="170"/>
        <v>0.15620600584799504</v>
      </c>
      <c r="AK87" s="118">
        <f t="shared" si="170"/>
        <v>0.15074328348398097</v>
      </c>
      <c r="AL87" s="118">
        <f t="shared" si="170"/>
        <v>0.14551726417753372</v>
      </c>
      <c r="AM87" s="118">
        <f t="shared" si="170"/>
        <v>0.14046897524366386</v>
      </c>
      <c r="AN87" s="118">
        <f t="shared" si="170"/>
        <v>0.13559253982146333</v>
      </c>
      <c r="AO87" s="118">
        <f t="shared" si="170"/>
        <v>0.13088226688726823</v>
      </c>
      <c r="AP87" s="118">
        <f t="shared" si="170"/>
        <v>0.12635626169899616</v>
      </c>
      <c r="AQ87" s="118">
        <f t="shared" si="170"/>
        <v>0.12200673622370588</v>
      </c>
      <c r="AR87" s="118">
        <f t="shared" si="170"/>
        <v>0.11780421774821107</v>
      </c>
      <c r="AS87" s="118">
        <f t="shared" si="170"/>
        <v>0.11374385574435054</v>
      </c>
      <c r="AT87" s="118">
        <f t="shared" si="170"/>
        <v>0.10982095443538374</v>
      </c>
      <c r="AU87" s="118">
        <f t="shared" si="170"/>
        <v>0.10609262359676075</v>
      </c>
      <c r="AV87" s="118">
        <f t="shared" si="170"/>
        <v>0.10254789107545167</v>
      </c>
      <c r="AW87" s="118">
        <f t="shared" si="170"/>
        <v>9.911900341394056E-2</v>
      </c>
      <c r="AX87" s="118">
        <f t="shared" si="170"/>
        <v>9.580227154729562E-2</v>
      </c>
      <c r="AY87" s="118">
        <f t="shared" si="170"/>
        <v>9.2594120209595163E-2</v>
      </c>
      <c r="AZ87" s="118">
        <f t="shared" si="170"/>
        <v>8.9558767537836897E-2</v>
      </c>
      <c r="BA87" s="118">
        <f t="shared" si="170"/>
        <v>8.6685798033238531E-2</v>
      </c>
      <c r="BB87" s="118">
        <f t="shared" si="170"/>
        <v>8.3902280810251029E-2</v>
      </c>
      <c r="BC87" s="118">
        <f t="shared" si="170"/>
        <v>8.1205516146106632E-2</v>
      </c>
      <c r="BD87" s="118">
        <f t="shared" si="170"/>
        <v>7.8592883160818597E-2</v>
      </c>
      <c r="BE87" s="118">
        <f t="shared" si="170"/>
        <v>7.6127446883279229E-2</v>
      </c>
      <c r="BF87" s="118">
        <f t="shared" si="170"/>
        <v>7.3800167900017741E-2</v>
      </c>
      <c r="BG87" s="118">
        <f t="shared" si="170"/>
        <v>7.1541158377283975E-2</v>
      </c>
      <c r="BH87" s="118">
        <f t="shared" si="170"/>
        <v>6.9348491875966242E-2</v>
      </c>
      <c r="BI87" s="118">
        <f t="shared" si="170"/>
        <v>6.722029450105553E-2</v>
      </c>
      <c r="BJ87" s="118">
        <f t="shared" si="170"/>
        <v>6.5198136062901715E-2</v>
      </c>
      <c r="BK87" s="118">
        <f t="shared" si="170"/>
        <v>6.3276017136284363E-2</v>
      </c>
      <c r="BL87" s="118">
        <f t="shared" si="170"/>
        <v>6.140760371533717E-2</v>
      </c>
      <c r="BM87" s="118">
        <f t="shared" si="170"/>
        <v>5.9591463092812234E-2</v>
      </c>
      <c r="BN87" s="118">
        <f t="shared" si="170"/>
        <v>5.7826199562669732E-2</v>
      </c>
      <c r="BO87" s="118">
        <f t="shared" si="170"/>
        <v>5.6130884247189199E-2</v>
      </c>
      <c r="BP87" s="118">
        <f t="shared" si="170"/>
        <v>5.4502387254840648E-2</v>
      </c>
      <c r="BQ87" s="118">
        <f t="shared" si="170"/>
        <v>5.2918461473984553E-2</v>
      </c>
      <c r="BR87" s="118">
        <f t="shared" si="170"/>
        <v>5.1377943712304933E-2</v>
      </c>
      <c r="BS87" s="118">
        <f t="shared" si="170"/>
        <v>4.9879700287793718E-2</v>
      </c>
      <c r="BT87" s="118">
        <f t="shared" ref="BT87:CD87" si="171">BS87*1/(1+BT73)</f>
        <v>4.8436755104019263E-2</v>
      </c>
      <c r="BU87" s="118">
        <f t="shared" si="171"/>
        <v>4.7046967610125674E-2</v>
      </c>
      <c r="BV87" s="118">
        <f t="shared" si="171"/>
        <v>4.5694842777452692E-2</v>
      </c>
      <c r="BW87" s="118">
        <f t="shared" si="171"/>
        <v>4.4379404994007006E-2</v>
      </c>
      <c r="BX87" s="118">
        <f t="shared" si="171"/>
        <v>4.3099703296995646E-2</v>
      </c>
      <c r="BY87" s="118">
        <f t="shared" si="171"/>
        <v>4.1873068318388329E-2</v>
      </c>
      <c r="BZ87" s="118">
        <f t="shared" si="171"/>
        <v>4.069722167564583E-2</v>
      </c>
      <c r="CA87" s="118">
        <f t="shared" si="171"/>
        <v>3.9552615853116278E-2</v>
      </c>
      <c r="CB87" s="118">
        <f t="shared" si="171"/>
        <v>3.8438455540839189E-2</v>
      </c>
      <c r="CC87" s="118">
        <f t="shared" si="171"/>
        <v>3.7353965216018227E-2</v>
      </c>
      <c r="CD87" s="61">
        <f t="shared" si="171"/>
        <v>3.7353965216018227E-2</v>
      </c>
    </row>
    <row r="88" spans="2:82" x14ac:dyDescent="0.2">
      <c r="B88" t="s">
        <v>343</v>
      </c>
      <c r="C88" t="s">
        <v>825</v>
      </c>
      <c r="F88" s="118">
        <v>1</v>
      </c>
      <c r="G88" s="118">
        <f t="shared" si="163"/>
        <v>0.97621828707015845</v>
      </c>
      <c r="H88" s="118">
        <f t="shared" ref="H88:BS88" si="172">G88*1/(1+H74)</f>
        <v>0.94933381755984192</v>
      </c>
      <c r="I88" s="118">
        <f t="shared" si="172"/>
        <v>0.9231897303087232</v>
      </c>
      <c r="J88" s="118">
        <f t="shared" si="172"/>
        <v>0.89776563563087119</v>
      </c>
      <c r="K88" s="118">
        <f t="shared" si="172"/>
        <v>0.87304170536014736</v>
      </c>
      <c r="L88" s="118">
        <f t="shared" si="172"/>
        <v>0.84936279750245902</v>
      </c>
      <c r="M88" s="118">
        <f t="shared" si="172"/>
        <v>0.82668060704343682</v>
      </c>
      <c r="N88" s="118">
        <f t="shared" si="172"/>
        <v>0.80460414333102059</v>
      </c>
      <c r="O88" s="118">
        <f t="shared" si="172"/>
        <v>0.78311723046314241</v>
      </c>
      <c r="P88" s="118">
        <f t="shared" si="172"/>
        <v>0.76220412451437902</v>
      </c>
      <c r="Q88" s="118">
        <f t="shared" si="172"/>
        <v>0.74241035619424034</v>
      </c>
      <c r="R88" s="118">
        <f t="shared" si="172"/>
        <v>0.72367752089462389</v>
      </c>
      <c r="S88" s="118">
        <f t="shared" si="172"/>
        <v>0.70541736100347219</v>
      </c>
      <c r="T88" s="118">
        <f t="shared" si="172"/>
        <v>0.68761794976019641</v>
      </c>
      <c r="U88" s="118">
        <f t="shared" si="172"/>
        <v>0.67026766134564797</v>
      </c>
      <c r="V88" s="118">
        <f t="shared" si="172"/>
        <v>0.65372494356534605</v>
      </c>
      <c r="W88" s="118">
        <f t="shared" si="172"/>
        <v>0.6379514715005874</v>
      </c>
      <c r="X88" s="118">
        <f t="shared" si="172"/>
        <v>0.62255859133985003</v>
      </c>
      <c r="Y88" s="118">
        <f t="shared" si="172"/>
        <v>0.60753711993076187</v>
      </c>
      <c r="Z88" s="118">
        <f t="shared" si="172"/>
        <v>0.59287809569762295</v>
      </c>
      <c r="AA88" s="118">
        <f t="shared" si="172"/>
        <v>0.57886875068433641</v>
      </c>
      <c r="AB88" s="118">
        <f t="shared" si="172"/>
        <v>0.56547964243172177</v>
      </c>
      <c r="AC88" s="118">
        <f t="shared" si="172"/>
        <v>0.55240022133977751</v>
      </c>
      <c r="AD88" s="118">
        <f t="shared" si="172"/>
        <v>0.53962332441185923</v>
      </c>
      <c r="AE88" s="118">
        <f t="shared" si="172"/>
        <v>0.52714195432987654</v>
      </c>
      <c r="AF88" s="118">
        <f t="shared" si="172"/>
        <v>0.51532535932513357</v>
      </c>
      <c r="AG88" s="118">
        <f t="shared" si="172"/>
        <v>0.50414170383825663</v>
      </c>
      <c r="AH88" s="118">
        <f t="shared" si="172"/>
        <v>0.4932007574433851</v>
      </c>
      <c r="AI88" s="118">
        <f t="shared" si="172"/>
        <v>0.48249725283740758</v>
      </c>
      <c r="AJ88" s="118">
        <f t="shared" si="172"/>
        <v>0.47202603702888463</v>
      </c>
      <c r="AK88" s="118">
        <f t="shared" si="172"/>
        <v>0.46203099742715187</v>
      </c>
      <c r="AL88" s="118">
        <f t="shared" si="172"/>
        <v>0.45249145435839067</v>
      </c>
      <c r="AM88" s="118">
        <f t="shared" si="172"/>
        <v>0.44314887400959307</v>
      </c>
      <c r="AN88" s="118">
        <f t="shared" si="172"/>
        <v>0.4339991896961416</v>
      </c>
      <c r="AO88" s="118">
        <f t="shared" si="172"/>
        <v>0.42503841869815984</v>
      </c>
      <c r="AP88" s="118">
        <f t="shared" si="172"/>
        <v>0.41642134998774388</v>
      </c>
      <c r="AQ88" s="118">
        <f t="shared" si="172"/>
        <v>0.40813454134920335</v>
      </c>
      <c r="AR88" s="118">
        <f t="shared" si="172"/>
        <v>0.40001264067566944</v>
      </c>
      <c r="AS88" s="118">
        <f t="shared" si="172"/>
        <v>0.3920523662892238</v>
      </c>
      <c r="AT88" s="118">
        <f t="shared" si="172"/>
        <v>0.38425050181752601</v>
      </c>
      <c r="AU88" s="118">
        <f t="shared" si="172"/>
        <v>0.3766415617907784</v>
      </c>
      <c r="AV88" s="118">
        <f t="shared" si="172"/>
        <v>0.36922022076038824</v>
      </c>
      <c r="AW88" s="118">
        <f t="shared" si="172"/>
        <v>0.36194510974887195</v>
      </c>
      <c r="AX88" s="118">
        <f t="shared" si="172"/>
        <v>0.35481334744160836</v>
      </c>
      <c r="AY88" s="118">
        <f t="shared" si="172"/>
        <v>0.34782210929736657</v>
      </c>
      <c r="AZ88" s="118">
        <f t="shared" si="172"/>
        <v>0.34098484443329602</v>
      </c>
      <c r="BA88" s="118">
        <f t="shared" si="172"/>
        <v>0.33429788248595949</v>
      </c>
      <c r="BB88" s="118">
        <f t="shared" si="172"/>
        <v>0.32774205674838458</v>
      </c>
      <c r="BC88" s="118">
        <f t="shared" si="172"/>
        <v>0.32131479554368031</v>
      </c>
      <c r="BD88" s="118">
        <f t="shared" si="172"/>
        <v>0.31501357762741861</v>
      </c>
      <c r="BE88" s="118">
        <f t="shared" si="172"/>
        <v>0.30884608555755994</v>
      </c>
      <c r="BF88" s="118">
        <f t="shared" si="172"/>
        <v>0.3028092997477847</v>
      </c>
      <c r="BG88" s="118">
        <f t="shared" si="172"/>
        <v>0.29689051052147691</v>
      </c>
      <c r="BH88" s="118">
        <f t="shared" si="172"/>
        <v>0.29108741148676709</v>
      </c>
      <c r="BI88" s="118">
        <f t="shared" si="172"/>
        <v>0.28539774133312018</v>
      </c>
      <c r="BJ88" s="118">
        <f t="shared" si="172"/>
        <v>0.27984213271550795</v>
      </c>
      <c r="BK88" s="118">
        <f t="shared" si="172"/>
        <v>0.27441707837173479</v>
      </c>
      <c r="BL88" s="118">
        <f t="shared" si="172"/>
        <v>0.26909719480531136</v>
      </c>
      <c r="BM88" s="118">
        <f t="shared" si="172"/>
        <v>0.26388044316248477</v>
      </c>
      <c r="BN88" s="118">
        <f t="shared" si="172"/>
        <v>0.2587648241149742</v>
      </c>
      <c r="BO88" s="118">
        <f t="shared" si="172"/>
        <v>0.25378829437711314</v>
      </c>
      <c r="BP88" s="118">
        <f t="shared" si="172"/>
        <v>0.24894663138757345</v>
      </c>
      <c r="BQ88" s="118">
        <f t="shared" si="172"/>
        <v>0.24419733554428774</v>
      </c>
      <c r="BR88" s="118">
        <f t="shared" si="172"/>
        <v>0.23953864470690764</v>
      </c>
      <c r="BS88" s="118">
        <f t="shared" si="172"/>
        <v>0.23496883035243391</v>
      </c>
      <c r="BT88" s="118">
        <f t="shared" ref="BT88:CD88" si="173">BS88*1/(1+BT74)</f>
        <v>0.23054174786024834</v>
      </c>
      <c r="BU88" s="118">
        <f t="shared" si="173"/>
        <v>0.22625260061186389</v>
      </c>
      <c r="BV88" s="118">
        <f t="shared" si="173"/>
        <v>0.2220432514230026</v>
      </c>
      <c r="BW88" s="118">
        <f t="shared" si="173"/>
        <v>0.21791221567913974</v>
      </c>
      <c r="BX88" s="118">
        <f t="shared" si="173"/>
        <v>0.21385803638647594</v>
      </c>
      <c r="BY88" s="118">
        <f t="shared" si="173"/>
        <v>0.20992194734157102</v>
      </c>
      <c r="BZ88" s="118">
        <f t="shared" si="173"/>
        <v>0.20610019378559385</v>
      </c>
      <c r="CA88" s="118">
        <f t="shared" si="173"/>
        <v>0.20234801751978379</v>
      </c>
      <c r="CB88" s="118">
        <f t="shared" si="173"/>
        <v>0.19866415184830705</v>
      </c>
      <c r="CC88" s="118">
        <f t="shared" si="173"/>
        <v>0.1950473531362788</v>
      </c>
      <c r="CD88" s="61">
        <f t="shared" si="173"/>
        <v>0.1950473531362788</v>
      </c>
    </row>
  </sheetData>
  <pageMargins left="0.7" right="0.7" top="0.75" bottom="0.75" header="0.3" footer="0.3"/>
  <pageSetup paperSize="9" orientation="portrait" r:id="rId1"/>
  <ignoredErrors>
    <ignoredError sqref="D55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A8E04-42D1-48C4-A273-BCA1D84A3C69}">
  <dimension ref="B1:CC30"/>
  <sheetViews>
    <sheetView topLeftCell="A7" zoomScaleNormal="100" workbookViewId="0">
      <selection activeCell="A22" sqref="A22"/>
    </sheetView>
  </sheetViews>
  <sheetFormatPr defaultRowHeight="11.25" x14ac:dyDescent="0.2"/>
  <sheetData>
    <row r="1" spans="2:81" x14ac:dyDescent="0.2">
      <c r="B1" t="s">
        <v>762</v>
      </c>
      <c r="C1" t="s">
        <v>761</v>
      </c>
      <c r="D1" s="52">
        <f>SERIES!D34</f>
        <v>1975.6482800016524</v>
      </c>
      <c r="E1" s="52">
        <f>SERIES!E34</f>
        <v>2094.8160755607873</v>
      </c>
      <c r="F1" s="52">
        <f>SERIES!F34</f>
        <v>2221.2246301071036</v>
      </c>
      <c r="G1" s="52">
        <f>SERIES!G34</f>
        <v>2347.8863016291702</v>
      </c>
      <c r="H1" s="52">
        <f>SERIES!H34</f>
        <v>2474.0093358603954</v>
      </c>
      <c r="I1" s="52">
        <f>SERIES!I34</f>
        <v>2606.9798589348129</v>
      </c>
      <c r="J1" s="52">
        <f>SERIES!J34</f>
        <v>2747.1705930137573</v>
      </c>
      <c r="K1" s="52">
        <f>SERIES!K34</f>
        <v>2894.974601680015</v>
      </c>
      <c r="L1" s="52">
        <f>SERIES!L34</f>
        <v>3032.6791260536461</v>
      </c>
      <c r="M1" s="52">
        <f>SERIES!M34</f>
        <v>3158.1748361237583</v>
      </c>
      <c r="N1" s="52">
        <f>SERIES!N34</f>
        <v>3288.9975501962867</v>
      </c>
      <c r="O1" s="52">
        <f>SERIES!O34</f>
        <v>3425.3752495082617</v>
      </c>
      <c r="P1" s="52">
        <f>SERIES!P34</f>
        <v>3567.545785777233</v>
      </c>
      <c r="Q1" s="52">
        <f>SERIES!Q34</f>
        <v>3696.9044574914278</v>
      </c>
      <c r="R1" s="52">
        <f>SERIES!R34</f>
        <v>3811.6672462752854</v>
      </c>
      <c r="S1" s="52">
        <f>SERIES!S34</f>
        <v>3930.1486361922248</v>
      </c>
      <c r="T1" s="52">
        <f>SERIES!T34</f>
        <v>4052.4706368199927</v>
      </c>
      <c r="U1" s="52">
        <f>SERIES!U34</f>
        <v>4178.7593671553768</v>
      </c>
      <c r="V1" s="52">
        <f>SERIES!V34</f>
        <v>4293.9244754211195</v>
      </c>
      <c r="W1" s="52">
        <f>SERIES!W34</f>
        <v>4396.8188698967369</v>
      </c>
      <c r="X1" s="52">
        <f>SERIES!X34</f>
        <v>4502.3125348580224</v>
      </c>
      <c r="Y1" s="52">
        <f>SERIES!Y34</f>
        <v>4610.4715264465976</v>
      </c>
      <c r="Z1" s="52">
        <f>SERIES!Z34</f>
        <v>4721.363637938668</v>
      </c>
      <c r="AA1" s="52">
        <f>SERIES!AA34</f>
        <v>4824.5554634255222</v>
      </c>
      <c r="AB1" s="52">
        <f>SERIES!AB34</f>
        <v>4919.4117319891793</v>
      </c>
      <c r="AC1" s="52">
        <f>SERIES!AC34</f>
        <v>5016.2455993191898</v>
      </c>
      <c r="AD1" s="52">
        <f>SERIES!AD34</f>
        <v>5115.0982922695903</v>
      </c>
      <c r="AE1" s="52">
        <f>SERIES!AE34</f>
        <v>5216.0119319032383</v>
      </c>
      <c r="AF1" s="52">
        <f>SERIES!AF34</f>
        <v>5315.0233312370447</v>
      </c>
      <c r="AG1" s="52">
        <f>SERIES!AG34</f>
        <v>5411.9288273489892</v>
      </c>
      <c r="AH1" s="52">
        <f>SERIES!AH34</f>
        <v>5510.6885520365049</v>
      </c>
      <c r="AI1" s="52">
        <f>SERIES!AI34</f>
        <v>5611.337984703584</v>
      </c>
      <c r="AJ1" s="52">
        <f>SERIES!AJ34</f>
        <v>5713.9133011385884</v>
      </c>
      <c r="AK1" s="52">
        <f>SERIES!AK34</f>
        <v>5817.4453499793717</v>
      </c>
      <c r="AL1" s="52">
        <f>SERIES!AL34</f>
        <v>5921.9074627225818</v>
      </c>
      <c r="AM1" s="52">
        <f>SERIES!AM34</f>
        <v>6028.320639937001</v>
      </c>
      <c r="AN1" s="52">
        <f>SERIES!AN34</f>
        <v>6136.7215753560095</v>
      </c>
      <c r="AO1" s="52">
        <f>SERIES!AO34</f>
        <v>6247.1476637350706</v>
      </c>
      <c r="AP1" s="52">
        <f>SERIES!AP34</f>
        <v>6359.0321970292016</v>
      </c>
      <c r="AQ1" s="52">
        <f>SERIES!AQ34</f>
        <v>6472.3815636103045</v>
      </c>
      <c r="AR1" s="52">
        <f>SERIES!AR34</f>
        <v>6587.8286317265793</v>
      </c>
      <c r="AS1" s="52">
        <f>SERIES!AS34</f>
        <v>6705.4128690867392</v>
      </c>
      <c r="AT1" s="52">
        <f>SERIES!AT34</f>
        <v>6825.1744986252097</v>
      </c>
      <c r="AU1" s="52">
        <f>SERIES!AU34</f>
        <v>6945.1004072299638</v>
      </c>
      <c r="AV1" s="52">
        <f>SERIES!AV34</f>
        <v>7065.1346810657433</v>
      </c>
      <c r="AW1" s="52">
        <f>SERIES!AW34</f>
        <v>7187.3390631742377</v>
      </c>
      <c r="AX1" s="52">
        <f>SERIES!AX34</f>
        <v>7311.7540489684079</v>
      </c>
      <c r="AY1" s="52">
        <f>SERIES!AY34</f>
        <v>7438.4209122640323</v>
      </c>
      <c r="AZ1" s="52">
        <f>SERIES!AZ34</f>
        <v>7564.4735110794654</v>
      </c>
      <c r="BA1" s="52">
        <f>SERIES!BA34</f>
        <v>7689.82565761759</v>
      </c>
      <c r="BB1" s="52">
        <f>SERIES!BB34</f>
        <v>7817.3833470691898</v>
      </c>
      <c r="BC1" s="52">
        <f>SERIES!BC34</f>
        <v>7947.1876028448478</v>
      </c>
      <c r="BD1" s="52">
        <f>SERIES!BD34</f>
        <v>8079.2802531995785</v>
      </c>
      <c r="BE1" s="52">
        <f>SERIES!BE34</f>
        <v>8210.1065940801946</v>
      </c>
      <c r="BF1" s="52">
        <f>SERIES!BF34</f>
        <v>8339.5589318623079</v>
      </c>
      <c r="BG1" s="52">
        <f>SERIES!BG34</f>
        <v>8471.2253981999438</v>
      </c>
      <c r="BH1" s="52">
        <f>SERIES!BH34</f>
        <v>8605.1473599706969</v>
      </c>
      <c r="BI1" s="52">
        <f>SERIES!BI34</f>
        <v>8741.3670251636395</v>
      </c>
      <c r="BJ1" s="52">
        <f>SERIES!BJ34</f>
        <v>8876.926338346153</v>
      </c>
      <c r="BK1" s="52">
        <f>SERIES!BK34</f>
        <v>9011.7523664159489</v>
      </c>
      <c r="BL1" s="52">
        <f>SERIES!BL34</f>
        <v>9148.8500387638014</v>
      </c>
      <c r="BM1" s="52">
        <f>SERIES!BM34</f>
        <v>9288.2626101493152</v>
      </c>
      <c r="BN1" s="52">
        <f>SERIES!BN34</f>
        <v>9430.0342583648726</v>
      </c>
      <c r="BO1" s="52">
        <f>SERIES!BO34</f>
        <v>9572.441435074481</v>
      </c>
      <c r="BP1" s="52">
        <f>SERIES!BP34</f>
        <v>9715.4506945915218</v>
      </c>
      <c r="BQ1" s="52">
        <f>SERIES!BQ34</f>
        <v>9860.8494117798982</v>
      </c>
      <c r="BR1" s="52">
        <f>SERIES!BR34</f>
        <v>10008.683409858502</v>
      </c>
      <c r="BS1" s="52">
        <f>SERIES!BS34</f>
        <v>10158.999510600035</v>
      </c>
      <c r="BT1" s="52">
        <f>SERIES!BT34</f>
        <v>10310.319302608263</v>
      </c>
      <c r="BU1" s="52">
        <f>SERIES!BU34</f>
        <v>10462.604917948651</v>
      </c>
      <c r="BV1" s="52">
        <f>SERIES!BV34</f>
        <v>10617.400810265248</v>
      </c>
      <c r="BW1" s="52">
        <f>SERIES!BW34</f>
        <v>10774.754544386918</v>
      </c>
      <c r="BX1" s="52">
        <f>SERIES!BX34</f>
        <v>10934.714713721703</v>
      </c>
      <c r="BY1" s="52">
        <f>SERIES!BY34</f>
        <v>11094.876174149633</v>
      </c>
      <c r="BZ1" s="52">
        <f>SERIES!BZ34</f>
        <v>11255.155824256861</v>
      </c>
      <c r="CA1" s="52">
        <f>SERIES!CA34</f>
        <v>11418.01125887291</v>
      </c>
      <c r="CB1" s="52">
        <f>SERIES!CB34</f>
        <v>11583.490006793116</v>
      </c>
      <c r="CC1" s="52">
        <f>SERIES!CC34</f>
        <v>11751.640600276034</v>
      </c>
    </row>
    <row r="2" spans="2:81" x14ac:dyDescent="0.2">
      <c r="B2" t="s">
        <v>762</v>
      </c>
      <c r="C2" t="s">
        <v>818</v>
      </c>
      <c r="D2" s="52">
        <f t="shared" ref="D2:K2" si="0">D1*D16</f>
        <v>3477.4311214154582</v>
      </c>
      <c r="E2" s="52">
        <f t="shared" si="0"/>
        <v>3687.1839428779217</v>
      </c>
      <c r="F2" s="52">
        <f t="shared" si="0"/>
        <v>3909.6815635536709</v>
      </c>
      <c r="G2" s="52">
        <f t="shared" si="0"/>
        <v>4132.624707280128</v>
      </c>
      <c r="H2" s="52">
        <f t="shared" si="0"/>
        <v>4354.6197702690943</v>
      </c>
      <c r="I2" s="52">
        <f t="shared" si="0"/>
        <v>4588.6674192612954</v>
      </c>
      <c r="J2" s="52">
        <f t="shared" si="0"/>
        <v>4835.423699999581</v>
      </c>
      <c r="K2" s="52">
        <f t="shared" si="0"/>
        <v>5095.5804621159505</v>
      </c>
      <c r="L2" s="52"/>
      <c r="M2" s="52"/>
      <c r="N2" s="52"/>
      <c r="O2" s="52"/>
      <c r="P2" s="52"/>
      <c r="Q2" s="52"/>
      <c r="R2" s="52"/>
      <c r="S2" s="52"/>
      <c r="T2" s="52"/>
      <c r="U2" s="52">
        <f t="shared" ref="U2:AZ2" si="1">U1*U16</f>
        <v>4178.7593671553768</v>
      </c>
      <c r="V2" s="52">
        <f t="shared" si="1"/>
        <v>4293.9244754211195</v>
      </c>
      <c r="W2" s="52">
        <f t="shared" si="1"/>
        <v>4396.8188698967369</v>
      </c>
      <c r="X2" s="52">
        <f t="shared" si="1"/>
        <v>4502.3125348580224</v>
      </c>
      <c r="Y2" s="52">
        <f t="shared" si="1"/>
        <v>4610.4715264465976</v>
      </c>
      <c r="Z2" s="52">
        <f t="shared" si="1"/>
        <v>4721.363637938668</v>
      </c>
      <c r="AA2" s="52">
        <f t="shared" si="1"/>
        <v>4824.5554634255222</v>
      </c>
      <c r="AB2" s="52">
        <f t="shared" si="1"/>
        <v>4919.4117319891793</v>
      </c>
      <c r="AC2" s="52">
        <f t="shared" si="1"/>
        <v>5016.2455993191898</v>
      </c>
      <c r="AD2" s="52">
        <f t="shared" si="1"/>
        <v>5115.0982922695903</v>
      </c>
      <c r="AE2" s="52">
        <f t="shared" si="1"/>
        <v>5216.0119319032383</v>
      </c>
      <c r="AF2" s="52">
        <f t="shared" si="1"/>
        <v>5315.0233312370447</v>
      </c>
      <c r="AG2" s="52">
        <f t="shared" si="1"/>
        <v>5411.9288273489892</v>
      </c>
      <c r="AH2" s="52">
        <f t="shared" si="1"/>
        <v>5510.6885520365049</v>
      </c>
      <c r="AI2" s="52">
        <f t="shared" si="1"/>
        <v>5611.337984703584</v>
      </c>
      <c r="AJ2" s="52">
        <f t="shared" si="1"/>
        <v>5713.9133011385884</v>
      </c>
      <c r="AK2" s="52">
        <f t="shared" si="1"/>
        <v>5817.4453499793717</v>
      </c>
      <c r="AL2" s="52">
        <f t="shared" si="1"/>
        <v>5921.9074627225818</v>
      </c>
      <c r="AM2" s="52">
        <f t="shared" si="1"/>
        <v>6028.320639937001</v>
      </c>
      <c r="AN2" s="52">
        <f t="shared" si="1"/>
        <v>6136.7215753560095</v>
      </c>
      <c r="AO2" s="52">
        <f t="shared" si="1"/>
        <v>6247.1476637350706</v>
      </c>
      <c r="AP2" s="52">
        <f t="shared" si="1"/>
        <v>6359.0321970292016</v>
      </c>
      <c r="AQ2" s="52">
        <f t="shared" si="1"/>
        <v>6472.3815636103045</v>
      </c>
      <c r="AR2" s="52">
        <f t="shared" si="1"/>
        <v>6587.8286317265793</v>
      </c>
      <c r="AS2" s="52">
        <f t="shared" si="1"/>
        <v>6705.4128690867392</v>
      </c>
      <c r="AT2" s="52">
        <f t="shared" si="1"/>
        <v>6825.1744986252097</v>
      </c>
      <c r="AU2" s="52">
        <f t="shared" si="1"/>
        <v>6945.1004072299638</v>
      </c>
      <c r="AV2" s="52">
        <f t="shared" si="1"/>
        <v>7065.1346810657433</v>
      </c>
      <c r="AW2" s="52">
        <f t="shared" si="1"/>
        <v>7187.3390631742377</v>
      </c>
      <c r="AX2" s="52">
        <f t="shared" si="1"/>
        <v>7311.7540489684079</v>
      </c>
      <c r="AY2" s="52">
        <f t="shared" si="1"/>
        <v>7438.4209122640323</v>
      </c>
      <c r="AZ2" s="52">
        <f t="shared" si="1"/>
        <v>7564.4735110794654</v>
      </c>
      <c r="BA2" s="52">
        <f t="shared" ref="BA2:CC2" si="2">BA1*BA16</f>
        <v>7689.82565761759</v>
      </c>
      <c r="BB2" s="52">
        <f t="shared" si="2"/>
        <v>7817.3833470691898</v>
      </c>
      <c r="BC2" s="52">
        <f t="shared" si="2"/>
        <v>7947.1876028448478</v>
      </c>
      <c r="BD2" s="52">
        <f t="shared" si="2"/>
        <v>8079.2802531995785</v>
      </c>
      <c r="BE2" s="52">
        <f t="shared" si="2"/>
        <v>8210.1065940801946</v>
      </c>
      <c r="BF2" s="52">
        <f t="shared" si="2"/>
        <v>8339.5589318623079</v>
      </c>
      <c r="BG2" s="52">
        <f t="shared" si="2"/>
        <v>8471.2253981999438</v>
      </c>
      <c r="BH2" s="52">
        <f t="shared" si="2"/>
        <v>8605.1473599706969</v>
      </c>
      <c r="BI2" s="52">
        <f t="shared" si="2"/>
        <v>8741.3670251636395</v>
      </c>
      <c r="BJ2" s="52">
        <f t="shared" si="2"/>
        <v>8876.926338346153</v>
      </c>
      <c r="BK2" s="52">
        <f t="shared" si="2"/>
        <v>9011.7523664159489</v>
      </c>
      <c r="BL2" s="52">
        <f t="shared" si="2"/>
        <v>9148.8500387638014</v>
      </c>
      <c r="BM2" s="52">
        <f t="shared" si="2"/>
        <v>9288.2626101493152</v>
      </c>
      <c r="BN2" s="52">
        <f t="shared" si="2"/>
        <v>9430.0342583648726</v>
      </c>
      <c r="BO2" s="52">
        <f t="shared" si="2"/>
        <v>9572.441435074481</v>
      </c>
      <c r="BP2" s="52">
        <f t="shared" si="2"/>
        <v>9715.4506945915218</v>
      </c>
      <c r="BQ2" s="52">
        <f t="shared" si="2"/>
        <v>9860.8494117798982</v>
      </c>
      <c r="BR2" s="52">
        <f t="shared" si="2"/>
        <v>10008.683409858502</v>
      </c>
      <c r="BS2" s="52">
        <f t="shared" si="2"/>
        <v>10158.999510600035</v>
      </c>
      <c r="BT2" s="52">
        <f t="shared" si="2"/>
        <v>10310.319302608263</v>
      </c>
      <c r="BU2" s="52">
        <f t="shared" si="2"/>
        <v>10462.604917948651</v>
      </c>
      <c r="BV2" s="52">
        <f t="shared" si="2"/>
        <v>10617.400810265248</v>
      </c>
      <c r="BW2" s="52">
        <f t="shared" si="2"/>
        <v>10774.754544386918</v>
      </c>
      <c r="BX2" s="52">
        <f t="shared" si="2"/>
        <v>10934.714713721703</v>
      </c>
      <c r="BY2" s="52">
        <f t="shared" si="2"/>
        <v>11094.876174149633</v>
      </c>
      <c r="BZ2" s="52">
        <f t="shared" si="2"/>
        <v>11255.155824256861</v>
      </c>
      <c r="CA2" s="52">
        <f t="shared" si="2"/>
        <v>11418.01125887291</v>
      </c>
      <c r="CB2" s="52">
        <f t="shared" si="2"/>
        <v>11583.490006793116</v>
      </c>
      <c r="CC2" s="52">
        <f t="shared" si="2"/>
        <v>11751.640600276034</v>
      </c>
    </row>
    <row r="3" spans="2:81" x14ac:dyDescent="0.2">
      <c r="B3" t="s">
        <v>762</v>
      </c>
      <c r="C3" t="s">
        <v>819</v>
      </c>
      <c r="D3" s="52">
        <v>2601.4584467790837</v>
      </c>
      <c r="E3" s="52">
        <v>2748.6734872290708</v>
      </c>
      <c r="F3" s="52">
        <v>2904.2768444825633</v>
      </c>
      <c r="G3" s="52">
        <v>3057.999251119094</v>
      </c>
      <c r="H3" s="52">
        <v>3208.6412713090917</v>
      </c>
      <c r="I3" s="52">
        <v>3366.7690674240089</v>
      </c>
      <c r="J3" s="52">
        <v>3532.757202016358</v>
      </c>
      <c r="K3" s="52">
        <v>3706.99908616733</v>
      </c>
      <c r="L3" s="52">
        <v>3866.843715433215</v>
      </c>
      <c r="M3" s="52">
        <v>4009.7393457466942</v>
      </c>
      <c r="N3" s="52">
        <v>4157.9922838342609</v>
      </c>
      <c r="O3" s="52">
        <v>4311.805496277374</v>
      </c>
      <c r="P3" s="52">
        <v>4471.3897026606392</v>
      </c>
      <c r="Q3" s="52">
        <v>4613.821095276111</v>
      </c>
      <c r="R3" s="52">
        <v>4737.113383195092</v>
      </c>
      <c r="S3" s="52">
        <v>4863.7863345740971</v>
      </c>
      <c r="T3" s="52">
        <v>4993.9341472164924</v>
      </c>
      <c r="U3" s="52">
        <v>5127.6536753887922</v>
      </c>
      <c r="V3" s="52">
        <v>5246.9880988787827</v>
      </c>
      <c r="W3" s="52">
        <v>5350.7779832431852</v>
      </c>
      <c r="X3" s="52">
        <v>5456.7134469509037</v>
      </c>
      <c r="Y3" s="52">
        <v>5564.8398194153506</v>
      </c>
      <c r="Z3" s="52">
        <v>5675.20340392667</v>
      </c>
      <c r="AA3" s="52">
        <v>5775.7340291210121</v>
      </c>
      <c r="AB3" s="52">
        <v>5865.8354017529837</v>
      </c>
      <c r="AC3" s="52">
        <v>5957.4393121078456</v>
      </c>
      <c r="AD3" s="52">
        <v>6050.5714346305049</v>
      </c>
      <c r="AE3" s="52">
        <v>6145.2578925184334</v>
      </c>
      <c r="AF3" s="52">
        <v>6237.2311228346325</v>
      </c>
      <c r="AG3" s="52">
        <v>6326.325156764784</v>
      </c>
      <c r="AH3" s="52">
        <v>6416.7921478766548</v>
      </c>
      <c r="AI3" s="52">
        <v>6508.6537730653063</v>
      </c>
      <c r="AJ3" s="52">
        <v>6601.9320602693379</v>
      </c>
      <c r="AK3" s="52">
        <v>6695.7581045748802</v>
      </c>
      <c r="AL3" s="52">
        <v>6790.1166114661592</v>
      </c>
      <c r="AM3" s="52">
        <v>6885.9083349021221</v>
      </c>
      <c r="AN3" s="52">
        <v>6983.1555788998303</v>
      </c>
      <c r="AO3" s="52">
        <v>7081.8810033952641</v>
      </c>
      <c r="AP3" s="52">
        <v>7181.5762238998459</v>
      </c>
      <c r="AQ3" s="52">
        <v>7282.2421633254326</v>
      </c>
      <c r="AR3" s="52">
        <v>7384.4259343591521</v>
      </c>
      <c r="AS3" s="52">
        <v>7488.1509860185506</v>
      </c>
      <c r="AT3" s="52">
        <v>7593.4411385587991</v>
      </c>
      <c r="AU3" s="52">
        <v>7698.1355296111815</v>
      </c>
      <c r="AV3" s="52">
        <v>7802.1682670543905</v>
      </c>
      <c r="AW3" s="52">
        <v>7907.7169853515225</v>
      </c>
      <c r="AX3" s="52">
        <v>8014.8043171497693</v>
      </c>
      <c r="AY3" s="52">
        <v>8123.4532416194697</v>
      </c>
      <c r="AZ3" s="52">
        <v>8230.626873400206</v>
      </c>
      <c r="BA3" s="52">
        <v>8336.2276534309603</v>
      </c>
      <c r="BB3" s="52">
        <v>8443.2965533345723</v>
      </c>
      <c r="BC3" s="52">
        <v>8551.8544776794424</v>
      </c>
      <c r="BD3" s="52">
        <v>8661.9226367834017</v>
      </c>
      <c r="BE3" s="52">
        <v>8769.8511181595641</v>
      </c>
      <c r="BF3" s="52">
        <v>8875.5243720002927</v>
      </c>
      <c r="BG3" s="52">
        <v>8982.5870907170429</v>
      </c>
      <c r="BH3" s="52">
        <v>9091.0579726448359</v>
      </c>
      <c r="BI3" s="52">
        <v>9200.9559752220302</v>
      </c>
      <c r="BJ3" s="52">
        <v>9309.4442986827125</v>
      </c>
      <c r="BK3" s="52">
        <v>9416.4412945448385</v>
      </c>
      <c r="BL3" s="52">
        <v>9524.7868552963391</v>
      </c>
      <c r="BM3" s="52">
        <v>9634.49836446261</v>
      </c>
      <c r="BN3" s="52">
        <v>9745.5934367384525</v>
      </c>
      <c r="BO3" s="52">
        <v>9856.7631806558256</v>
      </c>
      <c r="BP3" s="52">
        <v>9967.9802306335387</v>
      </c>
      <c r="BQ3" s="52">
        <v>10080.573556579282</v>
      </c>
      <c r="BR3" s="52">
        <v>10194.560576113274</v>
      </c>
      <c r="BS3" s="52">
        <v>10309.95893426956</v>
      </c>
      <c r="BT3" s="52">
        <v>10425.873314324874</v>
      </c>
      <c r="BU3" s="52">
        <v>10542.290991768388</v>
      </c>
      <c r="BV3" s="52">
        <v>10660.132593646389</v>
      </c>
      <c r="BW3" s="52">
        <v>10779.415934555294</v>
      </c>
      <c r="BX3" s="52">
        <v>10900.159058919229</v>
      </c>
      <c r="BY3" s="52">
        <v>11020.615853611194</v>
      </c>
      <c r="BZ3" s="52">
        <v>11140.746276684213</v>
      </c>
      <c r="CA3" s="52">
        <v>11262.312771103007</v>
      </c>
      <c r="CB3" s="52">
        <v>11385.332893139161</v>
      </c>
      <c r="CC3" s="52">
        <v>11509.824420489149</v>
      </c>
    </row>
    <row r="4" spans="2:81" x14ac:dyDescent="0.2">
      <c r="B4" t="s">
        <v>762</v>
      </c>
      <c r="C4" t="s">
        <v>822</v>
      </c>
      <c r="D4" s="52">
        <f t="shared" ref="D4:AI4" si="3">D1*D14</f>
        <v>2601.6590879014325</v>
      </c>
      <c r="E4" s="52">
        <f t="shared" si="3"/>
        <v>2727.3621877603264</v>
      </c>
      <c r="F4" s="52">
        <f t="shared" si="3"/>
        <v>2858.9859286284177</v>
      </c>
      <c r="G4" s="52">
        <f t="shared" si="3"/>
        <v>2988.6087598860968</v>
      </c>
      <c r="H4" s="52">
        <f t="shared" si="3"/>
        <v>3115.4522980904835</v>
      </c>
      <c r="I4" s="52">
        <f t="shared" si="3"/>
        <v>3247.5685650899159</v>
      </c>
      <c r="J4" s="52">
        <f t="shared" si="3"/>
        <v>3388.6095275172174</v>
      </c>
      <c r="K4" s="52">
        <f t="shared" si="3"/>
        <v>3535.6175601203913</v>
      </c>
      <c r="L4" s="52">
        <f t="shared" si="3"/>
        <v>3669.9947073647404</v>
      </c>
      <c r="M4" s="52">
        <f t="shared" si="3"/>
        <v>3789.9745632283943</v>
      </c>
      <c r="N4" s="52">
        <f t="shared" si="3"/>
        <v>3913.8622955825058</v>
      </c>
      <c r="O4" s="52">
        <f t="shared" si="3"/>
        <v>4044.3598314410701</v>
      </c>
      <c r="P4" s="52">
        <f t="shared" si="3"/>
        <v>4179.1665752290864</v>
      </c>
      <c r="Q4" s="52">
        <f t="shared" si="3"/>
        <v>4299.7133381138974</v>
      </c>
      <c r="R4" s="52">
        <f t="shared" si="3"/>
        <v>4404.6022062894481</v>
      </c>
      <c r="S4" s="52">
        <f t="shared" si="3"/>
        <v>4512.0984218822468</v>
      </c>
      <c r="T4" s="52">
        <f t="shared" si="3"/>
        <v>4625.4382155680196</v>
      </c>
      <c r="U4" s="52">
        <f t="shared" si="3"/>
        <v>4741.6548254103272</v>
      </c>
      <c r="V4" s="52">
        <f t="shared" si="3"/>
        <v>4846.2390754843163</v>
      </c>
      <c r="W4" s="52">
        <f t="shared" si="3"/>
        <v>4938.3190389482224</v>
      </c>
      <c r="X4" s="52">
        <f t="shared" si="3"/>
        <v>5032.1974361923467</v>
      </c>
      <c r="Y4" s="52">
        <f t="shared" si="3"/>
        <v>5131.8114552634797</v>
      </c>
      <c r="Z4" s="52">
        <f t="shared" si="3"/>
        <v>5233.4408595555669</v>
      </c>
      <c r="AA4" s="52">
        <f t="shared" si="3"/>
        <v>5327.3194771809231</v>
      </c>
      <c r="AB4" s="52">
        <f t="shared" si="3"/>
        <v>5412.9636101861024</v>
      </c>
      <c r="AC4" s="52">
        <f t="shared" si="3"/>
        <v>5500.0278275498067</v>
      </c>
      <c r="AD4" s="52">
        <f t="shared" si="3"/>
        <v>5595.1133336790281</v>
      </c>
      <c r="AE4" s="52">
        <f t="shared" si="3"/>
        <v>5691.9274934375198</v>
      </c>
      <c r="AF4" s="52">
        <f t="shared" si="3"/>
        <v>5786.8226709987512</v>
      </c>
      <c r="AG4" s="52">
        <f t="shared" si="3"/>
        <v>5879.6331744989575</v>
      </c>
      <c r="AH4" s="52">
        <f t="shared" si="3"/>
        <v>5973.9979367855967</v>
      </c>
      <c r="AI4" s="52">
        <f t="shared" si="3"/>
        <v>6072.6292840342967</v>
      </c>
      <c r="AJ4" s="52">
        <f t="shared" ref="AJ4:BO4" si="4">AJ1*AJ14</f>
        <v>6172.9889188328689</v>
      </c>
      <c r="AK4" s="52">
        <f t="shared" si="4"/>
        <v>6274.1939370738673</v>
      </c>
      <c r="AL4" s="52">
        <f t="shared" si="4"/>
        <v>6376.2227102157422</v>
      </c>
      <c r="AM4" s="52">
        <f t="shared" si="4"/>
        <v>6480.0013850255536</v>
      </c>
      <c r="AN4" s="52">
        <f t="shared" si="4"/>
        <v>6587.0795956254997</v>
      </c>
      <c r="AO4" s="52">
        <f t="shared" si="4"/>
        <v>6696.0422756812641</v>
      </c>
      <c r="AP4" s="52">
        <f t="shared" si="4"/>
        <v>6806.3793877376302</v>
      </c>
      <c r="AQ4" s="52">
        <f t="shared" si="4"/>
        <v>6918.0993331810942</v>
      </c>
      <c r="AR4" s="52">
        <f t="shared" si="4"/>
        <v>7031.7725102507402</v>
      </c>
      <c r="AS4" s="52">
        <f t="shared" si="4"/>
        <v>7148.3177466648067</v>
      </c>
      <c r="AT4" s="52">
        <f t="shared" si="4"/>
        <v>7266.9312177892089</v>
      </c>
      <c r="AU4" s="52">
        <f t="shared" si="4"/>
        <v>7385.8172397759608</v>
      </c>
      <c r="AV4" s="52">
        <f t="shared" si="4"/>
        <v>7504.9356298964276</v>
      </c>
      <c r="AW4" s="52">
        <f t="shared" si="4"/>
        <v>7626.1321717447709</v>
      </c>
      <c r="AX4" s="52">
        <f t="shared" si="4"/>
        <v>7750.1817076177522</v>
      </c>
      <c r="AY4" s="52">
        <f t="shared" si="4"/>
        <v>7876.4227504583851</v>
      </c>
      <c r="AZ4" s="52">
        <f t="shared" si="4"/>
        <v>8002.3160582056735</v>
      </c>
      <c r="BA4" s="52">
        <f t="shared" si="4"/>
        <v>8127.7979676956538</v>
      </c>
      <c r="BB4" s="52">
        <f t="shared" si="4"/>
        <v>8255.4543526835878</v>
      </c>
      <c r="BC4" s="52">
        <f t="shared" si="4"/>
        <v>8387.4224501079698</v>
      </c>
      <c r="BD4" s="52">
        <f t="shared" si="4"/>
        <v>8521.7479089436893</v>
      </c>
      <c r="BE4" s="52">
        <f t="shared" si="4"/>
        <v>8655.2979427018527</v>
      </c>
      <c r="BF4" s="52">
        <f t="shared" si="4"/>
        <v>8787.991722762652</v>
      </c>
      <c r="BG4" s="52">
        <f t="shared" si="4"/>
        <v>8923.0106520195495</v>
      </c>
      <c r="BH4" s="52">
        <f t="shared" si="4"/>
        <v>9059.8683308439777</v>
      </c>
      <c r="BI4" s="52">
        <f t="shared" si="4"/>
        <v>9199.118708039261</v>
      </c>
      <c r="BJ4" s="52">
        <f t="shared" si="4"/>
        <v>9338.1633873289466</v>
      </c>
      <c r="BK4" s="52">
        <f t="shared" si="4"/>
        <v>9476.9507378792696</v>
      </c>
      <c r="BL4" s="52">
        <f t="shared" si="4"/>
        <v>9618.13974817077</v>
      </c>
      <c r="BM4" s="52">
        <f t="shared" si="4"/>
        <v>9761.8580488661264</v>
      </c>
      <c r="BN4" s="52">
        <f t="shared" si="4"/>
        <v>9908.0778391521326</v>
      </c>
      <c r="BO4" s="52">
        <f t="shared" si="4"/>
        <v>10055.292732334072</v>
      </c>
      <c r="BP4" s="52">
        <f t="shared" ref="BP4:CC4" si="5">BP1*BP14</f>
        <v>10203.485000075034</v>
      </c>
      <c r="BQ4" s="52">
        <f t="shared" si="5"/>
        <v>10354.238399141495</v>
      </c>
      <c r="BR4" s="52">
        <f t="shared" si="5"/>
        <v>10508.201211842226</v>
      </c>
      <c r="BS4" s="52">
        <f t="shared" si="5"/>
        <v>10664.854836129298</v>
      </c>
      <c r="BT4" s="52">
        <f t="shared" si="5"/>
        <v>10822.911794990647</v>
      </c>
      <c r="BU4" s="52">
        <f t="shared" si="5"/>
        <v>10982.351709394896</v>
      </c>
      <c r="BV4" s="52">
        <f t="shared" si="5"/>
        <v>11144.545369524158</v>
      </c>
      <c r="BW4" s="52">
        <f t="shared" si="5"/>
        <v>11310.465900980607</v>
      </c>
      <c r="BX4" s="52">
        <f t="shared" si="5"/>
        <v>11479.291151189738</v>
      </c>
      <c r="BY4" s="52">
        <f t="shared" si="5"/>
        <v>11648.921133832855</v>
      </c>
      <c r="BZ4" s="52">
        <f t="shared" si="5"/>
        <v>11819.297103305193</v>
      </c>
      <c r="CA4" s="52">
        <f t="shared" si="5"/>
        <v>11992.595455405537</v>
      </c>
      <c r="CB4" s="52">
        <f t="shared" si="5"/>
        <v>12170.574849681443</v>
      </c>
      <c r="CC4" s="52">
        <f t="shared" si="5"/>
        <v>12351.666177924933</v>
      </c>
    </row>
    <row r="6" spans="2:81" x14ac:dyDescent="0.2">
      <c r="B6" t="s">
        <v>762</v>
      </c>
      <c r="C6" t="str">
        <f>C1</f>
        <v>GDP per capita</v>
      </c>
      <c r="E6" s="60">
        <f t="shared" ref="E6:AJ6" si="6">E1/D1-1</f>
        <v>6.0318325263358785E-2</v>
      </c>
      <c r="F6" s="60">
        <f t="shared" si="6"/>
        <v>6.0343509877102797E-2</v>
      </c>
      <c r="G6" s="60">
        <f t="shared" si="6"/>
        <v>5.7023350905288428E-2</v>
      </c>
      <c r="H6" s="60">
        <f t="shared" si="6"/>
        <v>5.3717692438390197E-2</v>
      </c>
      <c r="I6" s="60">
        <f t="shared" si="6"/>
        <v>5.3746977081706948E-2</v>
      </c>
      <c r="J6" s="60">
        <f t="shared" si="6"/>
        <v>5.3775150428751362E-2</v>
      </c>
      <c r="K6" s="60">
        <f t="shared" si="6"/>
        <v>5.3802268065235248E-2</v>
      </c>
      <c r="L6" s="60">
        <f t="shared" si="6"/>
        <v>4.7566746973779495E-2</v>
      </c>
      <c r="M6" s="60">
        <f t="shared" si="6"/>
        <v>4.138113689377243E-2</v>
      </c>
      <c r="N6" s="60">
        <f t="shared" si="6"/>
        <v>4.1423518601996001E-2</v>
      </c>
      <c r="O6" s="60">
        <f t="shared" si="6"/>
        <v>4.1464822405792301E-2</v>
      </c>
      <c r="P6" s="60">
        <f t="shared" si="6"/>
        <v>4.1505098248544092E-2</v>
      </c>
      <c r="Q6" s="60">
        <f t="shared" si="6"/>
        <v>3.6259849062038718E-2</v>
      </c>
      <c r="R6" s="60">
        <f t="shared" si="6"/>
        <v>3.1042941494282328E-2</v>
      </c>
      <c r="S6" s="60">
        <f t="shared" si="6"/>
        <v>3.1083875443932873E-2</v>
      </c>
      <c r="T6" s="60">
        <f t="shared" si="6"/>
        <v>3.1124013860778899E-2</v>
      </c>
      <c r="U6" s="60">
        <f t="shared" si="6"/>
        <v>3.1163391830146381E-2</v>
      </c>
      <c r="V6" s="60">
        <f t="shared" si="6"/>
        <v>2.7559641067377294E-2</v>
      </c>
      <c r="W6" s="60">
        <f t="shared" si="6"/>
        <v>2.3962786272696768E-2</v>
      </c>
      <c r="X6" s="60">
        <f t="shared" si="6"/>
        <v>2.3993179633475137E-2</v>
      </c>
      <c r="Y6" s="60">
        <f t="shared" si="6"/>
        <v>2.4022986132388846E-2</v>
      </c>
      <c r="Z6" s="60">
        <f t="shared" si="6"/>
        <v>2.405222781573868E-2</v>
      </c>
      <c r="AA6" s="60">
        <f t="shared" si="6"/>
        <v>2.1856360450115186E-2</v>
      </c>
      <c r="AB6" s="60">
        <f t="shared" si="6"/>
        <v>1.9661141691240447E-2</v>
      </c>
      <c r="AC6" s="60">
        <f t="shared" si="6"/>
        <v>1.9684033905992049E-2</v>
      </c>
      <c r="AD6" s="60">
        <f t="shared" si="6"/>
        <v>1.9706509777714487E-2</v>
      </c>
      <c r="AE6" s="60">
        <f t="shared" si="6"/>
        <v>1.972858269139377E-2</v>
      </c>
      <c r="AF6" s="60">
        <f t="shared" si="6"/>
        <v>1.8982203381900487E-2</v>
      </c>
      <c r="AG6" s="60">
        <f t="shared" si="6"/>
        <v>1.8232374549029595E-2</v>
      </c>
      <c r="AH6" s="60">
        <f t="shared" si="6"/>
        <v>1.8248526142553345E-2</v>
      </c>
      <c r="AI6" s="60">
        <f t="shared" si="6"/>
        <v>1.8264402300486315E-2</v>
      </c>
      <c r="AJ6" s="60">
        <f t="shared" si="6"/>
        <v>1.8280010349514431E-2</v>
      </c>
      <c r="AK6" s="60">
        <f t="shared" ref="AK6:BP6" si="7">AK1/AJ1-1</f>
        <v>1.811928942291674E-2</v>
      </c>
      <c r="AL6" s="60">
        <f t="shared" si="7"/>
        <v>1.7956698595128273E-2</v>
      </c>
      <c r="AM6" s="60">
        <f t="shared" si="7"/>
        <v>1.7969408992672076E-2</v>
      </c>
      <c r="AN6" s="60">
        <f t="shared" si="7"/>
        <v>1.7981945867454829E-2</v>
      </c>
      <c r="AO6" s="60">
        <f t="shared" si="7"/>
        <v>1.7994312928015566E-2</v>
      </c>
      <c r="AP6" s="60">
        <f t="shared" si="7"/>
        <v>1.7909698844422284E-2</v>
      </c>
      <c r="AQ6" s="60">
        <f t="shared" si="7"/>
        <v>1.7824939875922929E-2</v>
      </c>
      <c r="AR6" s="60">
        <f t="shared" si="7"/>
        <v>1.7836876114559308E-2</v>
      </c>
      <c r="AS6" s="60">
        <f t="shared" si="7"/>
        <v>1.784870917769199E-2</v>
      </c>
      <c r="AT6" s="60">
        <f t="shared" si="7"/>
        <v>1.7860440792631049E-2</v>
      </c>
      <c r="AU6" s="60">
        <f t="shared" si="7"/>
        <v>1.7571112449785931E-2</v>
      </c>
      <c r="AV6" s="60">
        <f t="shared" si="7"/>
        <v>1.7283302875048756E-2</v>
      </c>
      <c r="AW6" s="60">
        <f t="shared" si="7"/>
        <v>1.7296822725261896E-2</v>
      </c>
      <c r="AX6" s="60">
        <f t="shared" si="7"/>
        <v>1.7310298665556889E-2</v>
      </c>
      <c r="AY6" s="60">
        <f t="shared" si="7"/>
        <v>1.7323731412094645E-2</v>
      </c>
      <c r="AZ6" s="60">
        <f t="shared" si="7"/>
        <v>1.6946150305584995E-2</v>
      </c>
      <c r="BA6" s="60">
        <f t="shared" si="7"/>
        <v>1.6571166037467666E-2</v>
      </c>
      <c r="BB6" s="60">
        <f t="shared" si="7"/>
        <v>1.6587851939821263E-2</v>
      </c>
      <c r="BC6" s="60">
        <f t="shared" si="7"/>
        <v>1.6604565749525735E-2</v>
      </c>
      <c r="BD6" s="60">
        <f t="shared" si="7"/>
        <v>1.6621307682159969E-2</v>
      </c>
      <c r="BE6" s="60">
        <f t="shared" si="7"/>
        <v>1.6192821239095601E-2</v>
      </c>
      <c r="BF6" s="60">
        <f t="shared" si="7"/>
        <v>1.5767436914333466E-2</v>
      </c>
      <c r="BG6" s="60">
        <f t="shared" si="7"/>
        <v>1.5788181055305994E-2</v>
      </c>
      <c r="BH6" s="60">
        <f t="shared" si="7"/>
        <v>1.5809042431949694E-2</v>
      </c>
      <c r="BI6" s="60">
        <f t="shared" si="7"/>
        <v>1.5830021206447498E-2</v>
      </c>
      <c r="BJ6" s="60">
        <f t="shared" si="7"/>
        <v>1.5507793322518282E-2</v>
      </c>
      <c r="BK6" s="60">
        <f t="shared" si="7"/>
        <v>1.5188368465713253E-2</v>
      </c>
      <c r="BL6" s="60">
        <f t="shared" si="7"/>
        <v>1.5213209015682017E-2</v>
      </c>
      <c r="BM6" s="60">
        <f t="shared" si="7"/>
        <v>1.5238261726317592E-2</v>
      </c>
      <c r="BN6" s="60">
        <f t="shared" si="7"/>
        <v>1.5263527116539777E-2</v>
      </c>
      <c r="BO6" s="60">
        <f t="shared" si="7"/>
        <v>1.5101448500389747E-2</v>
      </c>
      <c r="BP6" s="60">
        <f t="shared" si="7"/>
        <v>1.4939684978697132E-2</v>
      </c>
      <c r="BQ6" s="60">
        <f t="shared" ref="BQ6:CC6" si="8">BQ1/BP1-1</f>
        <v>1.4965720249017211E-2</v>
      </c>
      <c r="BR6" s="60">
        <f t="shared" si="8"/>
        <v>1.4992014572497103E-2</v>
      </c>
      <c r="BS6" s="60">
        <f t="shared" si="8"/>
        <v>1.5018568835284851E-2</v>
      </c>
      <c r="BT6" s="60">
        <f t="shared" si="8"/>
        <v>1.489514709104367E-2</v>
      </c>
      <c r="BU6" s="60">
        <f t="shared" si="8"/>
        <v>1.4770213304825974E-2</v>
      </c>
      <c r="BV6" s="60">
        <f t="shared" si="8"/>
        <v>1.4795157948767068E-2</v>
      </c>
      <c r="BW6" s="60">
        <f t="shared" si="8"/>
        <v>1.482036299972167E-2</v>
      </c>
      <c r="BX6" s="60">
        <f t="shared" si="8"/>
        <v>1.484582954310687E-2</v>
      </c>
      <c r="BY6" s="60">
        <f t="shared" si="8"/>
        <v>1.464706346905853E-2</v>
      </c>
      <c r="BZ6" s="60">
        <f t="shared" si="8"/>
        <v>1.4446276604751063E-2</v>
      </c>
      <c r="CA6" s="60">
        <f t="shared" si="8"/>
        <v>1.4469407368405074E-2</v>
      </c>
      <c r="CB6" s="60">
        <f t="shared" si="8"/>
        <v>1.4492781988773462E-2</v>
      </c>
      <c r="CC6" s="60">
        <f t="shared" si="8"/>
        <v>1.4516401653068778E-2</v>
      </c>
    </row>
    <row r="7" spans="2:81" x14ac:dyDescent="0.2">
      <c r="B7" t="s">
        <v>762</v>
      </c>
      <c r="C7" t="str">
        <f>C2</f>
        <v>Education average wage = GDP/cap*(66%/((0.253+1.245)/(0.665+3.33)))</v>
      </c>
      <c r="E7" s="60">
        <f t="shared" ref="E7:K9" si="9">E2/D2-1</f>
        <v>6.0318325263358563E-2</v>
      </c>
      <c r="F7" s="60">
        <f t="shared" si="9"/>
        <v>6.0343509877103019E-2</v>
      </c>
      <c r="G7" s="60">
        <f t="shared" si="9"/>
        <v>5.7023350905288206E-2</v>
      </c>
      <c r="H7" s="60">
        <f t="shared" si="9"/>
        <v>5.3717692438390197E-2</v>
      </c>
      <c r="I7" s="60">
        <f t="shared" si="9"/>
        <v>5.3746977081706948E-2</v>
      </c>
      <c r="J7" s="60">
        <f t="shared" si="9"/>
        <v>5.3775150428751139E-2</v>
      </c>
      <c r="K7" s="60">
        <f t="shared" si="9"/>
        <v>5.3802268065235248E-2</v>
      </c>
      <c r="L7" s="60"/>
      <c r="M7" s="60"/>
      <c r="N7" s="60"/>
      <c r="O7" s="60"/>
      <c r="P7" s="60"/>
      <c r="Q7" s="60"/>
      <c r="R7" s="60"/>
      <c r="S7" s="60"/>
      <c r="T7" s="60"/>
      <c r="U7" s="60"/>
      <c r="V7" s="60">
        <f t="shared" ref="V7:BA7" si="10">V2/U2-1</f>
        <v>2.7559641067377294E-2</v>
      </c>
      <c r="W7" s="60">
        <f t="shared" si="10"/>
        <v>2.3962786272696768E-2</v>
      </c>
      <c r="X7" s="60">
        <f t="shared" si="10"/>
        <v>2.3993179633475137E-2</v>
      </c>
      <c r="Y7" s="60">
        <f t="shared" si="10"/>
        <v>2.4022986132388846E-2</v>
      </c>
      <c r="Z7" s="60">
        <f t="shared" si="10"/>
        <v>2.405222781573868E-2</v>
      </c>
      <c r="AA7" s="60">
        <f t="shared" si="10"/>
        <v>2.1856360450115186E-2</v>
      </c>
      <c r="AB7" s="60">
        <f t="shared" si="10"/>
        <v>1.9661141691240447E-2</v>
      </c>
      <c r="AC7" s="60">
        <f t="shared" si="10"/>
        <v>1.9684033905992049E-2</v>
      </c>
      <c r="AD7" s="60">
        <f t="shared" si="10"/>
        <v>1.9706509777714487E-2</v>
      </c>
      <c r="AE7" s="60">
        <f t="shared" si="10"/>
        <v>1.972858269139377E-2</v>
      </c>
      <c r="AF7" s="60">
        <f t="shared" si="10"/>
        <v>1.8982203381900487E-2</v>
      </c>
      <c r="AG7" s="60">
        <f t="shared" si="10"/>
        <v>1.8232374549029595E-2</v>
      </c>
      <c r="AH7" s="60">
        <f t="shared" si="10"/>
        <v>1.8248526142553345E-2</v>
      </c>
      <c r="AI7" s="60">
        <f t="shared" si="10"/>
        <v>1.8264402300486315E-2</v>
      </c>
      <c r="AJ7" s="60">
        <f t="shared" si="10"/>
        <v>1.8280010349514431E-2</v>
      </c>
      <c r="AK7" s="60">
        <f t="shared" si="10"/>
        <v>1.811928942291674E-2</v>
      </c>
      <c r="AL7" s="60">
        <f t="shared" si="10"/>
        <v>1.7956698595128273E-2</v>
      </c>
      <c r="AM7" s="60">
        <f t="shared" si="10"/>
        <v>1.7969408992672076E-2</v>
      </c>
      <c r="AN7" s="60">
        <f t="shared" si="10"/>
        <v>1.7981945867454829E-2</v>
      </c>
      <c r="AO7" s="60">
        <f t="shared" si="10"/>
        <v>1.7994312928015566E-2</v>
      </c>
      <c r="AP7" s="60">
        <f t="shared" si="10"/>
        <v>1.7909698844422284E-2</v>
      </c>
      <c r="AQ7" s="60">
        <f t="shared" si="10"/>
        <v>1.7824939875922929E-2</v>
      </c>
      <c r="AR7" s="60">
        <f t="shared" si="10"/>
        <v>1.7836876114559308E-2</v>
      </c>
      <c r="AS7" s="60">
        <f t="shared" si="10"/>
        <v>1.784870917769199E-2</v>
      </c>
      <c r="AT7" s="60">
        <f t="shared" si="10"/>
        <v>1.7860440792631049E-2</v>
      </c>
      <c r="AU7" s="60">
        <f t="shared" si="10"/>
        <v>1.7571112449785931E-2</v>
      </c>
      <c r="AV7" s="60">
        <f t="shared" si="10"/>
        <v>1.7283302875048756E-2</v>
      </c>
      <c r="AW7" s="60">
        <f t="shared" si="10"/>
        <v>1.7296822725261896E-2</v>
      </c>
      <c r="AX7" s="60">
        <f t="shared" si="10"/>
        <v>1.7310298665556889E-2</v>
      </c>
      <c r="AY7" s="60">
        <f t="shared" si="10"/>
        <v>1.7323731412094645E-2</v>
      </c>
      <c r="AZ7" s="60">
        <f t="shared" si="10"/>
        <v>1.6946150305584995E-2</v>
      </c>
      <c r="BA7" s="60">
        <f t="shared" si="10"/>
        <v>1.6571166037467666E-2</v>
      </c>
      <c r="BB7" s="60">
        <f t="shared" ref="BB7:CC7" si="11">BB2/BA2-1</f>
        <v>1.6587851939821263E-2</v>
      </c>
      <c r="BC7" s="60">
        <f t="shared" si="11"/>
        <v>1.6604565749525735E-2</v>
      </c>
      <c r="BD7" s="60">
        <f t="shared" si="11"/>
        <v>1.6621307682159969E-2</v>
      </c>
      <c r="BE7" s="60">
        <f t="shared" si="11"/>
        <v>1.6192821239095601E-2</v>
      </c>
      <c r="BF7" s="60">
        <f t="shared" si="11"/>
        <v>1.5767436914333466E-2</v>
      </c>
      <c r="BG7" s="60">
        <f t="shared" si="11"/>
        <v>1.5788181055305994E-2</v>
      </c>
      <c r="BH7" s="60">
        <f t="shared" si="11"/>
        <v>1.5809042431949694E-2</v>
      </c>
      <c r="BI7" s="60">
        <f t="shared" si="11"/>
        <v>1.5830021206447498E-2</v>
      </c>
      <c r="BJ7" s="60">
        <f t="shared" si="11"/>
        <v>1.5507793322518282E-2</v>
      </c>
      <c r="BK7" s="60">
        <f t="shared" si="11"/>
        <v>1.5188368465713253E-2</v>
      </c>
      <c r="BL7" s="60">
        <f t="shared" si="11"/>
        <v>1.5213209015682017E-2</v>
      </c>
      <c r="BM7" s="60">
        <f t="shared" si="11"/>
        <v>1.5238261726317592E-2</v>
      </c>
      <c r="BN7" s="60">
        <f t="shared" si="11"/>
        <v>1.5263527116539777E-2</v>
      </c>
      <c r="BO7" s="60">
        <f t="shared" si="11"/>
        <v>1.5101448500389747E-2</v>
      </c>
      <c r="BP7" s="60">
        <f t="shared" si="11"/>
        <v>1.4939684978697132E-2</v>
      </c>
      <c r="BQ7" s="60">
        <f t="shared" si="11"/>
        <v>1.4965720249017211E-2</v>
      </c>
      <c r="BR7" s="60">
        <f t="shared" si="11"/>
        <v>1.4992014572497103E-2</v>
      </c>
      <c r="BS7" s="60">
        <f t="shared" si="11"/>
        <v>1.5018568835284851E-2</v>
      </c>
      <c r="BT7" s="60">
        <f t="shared" si="11"/>
        <v>1.489514709104367E-2</v>
      </c>
      <c r="BU7" s="60">
        <f t="shared" si="11"/>
        <v>1.4770213304825974E-2</v>
      </c>
      <c r="BV7" s="60">
        <f t="shared" si="11"/>
        <v>1.4795157948767068E-2</v>
      </c>
      <c r="BW7" s="60">
        <f t="shared" si="11"/>
        <v>1.482036299972167E-2</v>
      </c>
      <c r="BX7" s="60">
        <f t="shared" si="11"/>
        <v>1.484582954310687E-2</v>
      </c>
      <c r="BY7" s="60">
        <f t="shared" si="11"/>
        <v>1.464706346905853E-2</v>
      </c>
      <c r="BZ7" s="60">
        <f t="shared" si="11"/>
        <v>1.4446276604751063E-2</v>
      </c>
      <c r="CA7" s="60">
        <f t="shared" si="11"/>
        <v>1.4469407368405074E-2</v>
      </c>
      <c r="CB7" s="60">
        <f t="shared" si="11"/>
        <v>1.4492781988773462E-2</v>
      </c>
      <c r="CC7" s="60">
        <f t="shared" si="11"/>
        <v>1.4516401653068778E-2</v>
      </c>
    </row>
    <row r="8" spans="2:81" x14ac:dyDescent="0.2">
      <c r="B8" t="s">
        <v>762</v>
      </c>
      <c r="C8" t="str">
        <f>C3</f>
        <v>Nutrition average wage = GDP/cap*49%/37.2% going to 50%/50%</v>
      </c>
      <c r="E8" s="60">
        <f t="shared" si="9"/>
        <v>5.6589426070693838E-2</v>
      </c>
      <c r="F8" s="60">
        <f t="shared" si="9"/>
        <v>5.6610346036537029E-2</v>
      </c>
      <c r="G8" s="60">
        <f t="shared" si="9"/>
        <v>5.2929667131618841E-2</v>
      </c>
      <c r="H8" s="60">
        <f t="shared" si="9"/>
        <v>4.9261627560853505E-2</v>
      </c>
      <c r="I8" s="60">
        <f t="shared" si="9"/>
        <v>4.9281855696633459E-2</v>
      </c>
      <c r="J8" s="60">
        <f t="shared" si="9"/>
        <v>4.9301906744483093E-2</v>
      </c>
      <c r="K8" s="60">
        <f t="shared" si="9"/>
        <v>4.9321783011728515E-2</v>
      </c>
      <c r="L8" s="60">
        <f t="shared" ref="L8:U8" si="12">L3/K3-1</f>
        <v>4.3119684022136839E-2</v>
      </c>
      <c r="M8" s="60">
        <f t="shared" si="12"/>
        <v>3.6954074389704106E-2</v>
      </c>
      <c r="N8" s="60">
        <f t="shared" si="12"/>
        <v>3.6973210801052536E-2</v>
      </c>
      <c r="O8" s="60">
        <f t="shared" si="12"/>
        <v>3.6992183232546827E-2</v>
      </c>
      <c r="P8" s="60">
        <f t="shared" si="12"/>
        <v>3.7010993775355328E-2</v>
      </c>
      <c r="Q8" s="60">
        <f t="shared" si="12"/>
        <v>3.1853942976770799E-2</v>
      </c>
      <c r="R8" s="60">
        <f t="shared" si="12"/>
        <v>2.6722381594989519E-2</v>
      </c>
      <c r="S8" s="60">
        <f t="shared" si="12"/>
        <v>2.6740536088576183E-2</v>
      </c>
      <c r="T8" s="60">
        <f t="shared" si="12"/>
        <v>2.6758538243599084E-2</v>
      </c>
      <c r="U8" s="60">
        <f t="shared" si="12"/>
        <v>2.6776389962376967E-2</v>
      </c>
      <c r="V8" s="60">
        <f t="shared" ref="V8:BA8" si="13">V3/U3-1</f>
        <v>2.3272715172391711E-2</v>
      </c>
      <c r="W8" s="60">
        <f t="shared" si="13"/>
        <v>1.9780849967351966E-2</v>
      </c>
      <c r="X8" s="60">
        <f t="shared" si="13"/>
        <v>1.9798142258840246E-2</v>
      </c>
      <c r="Y8" s="60">
        <f t="shared" si="13"/>
        <v>1.9815292394520956E-2</v>
      </c>
      <c r="Z8" s="60">
        <f t="shared" si="13"/>
        <v>1.9832302113399258E-2</v>
      </c>
      <c r="AA8" s="60">
        <f t="shared" si="13"/>
        <v>1.7714012703894388E-2</v>
      </c>
      <c r="AB8" s="60">
        <f t="shared" si="13"/>
        <v>1.5599986456731552E-2</v>
      </c>
      <c r="AC8" s="60">
        <f t="shared" si="13"/>
        <v>1.5616515650522134E-2</v>
      </c>
      <c r="AD8" s="60">
        <f t="shared" si="13"/>
        <v>1.5632911666154659E-2</v>
      </c>
      <c r="AE8" s="60">
        <f t="shared" si="13"/>
        <v>1.5649176100291928E-2</v>
      </c>
      <c r="AF8" s="60">
        <f t="shared" si="13"/>
        <v>1.496653711281537E-2</v>
      </c>
      <c r="AG8" s="60">
        <f t="shared" si="13"/>
        <v>1.4284228398074861E-2</v>
      </c>
      <c r="AH8" s="60">
        <f t="shared" si="13"/>
        <v>1.4300085574187271E-2</v>
      </c>
      <c r="AI8" s="60">
        <f t="shared" si="13"/>
        <v>1.4315817478839366E-2</v>
      </c>
      <c r="AJ8" s="60">
        <f t="shared" si="13"/>
        <v>1.4331425584510837E-2</v>
      </c>
      <c r="AK8" s="60">
        <f t="shared" si="13"/>
        <v>1.421190697647301E-2</v>
      </c>
      <c r="AL8" s="60">
        <f t="shared" si="13"/>
        <v>1.4092281324620703E-2</v>
      </c>
      <c r="AM8" s="60">
        <f t="shared" si="13"/>
        <v>1.4107522582779142E-2</v>
      </c>
      <c r="AN8" s="60">
        <f t="shared" si="13"/>
        <v>1.4122645737933759E-2</v>
      </c>
      <c r="AO8" s="60">
        <f t="shared" si="13"/>
        <v>1.4137652151663405E-2</v>
      </c>
      <c r="AP8" s="60">
        <f t="shared" si="13"/>
        <v>1.4077505744135577E-2</v>
      </c>
      <c r="AQ8" s="60">
        <f t="shared" si="13"/>
        <v>1.4017248621629452E-2</v>
      </c>
      <c r="AR8" s="60">
        <f t="shared" si="13"/>
        <v>1.4031910604172637E-2</v>
      </c>
      <c r="AS8" s="60">
        <f t="shared" si="13"/>
        <v>1.4046461103601082E-2</v>
      </c>
      <c r="AT8" s="60">
        <f t="shared" si="13"/>
        <v>1.4060901380973823E-2</v>
      </c>
      <c r="AU8" s="60">
        <f t="shared" si="13"/>
        <v>1.3787476473710258E-2</v>
      </c>
      <c r="AV8" s="60">
        <f t="shared" si="13"/>
        <v>1.3514017393308153E-2</v>
      </c>
      <c r="AW8" s="60">
        <f t="shared" si="13"/>
        <v>1.35281263726168E-2</v>
      </c>
      <c r="AX8" s="60">
        <f t="shared" si="13"/>
        <v>1.3542130047979439E-2</v>
      </c>
      <c r="AY8" s="60">
        <f t="shared" si="13"/>
        <v>1.3556029588547513E-2</v>
      </c>
      <c r="AZ8" s="60">
        <f t="shared" si="13"/>
        <v>1.3193112410821328E-2</v>
      </c>
      <c r="BA8" s="60">
        <f t="shared" si="13"/>
        <v>1.283022322054661E-2</v>
      </c>
      <c r="BB8" s="60">
        <f t="shared" ref="BB8:CC8" si="14">BB3/BA3-1</f>
        <v>1.2843807097751903E-2</v>
      </c>
      <c r="BC8" s="60">
        <f t="shared" si="14"/>
        <v>1.2857291421559447E-2</v>
      </c>
      <c r="BD8" s="60">
        <f t="shared" si="14"/>
        <v>1.28706772772198E-2</v>
      </c>
      <c r="BE8" s="60">
        <f t="shared" si="14"/>
        <v>1.2460106826380324E-2</v>
      </c>
      <c r="BF8" s="60">
        <f t="shared" si="14"/>
        <v>1.2049606363546239E-2</v>
      </c>
      <c r="BG8" s="60">
        <f t="shared" si="14"/>
        <v>1.20626922116851E-2</v>
      </c>
      <c r="BH8" s="60">
        <f t="shared" si="14"/>
        <v>1.2075683857258879E-2</v>
      </c>
      <c r="BI8" s="60">
        <f t="shared" si="14"/>
        <v>1.208858230888854E-2</v>
      </c>
      <c r="BJ8" s="60">
        <f t="shared" si="14"/>
        <v>1.1790983866550198E-2</v>
      </c>
      <c r="BK8" s="60">
        <f t="shared" si="14"/>
        <v>1.1493381605738318E-2</v>
      </c>
      <c r="BL8" s="60">
        <f t="shared" si="14"/>
        <v>1.1505998642424187E-2</v>
      </c>
      <c r="BM8" s="60">
        <f t="shared" si="14"/>
        <v>1.1518526433509146E-2</v>
      </c>
      <c r="BN8" s="60">
        <f t="shared" si="14"/>
        <v>1.1530965917812885E-2</v>
      </c>
      <c r="BO8" s="60">
        <f t="shared" si="14"/>
        <v>1.1407180551806118E-2</v>
      </c>
      <c r="BP8" s="60">
        <f t="shared" si="14"/>
        <v>1.1283323738159767E-2</v>
      </c>
      <c r="BQ8" s="60">
        <f t="shared" si="14"/>
        <v>1.129550052674877E-2</v>
      </c>
      <c r="BR8" s="60">
        <f t="shared" si="14"/>
        <v>1.1307592657720855E-2</v>
      </c>
      <c r="BS8" s="60">
        <f t="shared" si="14"/>
        <v>1.1319601006312574E-2</v>
      </c>
      <c r="BT8" s="60">
        <f t="shared" si="14"/>
        <v>1.1242952643586435E-2</v>
      </c>
      <c r="BU8" s="60">
        <f t="shared" si="14"/>
        <v>1.1166227896090009E-2</v>
      </c>
      <c r="BV8" s="60">
        <f t="shared" si="14"/>
        <v>1.1177987969599235E-2</v>
      </c>
      <c r="BW8" s="60">
        <f t="shared" si="14"/>
        <v>1.1189667657604874E-2</v>
      </c>
      <c r="BX8" s="60">
        <f t="shared" si="14"/>
        <v>1.1201267777122492E-2</v>
      </c>
      <c r="BY8" s="60">
        <f t="shared" si="14"/>
        <v>1.1050920820591115E-2</v>
      </c>
      <c r="BZ8" s="60">
        <f t="shared" si="14"/>
        <v>1.0900518144242755E-2</v>
      </c>
      <c r="CA8" s="60">
        <f t="shared" si="14"/>
        <v>1.0911880712445088E-2</v>
      </c>
      <c r="CB8" s="60">
        <f t="shared" si="14"/>
        <v>1.0923166896217085E-2</v>
      </c>
      <c r="CC8" s="60">
        <f t="shared" si="14"/>
        <v>1.0934377459003164E-2</v>
      </c>
    </row>
    <row r="9" spans="2:81" x14ac:dyDescent="0.2">
      <c r="B9" t="s">
        <v>762</v>
      </c>
      <c r="C9" t="str">
        <f>C4</f>
        <v>ILO wage to GDP per capita model 1.25-2.77*(15-64 share)+1.91*(15-64 share)^2-0.17*ln(GDP/cap)</v>
      </c>
      <c r="E9" s="60">
        <f t="shared" si="9"/>
        <v>4.83165148129725E-2</v>
      </c>
      <c r="F9" s="60">
        <f t="shared" si="9"/>
        <v>4.8260455270218161E-2</v>
      </c>
      <c r="G9" s="60">
        <f t="shared" si="9"/>
        <v>4.5338744048965873E-2</v>
      </c>
      <c r="H9" s="60">
        <f t="shared" si="9"/>
        <v>4.2442336349580057E-2</v>
      </c>
      <c r="I9" s="60">
        <f t="shared" si="9"/>
        <v>4.2406769341456041E-2</v>
      </c>
      <c r="J9" s="60">
        <f t="shared" si="9"/>
        <v>4.3429710443510405E-2</v>
      </c>
      <c r="K9" s="60">
        <f t="shared" si="9"/>
        <v>4.3382995712369476E-2</v>
      </c>
      <c r="L9" s="60">
        <f t="shared" ref="L9:U9" si="15">L4/K4-1</f>
        <v>3.8006697545583279E-2</v>
      </c>
      <c r="M9" s="60">
        <f t="shared" si="15"/>
        <v>3.2692105964862828E-2</v>
      </c>
      <c r="N9" s="60">
        <f t="shared" si="15"/>
        <v>3.2688275419078483E-2</v>
      </c>
      <c r="O9" s="60">
        <f t="shared" si="15"/>
        <v>3.3342393268627202E-2</v>
      </c>
      <c r="P9" s="60">
        <f t="shared" si="15"/>
        <v>3.3332035082541678E-2</v>
      </c>
      <c r="Q9" s="60">
        <f t="shared" si="15"/>
        <v>2.884468965638276E-2</v>
      </c>
      <c r="R9" s="60">
        <f t="shared" si="15"/>
        <v>2.4394386306125559E-2</v>
      </c>
      <c r="S9" s="60">
        <f t="shared" si="15"/>
        <v>2.4405431082811901E-2</v>
      </c>
      <c r="T9" s="60">
        <f t="shared" si="15"/>
        <v>2.5119087193690381E-2</v>
      </c>
      <c r="U9" s="60">
        <f t="shared" si="15"/>
        <v>2.5125535014423717E-2</v>
      </c>
      <c r="V9" s="60">
        <f t="shared" ref="V9:BA9" si="16">V4/U4-1</f>
        <v>2.2056487434202632E-2</v>
      </c>
      <c r="W9" s="60">
        <f t="shared" si="16"/>
        <v>1.9000293223194742E-2</v>
      </c>
      <c r="X9" s="60">
        <f t="shared" si="16"/>
        <v>1.901019284167571E-2</v>
      </c>
      <c r="Y9" s="60">
        <f t="shared" si="16"/>
        <v>1.9795332026262269E-2</v>
      </c>
      <c r="Z9" s="60">
        <f t="shared" si="16"/>
        <v>1.9803807130881701E-2</v>
      </c>
      <c r="AA9" s="60">
        <f t="shared" si="16"/>
        <v>1.7938220789090575E-2</v>
      </c>
      <c r="AB9" s="60">
        <f t="shared" si="16"/>
        <v>1.6076402658415256E-2</v>
      </c>
      <c r="AC9" s="60">
        <f t="shared" si="16"/>
        <v>1.6084389926410481E-2</v>
      </c>
      <c r="AD9" s="60">
        <f t="shared" si="16"/>
        <v>1.7288186371155367E-2</v>
      </c>
      <c r="AE9" s="60">
        <f t="shared" si="16"/>
        <v>1.7303342038798686E-2</v>
      </c>
      <c r="AF9" s="60">
        <f t="shared" si="16"/>
        <v>1.6671887980063138E-2</v>
      </c>
      <c r="AG9" s="60">
        <f t="shared" si="16"/>
        <v>1.6038249100898794E-2</v>
      </c>
      <c r="AH9" s="60">
        <f t="shared" si="16"/>
        <v>1.6049430208659343E-2</v>
      </c>
      <c r="AI9" s="60">
        <f t="shared" si="16"/>
        <v>1.6510107350617975E-2</v>
      </c>
      <c r="AJ9" s="60">
        <f t="shared" si="16"/>
        <v>1.6526553837631797E-2</v>
      </c>
      <c r="AK9" s="60">
        <f t="shared" si="16"/>
        <v>1.6394816120961497E-2</v>
      </c>
      <c r="AL9" s="60">
        <f t="shared" si="16"/>
        <v>1.6261654351962695E-2</v>
      </c>
      <c r="AM9" s="60">
        <f t="shared" si="16"/>
        <v>1.6275886136088324E-2</v>
      </c>
      <c r="AN9" s="60">
        <f t="shared" si="16"/>
        <v>1.6524411684137874E-2</v>
      </c>
      <c r="AO9" s="60">
        <f t="shared" si="16"/>
        <v>1.6541879974871776E-2</v>
      </c>
      <c r="AP9" s="60">
        <f t="shared" si="16"/>
        <v>1.64779592950135E-2</v>
      </c>
      <c r="AQ9" s="60">
        <f t="shared" si="16"/>
        <v>1.6414005020751299E-2</v>
      </c>
      <c r="AR9" s="60">
        <f t="shared" si="16"/>
        <v>1.6431272752103876E-2</v>
      </c>
      <c r="AS9" s="60">
        <f t="shared" si="16"/>
        <v>1.6574090848953116E-2</v>
      </c>
      <c r="AT9" s="60">
        <f t="shared" si="16"/>
        <v>1.6593200712117673E-2</v>
      </c>
      <c r="AU9" s="60">
        <f t="shared" si="16"/>
        <v>1.6359866142082513E-2</v>
      </c>
      <c r="AV9" s="60">
        <f t="shared" si="16"/>
        <v>1.6127990478692178E-2</v>
      </c>
      <c r="AW9" s="60">
        <f t="shared" si="16"/>
        <v>1.6148911573011793E-2</v>
      </c>
      <c r="AX9" s="60">
        <f t="shared" si="16"/>
        <v>1.6266376333286203E-2</v>
      </c>
      <c r="AY9" s="60">
        <f t="shared" si="16"/>
        <v>1.6288784908945919E-2</v>
      </c>
      <c r="AZ9" s="60">
        <f t="shared" si="16"/>
        <v>1.5983564079259382E-2</v>
      </c>
      <c r="BA9" s="60">
        <f t="shared" si="16"/>
        <v>1.5680699009795962E-2</v>
      </c>
      <c r="BB9" s="60">
        <f t="shared" ref="BB9:CC9" si="17">BB4/BA4-1</f>
        <v>1.5706146424321998E-2</v>
      </c>
      <c r="BC9" s="60">
        <f t="shared" si="17"/>
        <v>1.5985564426442833E-2</v>
      </c>
      <c r="BD9" s="60">
        <f t="shared" si="17"/>
        <v>1.6015105908250726E-2</v>
      </c>
      <c r="BE9" s="60">
        <f t="shared" si="17"/>
        <v>1.5671671491009675E-2</v>
      </c>
      <c r="BF9" s="60">
        <f t="shared" si="17"/>
        <v>1.5330931521853275E-2</v>
      </c>
      <c r="BG9" s="60">
        <f t="shared" si="17"/>
        <v>1.5364025538072701E-2</v>
      </c>
      <c r="BH9" s="60">
        <f t="shared" si="17"/>
        <v>1.5337612400300404E-2</v>
      </c>
      <c r="BI9" s="60">
        <f t="shared" si="17"/>
        <v>1.5370022180257292E-2</v>
      </c>
      <c r="BJ9" s="60">
        <f t="shared" si="17"/>
        <v>1.5115000001921119E-2</v>
      </c>
      <c r="BK9" s="60">
        <f t="shared" si="17"/>
        <v>1.4862381904630739E-2</v>
      </c>
      <c r="BL9" s="60">
        <f t="shared" si="17"/>
        <v>1.4898147536756667E-2</v>
      </c>
      <c r="BM9" s="60">
        <f t="shared" si="17"/>
        <v>1.4942421763282088E-2</v>
      </c>
      <c r="BN9" s="60">
        <f t="shared" si="17"/>
        <v>1.497868434001548E-2</v>
      </c>
      <c r="BO9" s="60">
        <f t="shared" si="17"/>
        <v>1.4858067888830595E-2</v>
      </c>
      <c r="BP9" s="60">
        <f t="shared" si="17"/>
        <v>1.4737737794985328E-2</v>
      </c>
      <c r="BQ9" s="60">
        <f t="shared" si="17"/>
        <v>1.4774696984937385E-2</v>
      </c>
      <c r="BR9" s="60">
        <f t="shared" si="17"/>
        <v>1.4869544892214925E-2</v>
      </c>
      <c r="BS9" s="60">
        <f t="shared" si="17"/>
        <v>1.4907748826747946E-2</v>
      </c>
      <c r="BT9" s="60">
        <f t="shared" si="17"/>
        <v>1.4820357265989292E-2</v>
      </c>
      <c r="BU9" s="60">
        <f t="shared" si="17"/>
        <v>1.4731702283487635E-2</v>
      </c>
      <c r="BV9" s="60">
        <f t="shared" si="17"/>
        <v>1.4768572744807695E-2</v>
      </c>
      <c r="BW9" s="60">
        <f t="shared" si="17"/>
        <v>1.4888048453746361E-2</v>
      </c>
      <c r="BX9" s="60">
        <f t="shared" si="17"/>
        <v>1.4926462949195862E-2</v>
      </c>
      <c r="BY9" s="60">
        <f t="shared" si="17"/>
        <v>1.4777043321663186E-2</v>
      </c>
      <c r="BZ9" s="60">
        <f t="shared" si="17"/>
        <v>1.4625901189896595E-2</v>
      </c>
      <c r="CA9" s="60">
        <f t="shared" si="17"/>
        <v>1.466232302865822E-2</v>
      </c>
      <c r="CB9" s="60">
        <f t="shared" si="17"/>
        <v>1.4840773620499625E-2</v>
      </c>
      <c r="CC9" s="60">
        <f t="shared" si="17"/>
        <v>1.4879439178522524E-2</v>
      </c>
    </row>
    <row r="10" spans="2:81" x14ac:dyDescent="0.2">
      <c r="B10" t="s">
        <v>343</v>
      </c>
      <c r="E10" s="60">
        <f>SERIES!E67/SERIES!D67-1</f>
        <v>1.9568430735597886E-2</v>
      </c>
      <c r="F10" s="60">
        <f>SERIES!F67/SERIES!E67-1</f>
        <v>1.9897719576510653E-2</v>
      </c>
      <c r="G10" s="60">
        <f>SERIES!G67/SERIES!F67-1</f>
        <v>2.1715585355791767E-2</v>
      </c>
      <c r="H10" s="60">
        <f>SERIES!H67/SERIES!G67-1</f>
        <v>2.3540759141502221E-2</v>
      </c>
      <c r="I10" s="60">
        <f>SERIES!I67/SERIES!H67-1</f>
        <v>2.3860113452782494E-2</v>
      </c>
      <c r="J10" s="60">
        <f>SERIES!J67/SERIES!I67-1</f>
        <v>2.4678370424058071E-2</v>
      </c>
      <c r="K10" s="60">
        <f>SERIES!K67/SERIES!J67-1</f>
        <v>2.4997826783980992E-2</v>
      </c>
      <c r="L10" s="60">
        <f>SERIES!L67/SERIES!K67-1</f>
        <v>2.5135951562688774E-2</v>
      </c>
      <c r="M10" s="60">
        <f>SERIES!M67/SERIES!L67-1</f>
        <v>2.5261060810932046E-2</v>
      </c>
      <c r="N10" s="60">
        <f>SERIES!N67/SERIES!M67-1</f>
        <v>2.5544527693966312E-2</v>
      </c>
      <c r="O10" s="60">
        <f>SERIES!O67/SERIES!N67-1</f>
        <v>1.9768708398439916E-2</v>
      </c>
      <c r="P10" s="60">
        <f>SERIES!P67/SERIES!O67-1</f>
        <v>1.9882775369647332E-2</v>
      </c>
      <c r="Q10" s="60">
        <f>SERIES!Q67/SERIES!P67-1</f>
        <v>1.9692634863198277E-2</v>
      </c>
      <c r="R10" s="60">
        <f>SERIES!R67/SERIES!Q67-1</f>
        <v>1.9498557110855463E-2</v>
      </c>
      <c r="S10" s="60">
        <f>SERIES!S67/SERIES!R67-1</f>
        <v>1.9603458224982218E-2</v>
      </c>
      <c r="T10" s="60">
        <f>SERIES!T67/SERIES!S67-1</f>
        <v>1.253210425550022E-2</v>
      </c>
      <c r="U10" s="60">
        <f>SERIES!U67/SERIES!T67-1</f>
        <v>1.2541840143480254E-2</v>
      </c>
      <c r="V10" s="60">
        <f>SERIES!V67/SERIES!U67-1</f>
        <v>1.2326549637482698E-2</v>
      </c>
      <c r="W10" s="60">
        <f>SERIES!W67/SERIES!V67-1</f>
        <v>1.2111377180350269E-2</v>
      </c>
      <c r="X10" s="60">
        <f>SERIES!X67/SERIES!W67-1</f>
        <v>1.212122119565251E-2</v>
      </c>
      <c r="Y10" s="60">
        <f>SERIES!Y67/SERIES!X67-1</f>
        <v>8.9738103451895146E-3</v>
      </c>
      <c r="Z10" s="60">
        <f>SERIES!Z67/SERIES!Y67-1</f>
        <v>8.9629778817070793E-3</v>
      </c>
      <c r="AA10" s="60">
        <f>SERIES!AA67/SERIES!Z67-1</f>
        <v>8.7501135096437199E-3</v>
      </c>
      <c r="AB10" s="60">
        <f>SERIES!AB67/SERIES!AA67-1</f>
        <v>8.5378130607545177E-3</v>
      </c>
      <c r="AC10" s="60">
        <f>SERIES!AC67/SERIES!AB67-1</f>
        <v>8.5275637945925187E-3</v>
      </c>
      <c r="AD10" s="60">
        <f>SERIES!AD67/SERIES!AC67-1</f>
        <v>1.0962242695030211E-2</v>
      </c>
      <c r="AE10" s="60">
        <f>SERIES!AE67/SERIES!AD67-1</f>
        <v>1.0966577095157914E-2</v>
      </c>
      <c r="AF10" s="60">
        <f>SERIES!AF67/SERIES!AE67-1</f>
        <v>1.0682993485612524E-2</v>
      </c>
      <c r="AG10" s="60">
        <f>SERIES!AG67/SERIES!AF67-1</f>
        <v>1.0399698101436039E-2</v>
      </c>
      <c r="AH10" s="60">
        <f>SERIES!AH67/SERIES!AG67-1</f>
        <v>1.0404326402937647E-2</v>
      </c>
      <c r="AI10" s="60">
        <f>SERIES!AI67/SERIES!AH67-1</f>
        <v>1.502187177097114E-2</v>
      </c>
      <c r="AJ10" s="60">
        <f>SERIES!AJ67/SERIES!AI67-1</f>
        <v>1.5067390554138305E-2</v>
      </c>
      <c r="AK10" s="60">
        <f>SERIES!AK67/SERIES!AJ67-1</f>
        <v>1.4898381685936268E-2</v>
      </c>
      <c r="AL10" s="60">
        <f>SERIES!AL67/SERIES!AK67-1</f>
        <v>1.4728044040797306E-2</v>
      </c>
      <c r="AM10" s="60">
        <f>SERIES!AM67/SERIES!AL67-1</f>
        <v>1.4770741567004864E-2</v>
      </c>
      <c r="AN10" s="60">
        <f>SERIES!AN67/SERIES!AM67-1</f>
        <v>1.9032489042486667E-2</v>
      </c>
      <c r="AO10" s="60">
        <f>SERIES!AO67/SERIES!AN67-1</f>
        <v>1.9119103081334243E-2</v>
      </c>
      <c r="AP10" s="60">
        <f>SERIES!AP67/SERIES!AO67-1</f>
        <v>1.9049629385320621E-2</v>
      </c>
      <c r="AQ10" s="60">
        <f>SERIES!AQ67/SERIES!AP67-1</f>
        <v>1.897630656508098E-2</v>
      </c>
      <c r="AR10" s="60">
        <f>SERIES!AR67/SERIES!AQ67-1</f>
        <v>1.9053203662197316E-2</v>
      </c>
      <c r="AS10" s="60">
        <f>SERIES!AS67/SERIES!AR67-1</f>
        <v>1.6972267322336254E-2</v>
      </c>
      <c r="AT10" s="60">
        <f>SERIES!AT67/SERIES!AS67-1</f>
        <v>1.7025100840410312E-2</v>
      </c>
      <c r="AU10" s="60">
        <f>SERIES!AU67/SERIES!AT67-1</f>
        <v>1.7036006213294375E-2</v>
      </c>
      <c r="AV10" s="60">
        <f>SERIES!AV67/SERIES!AU67-1</f>
        <v>1.7045324073129642E-2</v>
      </c>
      <c r="AW10" s="60">
        <f>SERIES!AW67/SERIES!AV67-1</f>
        <v>1.7093770105926165E-2</v>
      </c>
      <c r="AX10" s="60">
        <f>SERIES!AX67/SERIES!AW67-1</f>
        <v>1.5823123216881951E-2</v>
      </c>
      <c r="AY10" s="60">
        <f>SERIES!AY67/SERIES!AX67-1</f>
        <v>1.586037693254938E-2</v>
      </c>
      <c r="AZ10" s="60">
        <f>SERIES!AZ67/SERIES!AY67-1</f>
        <v>1.5877386990230447E-2</v>
      </c>
      <c r="BA10" s="60">
        <f>SERIES!BA67/SERIES!AZ67-1</f>
        <v>1.589349172098653E-2</v>
      </c>
      <c r="BB10" s="60">
        <f>SERIES!BB67/SERIES!BA67-1</f>
        <v>1.5928175572633929E-2</v>
      </c>
      <c r="BC10" s="60">
        <f>SERIES!BC67/SERIES!BB67-1</f>
        <v>1.511237383732289E-2</v>
      </c>
      <c r="BD10" s="60">
        <f>SERIES!BD67/SERIES!BC67-1</f>
        <v>1.5141082594554156E-2</v>
      </c>
      <c r="BE10" s="60">
        <f>SERIES!BE67/SERIES!BD67-1</f>
        <v>1.5155721502833286E-2</v>
      </c>
      <c r="BF10" s="60">
        <f>SERIES!BF67/SERIES!BE67-1</f>
        <v>1.5169747650215282E-2</v>
      </c>
      <c r="BG10" s="60">
        <f>SERIES!BG67/SERIES!BF67-1</f>
        <v>1.5196704903860381E-2</v>
      </c>
      <c r="BH10" s="60">
        <f>SERIES!BH67/SERIES!BG67-1</f>
        <v>1.080553974900389E-2</v>
      </c>
      <c r="BI10" s="60">
        <f>SERIES!BI67/SERIES!BH67-1</f>
        <v>1.0812929030848295E-2</v>
      </c>
      <c r="BJ10" s="60">
        <f>SERIES!BJ67/SERIES!BI67-1</f>
        <v>1.0786799150619863E-2</v>
      </c>
      <c r="BK10" s="60">
        <f>SERIES!BK67/SERIES!BJ67-1</f>
        <v>1.0760629657106557E-2</v>
      </c>
      <c r="BL10" s="60">
        <f>SERIES!BL67/SERIES!BK67-1</f>
        <v>1.0767932572631755E-2</v>
      </c>
      <c r="BM10" s="60">
        <f>SERIES!BM67/SERIES!BL67-1</f>
        <v>9.0955380456445578E-3</v>
      </c>
      <c r="BN10" s="60">
        <f>SERIES!BN67/SERIES!BM67-1</f>
        <v>9.0962629063773282E-3</v>
      </c>
      <c r="BO10" s="60">
        <f>SERIES!BO67/SERIES!BN67-1</f>
        <v>9.0325834190798648E-3</v>
      </c>
      <c r="BP10" s="60">
        <f>SERIES!BP67/SERIES!BO67-1</f>
        <v>8.9689461937418891E-3</v>
      </c>
      <c r="BQ10" s="60">
        <f>SERIES!BQ67/SERIES!BP67-1</f>
        <v>8.9697255811247434E-3</v>
      </c>
      <c r="BR10" s="60">
        <f>SERIES!BR67/SERIES!BQ67-1</f>
        <v>1.0674385362161365E-2</v>
      </c>
      <c r="BS10" s="60">
        <f>SERIES!BS67/SERIES!BR67-1</f>
        <v>1.0681615851082515E-2</v>
      </c>
      <c r="BT10" s="60">
        <f>SERIES!BT67/SERIES!BS67-1</f>
        <v>1.0589982041822266E-2</v>
      </c>
      <c r="BU10" s="60">
        <f>SERIES!BU67/SERIES!BT67-1</f>
        <v>1.0498263830739596E-2</v>
      </c>
      <c r="BV10" s="60">
        <f>SERIES!BV67/SERIES!BU67-1</f>
        <v>1.0505332893119723E-2</v>
      </c>
      <c r="BW10" s="60">
        <f>SERIES!BW67/SERIES!BV67-1</f>
        <v>1.1851847593701059E-2</v>
      </c>
      <c r="BX10" s="60">
        <f>SERIES!BX67/SERIES!BW67-1</f>
        <v>1.1863519864210748E-2</v>
      </c>
      <c r="BY10" s="60">
        <f>SERIES!BY67/SERIES!BX67-1</f>
        <v>1.1791465092260589E-2</v>
      </c>
      <c r="BZ10" s="60">
        <f>SERIES!BZ67/SERIES!BY67-1</f>
        <v>1.1719174868999538E-2</v>
      </c>
      <c r="CA10" s="60">
        <f>SERIES!CA67/SERIES!BZ67-1</f>
        <v>1.1730365157350375E-2</v>
      </c>
      <c r="CB10" s="60">
        <f>SERIES!CB67/SERIES!CA67-1</f>
        <v>1.1692353272092282E-2</v>
      </c>
      <c r="CC10" s="60">
        <f>SERIES!CC67/SERIES!CB67-1</f>
        <v>1.1703201398372443E-2</v>
      </c>
    </row>
    <row r="11" spans="2:81" x14ac:dyDescent="0.2"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</row>
    <row r="12" spans="2:81" x14ac:dyDescent="0.2">
      <c r="B12" t="s">
        <v>624</v>
      </c>
      <c r="C12" t="s">
        <v>809</v>
      </c>
      <c r="D12" s="61">
        <f>(SERIES!$D$60+SERIES!$E$60*SERIES!D53+SERIES!$F$60*SERIES!D53^2+SERIES!$G$60*LN(SERIES!D32))</f>
        <v>1.2484129172653899</v>
      </c>
      <c r="E12" s="61">
        <f>(SERIES!$D$60+SERIES!$E$60*SERIES!E53+SERIES!$F$60*SERIES!E53^2+SERIES!$G$60*LN(SERIES!E32))</f>
        <v>1.234348894366067</v>
      </c>
      <c r="F12" s="61">
        <f>(SERIES!$D$60+SERIES!$E$60*SERIES!F53+SERIES!$F$60*SERIES!F53^2+SERIES!$G$60*LN(SERIES!F32))</f>
        <v>1.2203450417656205</v>
      </c>
      <c r="G12" s="61">
        <f>(SERIES!$D$60+SERIES!$E$60*SERIES!G53+SERIES!$F$60*SERIES!G53^2+SERIES!$G$60*LN(SERIES!G32))</f>
        <v>1.2070120804168529</v>
      </c>
      <c r="H12" s="61">
        <f>(SERIES!$D$60+SERIES!$E$60*SERIES!H53+SERIES!$F$60*SERIES!H53^2+SERIES!$G$60*LN(SERIES!H32))</f>
        <v>1.1943500103197633</v>
      </c>
      <c r="I12" s="61">
        <f>(SERIES!$D$60+SERIES!$E$60*SERIES!I53+SERIES!$F$60*SERIES!I53^2+SERIES!$G$60*LN(SERIES!I32))</f>
        <v>1.1817481105215524</v>
      </c>
      <c r="J12" s="61">
        <f>(SERIES!$D$60+SERIES!$E$60*SERIES!J53+SERIES!$F$60*SERIES!J53^2+SERIES!$G$60*LN(SERIES!J32))</f>
        <v>1.1705703868578528</v>
      </c>
      <c r="K12" s="61">
        <f>(SERIES!$D$60+SERIES!$E$60*SERIES!K53+SERIES!$F$60*SERIES!K53^2+SERIES!$G$60*LN(SERIES!K32))</f>
        <v>1.1594142963070633</v>
      </c>
      <c r="L12" s="61">
        <f>(SERIES!$D$60+SERIES!$E$60*SERIES!L53+SERIES!$F$60*SERIES!L53^2+SERIES!$G$60*LN(SERIES!L32))</f>
        <v>1.1493414707768814</v>
      </c>
      <c r="M12" s="61">
        <f>(SERIES!$D$60+SERIES!$E$60*SERIES!M53+SERIES!$F$60*SERIES!M53^2+SERIES!$G$60*LN(SERIES!M32))</f>
        <v>1.1403519102673039</v>
      </c>
      <c r="N12" s="61">
        <f>(SERIES!$D$60+SERIES!$E$60*SERIES!N53+SERIES!$F$60*SERIES!N53^2+SERIES!$G$60*LN(SERIES!N32))</f>
        <v>1.1313839828706385</v>
      </c>
      <c r="O12" s="61">
        <f>(SERIES!$D$60+SERIES!$E$60*SERIES!O53+SERIES!$F$60*SERIES!O53^2+SERIES!$G$60*LN(SERIES!O32))</f>
        <v>1.1232255630193209</v>
      </c>
      <c r="P12" s="61">
        <f>(SERIES!$D$60+SERIES!$E$60*SERIES!P53+SERIES!$F$60*SERIES!P53^2+SERIES!$G$60*LN(SERIES!P32))</f>
        <v>1.1150748058455555</v>
      </c>
      <c r="Q12" s="61">
        <f>(SERIES!$D$60+SERIES!$E$60*SERIES!Q53+SERIES!$F$60*SERIES!Q53^2+SERIES!$G$60*LN(SERIES!Q32))</f>
        <v>1.1078028880036981</v>
      </c>
      <c r="R12" s="61">
        <f>(SERIES!$D$60+SERIES!$E$60*SERIES!R53+SERIES!$F$60*SERIES!R53^2+SERIES!$G$60*LN(SERIES!R32))</f>
        <v>1.1014098094937523</v>
      </c>
      <c r="S12" s="61">
        <f>(SERIES!$D$60+SERIES!$E$60*SERIES!S53+SERIES!$F$60*SERIES!S53^2+SERIES!$G$60*LN(SERIES!S32))</f>
        <v>1.0950243936613548</v>
      </c>
      <c r="T12" s="61">
        <f>(SERIES!$D$60+SERIES!$E$60*SERIES!T53+SERIES!$F$60*SERIES!T53^2+SERIES!$G$60*LN(SERIES!T32))</f>
        <v>1.0894387022466059</v>
      </c>
      <c r="U12" s="61">
        <f>(SERIES!$D$60+SERIES!$E$60*SERIES!U53+SERIES!$F$60*SERIES!U53^2+SERIES!$G$60*LN(SERIES!U32))</f>
        <v>1.0838536826190195</v>
      </c>
      <c r="V12" s="61">
        <f>(SERIES!$D$60+SERIES!$E$60*SERIES!V53+SERIES!$F$60*SERIES!V53^2+SERIES!$G$60*LN(SERIES!V32))</f>
        <v>1.0788526730665491</v>
      </c>
      <c r="W12" s="61">
        <f>(SERIES!$D$60+SERIES!$E$60*SERIES!W53+SERIES!$F$60*SERIES!W53^2+SERIES!$G$60*LN(SERIES!W32))</f>
        <v>1.0744356735891947</v>
      </c>
      <c r="X12" s="61">
        <f>(SERIES!$D$60+SERIES!$E$60*SERIES!X53+SERIES!$F$60*SERIES!X53^2+SERIES!$G$60*LN(SERIES!X32))</f>
        <v>1.0700193458990033</v>
      </c>
      <c r="Y12" s="61">
        <f>(SERIES!$D$60+SERIES!$E$60*SERIES!Y53+SERIES!$F$60*SERIES!Y53^2+SERIES!$G$60*LN(SERIES!Y32))</f>
        <v>1.0664811386693083</v>
      </c>
      <c r="Z12" s="61">
        <f>(SERIES!$D$60+SERIES!$E$60*SERIES!Z53+SERIES!$F$60*SERIES!Z53^2+SERIES!$G$60*LN(SERIES!Z32))</f>
        <v>1.0629447535145293</v>
      </c>
      <c r="AA12" s="61">
        <f>(SERIES!$D$60+SERIES!$E$60*SERIES!AA53+SERIES!$F$60*SERIES!AA53^2+SERIES!$G$60*LN(SERIES!AA32))</f>
        <v>1.0597654590588281</v>
      </c>
      <c r="AB12" s="61">
        <f>(SERIES!$D$60+SERIES!$E$60*SERIES!AB53+SERIES!$F$60*SERIES!AB53^2+SERIES!$G$60*LN(SERIES!AB32))</f>
        <v>1.0569432553022118</v>
      </c>
      <c r="AC12" s="61">
        <f>(SERIES!$D$60+SERIES!$E$60*SERIES!AC53+SERIES!$F$60*SERIES!AC53^2+SERIES!$G$60*LN(SERIES!AC32))</f>
        <v>1.054122873620513</v>
      </c>
      <c r="AD12" s="61">
        <f>(SERIES!$D$60+SERIES!$E$60*SERIES!AD53+SERIES!$F$60*SERIES!AD53^2+SERIES!$G$60*LN(SERIES!AD32))</f>
        <v>1.0526070126161455</v>
      </c>
      <c r="AE12" s="61">
        <f>(SERIES!$D$60+SERIES!$E$60*SERIES!AE53+SERIES!$F$60*SERIES!AE53^2+SERIES!$G$60*LN(SERIES!AE32))</f>
        <v>1.0511113792458671</v>
      </c>
      <c r="AF12" s="61">
        <f>(SERIES!$D$60+SERIES!$E$60*SERIES!AF53+SERIES!$F$60*SERIES!AF53^2+SERIES!$G$60*LN(SERIES!AF32))</f>
        <v>1.0497457929512304</v>
      </c>
      <c r="AG12" s="61">
        <f>(SERIES!$D$60+SERIES!$E$60*SERIES!AG53+SERIES!$F$60*SERIES!AG53^2+SERIES!$G$60*LN(SERIES!AG32))</f>
        <v>1.0485102537322393</v>
      </c>
      <c r="AH12" s="61">
        <f>(SERIES!$D$60+SERIES!$E$60*SERIES!AH53+SERIES!$F$60*SERIES!AH53^2+SERIES!$G$60*LN(SERIES!AH32))</f>
        <v>1.0472949421473332</v>
      </c>
      <c r="AI12" s="61">
        <f>(SERIES!$D$60+SERIES!$E$60*SERIES!AI53+SERIES!$F$60*SERIES!AI53^2+SERIES!$G$60*LN(SERIES!AI32))</f>
        <v>1.0465466347934165</v>
      </c>
      <c r="AJ12" s="61">
        <f>(SERIES!$D$60+SERIES!$E$60*SERIES!AJ53+SERIES!$F$60*SERIES!AJ53^2+SERIES!$G$60*LN(SERIES!AJ32))</f>
        <v>1.0458287597321034</v>
      </c>
      <c r="AK12" s="61">
        <f>(SERIES!$D$60+SERIES!$E$60*SERIES!AK53+SERIES!$F$60*SERIES!AK53^2+SERIES!$G$60*LN(SERIES!AK32))</f>
        <v>1.0451639554732923</v>
      </c>
      <c r="AL12" s="61">
        <f>(SERIES!$D$60+SERIES!$E$60*SERIES!AL53+SERIES!$F$60*SERIES!AL53^2+SERIES!$G$60*LN(SERIES!AL32))</f>
        <v>1.0445522220169856</v>
      </c>
      <c r="AM12" s="61">
        <f>(SERIES!$D$60+SERIES!$E$60*SERIES!AM53+SERIES!$F$60*SERIES!AM53^2+SERIES!$G$60*LN(SERIES!AM32))</f>
        <v>1.0439709208532815</v>
      </c>
      <c r="AN12" s="61">
        <f>(SERIES!$D$60+SERIES!$E$60*SERIES!AN53+SERIES!$F$60*SERIES!AN53^2+SERIES!$G$60*LN(SERIES!AN32))</f>
        <v>1.0435486953445332</v>
      </c>
      <c r="AO12" s="61">
        <f>(SERIES!$D$60+SERIES!$E$60*SERIES!AO53+SERIES!$F$60*SERIES!AO53^2+SERIES!$G$60*LN(SERIES!AO32))</f>
        <v>1.0431600195817179</v>
      </c>
      <c r="AP12" s="61">
        <f>(SERIES!$D$60+SERIES!$E$60*SERIES!AP53+SERIES!$F$60*SERIES!AP53^2+SERIES!$G$60*LN(SERIES!AP32))</f>
        <v>1.0428261531610401</v>
      </c>
      <c r="AQ12" s="61">
        <f>(SERIES!$D$60+SERIES!$E$60*SERIES!AQ53+SERIES!$F$60*SERIES!AQ53^2+SERIES!$G$60*LN(SERIES!AQ32))</f>
        <v>1.0425470960825058</v>
      </c>
      <c r="AR12" s="61">
        <f>(SERIES!$D$60+SERIES!$E$60*SERIES!AR53+SERIES!$F$60*SERIES!AR53^2+SERIES!$G$60*LN(SERIES!AR32))</f>
        <v>1.0423015887499023</v>
      </c>
      <c r="AS12" s="61">
        <f>(SERIES!$D$60+SERIES!$E$60*SERIES!AS53+SERIES!$F$60*SERIES!AS53^2+SERIES!$G$60*LN(SERIES!AS32))</f>
        <v>1.042055054075655</v>
      </c>
      <c r="AT12" s="61">
        <f>(SERIES!$D$60+SERIES!$E$60*SERIES!AT53+SERIES!$F$60*SERIES!AT53^2+SERIES!$G$60*LN(SERIES!AT32))</f>
        <v>1.0418412659940053</v>
      </c>
      <c r="AU12" s="61">
        <f>(SERIES!$D$60+SERIES!$E$60*SERIES!AU53+SERIES!$F$60*SERIES!AU53^2+SERIES!$G$60*LN(SERIES!AU32))</f>
        <v>1.0417238407436145</v>
      </c>
      <c r="AV12" s="61">
        <f>(SERIES!$D$60+SERIES!$E$60*SERIES!AV53+SERIES!$F$60*SERIES!AV53^2+SERIES!$G$60*LN(SERIES!AV32))</f>
        <v>1.0417027783244821</v>
      </c>
      <c r="AW12" s="61">
        <f>(SERIES!$D$60+SERIES!$E$60*SERIES!AW53+SERIES!$F$60*SERIES!AW53^2+SERIES!$G$60*LN(SERIES!AW32))</f>
        <v>1.04171446249795</v>
      </c>
      <c r="AX12" s="61">
        <f>(SERIES!$D$60+SERIES!$E$60*SERIES!AX53+SERIES!$F$60*SERIES!AX53^2+SERIES!$G$60*LN(SERIES!AX32))</f>
        <v>1.0416928917282045</v>
      </c>
      <c r="AY12" s="61">
        <f>(SERIES!$D$60+SERIES!$E$60*SERIES!AY53+SERIES!$F$60*SERIES!AY53^2+SERIES!$G$60*LN(SERIES!AY32))</f>
        <v>1.0417026424929381</v>
      </c>
      <c r="AZ12" s="61">
        <f>(SERIES!$D$60+SERIES!$E$60*SERIES!AZ53+SERIES!$F$60*SERIES!AZ53^2+SERIES!$G$60*LN(SERIES!AZ32))</f>
        <v>1.0418266528984581</v>
      </c>
      <c r="BA12" s="61">
        <f>(SERIES!$D$60+SERIES!$E$60*SERIES!BA53+SERIES!$F$60*SERIES!BA53^2+SERIES!$G$60*LN(SERIES!BA32))</f>
        <v>1.0420649229447581</v>
      </c>
      <c r="BB12" s="61">
        <f>(SERIES!$D$60+SERIES!$E$60*SERIES!BB53+SERIES!$F$60*SERIES!BB53^2+SERIES!$G$60*LN(SERIES!BB32))</f>
        <v>1.0423345145255363</v>
      </c>
      <c r="BC12" s="61">
        <f>(SERIES!$D$60+SERIES!$E$60*SERIES!BC53+SERIES!$F$60*SERIES!BC53^2+SERIES!$G$60*LN(SERIES!BC32))</f>
        <v>1.042730409342957</v>
      </c>
      <c r="BD12" s="61">
        <f>(SERIES!$D$60+SERIES!$E$60*SERIES!BD53+SERIES!$F$60*SERIES!BD53^2+SERIES!$G$60*LN(SERIES!BD32))</f>
        <v>1.0431595803992313</v>
      </c>
      <c r="BE12" s="61">
        <f>(SERIES!$D$60+SERIES!$E$60*SERIES!BE53+SERIES!$F$60*SERIES!BE53^2+SERIES!$G$60*LN(SERIES!BE32))</f>
        <v>1.043714324438088</v>
      </c>
      <c r="BF12" s="61">
        <f>(SERIES!$D$60+SERIES!$E$60*SERIES!BF53+SERIES!$F$60*SERIES!BF53^2+SERIES!$G$60*LN(SERIES!BF32))</f>
        <v>1.044394641459536</v>
      </c>
      <c r="BG12" s="61">
        <f>(SERIES!$D$60+SERIES!$E$60*SERIES!BG53+SERIES!$F$60*SERIES!BG53^2+SERIES!$G$60*LN(SERIES!BG32))</f>
        <v>1.0451082347198368</v>
      </c>
      <c r="BH12" s="61">
        <f>(SERIES!$D$60+SERIES!$E$60*SERIES!BH53+SERIES!$F$60*SERIES!BH53^2+SERIES!$G$60*LN(SERIES!BH32))</f>
        <v>1.0455456721431926</v>
      </c>
      <c r="BI12" s="61">
        <f>(SERIES!$D$60+SERIES!$E$60*SERIES!BI53+SERIES!$F$60*SERIES!BI53^2+SERIES!$G$60*LN(SERIES!BI32))</f>
        <v>1.0460105240809212</v>
      </c>
      <c r="BJ12" s="61">
        <f>(SERIES!$D$60+SERIES!$E$60*SERIES!BJ53+SERIES!$F$60*SERIES!BJ53^2+SERIES!$G$60*LN(SERIES!BJ32))</f>
        <v>1.0465768679982661</v>
      </c>
      <c r="BK12" s="61">
        <f>(SERIES!$D$60+SERIES!$E$60*SERIES!BK53+SERIES!$F$60*SERIES!BK53^2+SERIES!$G$60*LN(SERIES!BK32))</f>
        <v>1.0472447038952277</v>
      </c>
      <c r="BL12" s="61">
        <f>(SERIES!$D$60+SERIES!$E$60*SERIES!BL53+SERIES!$F$60*SERIES!BL53^2+SERIES!$G$60*LN(SERIES!BL32))</f>
        <v>1.0479399543065637</v>
      </c>
      <c r="BM12" s="61">
        <f>(SERIES!$D$60+SERIES!$E$60*SERIES!BM53+SERIES!$F$60*SERIES!BM53^2+SERIES!$G$60*LN(SERIES!BM32))</f>
        <v>1.0484808285044505</v>
      </c>
      <c r="BN12" s="61">
        <f>(SERIES!$D$60+SERIES!$E$60*SERIES!BN53+SERIES!$F$60*SERIES!BN53^2+SERIES!$G$60*LN(SERIES!BN32))</f>
        <v>1.0490460691165269</v>
      </c>
      <c r="BO12" s="61">
        <f>(SERIES!$D$60+SERIES!$E$60*SERIES!BO53+SERIES!$F$60*SERIES!BO53^2+SERIES!$G$60*LN(SERIES!BO32))</f>
        <v>1.0496732014408765</v>
      </c>
      <c r="BP12" s="61">
        <f>(SERIES!$D$60+SERIES!$E$60*SERIES!BP53+SERIES!$F$60*SERIES!BP53^2+SERIES!$G$60*LN(SERIES!BP32))</f>
        <v>1.0503622254775005</v>
      </c>
      <c r="BQ12" s="61">
        <f>(SERIES!$D$60+SERIES!$E$60*SERIES!BQ53+SERIES!$F$60*SERIES!BQ53^2+SERIES!$G$60*LN(SERIES!BQ32))</f>
        <v>1.0510756159283123</v>
      </c>
      <c r="BR12" s="61">
        <f>(SERIES!$D$60+SERIES!$E$60*SERIES!BR53+SERIES!$F$60*SERIES!BR53^2+SERIES!$G$60*LN(SERIES!BR32))</f>
        <v>1.0517465755641118</v>
      </c>
      <c r="BS12" s="61">
        <f>(SERIES!$D$60+SERIES!$E$60*SERIES!BS53+SERIES!$F$60*SERIES!BS53^2+SERIES!$G$60*LN(SERIES!BS32))</f>
        <v>1.0524408679713717</v>
      </c>
      <c r="BT12" s="61">
        <f>(SERIES!$D$60+SERIES!$E$60*SERIES!BT53+SERIES!$F$60*SERIES!BT53^2+SERIES!$G$60*LN(SERIES!BT32))</f>
        <v>1.0531823980597401</v>
      </c>
      <c r="BU12" s="61">
        <f>(SERIES!$D$60+SERIES!$E$60*SERIES!BU53+SERIES!$F$60*SERIES!BU53^2+SERIES!$G$60*LN(SERIES!BU32))</f>
        <v>1.053971165829225</v>
      </c>
      <c r="BV12" s="61">
        <f>(SERIES!$D$60+SERIES!$E$60*SERIES!BV53+SERIES!$F$60*SERIES!BV53^2+SERIES!$G$60*LN(SERIES!BV32))</f>
        <v>1.0547832663701706</v>
      </c>
      <c r="BW12" s="61">
        <f>(SERIES!$D$60+SERIES!$E$60*SERIES!BW53+SERIES!$F$60*SERIES!BW53^2+SERIES!$G$60*LN(SERIES!BW32))</f>
        <v>1.0556015210623226</v>
      </c>
      <c r="BX12" s="61">
        <f>(SERIES!$D$60+SERIES!$E$60*SERIES!BX53+SERIES!$F$60*SERIES!BX53^2+SERIES!$G$60*LN(SERIES!BX32))</f>
        <v>1.0564428559318766</v>
      </c>
      <c r="BY12" s="61">
        <f>(SERIES!$D$60+SERIES!$E$60*SERIES!BY53+SERIES!$F$60*SERIES!BY53^2+SERIES!$G$60*LN(SERIES!BY32))</f>
        <v>1.0573405115721843</v>
      </c>
      <c r="BZ12" s="61">
        <f>(SERIES!$D$60+SERIES!$E$60*SERIES!BZ53+SERIES!$F$60*SERIES!BZ53^2+SERIES!$G$60*LN(SERIES!BZ32))</f>
        <v>1.0582944879832494</v>
      </c>
      <c r="CA12" s="61">
        <f>(SERIES!$D$60+SERIES!$E$60*SERIES!CA53+SERIES!$F$60*SERIES!CA53^2+SERIES!$G$60*LN(SERIES!CA32))</f>
        <v>1.0592715445717151</v>
      </c>
      <c r="CB12" s="61">
        <f>(SERIES!$D$60+SERIES!$E$60*SERIES!CB53+SERIES!$F$60*SERIES!CB53^2+SERIES!$G$60*LN(SERIES!CB32))</f>
        <v>1.0603167503861795</v>
      </c>
      <c r="CC12" s="61">
        <f>(SERIES!$D$60+SERIES!$E$60*SERIES!CC53+SERIES!$F$60*SERIES!CC53^2+SERIES!$G$60*LN(SERIES!CC32))</f>
        <v>1.0613856782809266</v>
      </c>
    </row>
    <row r="13" spans="2:81" x14ac:dyDescent="0.2">
      <c r="B13" t="s">
        <v>626</v>
      </c>
      <c r="C13" t="s">
        <v>809</v>
      </c>
      <c r="D13" s="61">
        <f>(SERIES!$D$60+SERIES!$E$60*SERIES!D54+SERIES!$F$60*SERIES!D54^2+SERIES!$G$60*LN(SERIES!D33))</f>
        <v>1.8633690261606999</v>
      </c>
      <c r="E13" s="61">
        <f>(SERIES!$D$60+SERIES!$E$60*SERIES!E54+SERIES!$F$60*SERIES!E54^2+SERIES!$G$60*LN(SERIES!E33))</f>
        <v>1.8368992375819884</v>
      </c>
      <c r="F13" s="61">
        <f>(SERIES!$D$60+SERIES!$E$60*SERIES!F54+SERIES!$F$60*SERIES!F54^2+SERIES!$G$60*LN(SERIES!F33))</f>
        <v>1.8107407133009914</v>
      </c>
      <c r="G13" s="61">
        <f>(SERIES!$D$60+SERIES!$E$60*SERIES!G54+SERIES!$F$60*SERIES!G54^2+SERIES!$G$60*LN(SERIES!G33))</f>
        <v>1.7843137942729512</v>
      </c>
      <c r="H13" s="61">
        <f>(SERIES!$D$60+SERIES!$E$60*SERIES!H54+SERIES!$F$60*SERIES!H54^2+SERIES!$G$60*LN(SERIES!H33))</f>
        <v>1.7576184804978625</v>
      </c>
      <c r="I13" s="61">
        <f>(SERIES!$D$60+SERIES!$E$60*SERIES!I54+SERIES!$F$60*SERIES!I54^2+SERIES!$G$60*LN(SERIES!I33))</f>
        <v>1.7312344310204908</v>
      </c>
      <c r="J13" s="61">
        <f>(SERIES!$D$60+SERIES!$E$60*SERIES!J54+SERIES!$F$60*SERIES!J54^2+SERIES!$G$60*LN(SERIES!J33))</f>
        <v>1.7051562031661271</v>
      </c>
      <c r="K13" s="61">
        <f>(SERIES!$D$60+SERIES!$E$60*SERIES!K54+SERIES!$F$60*SERIES!K54^2+SERIES!$G$60*LN(SERIES!K33))</f>
        <v>1.6793894404392669</v>
      </c>
      <c r="L13" s="61">
        <f>(SERIES!$D$60+SERIES!$E$60*SERIES!L54+SERIES!$F$60*SERIES!L54^2+SERIES!$G$60*LN(SERIES!L33))</f>
        <v>1.6542361806219101</v>
      </c>
      <c r="M13" s="61">
        <f>(SERIES!$D$60+SERIES!$E$60*SERIES!M54+SERIES!$F$60*SERIES!M54^2+SERIES!$G$60*LN(SERIES!M33))</f>
        <v>1.6296964237140585</v>
      </c>
      <c r="N13" s="61">
        <f>(SERIES!$D$60+SERIES!$E$60*SERIES!N54+SERIES!$F$60*SERIES!N54^2+SERIES!$G$60*LN(SERIES!N33))</f>
        <v>1.6054681319337067</v>
      </c>
      <c r="O13" s="61">
        <f>(SERIES!$D$60+SERIES!$E$60*SERIES!O54+SERIES!$F$60*SERIES!O54^2+SERIES!$G$60*LN(SERIES!O33))</f>
        <v>1.5824466466807483</v>
      </c>
      <c r="P13" s="61">
        <f>(SERIES!$D$60+SERIES!$E$60*SERIES!P54+SERIES!$F$60*SERIES!P54^2+SERIES!$G$60*LN(SERIES!P33))</f>
        <v>1.5597013092527399</v>
      </c>
      <c r="Q13" s="61">
        <f>(SERIES!$D$60+SERIES!$E$60*SERIES!Q54+SERIES!$F$60*SERIES!Q54^2+SERIES!$G$60*LN(SERIES!Q33))</f>
        <v>1.5380015592599008</v>
      </c>
      <c r="R13" s="61">
        <f>(SERIES!$D$60+SERIES!$E$60*SERIES!R54+SERIES!$F$60*SERIES!R54^2+SERIES!$G$60*LN(SERIES!R33))</f>
        <v>1.5173473967022242</v>
      </c>
      <c r="S13" s="61">
        <f>(SERIES!$D$60+SERIES!$E$60*SERIES!S54+SERIES!$F$60*SERIES!S54^2+SERIES!$G$60*LN(SERIES!S33))</f>
        <v>1.4969693819694991</v>
      </c>
      <c r="T13" s="61">
        <f>(SERIES!$D$60+SERIES!$E$60*SERIES!T54+SERIES!$F$60*SERIES!T54^2+SERIES!$G$60*LN(SERIES!T33))</f>
        <v>1.4780473657460984</v>
      </c>
      <c r="U13" s="61">
        <f>(SERIES!$D$60+SERIES!$E$60*SERIES!U54+SERIES!$F$60*SERIES!U54^2+SERIES!$G$60*LN(SERIES!U33))</f>
        <v>1.459353911591228</v>
      </c>
      <c r="V13" s="61">
        <f>(SERIES!$D$60+SERIES!$E$60*SERIES!V54+SERIES!$F$60*SERIES!V54^2+SERIES!$G$60*LN(SERIES!V33))</f>
        <v>1.4416797663386554</v>
      </c>
      <c r="W13" s="61">
        <f>(SERIES!$D$60+SERIES!$E$60*SERIES!W54+SERIES!$F$60*SERIES!W54^2+SERIES!$G$60*LN(SERIES!W33))</f>
        <v>1.4250249299883764</v>
      </c>
      <c r="X13" s="61">
        <f>(SERIES!$D$60+SERIES!$E$60*SERIES!X54+SERIES!$F$60*SERIES!X54^2+SERIES!$G$60*LN(SERIES!X33))</f>
        <v>1.4085986557066328</v>
      </c>
      <c r="Y13" s="61">
        <f>(SERIES!$D$60+SERIES!$E$60*SERIES!Y54+SERIES!$F$60*SERIES!Y54^2+SERIES!$G$60*LN(SERIES!Y33))</f>
        <v>1.3934529209801221</v>
      </c>
      <c r="Z13" s="61">
        <f>(SERIES!$D$60+SERIES!$E$60*SERIES!Z54+SERIES!$F$60*SERIES!Z54^2+SERIES!$G$60*LN(SERIES!Z33))</f>
        <v>1.3784933001554376</v>
      </c>
      <c r="AA13" s="61">
        <f>(SERIES!$D$60+SERIES!$E$60*SERIES!AA54+SERIES!$F$60*SERIES!AA54^2+SERIES!$G$60*LN(SERIES!AA33))</f>
        <v>1.3642244226832141</v>
      </c>
      <c r="AB13" s="61">
        <f>(SERIES!$D$60+SERIES!$E$60*SERIES!AB54+SERIES!$F$60*SERIES!AB54^2+SERIES!$G$60*LN(SERIES!AB33))</f>
        <v>1.3506462885634574</v>
      </c>
      <c r="AC13" s="61">
        <f>(SERIES!$D$60+SERIES!$E$60*SERIES!AC54+SERIES!$F$60*SERIES!AC54^2+SERIES!$G$60*LN(SERIES!AC33))</f>
        <v>1.3372542683455273</v>
      </c>
      <c r="AD13" s="61">
        <f>(SERIES!$D$60+SERIES!$E$60*SERIES!AD54+SERIES!$F$60*SERIES!AD54^2+SERIES!$G$60*LN(SERIES!AD33))</f>
        <v>1.3255799253543139</v>
      </c>
      <c r="AE13" s="61">
        <f>(SERIES!$D$60+SERIES!$E$60*SERIES!AE54+SERIES!$F$60*SERIES!AE54^2+SERIES!$G$60*LN(SERIES!AE33))</f>
        <v>1.3140326686942445</v>
      </c>
      <c r="AF13" s="61">
        <f>(SERIES!$D$60+SERIES!$E$60*SERIES!AF54+SERIES!$F$60*SERIES!AF54^2+SERIES!$G$60*LN(SERIES!AF33))</f>
        <v>1.3028898158779103</v>
      </c>
      <c r="AG13" s="61">
        <f>(SERIES!$D$60+SERIES!$E$60*SERIES!AG54+SERIES!$F$60*SERIES!AG54^2+SERIES!$G$60*LN(SERIES!AG33))</f>
        <v>1.2921513669053131</v>
      </c>
      <c r="AH13" s="61">
        <f>(SERIES!$D$60+SERIES!$E$60*SERIES!AH54+SERIES!$F$60*SERIES!AH54^2+SERIES!$G$60*LN(SERIES!AH33))</f>
        <v>1.2815400042638572</v>
      </c>
      <c r="AI13" s="61">
        <f>(SERIES!$D$60+SERIES!$E$60*SERIES!AI54+SERIES!$F$60*SERIES!AI54^2+SERIES!$G$60*LN(SERIES!AI33))</f>
        <v>1.2721901880429949</v>
      </c>
      <c r="AJ13" s="61">
        <f>(SERIES!$D$60+SERIES!$E$60*SERIES!AJ54+SERIES!$F$60*SERIES!AJ54^2+SERIES!$G$60*LN(SERIES!AJ33))</f>
        <v>1.2629279393334023</v>
      </c>
      <c r="AK13" s="61">
        <f>(SERIES!$D$60+SERIES!$E$60*SERIES!AK54+SERIES!$F$60*SERIES!AK54^2+SERIES!$G$60*LN(SERIES!AK33))</f>
        <v>1.2538222481940422</v>
      </c>
      <c r="AL13" s="61">
        <f>(SERIES!$D$60+SERIES!$E$60*SERIES!AL54+SERIES!$F$60*SERIES!AL54^2+SERIES!$G$60*LN(SERIES!AL33))</f>
        <v>1.2448731146249099</v>
      </c>
      <c r="AM13" s="61">
        <f>(SERIES!$D$60+SERIES!$E$60*SERIES!AM54+SERIES!$F$60*SERIES!AM54^2+SERIES!$G$60*LN(SERIES!AM33))</f>
        <v>1.2360115485670546</v>
      </c>
      <c r="AN13" s="61">
        <f>(SERIES!$D$60+SERIES!$E$60*SERIES!AN54+SERIES!$F$60*SERIES!AN54^2+SERIES!$G$60*LN(SERIES!AN33))</f>
        <v>1.2284211632862072</v>
      </c>
      <c r="AO13" s="61">
        <f>(SERIES!$D$60+SERIES!$E$60*SERIES!AO54+SERIES!$F$60*SERIES!AO54^2+SERIES!$G$60*LN(SERIES!AO33))</f>
        <v>1.2208825590377561</v>
      </c>
      <c r="AP13" s="61">
        <f>(SERIES!$D$60+SERIES!$E$60*SERIES!AP54+SERIES!$F$60*SERIES!AP54^2+SERIES!$G$60*LN(SERIES!AP33))</f>
        <v>1.2133547932932183</v>
      </c>
      <c r="AQ13" s="61">
        <f>(SERIES!$D$60+SERIES!$E$60*SERIES!AQ54+SERIES!$F$60*SERIES!AQ54^2+SERIES!$G$60*LN(SERIES!AQ33))</f>
        <v>1.2058378660525937</v>
      </c>
      <c r="AR13" s="61">
        <f>(SERIES!$D$60+SERIES!$E$60*SERIES!AR54+SERIES!$F$60*SERIES!AR54^2+SERIES!$G$60*LN(SERIES!AR33))</f>
        <v>1.198372719844361</v>
      </c>
      <c r="AS13" s="61">
        <f>(SERIES!$D$60+SERIES!$E$60*SERIES!AS54+SERIES!$F$60*SERIES!AS54^2+SERIES!$G$60*LN(SERIES!AS33))</f>
        <v>1.1920329536758221</v>
      </c>
      <c r="AT13" s="61">
        <f>(SERIES!$D$60+SERIES!$E$60*SERIES!AT54+SERIES!$F$60*SERIES!AT54^2+SERIES!$G$60*LN(SERIES!AT33))</f>
        <v>1.1857192562469019</v>
      </c>
      <c r="AU13" s="61">
        <f>(SERIES!$D$60+SERIES!$E$60*SERIES!AU54+SERIES!$F$60*SERIES!AU54^2+SERIES!$G$60*LN(SERIES!AU33))</f>
        <v>1.1793667659572524</v>
      </c>
      <c r="AV13" s="61">
        <f>(SERIES!$D$60+SERIES!$E$60*SERIES!AV54+SERIES!$F$60*SERIES!AV54^2+SERIES!$G$60*LN(SERIES!AV33))</f>
        <v>1.1729754828068708</v>
      </c>
      <c r="AW13" s="61">
        <f>(SERIES!$D$60+SERIES!$E$60*SERIES!AW54+SERIES!$F$60*SERIES!AW54^2+SERIES!$G$60*LN(SERIES!AW33))</f>
        <v>1.1666102683961126</v>
      </c>
      <c r="AX13" s="61">
        <f>(SERIES!$D$60+SERIES!$E$60*SERIES!AX54+SERIES!$F$60*SERIES!AX54^2+SERIES!$G$60*LN(SERIES!AX33))</f>
        <v>1.1611550794735974</v>
      </c>
      <c r="AY13" s="61">
        <f>(SERIES!$D$60+SERIES!$E$60*SERIES!AY54+SERIES!$F$60*SERIES!AY54^2+SERIES!$G$60*LN(SERIES!AY33))</f>
        <v>1.1557107937757165</v>
      </c>
      <c r="AZ13" s="61">
        <f>(SERIES!$D$60+SERIES!$E$60*SERIES!AZ54+SERIES!$F$60*SERIES!AZ54^2+SERIES!$G$60*LN(SERIES!AZ33))</f>
        <v>1.150209501111835</v>
      </c>
      <c r="BA13" s="61">
        <f>(SERIES!$D$60+SERIES!$E$60*SERIES!BA54+SERIES!$F$60*SERIES!BA54^2+SERIES!$G$60*LN(SERIES!BA33))</f>
        <v>1.1446512014819585</v>
      </c>
      <c r="BB13" s="61">
        <f>(SERIES!$D$60+SERIES!$E$60*SERIES!BB54+SERIES!$F$60*SERIES!BB54^2+SERIES!$G$60*LN(SERIES!BB33))</f>
        <v>1.1391038050767111</v>
      </c>
      <c r="BC13" s="61">
        <f>(SERIES!$D$60+SERIES!$E$60*SERIES!BC54+SERIES!$F$60*SERIES!BC54^2+SERIES!$G$60*LN(SERIES!BC33))</f>
        <v>1.1344970910617944</v>
      </c>
      <c r="BD13" s="61">
        <f>(SERIES!$D$60+SERIES!$E$60*SERIES!BD54+SERIES!$F$60*SERIES!BD54^2+SERIES!$G$60*LN(SERIES!BD33))</f>
        <v>1.1298921897450827</v>
      </c>
      <c r="BE13" s="61">
        <f>(SERIES!$D$60+SERIES!$E$60*SERIES!BE54+SERIES!$F$60*SERIES!BE54^2+SERIES!$G$60*LN(SERIES!BE33))</f>
        <v>1.1252393508785592</v>
      </c>
      <c r="BF13" s="61">
        <f>(SERIES!$D$60+SERIES!$E$60*SERIES!BF54+SERIES!$F$60*SERIES!BF54^2+SERIES!$G$60*LN(SERIES!BF33))</f>
        <v>1.1205385744622169</v>
      </c>
      <c r="BG13" s="61">
        <f>(SERIES!$D$60+SERIES!$E$60*SERIES!BG54+SERIES!$F$60*SERIES!BG54^2+SERIES!$G$60*LN(SERIES!BG33))</f>
        <v>1.1158396107440871</v>
      </c>
      <c r="BH13" s="61">
        <f>(SERIES!$D$60+SERIES!$E$60*SERIES!BH54+SERIES!$F$60*SERIES!BH54^2+SERIES!$G$60*LN(SERIES!BH33))</f>
        <v>1.1118704222430968</v>
      </c>
      <c r="BI13" s="61">
        <f>(SERIES!$D$60+SERIES!$E$60*SERIES!BI54+SERIES!$F$60*SERIES!BI54^2+SERIES!$G$60*LN(SERIES!BI33))</f>
        <v>1.1079012741408008</v>
      </c>
      <c r="BJ13" s="61">
        <f>(SERIES!$D$60+SERIES!$E$60*SERIES!BJ54+SERIES!$F$60*SERIES!BJ54^2+SERIES!$G$60*LN(SERIES!BJ33))</f>
        <v>1.1038894308140961</v>
      </c>
      <c r="BK13" s="61">
        <f>(SERIES!$D$60+SERIES!$E$60*SERIES!BK54+SERIES!$F$60*SERIES!BK54^2+SERIES!$G$60*LN(SERIES!BK33))</f>
        <v>1.0998348922629866</v>
      </c>
      <c r="BL13" s="61">
        <f>(SERIES!$D$60+SERIES!$E$60*SERIES!BL54+SERIES!$F$60*SERIES!BL54^2+SERIES!$G$60*LN(SERIES!BL33))</f>
        <v>1.0957803941105679</v>
      </c>
      <c r="BM13" s="61">
        <f>(SERIES!$D$60+SERIES!$E$60*SERIES!BM54+SERIES!$F$60*SERIES!BM54^2+SERIES!$G$60*LN(SERIES!BM33))</f>
        <v>1.0922900578786729</v>
      </c>
      <c r="BN13" s="61">
        <f>(SERIES!$D$60+SERIES!$E$60*SERIES!BN54+SERIES!$F$60*SERIES!BN54^2+SERIES!$G$60*LN(SERIES!BN33))</f>
        <v>1.088801665075126</v>
      </c>
      <c r="BO13" s="61">
        <f>(SERIES!$D$60+SERIES!$E$60*SERIES!BO54+SERIES!$F$60*SERIES!BO54^2+SERIES!$G$60*LN(SERIES!BO33))</f>
        <v>1.0853216478191265</v>
      </c>
      <c r="BP13" s="61">
        <f>(SERIES!$D$60+SERIES!$E$60*SERIES!BP54+SERIES!$F$60*SERIES!BP54^2+SERIES!$G$60*LN(SERIES!BP33))</f>
        <v>1.0818500061106735</v>
      </c>
      <c r="BQ13" s="61">
        <f>(SERIES!$D$60+SERIES!$E$60*SERIES!BQ54+SERIES!$F$60*SERIES!BQ54^2+SERIES!$G$60*LN(SERIES!BQ33))</f>
        <v>1.0783803078305696</v>
      </c>
      <c r="BR13" s="61">
        <f>(SERIES!$D$60+SERIES!$E$60*SERIES!BR54+SERIES!$F$60*SERIES!BR54^2+SERIES!$G$60*LN(SERIES!BR33))</f>
        <v>1.0753183598812033</v>
      </c>
      <c r="BS13" s="61">
        <f>(SERIES!$D$60+SERIES!$E$60*SERIES!BS54+SERIES!$F$60*SERIES!BS54^2+SERIES!$G$60*LN(SERIES!BS33))</f>
        <v>1.0722614208452792</v>
      </c>
      <c r="BT13" s="61">
        <f>(SERIES!$D$60+SERIES!$E$60*SERIES!BT54+SERIES!$F$60*SERIES!BT54^2+SERIES!$G$60*LN(SERIES!BT33))</f>
        <v>1.0692573084899675</v>
      </c>
      <c r="BU13" s="61">
        <f>(SERIES!$D$60+SERIES!$E$60*SERIES!BU54+SERIES!$F$60*SERIES!BU54^2+SERIES!$G$60*LN(SERIES!BU33))</f>
        <v>1.0663060228152645</v>
      </c>
      <c r="BV13" s="61">
        <f>(SERIES!$D$60+SERIES!$E$60*SERIES!BV54+SERIES!$F$60*SERIES!BV54^2+SERIES!$G$60*LN(SERIES!BV33))</f>
        <v>1.0633597460540001</v>
      </c>
      <c r="BW13" s="61">
        <f>(SERIES!$D$60+SERIES!$E$60*SERIES!BW54+SERIES!$F$60*SERIES!BW54^2+SERIES!$G$60*LN(SERIES!BW33))</f>
        <v>1.060761697142776</v>
      </c>
      <c r="BX13" s="61">
        <f>(SERIES!$D$60+SERIES!$E$60*SERIES!BX54+SERIES!$F$60*SERIES!BX54^2+SERIES!$G$60*LN(SERIES!BX33))</f>
        <v>1.0581722598521053</v>
      </c>
      <c r="BY13" s="61">
        <f>(SERIES!$D$60+SERIES!$E$60*SERIES!BY54+SERIES!$F$60*SERIES!BY54^2+SERIES!$G$60*LN(SERIES!BY33))</f>
        <v>1.0556668955841779</v>
      </c>
      <c r="BZ13" s="61">
        <f>(SERIES!$D$60+SERIES!$E$60*SERIES!BZ54+SERIES!$F$60*SERIES!BZ54^2+SERIES!$G$60*LN(SERIES!BZ33))</f>
        <v>1.0532456043389997</v>
      </c>
      <c r="CA13" s="61">
        <f>(SERIES!$D$60+SERIES!$E$60*SERIES!CA54+SERIES!$F$60*SERIES!CA54^2+SERIES!$G$60*LN(SERIES!CA33))</f>
        <v>1.0508329247143724</v>
      </c>
      <c r="CB13" s="61">
        <f>(SERIES!$D$60+SERIES!$E$60*SERIES!CB54+SERIES!$F$60*SERIES!CB54^2+SERIES!$G$60*LN(SERIES!CB33))</f>
        <v>1.0488183384717227</v>
      </c>
      <c r="CC13" s="61">
        <f>(SERIES!$D$60+SERIES!$E$60*SERIES!CC54+SERIES!$F$60*SERIES!CC54^2+SERIES!$G$60*LN(SERIES!CC33))</f>
        <v>1.046817449449259</v>
      </c>
    </row>
    <row r="14" spans="2:81" x14ac:dyDescent="0.2">
      <c r="B14" t="s">
        <v>762</v>
      </c>
      <c r="C14" t="str">
        <f>C9</f>
        <v>ILO wage to GDP per capita model 1.25-2.77*(15-64 share)+1.91*(15-64 share)^2-0.17*ln(GDP/cap)</v>
      </c>
      <c r="D14" s="61">
        <f>(SERIES!$D$60+SERIES!$E$60*SERIES!D55+SERIES!$F$60*SERIES!D55^2+SERIES!$G$60*LN(SERIES!D34))</f>
        <v>1.3168634894361138</v>
      </c>
      <c r="E14" s="61">
        <f>(SERIES!$D$60+SERIES!$E$60*SERIES!E55+SERIES!$F$60*SERIES!E55^2+SERIES!$G$60*LN(SERIES!E34))</f>
        <v>1.3019578279826809</v>
      </c>
      <c r="F14" s="61">
        <f>(SERIES!$D$60+SERIES!$E$60*SERIES!F55+SERIES!$F$60*SERIES!F55^2+SERIES!$G$60*LN(SERIES!F34))</f>
        <v>1.287121477889682</v>
      </c>
      <c r="G14" s="61">
        <f>(SERIES!$D$60+SERIES!$E$60*SERIES!G55+SERIES!$F$60*SERIES!G55^2+SERIES!$G$60*LN(SERIES!G34))</f>
        <v>1.2728933074026356</v>
      </c>
      <c r="H14" s="61">
        <f>(SERIES!$D$60+SERIES!$E$60*SERIES!H55+SERIES!$F$60*SERIES!H55^2+SERIES!$G$60*LN(SERIES!H34))</f>
        <v>1.2592726522622484</v>
      </c>
      <c r="I14" s="61">
        <f>(SERIES!$D$60+SERIES!$E$60*SERIES!I55+SERIES!$F$60*SERIES!I55^2+SERIES!$G$60*LN(SERIES!I34))</f>
        <v>1.2457206195742692</v>
      </c>
      <c r="J14" s="61">
        <f>(SERIES!$D$60+SERIES!$E$60*SERIES!J55+SERIES!$F$60*SERIES!J55^2+SERIES!$G$60*LN(SERIES!J34))</f>
        <v>1.2334907545001694</v>
      </c>
      <c r="K14" s="61">
        <f>(SERIES!$D$60+SERIES!$E$60*SERIES!K55+SERIES!$F$60*SERIES!K55^2+SERIES!$G$60*LN(SERIES!K34))</f>
        <v>1.2212948459266613</v>
      </c>
      <c r="L14" s="61">
        <f>(SERIES!$D$60+SERIES!$E$60*SERIES!L55+SERIES!$F$60*SERIES!L55^2+SERIES!$G$60*LN(SERIES!L34))</f>
        <v>1.2101493612812306</v>
      </c>
      <c r="M14" s="61">
        <f>(SERIES!$D$60+SERIES!$E$60*SERIES!M55+SERIES!$F$60*SERIES!M55^2+SERIES!$G$60*LN(SERIES!M34))</f>
        <v>1.2000521693346422</v>
      </c>
      <c r="N14" s="61">
        <f>(SERIES!$D$60+SERIES!$E$60*SERIES!N55+SERIES!$F$60*SERIES!N55^2+SERIES!$G$60*LN(SERIES!N34))</f>
        <v>1.1899863821269576</v>
      </c>
      <c r="O14" s="61">
        <f>(SERIES!$D$60+SERIES!$E$60*SERIES!O55+SERIES!$F$60*SERIES!O55^2+SERIES!$G$60*LN(SERIES!O34))</f>
        <v>1.1807056269299745</v>
      </c>
      <c r="P14" s="61">
        <f>(SERIES!$D$60+SERIES!$E$60*SERIES!P55+SERIES!$F$60*SERIES!P55^2+SERIES!$G$60*LN(SERIES!P34))</f>
        <v>1.1714402074081873</v>
      </c>
      <c r="Q14" s="61">
        <f>(SERIES!$D$60+SERIES!$E$60*SERIES!Q55+SERIES!$F$60*SERIES!Q55^2+SERIES!$G$60*LN(SERIES!Q34))</f>
        <v>1.1630577385901695</v>
      </c>
      <c r="R14" s="61">
        <f>(SERIES!$D$60+SERIES!$E$60*SERIES!R55+SERIES!$F$60*SERIES!R55^2+SERIES!$G$60*LN(SERIES!R34))</f>
        <v>1.1555579020161246</v>
      </c>
      <c r="S14" s="61">
        <f>(SERIES!$D$60+SERIES!$E$60*SERIES!S55+SERIES!$F$60*SERIES!S55^2+SERIES!$G$60*LN(SERIES!S34))</f>
        <v>1.1480732256105843</v>
      </c>
      <c r="T14" s="61">
        <f>(SERIES!$D$60+SERIES!$E$60*SERIES!T55+SERIES!$F$60*SERIES!T55^2+SERIES!$G$60*LN(SERIES!T34))</f>
        <v>1.1413872252502337</v>
      </c>
      <c r="U14" s="61">
        <f>(SERIES!$D$60+SERIES!$E$60*SERIES!U55+SERIES!$F$60*SERIES!U55^2+SERIES!$G$60*LN(SERIES!U34))</f>
        <v>1.1347039656504874</v>
      </c>
      <c r="V14" s="61">
        <f>(SERIES!$D$60+SERIES!$E$60*SERIES!V55+SERIES!$F$60*SERIES!V55^2+SERIES!$G$60*LN(SERIES!V34))</f>
        <v>1.1286269945418705</v>
      </c>
      <c r="W14" s="61">
        <f>(SERIES!$D$60+SERIES!$E$60*SERIES!W55+SERIES!$F$60*SERIES!W55^2+SERIES!$G$60*LN(SERIES!W34))</f>
        <v>1.1231572609822345</v>
      </c>
      <c r="X14" s="61">
        <f>(SERIES!$D$60+SERIES!$E$60*SERIES!X55+SERIES!$F$60*SERIES!X55^2+SERIES!$G$60*LN(SERIES!X34))</f>
        <v>1.1176917189181834</v>
      </c>
      <c r="Y14" s="61">
        <f>(SERIES!$D$60+SERIES!$E$60*SERIES!Y55+SERIES!$F$60*SERIES!Y55^2+SERIES!$G$60*LN(SERIES!Y34))</f>
        <v>1.1130773557165186</v>
      </c>
      <c r="Z14" s="61">
        <f>(SERIES!$D$60+SERIES!$E$60*SERIES!Z55+SERIES!$F$60*SERIES!Z55^2+SERIES!$G$60*LN(SERIES!Z34))</f>
        <v>1.1084596021162374</v>
      </c>
      <c r="AA14" s="61">
        <f>(SERIES!$D$60+SERIES!$E$60*SERIES!AA55+SERIES!$F$60*SERIES!AA55^2+SERIES!$G$60*LN(SERIES!AA34))</f>
        <v>1.1042093966100721</v>
      </c>
      <c r="AB14" s="61">
        <f>(SERIES!$D$60+SERIES!$E$60*SERIES!AB55+SERIES!$F$60*SERIES!AB55^2+SERIES!$G$60*LN(SERIES!AB34))</f>
        <v>1.1003274182129403</v>
      </c>
      <c r="AC14" s="61">
        <f>(SERIES!$D$60+SERIES!$E$60*SERIES!AC55+SERIES!$F$60*SERIES!AC55^2+SERIES!$G$60*LN(SERIES!AC34))</f>
        <v>1.0964430904850984</v>
      </c>
      <c r="AD14" s="61">
        <f>(SERIES!$D$60+SERIES!$E$60*SERIES!AD55+SERIES!$F$60*SERIES!AD55^2+SERIES!$G$60*LN(SERIES!AD34))</f>
        <v>1.093842779548319</v>
      </c>
      <c r="AE14" s="61">
        <f>(SERIES!$D$60+SERIES!$E$60*SERIES!AE55+SERIES!$F$60*SERIES!AE55^2+SERIES!$G$60*LN(SERIES!AE34))</f>
        <v>1.0912412716357855</v>
      </c>
      <c r="AF14" s="61">
        <f>(SERIES!$D$60+SERIES!$E$60*SERIES!AF55+SERIES!$F$60*SERIES!AF55^2+SERIES!$G$60*LN(SERIES!AF34))</f>
        <v>1.0887671248757995</v>
      </c>
      <c r="AG14" s="61">
        <f>(SERIES!$D$60+SERIES!$E$60*SERIES!AG55+SERIES!$F$60*SERIES!AG55^2+SERIES!$G$60*LN(SERIES!AG34))</f>
        <v>1.0864210084926544</v>
      </c>
      <c r="AH14" s="61">
        <f>(SERIES!$D$60+SERIES!$E$60*SERIES!AH55+SERIES!$F$60*SERIES!AH55^2+SERIES!$G$60*LN(SERIES!AH34))</f>
        <v>1.0840746814802069</v>
      </c>
      <c r="AI14" s="61">
        <f>(SERIES!$D$60+SERIES!$E$60*SERIES!AI55+SERIES!$F$60*SERIES!AI55^2+SERIES!$G$60*LN(SERIES!AI34))</f>
        <v>1.0822070067046727</v>
      </c>
      <c r="AJ14" s="61">
        <f>(SERIES!$D$60+SERIES!$E$60*SERIES!AJ55+SERIES!$F$60*SERIES!AJ55^2+SERIES!$G$60*LN(SERIES!AJ34))</f>
        <v>1.0803434692652412</v>
      </c>
      <c r="AK14" s="61">
        <f>(SERIES!$D$60+SERIES!$E$60*SERIES!AK55+SERIES!$F$60*SERIES!AK55^2+SERIES!$G$60*LN(SERIES!AK34))</f>
        <v>1.0785136016956507</v>
      </c>
      <c r="AL14" s="61">
        <f>(SERIES!$D$60+SERIES!$E$60*SERIES!AL55+SERIES!$F$60*SERIES!AL55^2+SERIES!$G$60*LN(SERIES!AL34))</f>
        <v>1.0767177215032486</v>
      </c>
      <c r="AM14" s="61">
        <f>(SERIES!$D$60+SERIES!$E$60*SERIES!AM55+SERIES!$F$60*SERIES!AM55^2+SERIES!$G$60*LN(SERIES!AM34))</f>
        <v>1.0749264632833586</v>
      </c>
      <c r="AN14" s="61">
        <f>(SERIES!$D$60+SERIES!$E$60*SERIES!AN55+SERIES!$F$60*SERIES!AN55^2+SERIES!$G$60*LN(SERIES!AN34))</f>
        <v>1.073387396631786</v>
      </c>
      <c r="AO14" s="61">
        <f>(SERIES!$D$60+SERIES!$E$60*SERIES!AO55+SERIES!$F$60*SERIES!AO55^2+SERIES!$G$60*LN(SERIES!AO34))</f>
        <v>1.0718559310758802</v>
      </c>
      <c r="AP14" s="61">
        <f>(SERIES!$D$60+SERIES!$E$60*SERIES!AP55+SERIES!$F$60*SERIES!AP55^2+SERIES!$G$60*LN(SERIES!AP34))</f>
        <v>1.0703483135244101</v>
      </c>
      <c r="AQ14" s="61">
        <f>(SERIES!$D$60+SERIES!$E$60*SERIES!AQ55+SERIES!$F$60*SERIES!AQ55^2+SERIES!$G$60*LN(SERIES!AQ34))</f>
        <v>1.0688645694309418</v>
      </c>
      <c r="AR14" s="61">
        <f>(SERIES!$D$60+SERIES!$E$60*SERIES!AR55+SERIES!$F$60*SERIES!AR55^2+SERIES!$G$60*LN(SERIES!AR34))</f>
        <v>1.0673884982961084</v>
      </c>
      <c r="AS14" s="61">
        <f>(SERIES!$D$60+SERIES!$E$60*SERIES!AS55+SERIES!$F$60*SERIES!AS55^2+SERIES!$G$60*LN(SERIES!AS34))</f>
        <v>1.0660518429252799</v>
      </c>
      <c r="AT14" s="61">
        <f>(SERIES!$D$60+SERIES!$E$60*SERIES!AT55+SERIES!$F$60*SERIES!AT55^2+SERIES!$G$60*LN(SERIES!AT34))</f>
        <v>1.0647246043676952</v>
      </c>
      <c r="AU14" s="61">
        <f>(SERIES!$D$60+SERIES!$E$60*SERIES!AU55+SERIES!$F$60*SERIES!AU55^2+SERIES!$G$60*LN(SERIES!AU34))</f>
        <v>1.0634572298029275</v>
      </c>
      <c r="AV14" s="61">
        <f>(SERIES!$D$60+SERIES!$E$60*SERIES!AV55+SERIES!$F$60*SERIES!AV55^2+SERIES!$G$60*LN(SERIES!AV34))</f>
        <v>1.06224947841537</v>
      </c>
      <c r="AW14" s="61">
        <f>(SERIES!$D$60+SERIES!$E$60*SERIES!AW55+SERIES!$F$60*SERIES!AW55^2+SERIES!$G$60*LN(SERIES!AW34))</f>
        <v>1.0610508429773096</v>
      </c>
      <c r="AX14" s="61">
        <f>(SERIES!$D$60+SERIES!$E$60*SERIES!AX55+SERIES!$F$60*SERIES!AX55^2+SERIES!$G$60*LN(SERIES!AX34))</f>
        <v>1.0599620358826485</v>
      </c>
      <c r="AY14" s="61">
        <f>(SERIES!$D$60+SERIES!$E$60*SERIES!AY55+SERIES!$F$60*SERIES!AY55^2+SERIES!$G$60*LN(SERIES!AY34))</f>
        <v>1.0588837124653971</v>
      </c>
      <c r="AZ14" s="61">
        <f>(SERIES!$D$60+SERIES!$E$60*SERIES!AZ55+SERIES!$F$60*SERIES!AZ55^2+SERIES!$G$60*LN(SERIES!AZ34))</f>
        <v>1.0578814304108426</v>
      </c>
      <c r="BA14" s="61">
        <f>(SERIES!$D$60+SERIES!$E$60*SERIES!BA55+SERIES!$F$60*SERIES!BA55^2+SERIES!$G$60*LN(SERIES!BA34))</f>
        <v>1.056954777595537</v>
      </c>
      <c r="BB14" s="61">
        <f>(SERIES!$D$60+SERIES!$E$60*SERIES!BB55+SERIES!$F$60*SERIES!BB55^2+SERIES!$G$60*LN(SERIES!BB34))</f>
        <v>1.0560380610960616</v>
      </c>
      <c r="BC14" s="61">
        <f>(SERIES!$D$60+SERIES!$E$60*SERIES!BC55+SERIES!$F$60*SERIES!BC55^2+SERIES!$G$60*LN(SERIES!BC34))</f>
        <v>1.0553950490744086</v>
      </c>
      <c r="BD14" s="61">
        <f>(SERIES!$D$60+SERIES!$E$60*SERIES!BD55+SERIES!$F$60*SERIES!BD55^2+SERIES!$G$60*LN(SERIES!BD34))</f>
        <v>1.054765726881288</v>
      </c>
      <c r="BE14" s="61">
        <f>(SERIES!$D$60+SERIES!$E$60*SERIES!BE55+SERIES!$F$60*SERIES!BE55^2+SERIES!$G$60*LN(SERIES!BE34))</f>
        <v>1.0542247951984762</v>
      </c>
      <c r="BF14" s="61">
        <f>(SERIES!$D$60+SERIES!$E$60*SERIES!BF55+SERIES!$F$60*SERIES!BF55^2+SERIES!$G$60*LN(SERIES!BF34))</f>
        <v>1.053771763538603</v>
      </c>
      <c r="BG14" s="61">
        <f>(SERIES!$D$60+SERIES!$E$60*SERIES!BG55+SERIES!$F$60*SERIES!BG55^2+SERIES!$G$60*LN(SERIES!BG34))</f>
        <v>1.0533317474843258</v>
      </c>
      <c r="BH14" s="61">
        <f>(SERIES!$D$60+SERIES!$E$60*SERIES!BH55+SERIES!$F$60*SERIES!BH55^2+SERIES!$G$60*LN(SERIES!BH34))</f>
        <v>1.052842903421799</v>
      </c>
      <c r="BI14" s="61">
        <f>(SERIES!$D$60+SERIES!$E$60*SERIES!BI55+SERIES!$F$60*SERIES!BI55^2+SERIES!$G$60*LN(SERIES!BI34))</f>
        <v>1.0523661438260055</v>
      </c>
      <c r="BJ14" s="61">
        <f>(SERIES!$D$60+SERIES!$E$60*SERIES!BJ55+SERIES!$F$60*SERIES!BJ55^2+SERIES!$G$60*LN(SERIES!BJ34))</f>
        <v>1.0519590938803178</v>
      </c>
      <c r="BK14" s="61">
        <f>(SERIES!$D$60+SERIES!$E$60*SERIES!BK55+SERIES!$F$60*SERIES!BK55^2+SERIES!$G$60*LN(SERIES!BK34))</f>
        <v>1.0516212998924575</v>
      </c>
      <c r="BL14" s="61">
        <f>(SERIES!$D$60+SERIES!$E$60*SERIES!BL55+SERIES!$F$60*SERIES!BL55^2+SERIES!$G$60*LN(SERIES!BL34))</f>
        <v>1.0512949395190194</v>
      </c>
      <c r="BM14" s="61">
        <f>(SERIES!$D$60+SERIES!$E$60*SERIES!BM55+SERIES!$F$60*SERIES!BM55^2+SERIES!$G$60*LN(SERIES!BM34))</f>
        <v>1.0509885926566409</v>
      </c>
      <c r="BN14" s="61">
        <f>(SERIES!$D$60+SERIES!$E$60*SERIES!BN55+SERIES!$F$60*SERIES!BN55^2+SERIES!$G$60*LN(SERIES!BN34))</f>
        <v>1.0506937268401981</v>
      </c>
      <c r="BO14" s="61">
        <f>(SERIES!$D$60+SERIES!$E$60*SERIES!BO55+SERIES!$F$60*SERIES!BO55^2+SERIES!$G$60*LN(SERIES!BO34))</f>
        <v>1.0504418126279018</v>
      </c>
      <c r="BP14" s="61">
        <f>(SERIES!$D$60+SERIES!$E$60*SERIES!BP55+SERIES!$F$60*SERIES!BP55^2+SERIES!$G$60*LN(SERIES!BP34))</f>
        <v>1.0502328014237359</v>
      </c>
      <c r="BQ14" s="61">
        <f>(SERIES!$D$60+SERIES!$E$60*SERIES!BQ55+SERIES!$F$60*SERIES!BQ55^2+SERIES!$G$60*LN(SERIES!BQ34))</f>
        <v>1.0500351406616339</v>
      </c>
      <c r="BR14" s="61">
        <f>(SERIES!$D$60+SERIES!$E$60*SERIES!BR55+SERIES!$F$60*SERIES!BR55^2+SERIES!$G$60*LN(SERIES!BR34))</f>
        <v>1.0499084426520777</v>
      </c>
      <c r="BS14" s="61">
        <f>(SERIES!$D$60+SERIES!$E$60*SERIES!BS55+SERIES!$F$60*SERIES!BS55^2+SERIES!$G$60*LN(SERIES!BS34))</f>
        <v>1.0497938133574518</v>
      </c>
      <c r="BT14" s="61">
        <f>(SERIES!$D$60+SERIES!$E$60*SERIES!BT55+SERIES!$F$60*SERIES!BT55^2+SERIES!$G$60*LN(SERIES!BT34))</f>
        <v>1.0497164517739728</v>
      </c>
      <c r="BU14" s="61">
        <f>(SERIES!$D$60+SERIES!$E$60*SERIES!BU55+SERIES!$F$60*SERIES!BU55^2+SERIES!$G$60*LN(SERIES!BU34))</f>
        <v>1.0496766145259502</v>
      </c>
      <c r="BV14" s="61">
        <f>(SERIES!$D$60+SERIES!$E$60*SERIES!BV55+SERIES!$F$60*SERIES!BV55^2+SERIES!$G$60*LN(SERIES!BV34))</f>
        <v>1.0496491155113263</v>
      </c>
      <c r="BW14" s="61">
        <f>(SERIES!$D$60+SERIES!$E$60*SERIES!BW55+SERIES!$F$60*SERIES!BW55^2+SERIES!$G$60*LN(SERIES!BW34))</f>
        <v>1.0497191239379802</v>
      </c>
      <c r="BX14" s="61">
        <f>(SERIES!$D$60+SERIES!$E$60*SERIES!BX55+SERIES!$F$60*SERIES!BX55^2+SERIES!$G$60*LN(SERIES!BX34))</f>
        <v>1.0498025281614947</v>
      </c>
      <c r="BY14" s="61">
        <f>(SERIES!$D$60+SERIES!$E$60*SERIES!BY55+SERIES!$F$60*SERIES!BY55^2+SERIES!$G$60*LN(SERIES!BY34))</f>
        <v>1.0499370115526041</v>
      </c>
      <c r="BZ14" s="61">
        <f>(SERIES!$D$60+SERIES!$E$60*SERIES!BZ55+SERIES!$F$60*SERIES!BZ55^2+SERIES!$G$60*LN(SERIES!BZ34))</f>
        <v>1.0501229203626401</v>
      </c>
      <c r="CA14" s="61">
        <f>(SERIES!$D$60+SERIES!$E$60*SERIES!CA55+SERIES!$F$60*SERIES!CA55^2+SERIES!$G$60*LN(SERIES!CA34))</f>
        <v>1.0503226160410482</v>
      </c>
      <c r="CB14" s="61">
        <f>(SERIES!$D$60+SERIES!$E$60*SERIES!CB55+SERIES!$F$60*SERIES!CB55^2+SERIES!$G$60*LN(SERIES!CB34))</f>
        <v>1.0506828980336698</v>
      </c>
      <c r="CC14" s="61">
        <f>(SERIES!$D$60+SERIES!$E$60*SERIES!CC55+SERIES!$F$60*SERIES!CC55^2+SERIES!$G$60*LN(SERIES!CC34))</f>
        <v>1.0510588774842897</v>
      </c>
    </row>
    <row r="15" spans="2:81" x14ac:dyDescent="0.2">
      <c r="B15" t="s">
        <v>762</v>
      </c>
      <c r="C15" t="str">
        <f>C8</f>
        <v>Nutrition average wage = GDP/cap*49%/37.2% going to 50%/50%</v>
      </c>
      <c r="D15" s="61">
        <f>D3/SERIES!D34</f>
        <v>1.3167619323298314</v>
      </c>
      <c r="E15" s="61">
        <f>E3/SERIES!E34</f>
        <v>1.3121311791027974</v>
      </c>
      <c r="F15" s="61">
        <f>F3/SERIES!F34</f>
        <v>1.3075115434599354</v>
      </c>
      <c r="G15" s="61">
        <f>G3/SERIES!G34</f>
        <v>1.3024477586487833</v>
      </c>
      <c r="H15" s="61">
        <f>H3/SERIES!H34</f>
        <v>1.2969398396361389</v>
      </c>
      <c r="I15" s="61">
        <f>I3/SERIES!I34</f>
        <v>1.2914442188286175</v>
      </c>
      <c r="J15" s="61">
        <f>J3/SERIES!J34</f>
        <v>1.2859620771277915</v>
      </c>
      <c r="K15" s="61">
        <f>K3/SERIES!K34</f>
        <v>1.2804945107345951</v>
      </c>
      <c r="L15" s="61">
        <f>L3/SERIES!L34</f>
        <v>1.275058637827289</v>
      </c>
      <c r="M15" s="61">
        <f>M3/SERIES!M34</f>
        <v>1.2696381783182462</v>
      </c>
      <c r="N15" s="61">
        <f>N3/SERIES!N34</f>
        <v>1.2642126424162623</v>
      </c>
      <c r="O15" s="61">
        <f>O3/SERIES!O34</f>
        <v>1.2587833980806529</v>
      </c>
      <c r="P15" s="61">
        <f>P3/SERIES!P34</f>
        <v>1.2533517356628663</v>
      </c>
      <c r="Q15" s="61">
        <f>Q3/SERIES!Q34</f>
        <v>1.2480228116057039</v>
      </c>
      <c r="R15" s="61">
        <f>R3/SERIES!R34</f>
        <v>1.2427930029370065</v>
      </c>
      <c r="S15" s="61">
        <f>S3/SERIES!S34</f>
        <v>1.2375578597165828</v>
      </c>
      <c r="T15" s="61">
        <f>T3/SERIES!T34</f>
        <v>1.232318403949072</v>
      </c>
      <c r="U15" s="61">
        <f>U3/SERIES!U34</f>
        <v>1.2270756042311572</v>
      </c>
      <c r="V15" s="61">
        <f>V3/SERIES!V34</f>
        <v>1.2219563080145217</v>
      </c>
      <c r="W15" s="61">
        <f>W3/SERIES!W34</f>
        <v>1.2169657521891168</v>
      </c>
      <c r="X15" s="61">
        <f>X3/SERIES!X34</f>
        <v>1.2119801556874767</v>
      </c>
      <c r="Y15" s="61">
        <f>Y3/SERIES!Y34</f>
        <v>1.2070001490073854</v>
      </c>
      <c r="Z15" s="61">
        <f>Z3/SERIES!Z34</f>
        <v>1.2020263294958669</v>
      </c>
      <c r="AA15" s="61">
        <f>AA3/SERIES!AA34</f>
        <v>1.1971536181740019</v>
      </c>
      <c r="AB15" s="61">
        <f>AB3/SERIES!AB34</f>
        <v>1.1923855374026835</v>
      </c>
      <c r="AC15" s="61">
        <f>AC3/SERIES!AC34</f>
        <v>1.1876291130793906</v>
      </c>
      <c r="AD15" s="61">
        <f>AD3/SERIES!AD34</f>
        <v>1.1828846854760715</v>
      </c>
      <c r="AE15" s="61">
        <f>AE3/SERIES!AE34</f>
        <v>1.1781525757124041</v>
      </c>
      <c r="AF15" s="61">
        <f>AF3/SERIES!AF34</f>
        <v>1.1735096412799657</v>
      </c>
      <c r="AG15" s="61">
        <f>AG3/SERIES!AG34</f>
        <v>1.1689594151340139</v>
      </c>
      <c r="AH15" s="61">
        <f>AH3/SERIES!AH34</f>
        <v>1.1644265661693574</v>
      </c>
      <c r="AI15" s="61">
        <f>AI3/SERIES!AI34</f>
        <v>1.1599111995762492</v>
      </c>
      <c r="AJ15" s="61">
        <f>AJ3/SERIES!AJ34</f>
        <v>1.1554134114974755</v>
      </c>
      <c r="AK15" s="61">
        <f>AK3/SERIES!AK34</f>
        <v>1.1509791157038756</v>
      </c>
      <c r="AL15" s="61">
        <f>AL3/SERIES!AL34</f>
        <v>1.1466097121930408</v>
      </c>
      <c r="AM15" s="61">
        <f>AM3/SERIES!AM34</f>
        <v>1.1422598010602971</v>
      </c>
      <c r="AN15" s="61">
        <f>AN3/SERIES!AN34</f>
        <v>1.1379293476410841</v>
      </c>
      <c r="AO15" s="61">
        <f>AO3/SERIES!AO34</f>
        <v>1.1336183142437712</v>
      </c>
      <c r="AP15" s="61">
        <f>AP3/SERIES!AP34</f>
        <v>1.1293505051373884</v>
      </c>
      <c r="AQ15" s="61">
        <f>AQ3/SERIES!AQ34</f>
        <v>1.1251255958499744</v>
      </c>
      <c r="AR15" s="61">
        <f>AR3/SERIES!AR34</f>
        <v>1.1209195544031321</v>
      </c>
      <c r="AS15" s="61">
        <f>AS3/SERIES!AS34</f>
        <v>1.1167322776708333</v>
      </c>
      <c r="AT15" s="61">
        <f>AT3/SERIES!AT34</f>
        <v>1.1125636626709459</v>
      </c>
      <c r="AU15" s="61">
        <f>AU3/SERIES!AU34</f>
        <v>1.1084268157732171</v>
      </c>
      <c r="AV15" s="61">
        <f>AV3/SERIES!AV34</f>
        <v>1.104319821101764</v>
      </c>
      <c r="AW15" s="61">
        <f>AW3/SERIES!AW34</f>
        <v>1.1002287377630873</v>
      </c>
      <c r="AX15" s="61">
        <f>AX3/SERIES!AX34</f>
        <v>1.0961534350680946</v>
      </c>
      <c r="AY15" s="61">
        <f>AY3/SERIES!AY34</f>
        <v>1.0920937840753266</v>
      </c>
      <c r="AZ15" s="61">
        <f>AZ3/SERIES!AZ34</f>
        <v>1.0880634139765373</v>
      </c>
      <c r="BA15" s="61">
        <f>BA3/SERIES!BA34</f>
        <v>1.0840593824351583</v>
      </c>
      <c r="BB15" s="61">
        <f>BB3/SERIES!BB34</f>
        <v>1.0800668431464402</v>
      </c>
      <c r="BC15" s="61">
        <f>BC3/SERIES!BC34</f>
        <v>1.0760856425005172</v>
      </c>
      <c r="BD15" s="61">
        <f>BD3/SERIES!BD34</f>
        <v>1.0721156297744572</v>
      </c>
      <c r="BE15" s="61">
        <f>BE3/SERIES!BE34</f>
        <v>1.0681774977785266</v>
      </c>
      <c r="BF15" s="61">
        <f>BF3/SERIES!BF34</f>
        <v>1.0642678401240457</v>
      </c>
      <c r="BG15" s="61">
        <f>BG3/SERIES!BG34</f>
        <v>1.0603645480411557</v>
      </c>
      <c r="BH15" s="61">
        <f>BH3/SERIES!BH34</f>
        <v>1.0564674365641304</v>
      </c>
      <c r="BI15" s="61">
        <f>BI3/SERIES!BI34</f>
        <v>1.0525763245880626</v>
      </c>
      <c r="BJ15" s="61">
        <f>BJ3/SERIES!BJ34</f>
        <v>1.0487238424485046</v>
      </c>
      <c r="BK15" s="61">
        <f>BK3/SERIES!BK34</f>
        <v>1.0449067963337566</v>
      </c>
      <c r="BL15" s="61">
        <f>BL3/SERIES!BL34</f>
        <v>1.0410911551659157</v>
      </c>
      <c r="BM15" s="61">
        <f>BM3/SERIES!BM34</f>
        <v>1.0372766973594139</v>
      </c>
      <c r="BN15" s="61">
        <f>BN3/SERIES!BN34</f>
        <v>1.0334632059362525</v>
      </c>
      <c r="BO15" s="61">
        <f>BO3/SERIES!BO34</f>
        <v>1.0297021138765663</v>
      </c>
      <c r="BP15" s="61">
        <f>BP3/SERIES!BP34</f>
        <v>1.0259925703892046</v>
      </c>
      <c r="BQ15" s="61">
        <f>BQ3/SERIES!BQ34</f>
        <v>1.0222824764504463</v>
      </c>
      <c r="BR15" s="61">
        <f>BR3/SERIES!BR34</f>
        <v>1.0185715901525754</v>
      </c>
      <c r="BS15" s="61">
        <f>BS3/SERIES!BS34</f>
        <v>1.0148596742732403</v>
      </c>
      <c r="BT15" s="61">
        <f>BT3/SERIES!BT34</f>
        <v>1.0112076074780127</v>
      </c>
      <c r="BU15" s="61">
        <f>BU3/SERIES!BU34</f>
        <v>1.0076162747656692</v>
      </c>
      <c r="BV15" s="61">
        <f>BV3/SERIES!BV34</f>
        <v>1.0040246934390784</v>
      </c>
      <c r="BW15" s="61">
        <f>BW3/SERIES!BW34</f>
        <v>1.0004326214717165</v>
      </c>
      <c r="BX15" s="61">
        <f>BX3/SERIES!BX34</f>
        <v>0.99683982109207558</v>
      </c>
      <c r="BY15" s="61">
        <f>BY3/SERIES!BY34</f>
        <v>0.99330679140777967</v>
      </c>
      <c r="BZ15" s="61">
        <f>BZ3/SERIES!BZ34</f>
        <v>0.989834921047821</v>
      </c>
      <c r="CA15" s="61">
        <f>CA3/SERIES!CA34</f>
        <v>0.98636378225245569</v>
      </c>
      <c r="CB15" s="61">
        <f>CB3/SERIES!CB34</f>
        <v>0.98289314243481485</v>
      </c>
      <c r="CC15" s="61">
        <f>CC3/SERIES!CC34</f>
        <v>0.97942277269939615</v>
      </c>
    </row>
    <row r="16" spans="2:81" x14ac:dyDescent="0.2">
      <c r="C16" t="str">
        <f>C2</f>
        <v>Education average wage = GDP/cap*(66%/((0.253+1.245)/(0.665+3.33)))</v>
      </c>
      <c r="D16" s="61">
        <f t="shared" ref="D16:K16" si="18">(66%/((0.253+1.245)/(0.665+3.33)))</f>
        <v>1.7601468624833108</v>
      </c>
      <c r="E16" s="61">
        <f t="shared" si="18"/>
        <v>1.7601468624833108</v>
      </c>
      <c r="F16" s="61">
        <f t="shared" si="18"/>
        <v>1.7601468624833108</v>
      </c>
      <c r="G16" s="61">
        <f t="shared" si="18"/>
        <v>1.7601468624833108</v>
      </c>
      <c r="H16" s="61">
        <f t="shared" si="18"/>
        <v>1.7601468624833108</v>
      </c>
      <c r="I16" s="61">
        <f t="shared" si="18"/>
        <v>1.7601468624833108</v>
      </c>
      <c r="J16" s="61">
        <f t="shared" si="18"/>
        <v>1.7601468624833108</v>
      </c>
      <c r="K16" s="61">
        <f t="shared" si="18"/>
        <v>1.7601468624833108</v>
      </c>
      <c r="L16" s="61"/>
      <c r="M16" s="61"/>
      <c r="N16" s="61"/>
      <c r="O16" s="61"/>
      <c r="P16" s="61"/>
      <c r="Q16" s="61"/>
      <c r="R16" s="61"/>
      <c r="S16" s="61"/>
      <c r="T16" s="61"/>
      <c r="U16" s="61">
        <v>1</v>
      </c>
      <c r="V16" s="61">
        <v>1</v>
      </c>
      <c r="W16" s="61">
        <v>1</v>
      </c>
      <c r="X16" s="61">
        <v>1</v>
      </c>
      <c r="Y16" s="61">
        <v>1</v>
      </c>
      <c r="Z16" s="61">
        <v>1</v>
      </c>
      <c r="AA16" s="61">
        <v>1</v>
      </c>
      <c r="AB16" s="61">
        <v>1</v>
      </c>
      <c r="AC16" s="61">
        <v>1</v>
      </c>
      <c r="AD16" s="61">
        <v>1</v>
      </c>
      <c r="AE16" s="61">
        <v>1</v>
      </c>
      <c r="AF16" s="61">
        <v>1</v>
      </c>
      <c r="AG16" s="61">
        <v>1</v>
      </c>
      <c r="AH16" s="61">
        <v>1</v>
      </c>
      <c r="AI16" s="61">
        <v>1</v>
      </c>
      <c r="AJ16" s="61">
        <v>1</v>
      </c>
      <c r="AK16" s="61">
        <v>1</v>
      </c>
      <c r="AL16" s="61">
        <v>1</v>
      </c>
      <c r="AM16" s="61">
        <v>1</v>
      </c>
      <c r="AN16" s="61">
        <v>1</v>
      </c>
      <c r="AO16" s="61">
        <v>1</v>
      </c>
      <c r="AP16" s="61">
        <v>1</v>
      </c>
      <c r="AQ16" s="61">
        <v>1</v>
      </c>
      <c r="AR16" s="61">
        <v>1</v>
      </c>
      <c r="AS16" s="61">
        <v>1</v>
      </c>
      <c r="AT16" s="61">
        <v>1</v>
      </c>
      <c r="AU16" s="61">
        <v>1</v>
      </c>
      <c r="AV16" s="61">
        <v>1</v>
      </c>
      <c r="AW16" s="61">
        <v>1</v>
      </c>
      <c r="AX16" s="61">
        <v>1</v>
      </c>
      <c r="AY16" s="61">
        <v>1</v>
      </c>
      <c r="AZ16" s="61">
        <v>1</v>
      </c>
      <c r="BA16" s="61">
        <v>1</v>
      </c>
      <c r="BB16" s="61">
        <v>1</v>
      </c>
      <c r="BC16" s="61">
        <v>1</v>
      </c>
      <c r="BD16" s="61">
        <v>1</v>
      </c>
      <c r="BE16" s="61">
        <v>1</v>
      </c>
      <c r="BF16" s="61">
        <v>1</v>
      </c>
      <c r="BG16" s="61">
        <v>1</v>
      </c>
      <c r="BH16" s="61">
        <v>1</v>
      </c>
      <c r="BI16" s="61">
        <v>1</v>
      </c>
      <c r="BJ16" s="61">
        <v>1</v>
      </c>
      <c r="BK16" s="61">
        <v>1</v>
      </c>
      <c r="BL16" s="61">
        <v>1</v>
      </c>
      <c r="BM16" s="61">
        <v>1</v>
      </c>
      <c r="BN16" s="61">
        <v>1</v>
      </c>
      <c r="BO16" s="61">
        <v>1</v>
      </c>
      <c r="BP16" s="61">
        <v>1</v>
      </c>
      <c r="BQ16" s="61">
        <v>1</v>
      </c>
      <c r="BR16" s="61">
        <v>1</v>
      </c>
      <c r="BS16" s="61">
        <v>1</v>
      </c>
      <c r="BT16" s="61">
        <v>1</v>
      </c>
      <c r="BU16" s="61">
        <v>1</v>
      </c>
      <c r="BV16" s="61">
        <v>1</v>
      </c>
      <c r="BW16" s="61">
        <v>1</v>
      </c>
      <c r="BX16" s="61">
        <v>1</v>
      </c>
      <c r="BY16" s="61">
        <v>1</v>
      </c>
      <c r="BZ16" s="61">
        <v>1</v>
      </c>
      <c r="CA16" s="61">
        <v>1</v>
      </c>
      <c r="CB16" s="61">
        <v>1</v>
      </c>
      <c r="CC16" s="61">
        <v>1</v>
      </c>
    </row>
    <row r="17" spans="2:81" x14ac:dyDescent="0.2">
      <c r="C17" t="s">
        <v>80</v>
      </c>
      <c r="D17" s="61">
        <v>1.3809523809523809</v>
      </c>
      <c r="E17" s="61">
        <v>1.3809523809523807</v>
      </c>
      <c r="F17" s="61">
        <v>1.3809523809523809</v>
      </c>
      <c r="G17" s="61">
        <v>1.3809523809523809</v>
      </c>
      <c r="H17" s="61">
        <v>1.3809523809523809</v>
      </c>
      <c r="I17" s="61">
        <v>1.3809523809523809</v>
      </c>
      <c r="J17" s="61">
        <v>1.3809523809523807</v>
      </c>
      <c r="K17" s="61">
        <v>1.3809523809523809</v>
      </c>
      <c r="L17" s="61">
        <v>1.3809523809523809</v>
      </c>
      <c r="M17" s="61">
        <v>1.3809523809523809</v>
      </c>
      <c r="N17" s="61">
        <v>1.3809523809523807</v>
      </c>
      <c r="O17" s="61">
        <v>1.3809523809523812</v>
      </c>
      <c r="P17" s="61">
        <v>1.3809523809523809</v>
      </c>
      <c r="Q17" s="61">
        <v>1.3809523809523809</v>
      </c>
      <c r="R17" s="61">
        <v>1.3809523809523809</v>
      </c>
      <c r="S17" s="61">
        <v>1.3809523809523809</v>
      </c>
      <c r="T17" s="61">
        <v>1.3809523809523812</v>
      </c>
      <c r="U17" s="61">
        <v>1.3809523809523809</v>
      </c>
      <c r="V17" s="61">
        <v>1.3809523809523809</v>
      </c>
      <c r="W17" s="61">
        <v>1.3809523809523809</v>
      </c>
      <c r="X17" s="61">
        <v>1.3809523809523809</v>
      </c>
      <c r="Y17" s="61">
        <v>1.3809523809523809</v>
      </c>
      <c r="Z17" s="61">
        <v>1.3809523809523809</v>
      </c>
      <c r="AA17" s="61">
        <v>1.3809523809523812</v>
      </c>
      <c r="AB17" s="61">
        <v>1.3809523809523809</v>
      </c>
      <c r="AC17" s="61">
        <v>1.3809523809523807</v>
      </c>
      <c r="AD17" s="61">
        <v>1.3809523809523809</v>
      </c>
      <c r="AE17" s="61">
        <v>1.3809523809523807</v>
      </c>
      <c r="AF17" s="61">
        <v>1.3809523809523809</v>
      </c>
      <c r="AG17" s="61">
        <v>1.3809523809523807</v>
      </c>
      <c r="AH17" s="61">
        <v>1.3809523809523809</v>
      </c>
      <c r="AI17" s="61">
        <v>1.3809523809523809</v>
      </c>
      <c r="AJ17" s="61">
        <v>1.3809523809523807</v>
      </c>
      <c r="AK17" s="61">
        <v>1.3809523809523809</v>
      </c>
      <c r="AL17" s="61">
        <v>1.3809523809523807</v>
      </c>
      <c r="AM17" s="61">
        <v>1.3809523809523809</v>
      </c>
      <c r="AN17" s="61">
        <v>1.3809523809523807</v>
      </c>
      <c r="AO17" s="61">
        <v>1.3809523809523809</v>
      </c>
      <c r="AP17" s="61">
        <v>1.3809523809523809</v>
      </c>
      <c r="AQ17" s="61">
        <v>1.3809523809523812</v>
      </c>
      <c r="AR17" s="61">
        <v>1.3809523809523809</v>
      </c>
      <c r="AS17" s="61">
        <v>1.3809523809523807</v>
      </c>
      <c r="AT17" s="61">
        <v>1.3809523809523809</v>
      </c>
      <c r="AU17" s="61">
        <v>1.3809523809523807</v>
      </c>
      <c r="AV17" s="61">
        <v>1.3809523809523807</v>
      </c>
      <c r="AW17" s="61">
        <v>1.3809523809523809</v>
      </c>
      <c r="AX17" s="61">
        <v>1.3809523809523807</v>
      </c>
      <c r="AY17" s="61">
        <v>1.3809523809523809</v>
      </c>
      <c r="AZ17" s="61">
        <v>1.3809523809523807</v>
      </c>
      <c r="BA17" s="61">
        <v>1.3809523809523809</v>
      </c>
      <c r="BB17" s="61">
        <v>1.3809523809523809</v>
      </c>
      <c r="BC17" s="61">
        <v>1.3809523809523809</v>
      </c>
      <c r="BD17" s="61">
        <v>1.3809523809523807</v>
      </c>
      <c r="BE17" s="61">
        <v>1.3809523809523809</v>
      </c>
      <c r="BF17" s="61">
        <v>1.3809523809523809</v>
      </c>
      <c r="BG17" s="61">
        <v>1.3809523809523809</v>
      </c>
      <c r="BH17" s="61">
        <v>1.3809523809523809</v>
      </c>
      <c r="BI17" s="61">
        <v>1.3809523809523809</v>
      </c>
      <c r="BJ17" s="61">
        <v>1.3809523809523809</v>
      </c>
      <c r="BK17" s="61">
        <v>1.3809523809523809</v>
      </c>
      <c r="BL17" s="61">
        <v>1.3809523809523809</v>
      </c>
      <c r="BM17" s="61">
        <v>1.3809523809523809</v>
      </c>
      <c r="BN17" s="61">
        <v>1.3809523809523807</v>
      </c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</row>
    <row r="18" spans="2:81" x14ac:dyDescent="0.2">
      <c r="C18" t="s">
        <v>115</v>
      </c>
      <c r="D18" s="61">
        <v>1.1709601873536299</v>
      </c>
      <c r="E18" s="61">
        <v>1.1709601873536299</v>
      </c>
      <c r="F18" s="61">
        <v>1.1709601873536299</v>
      </c>
      <c r="G18" s="61">
        <v>1.1709601873536299</v>
      </c>
      <c r="H18" s="61">
        <v>1.1709601873536299</v>
      </c>
      <c r="I18" s="61">
        <v>1.1709601873536299</v>
      </c>
      <c r="J18" s="61">
        <v>1.1709601873536299</v>
      </c>
      <c r="K18" s="61">
        <v>1.1709601873536299</v>
      </c>
      <c r="L18" s="61">
        <v>1.1709601873536299</v>
      </c>
      <c r="M18" s="61">
        <v>1.1709601873536299</v>
      </c>
      <c r="N18" s="61">
        <v>1.1709601873536299</v>
      </c>
      <c r="O18" s="61">
        <v>1.1709601873536302</v>
      </c>
      <c r="P18" s="61">
        <v>1.1709601873536299</v>
      </c>
      <c r="Q18" s="61">
        <v>1.1709601873536302</v>
      </c>
      <c r="R18" s="61">
        <v>1.1709601873536299</v>
      </c>
      <c r="S18" s="61">
        <v>1.1709601873536299</v>
      </c>
      <c r="T18" s="61">
        <v>1.1709601873536299</v>
      </c>
      <c r="U18" s="61">
        <v>1.1709601873536302</v>
      </c>
      <c r="V18" s="61">
        <v>1.1709601873536299</v>
      </c>
      <c r="W18" s="61">
        <v>1.1709601873536299</v>
      </c>
      <c r="X18" s="61">
        <v>1.1709601873536299</v>
      </c>
      <c r="Y18" s="61">
        <v>1.1709601873536302</v>
      </c>
      <c r="Z18" s="61">
        <v>1.1709601873536299</v>
      </c>
      <c r="AA18" s="61">
        <v>1.1709601873536299</v>
      </c>
      <c r="AB18" s="61">
        <v>1.1709601873536299</v>
      </c>
      <c r="AC18" s="61">
        <v>1.1709601873536299</v>
      </c>
      <c r="AD18" s="61">
        <v>1.1709601873536299</v>
      </c>
      <c r="AE18" s="61">
        <v>1.1709601873536299</v>
      </c>
      <c r="AF18" s="61">
        <v>1.1709601873536299</v>
      </c>
      <c r="AG18" s="61">
        <v>1.1709601873536299</v>
      </c>
      <c r="AH18" s="61">
        <v>1.1709601873536299</v>
      </c>
      <c r="AI18" s="61">
        <v>1.1709601873536299</v>
      </c>
      <c r="AJ18" s="61">
        <v>1.1709601873536299</v>
      </c>
      <c r="AK18" s="61">
        <v>1.1709601873536299</v>
      </c>
      <c r="AL18" s="61">
        <v>1.1709601873536299</v>
      </c>
      <c r="AM18" s="61">
        <v>1.1709601873536299</v>
      </c>
      <c r="AN18" s="61">
        <v>1.1709601873536302</v>
      </c>
      <c r="AO18" s="61">
        <v>1.1709601873536299</v>
      </c>
      <c r="AP18" s="61">
        <v>1.1709601873536302</v>
      </c>
      <c r="AQ18" s="61">
        <v>1.1709601873536299</v>
      </c>
      <c r="AR18" s="61">
        <v>1.1709601873536299</v>
      </c>
      <c r="AS18" s="61">
        <v>1.1709601873536299</v>
      </c>
      <c r="AT18" s="61">
        <v>1.1709601873536299</v>
      </c>
      <c r="AU18" s="61">
        <v>1.1709601873536299</v>
      </c>
      <c r="AV18" s="61">
        <v>1.1709601873536302</v>
      </c>
      <c r="AW18" s="61">
        <v>1.1709601873536299</v>
      </c>
      <c r="AX18" s="61">
        <v>1.1709601873536299</v>
      </c>
      <c r="AY18" s="61">
        <v>1.1709601873536299</v>
      </c>
      <c r="AZ18" s="61">
        <v>1.1709601873536299</v>
      </c>
      <c r="BA18" s="61">
        <v>1.1709601873536302</v>
      </c>
      <c r="BB18" s="61">
        <v>1.1709601873536299</v>
      </c>
      <c r="BC18" s="61">
        <v>1.1709601873536302</v>
      </c>
      <c r="BD18" s="61">
        <v>1.1709601873536302</v>
      </c>
      <c r="BE18" s="61">
        <v>1.1709601873536302</v>
      </c>
      <c r="BF18" s="61">
        <v>1.1709601873536299</v>
      </c>
      <c r="BG18" s="61">
        <v>1.1709601873536302</v>
      </c>
      <c r="BH18" s="61">
        <v>1.1709601873536299</v>
      </c>
      <c r="BI18" s="61">
        <v>1.1709601873536299</v>
      </c>
      <c r="BJ18" s="61">
        <v>1.1709601873536299</v>
      </c>
      <c r="BK18" s="61">
        <v>1.1709601873536299</v>
      </c>
      <c r="BL18" s="61">
        <v>1.1709601873536299</v>
      </c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</row>
    <row r="19" spans="2:81" x14ac:dyDescent="0.2">
      <c r="C19" t="s">
        <v>821</v>
      </c>
      <c r="D19" s="61">
        <v>0.99590163934426212</v>
      </c>
      <c r="E19" s="61">
        <v>0.99590163934426235</v>
      </c>
      <c r="F19" s="61">
        <v>0.99590163934426224</v>
      </c>
      <c r="G19" s="61">
        <v>0.99590163934426235</v>
      </c>
      <c r="H19" s="61">
        <v>0.99590163934426224</v>
      </c>
      <c r="I19" s="61">
        <v>0.99590163934426224</v>
      </c>
      <c r="J19" s="61">
        <v>0.99590163934426224</v>
      </c>
      <c r="K19" s="61">
        <v>0.99590163934426235</v>
      </c>
      <c r="L19" s="61">
        <v>0.99590163934426235</v>
      </c>
      <c r="M19" s="61">
        <v>0.99590163934426224</v>
      </c>
      <c r="N19" s="61">
        <v>0.99590163934426224</v>
      </c>
      <c r="O19" s="61">
        <v>0.99590163934426224</v>
      </c>
      <c r="P19" s="61">
        <v>0.99590163934426235</v>
      </c>
      <c r="Q19" s="61">
        <v>0.99590163934426235</v>
      </c>
      <c r="R19" s="61">
        <v>0.99590163934426246</v>
      </c>
      <c r="S19" s="61">
        <v>0.99590163934426235</v>
      </c>
      <c r="T19" s="61">
        <v>0.99590163934426235</v>
      </c>
      <c r="U19" s="61">
        <v>0.99590163934426224</v>
      </c>
      <c r="V19" s="61">
        <v>0.99590163934426224</v>
      </c>
      <c r="W19" s="61">
        <v>0.99590163934426224</v>
      </c>
      <c r="X19" s="61">
        <v>0.99590163934426235</v>
      </c>
      <c r="Y19" s="61">
        <v>0.99590163934426235</v>
      </c>
      <c r="Z19" s="61">
        <v>0.99590163934426246</v>
      </c>
      <c r="AA19" s="61">
        <v>0.99590163934426224</v>
      </c>
      <c r="AB19" s="61">
        <v>0.99590163934426235</v>
      </c>
      <c r="AC19" s="61">
        <v>0.99590163934426212</v>
      </c>
      <c r="AD19" s="61">
        <v>0.99590163934426224</v>
      </c>
      <c r="AE19" s="61">
        <v>0.99590163934426224</v>
      </c>
      <c r="AF19" s="61">
        <v>0.99590163934426235</v>
      </c>
      <c r="AG19" s="61">
        <v>0.99590163934426224</v>
      </c>
      <c r="AH19" s="61">
        <v>0.99590163934426235</v>
      </c>
      <c r="AI19" s="61">
        <v>0.99590163934426235</v>
      </c>
      <c r="AJ19" s="61">
        <v>0.99590163934426224</v>
      </c>
      <c r="AK19" s="61">
        <v>0.99590163934426235</v>
      </c>
      <c r="AL19" s="61">
        <v>0.99590163934426235</v>
      </c>
      <c r="AM19" s="61">
        <v>0.99590163934426224</v>
      </c>
      <c r="AN19" s="61">
        <v>0.99590163934426212</v>
      </c>
      <c r="AO19" s="61">
        <v>0.99590163934426224</v>
      </c>
      <c r="AP19" s="61">
        <v>0.99590163934426224</v>
      </c>
      <c r="AQ19" s="61">
        <v>0.99590163934426224</v>
      </c>
      <c r="AR19" s="61">
        <v>0.99590163934426235</v>
      </c>
      <c r="AS19" s="61">
        <v>0.99590163934426235</v>
      </c>
      <c r="AT19" s="61">
        <v>0.99590163934426235</v>
      </c>
      <c r="AU19" s="61">
        <v>0.99590163934426224</v>
      </c>
      <c r="AV19" s="61">
        <v>0.99590163934426235</v>
      </c>
      <c r="AW19" s="61">
        <v>0.99590163934426212</v>
      </c>
      <c r="AX19" s="61">
        <v>0.99590163934426235</v>
      </c>
      <c r="AY19" s="61">
        <v>0.99590163934426224</v>
      </c>
      <c r="AZ19" s="61">
        <v>0.99590163934426235</v>
      </c>
      <c r="BA19" s="61">
        <v>0.99590163934426235</v>
      </c>
      <c r="BB19" s="61">
        <v>0.99590163934426235</v>
      </c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</row>
    <row r="20" spans="2:81" x14ac:dyDescent="0.2">
      <c r="C20" t="s">
        <v>820</v>
      </c>
      <c r="D20" s="61">
        <v>1.2994652406417111</v>
      </c>
      <c r="E20" s="61">
        <v>1.2994652406417111</v>
      </c>
      <c r="F20" s="61">
        <v>1.2994652406417111</v>
      </c>
      <c r="G20" s="61">
        <v>1.2994652406417111</v>
      </c>
      <c r="H20" s="61">
        <v>1.2994652406417113</v>
      </c>
      <c r="I20" s="61">
        <v>1.2994652406417111</v>
      </c>
      <c r="J20" s="61">
        <v>1.2994652406417113</v>
      </c>
      <c r="K20" s="61">
        <v>1.2994652406417111</v>
      </c>
      <c r="L20" s="61">
        <v>1.2994652406417113</v>
      </c>
      <c r="M20" s="61">
        <v>1.2994652406417113</v>
      </c>
      <c r="N20" s="61">
        <v>1.2994652406417113</v>
      </c>
      <c r="O20" s="61">
        <v>1.2994652406417113</v>
      </c>
      <c r="P20" s="61">
        <v>1.2994652406417111</v>
      </c>
      <c r="Q20" s="61">
        <v>1.2994652406417111</v>
      </c>
      <c r="R20" s="61">
        <v>1.2994652406417111</v>
      </c>
      <c r="S20" s="61">
        <v>1.2994652406417111</v>
      </c>
      <c r="T20" s="61">
        <v>1.2994652406417111</v>
      </c>
      <c r="U20" s="61">
        <v>1.2994652406417113</v>
      </c>
      <c r="V20" s="61">
        <v>1.2994652406417111</v>
      </c>
      <c r="W20" s="61">
        <v>1.2994652406417113</v>
      </c>
      <c r="X20" s="61">
        <v>1.2994652406417113</v>
      </c>
      <c r="Y20" s="61">
        <v>1.2994652406417111</v>
      </c>
      <c r="Z20" s="61">
        <v>1.2994652406417113</v>
      </c>
      <c r="AA20" s="61">
        <v>1.2994652406417113</v>
      </c>
      <c r="AB20" s="61">
        <v>1.2994652406417111</v>
      </c>
      <c r="AC20" s="61">
        <v>1.2994652406417113</v>
      </c>
      <c r="AD20" s="61">
        <v>1.2994652406417111</v>
      </c>
      <c r="AE20" s="61">
        <v>1.2994652406417111</v>
      </c>
      <c r="AF20" s="61">
        <v>1.2994652406417113</v>
      </c>
      <c r="AG20" s="61">
        <v>1.2994652406417111</v>
      </c>
      <c r="AH20" s="61">
        <v>1.2994652406417111</v>
      </c>
      <c r="AI20" s="61">
        <v>1.2994652406417111</v>
      </c>
      <c r="AJ20" s="61">
        <v>1.2994652406417113</v>
      </c>
      <c r="AK20" s="61">
        <v>1.2994652406417113</v>
      </c>
      <c r="AL20" s="61">
        <v>1.2994652406417111</v>
      </c>
      <c r="AM20" s="61">
        <v>1.2994652406417111</v>
      </c>
      <c r="AN20" s="61">
        <v>1.2994652406417113</v>
      </c>
      <c r="AO20" s="61">
        <v>1.2994652406417111</v>
      </c>
      <c r="AP20" s="61">
        <v>1.2994652406417113</v>
      </c>
      <c r="AQ20" s="61">
        <v>1.2994652406417111</v>
      </c>
      <c r="AR20" s="61">
        <v>1.2994652406417111</v>
      </c>
      <c r="AS20" s="61">
        <v>1.2994652406417111</v>
      </c>
      <c r="AT20" s="61">
        <v>1.2994652406417111</v>
      </c>
      <c r="AU20" s="61">
        <v>1.2994652406417113</v>
      </c>
      <c r="AV20" s="61">
        <v>1.2994652406417111</v>
      </c>
      <c r="AW20" s="61">
        <v>1.2994652406417111</v>
      </c>
      <c r="AX20" s="61">
        <v>1.2994652406417111</v>
      </c>
      <c r="AY20" s="61">
        <v>1.2994652406417111</v>
      </c>
      <c r="AZ20" s="61">
        <v>1.2994652406417111</v>
      </c>
      <c r="BA20" s="61">
        <v>1.2994652406417113</v>
      </c>
      <c r="BB20" s="61">
        <v>1.2994652406417113</v>
      </c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</row>
    <row r="22" spans="2:81" x14ac:dyDescent="0.2">
      <c r="B22" t="s">
        <v>762</v>
      </c>
      <c r="C22" t="s">
        <v>761</v>
      </c>
      <c r="D22" s="52">
        <v>1975.6482800016524</v>
      </c>
      <c r="E22" s="52">
        <v>2096.216966051828</v>
      </c>
      <c r="F22" s="52">
        <v>2224.1436460339264</v>
      </c>
      <c r="G22" s="52">
        <v>2347.7880280221452</v>
      </c>
      <c r="H22" s="52">
        <v>2473.6454235655801</v>
      </c>
      <c r="I22" s="52">
        <v>2606.2496309267417</v>
      </c>
      <c r="J22" s="52">
        <v>2745.9623250752034</v>
      </c>
      <c r="K22" s="52">
        <v>2893.1645692171096</v>
      </c>
      <c r="L22" s="52">
        <v>3032.3893471556835</v>
      </c>
      <c r="M22" s="52">
        <v>3157.1711124104181</v>
      </c>
      <c r="N22" s="52">
        <v>3287.0876038356864</v>
      </c>
      <c r="O22" s="52">
        <v>3422.3501136246427</v>
      </c>
      <c r="P22" s="52">
        <v>3563.178628570583</v>
      </c>
      <c r="Q22" s="52">
        <v>3696.4944699001967</v>
      </c>
      <c r="R22" s="52">
        <v>3810.283872057712</v>
      </c>
      <c r="S22" s="52">
        <v>3927.5760599352648</v>
      </c>
      <c r="T22" s="52">
        <v>4048.4788599874096</v>
      </c>
      <c r="U22" s="52">
        <v>4173.1034178966611</v>
      </c>
      <c r="V22" s="52">
        <v>4293.4745968847865</v>
      </c>
      <c r="W22" s="52">
        <v>4395.3375604876537</v>
      </c>
      <c r="X22" s="52">
        <v>4499.6172295163524</v>
      </c>
      <c r="Y22" s="52">
        <v>4606.3709404640358</v>
      </c>
      <c r="Z22" s="52">
        <v>4715.6573901358806</v>
      </c>
      <c r="AA22" s="52">
        <v>4824.0806167953006</v>
      </c>
      <c r="AB22" s="52">
        <v>4917.8752263218503</v>
      </c>
      <c r="AC22" s="52">
        <v>5013.4934846376855</v>
      </c>
      <c r="AD22" s="52">
        <v>5110.9708489500335</v>
      </c>
      <c r="AE22" s="52">
        <v>5210.3434658606739</v>
      </c>
      <c r="AF22" s="52">
        <v>5314.5552281038053</v>
      </c>
      <c r="AG22" s="52">
        <v>5410.4337358054408</v>
      </c>
      <c r="AH22" s="52">
        <v>5508.0419627111369</v>
      </c>
      <c r="AI22" s="52">
        <v>5607.4111142348765</v>
      </c>
      <c r="AJ22" s="52">
        <v>5708.5729587593951</v>
      </c>
      <c r="AK22" s="52">
        <v>5816.9387338401975</v>
      </c>
      <c r="AL22" s="52">
        <v>5920.304372730443</v>
      </c>
      <c r="AM22" s="52">
        <v>6025.5067948140595</v>
      </c>
      <c r="AN22" s="52">
        <v>6132.5786392981927</v>
      </c>
      <c r="AO22" s="52">
        <v>6241.553125381055</v>
      </c>
      <c r="AP22" s="52">
        <v>6358.4175131310722</v>
      </c>
      <c r="AQ22" s="52">
        <v>6470.4474965126392</v>
      </c>
      <c r="AR22" s="52">
        <v>6584.4513542348823</v>
      </c>
      <c r="AS22" s="52">
        <v>6700.4638643080725</v>
      </c>
      <c r="AT22" s="52">
        <v>6818.5204175018525</v>
      </c>
      <c r="AU22" s="52">
        <v>6944.3104048789464</v>
      </c>
      <c r="AV22" s="52">
        <v>7062.6533949360528</v>
      </c>
      <c r="AW22" s="52">
        <v>7183.0131530347808</v>
      </c>
      <c r="AX22" s="52">
        <v>7305.4240483703961</v>
      </c>
      <c r="AY22" s="52">
        <v>7429.9210358483506</v>
      </c>
      <c r="AZ22" s="52">
        <v>7563.4583915712465</v>
      </c>
      <c r="BA22" s="52">
        <v>7686.6357534688213</v>
      </c>
      <c r="BB22" s="52">
        <v>7811.8191636182055</v>
      </c>
      <c r="BC22" s="52">
        <v>7939.0412922237829</v>
      </c>
      <c r="BD22" s="52">
        <v>8068.3353415520405</v>
      </c>
      <c r="BE22" s="52">
        <v>8208.8274448165776</v>
      </c>
      <c r="BF22" s="52">
        <v>8335.5345112330815</v>
      </c>
      <c r="BG22" s="52">
        <v>8464.197360103024</v>
      </c>
      <c r="BH22" s="52">
        <v>8594.8461798374647</v>
      </c>
      <c r="BI22" s="52">
        <v>8727.5116248196191</v>
      </c>
      <c r="BJ22" s="52">
        <v>8875.364627874942</v>
      </c>
      <c r="BK22" s="52">
        <v>9006.8327926777365</v>
      </c>
      <c r="BL22" s="52">
        <v>9140.2483567234103</v>
      </c>
      <c r="BM22" s="52">
        <v>9275.6401662639601</v>
      </c>
      <c r="BN22" s="52">
        <v>9413.0374948424233</v>
      </c>
      <c r="BO22" s="52">
        <v>9570.645699905901</v>
      </c>
      <c r="BP22" s="52">
        <v>9709.7987653011442</v>
      </c>
      <c r="BQ22" s="52">
        <v>9850.9750563194066</v>
      </c>
      <c r="BR22" s="52">
        <v>9994.203989789632</v>
      </c>
      <c r="BS22" s="52">
        <v>10139.515410248783</v>
      </c>
      <c r="BT22" s="52">
        <v>10308.338845862374</v>
      </c>
      <c r="BU22" s="52">
        <v>10456.385842133126</v>
      </c>
      <c r="BV22" s="52">
        <v>10606.559069742654</v>
      </c>
      <c r="BW22" s="52">
        <v>10758.889065343643</v>
      </c>
      <c r="BX22" s="52">
        <v>10913.406804152133</v>
      </c>
      <c r="BY22" s="52">
        <v>11092.732676313233</v>
      </c>
      <c r="BZ22" s="52">
        <v>11248.443013936971</v>
      </c>
      <c r="CA22" s="52">
        <v>11406.33908071784</v>
      </c>
      <c r="CB22" s="52">
        <v>11566.451558060953</v>
      </c>
      <c r="CC22" s="52">
        <v>11728.811558050862</v>
      </c>
    </row>
    <row r="23" spans="2:81" x14ac:dyDescent="0.2">
      <c r="B23" t="s">
        <v>762</v>
      </c>
      <c r="C23" t="s">
        <v>810</v>
      </c>
      <c r="D23" s="52">
        <f t="shared" ref="D23:K23" si="19">D16*D22</f>
        <v>3477.4311214154582</v>
      </c>
      <c r="E23" s="52">
        <f t="shared" si="19"/>
        <v>3689.6497158804095</v>
      </c>
      <c r="F23" s="52">
        <f t="shared" si="19"/>
        <v>3914.8194602788067</v>
      </c>
      <c r="G23" s="52">
        <f t="shared" si="19"/>
        <v>4132.4517312990583</v>
      </c>
      <c r="H23" s="52">
        <f t="shared" si="19"/>
        <v>4353.9792311851561</v>
      </c>
      <c r="I23" s="52">
        <f t="shared" si="19"/>
        <v>4587.382110723991</v>
      </c>
      <c r="J23" s="52">
        <f t="shared" si="19"/>
        <v>4833.2969709784966</v>
      </c>
      <c r="K23" s="52">
        <f t="shared" si="19"/>
        <v>5092.3945391553752</v>
      </c>
      <c r="L23" s="52"/>
      <c r="M23" s="52"/>
      <c r="N23" s="52"/>
      <c r="O23" s="52"/>
      <c r="P23" s="52"/>
      <c r="Q23" s="52"/>
      <c r="R23" s="52"/>
      <c r="S23" s="52"/>
      <c r="T23" s="52"/>
      <c r="U23" s="52">
        <f t="shared" ref="U23:AZ23" si="20">U16*U22</f>
        <v>4173.1034178966611</v>
      </c>
      <c r="V23" s="52">
        <f t="shared" si="20"/>
        <v>4293.4745968847865</v>
      </c>
      <c r="W23" s="52">
        <f t="shared" si="20"/>
        <v>4395.3375604876537</v>
      </c>
      <c r="X23" s="52">
        <f t="shared" si="20"/>
        <v>4499.6172295163524</v>
      </c>
      <c r="Y23" s="52">
        <f t="shared" si="20"/>
        <v>4606.3709404640358</v>
      </c>
      <c r="Z23" s="52">
        <f t="shared" si="20"/>
        <v>4715.6573901358806</v>
      </c>
      <c r="AA23" s="52">
        <f t="shared" si="20"/>
        <v>4824.0806167953006</v>
      </c>
      <c r="AB23" s="52">
        <f t="shared" si="20"/>
        <v>4917.8752263218503</v>
      </c>
      <c r="AC23" s="52">
        <f t="shared" si="20"/>
        <v>5013.4934846376855</v>
      </c>
      <c r="AD23" s="52">
        <f t="shared" si="20"/>
        <v>5110.9708489500335</v>
      </c>
      <c r="AE23" s="52">
        <f t="shared" si="20"/>
        <v>5210.3434658606739</v>
      </c>
      <c r="AF23" s="52">
        <f t="shared" si="20"/>
        <v>5314.5552281038053</v>
      </c>
      <c r="AG23" s="52">
        <f t="shared" si="20"/>
        <v>5410.4337358054408</v>
      </c>
      <c r="AH23" s="52">
        <f t="shared" si="20"/>
        <v>5508.0419627111369</v>
      </c>
      <c r="AI23" s="52">
        <f t="shared" si="20"/>
        <v>5607.4111142348765</v>
      </c>
      <c r="AJ23" s="52">
        <f t="shared" si="20"/>
        <v>5708.5729587593951</v>
      </c>
      <c r="AK23" s="52">
        <f t="shared" si="20"/>
        <v>5816.9387338401975</v>
      </c>
      <c r="AL23" s="52">
        <f t="shared" si="20"/>
        <v>5920.304372730443</v>
      </c>
      <c r="AM23" s="52">
        <f t="shared" si="20"/>
        <v>6025.5067948140595</v>
      </c>
      <c r="AN23" s="52">
        <f t="shared" si="20"/>
        <v>6132.5786392981927</v>
      </c>
      <c r="AO23" s="52">
        <f t="shared" si="20"/>
        <v>6241.553125381055</v>
      </c>
      <c r="AP23" s="52">
        <f t="shared" si="20"/>
        <v>6358.4175131310722</v>
      </c>
      <c r="AQ23" s="52">
        <f t="shared" si="20"/>
        <v>6470.4474965126392</v>
      </c>
      <c r="AR23" s="52">
        <f t="shared" si="20"/>
        <v>6584.4513542348823</v>
      </c>
      <c r="AS23" s="52">
        <f t="shared" si="20"/>
        <v>6700.4638643080725</v>
      </c>
      <c r="AT23" s="52">
        <f t="shared" si="20"/>
        <v>6818.5204175018525</v>
      </c>
      <c r="AU23" s="52">
        <f t="shared" si="20"/>
        <v>6944.3104048789464</v>
      </c>
      <c r="AV23" s="52">
        <f t="shared" si="20"/>
        <v>7062.6533949360528</v>
      </c>
      <c r="AW23" s="52">
        <f t="shared" si="20"/>
        <v>7183.0131530347808</v>
      </c>
      <c r="AX23" s="52">
        <f t="shared" si="20"/>
        <v>7305.4240483703961</v>
      </c>
      <c r="AY23" s="52">
        <f t="shared" si="20"/>
        <v>7429.9210358483506</v>
      </c>
      <c r="AZ23" s="52">
        <f t="shared" si="20"/>
        <v>7563.4583915712465</v>
      </c>
      <c r="BA23" s="52">
        <f t="shared" ref="BA23:CC23" si="21">BA16*BA22</f>
        <v>7686.6357534688213</v>
      </c>
      <c r="BB23" s="52">
        <f t="shared" si="21"/>
        <v>7811.8191636182055</v>
      </c>
      <c r="BC23" s="52">
        <f t="shared" si="21"/>
        <v>7939.0412922237829</v>
      </c>
      <c r="BD23" s="52">
        <f t="shared" si="21"/>
        <v>8068.3353415520405</v>
      </c>
      <c r="BE23" s="52">
        <f t="shared" si="21"/>
        <v>8208.8274448165776</v>
      </c>
      <c r="BF23" s="52">
        <f t="shared" si="21"/>
        <v>8335.5345112330815</v>
      </c>
      <c r="BG23" s="52">
        <f t="shared" si="21"/>
        <v>8464.197360103024</v>
      </c>
      <c r="BH23" s="52">
        <f t="shared" si="21"/>
        <v>8594.8461798374647</v>
      </c>
      <c r="BI23" s="52">
        <f t="shared" si="21"/>
        <v>8727.5116248196191</v>
      </c>
      <c r="BJ23" s="52">
        <f t="shared" si="21"/>
        <v>8875.364627874942</v>
      </c>
      <c r="BK23" s="52">
        <f t="shared" si="21"/>
        <v>9006.8327926777365</v>
      </c>
      <c r="BL23" s="52">
        <f t="shared" si="21"/>
        <v>9140.2483567234103</v>
      </c>
      <c r="BM23" s="52">
        <f t="shared" si="21"/>
        <v>9275.6401662639601</v>
      </c>
      <c r="BN23" s="52">
        <f t="shared" si="21"/>
        <v>9413.0374948424233</v>
      </c>
      <c r="BO23" s="52">
        <f t="shared" si="21"/>
        <v>9570.645699905901</v>
      </c>
      <c r="BP23" s="52">
        <f t="shared" si="21"/>
        <v>9709.7987653011442</v>
      </c>
      <c r="BQ23" s="52">
        <f t="shared" si="21"/>
        <v>9850.9750563194066</v>
      </c>
      <c r="BR23" s="52">
        <f t="shared" si="21"/>
        <v>9994.203989789632</v>
      </c>
      <c r="BS23" s="52">
        <f t="shared" si="21"/>
        <v>10139.515410248783</v>
      </c>
      <c r="BT23" s="52">
        <f t="shared" si="21"/>
        <v>10308.338845862374</v>
      </c>
      <c r="BU23" s="52">
        <f t="shared" si="21"/>
        <v>10456.385842133126</v>
      </c>
      <c r="BV23" s="52">
        <f t="shared" si="21"/>
        <v>10606.559069742654</v>
      </c>
      <c r="BW23" s="52">
        <f t="shared" si="21"/>
        <v>10758.889065343643</v>
      </c>
      <c r="BX23" s="52">
        <f t="shared" si="21"/>
        <v>10913.406804152133</v>
      </c>
      <c r="BY23" s="52">
        <f t="shared" si="21"/>
        <v>11092.732676313233</v>
      </c>
      <c r="BZ23" s="52">
        <f t="shared" si="21"/>
        <v>11248.443013936971</v>
      </c>
      <c r="CA23" s="52">
        <f t="shared" si="21"/>
        <v>11406.33908071784</v>
      </c>
      <c r="CB23" s="52">
        <f t="shared" si="21"/>
        <v>11566.451558060953</v>
      </c>
      <c r="CC23" s="52">
        <f t="shared" si="21"/>
        <v>11728.811558050862</v>
      </c>
    </row>
    <row r="24" spans="2:81" x14ac:dyDescent="0.2">
      <c r="B24" t="s">
        <v>762</v>
      </c>
      <c r="C24" t="s">
        <v>811</v>
      </c>
      <c r="D24" s="52">
        <v>2601.4584467790837</v>
      </c>
      <c r="E24" s="52">
        <v>2748.6734872290708</v>
      </c>
      <c r="F24" s="52">
        <v>2904.2768444825633</v>
      </c>
      <c r="G24" s="52">
        <v>3053.0283948456172</v>
      </c>
      <c r="H24" s="52">
        <v>3203.4255425652132</v>
      </c>
      <c r="I24" s="52">
        <v>3361.2962978888213</v>
      </c>
      <c r="J24" s="52">
        <v>3527.0146145079129</v>
      </c>
      <c r="K24" s="52">
        <v>3700.9732640038674</v>
      </c>
      <c r="L24" s="52">
        <v>3863.3677665738232</v>
      </c>
      <c r="M24" s="52">
        <v>4006.1349464145778</v>
      </c>
      <c r="N24" s="52">
        <v>4154.2546182858277</v>
      </c>
      <c r="O24" s="52">
        <v>4307.9295663201119</v>
      </c>
      <c r="P24" s="52">
        <v>4467.3703206838536</v>
      </c>
      <c r="Q24" s="52">
        <v>4616.176797060637</v>
      </c>
      <c r="R24" s="52">
        <v>4739.5320349416297</v>
      </c>
      <c r="S24" s="52">
        <v>4866.2696623649481</v>
      </c>
      <c r="T24" s="52">
        <v>4996.4839252290067</v>
      </c>
      <c r="U24" s="52">
        <v>5130.2717272516875</v>
      </c>
      <c r="V24" s="52">
        <v>5257.8259845656748</v>
      </c>
      <c r="W24" s="52">
        <v>5361.8302515208134</v>
      </c>
      <c r="X24" s="52">
        <v>5467.9845296081767</v>
      </c>
      <c r="Y24" s="52">
        <v>5576.3342418710799</v>
      </c>
      <c r="Z24" s="52">
        <v>5686.925787241159</v>
      </c>
      <c r="AA24" s="52">
        <v>5795.6544590538806</v>
      </c>
      <c r="AB24" s="52">
        <v>5886.0665901230177</v>
      </c>
      <c r="AC24" s="52">
        <v>5977.9864411476883</v>
      </c>
      <c r="AD24" s="52">
        <v>6071.4397751236202</v>
      </c>
      <c r="AE24" s="52">
        <v>6166.4528053468475</v>
      </c>
      <c r="AF24" s="52">
        <v>6266.4799462386945</v>
      </c>
      <c r="AG24" s="52">
        <v>6355.9917770427237</v>
      </c>
      <c r="AH24" s="52">
        <v>6446.8830033632657</v>
      </c>
      <c r="AI24" s="52">
        <v>6539.1754037468454</v>
      </c>
      <c r="AJ24" s="52">
        <v>6632.8911094297082</v>
      </c>
      <c r="AK24" s="52">
        <v>6734.2797671209428</v>
      </c>
      <c r="AL24" s="52">
        <v>6829.1811321179139</v>
      </c>
      <c r="AM24" s="52">
        <v>6925.5239591611553</v>
      </c>
      <c r="AN24" s="52">
        <v>7023.330680585962</v>
      </c>
      <c r="AO24" s="52">
        <v>7122.6240866941916</v>
      </c>
      <c r="AP24" s="52">
        <v>7230.1970380789526</v>
      </c>
      <c r="AQ24" s="52">
        <v>7331.5445075450743</v>
      </c>
      <c r="AR24" s="52">
        <v>7434.4200846654612</v>
      </c>
      <c r="AS24" s="52">
        <v>7538.8473772125435</v>
      </c>
      <c r="AT24" s="52">
        <v>7644.8503667097402</v>
      </c>
      <c r="AU24" s="52">
        <v>7758.7698441791199</v>
      </c>
      <c r="AV24" s="52">
        <v>7863.6219948040316</v>
      </c>
      <c r="AW24" s="52">
        <v>7970.0020668962288</v>
      </c>
      <c r="AX24" s="52">
        <v>8077.9328713688037</v>
      </c>
      <c r="AY24" s="52">
        <v>8187.4375683873786</v>
      </c>
      <c r="AZ24" s="52">
        <v>8306.1377693401246</v>
      </c>
      <c r="BA24" s="52">
        <v>8412.7073710213735</v>
      </c>
      <c r="BB24" s="52">
        <v>8520.7585616646047</v>
      </c>
      <c r="BC24" s="52">
        <v>8630.3124376246742</v>
      </c>
      <c r="BD24" s="52">
        <v>8741.3904038109176</v>
      </c>
      <c r="BE24" s="52">
        <v>8863.8320749664272</v>
      </c>
      <c r="BF24" s="52">
        <v>8970.6377623423487</v>
      </c>
      <c r="BG24" s="52">
        <v>9078.8478046120053</v>
      </c>
      <c r="BH24" s="52">
        <v>9188.4811004886669</v>
      </c>
      <c r="BI24" s="52">
        <v>9299.5568105655911</v>
      </c>
      <c r="BJ24" s="52">
        <v>9426.0494444471697</v>
      </c>
      <c r="BK24" s="52">
        <v>9534.3866277467587</v>
      </c>
      <c r="BL24" s="52">
        <v>9644.0892673419603</v>
      </c>
      <c r="BM24" s="52">
        <v>9755.1749644949596</v>
      </c>
      <c r="BN24" s="52">
        <v>9867.6615545328532</v>
      </c>
      <c r="BO24" s="52">
        <v>10000.559210676405</v>
      </c>
      <c r="BP24" s="52">
        <v>10113.398757813102</v>
      </c>
      <c r="BQ24" s="52">
        <v>10227.634658809202</v>
      </c>
      <c r="BR24" s="52">
        <v>10343.284585383006</v>
      </c>
      <c r="BS24" s="52">
        <v>10460.366439984284</v>
      </c>
      <c r="BT24" s="52">
        <v>10600.904951305711</v>
      </c>
      <c r="BU24" s="52">
        <v>10719.27707189678</v>
      </c>
      <c r="BV24" s="52">
        <v>10839.097022049244</v>
      </c>
      <c r="BW24" s="52">
        <v>10960.382915434509</v>
      </c>
      <c r="BX24" s="52">
        <v>11083.15309941009</v>
      </c>
      <c r="BY24" s="52">
        <v>11230.295257204301</v>
      </c>
      <c r="BZ24" s="52">
        <v>11352.71129442066</v>
      </c>
      <c r="CA24" s="52">
        <v>11476.590725828206</v>
      </c>
      <c r="CB24" s="52">
        <v>11601.951441726002</v>
      </c>
      <c r="CC24" s="52">
        <v>11728.811558050862</v>
      </c>
    </row>
    <row r="25" spans="2:81" x14ac:dyDescent="0.2">
      <c r="B25" t="s">
        <v>762</v>
      </c>
      <c r="C25" t="s">
        <v>812</v>
      </c>
      <c r="D25" s="52">
        <v>2676.2051031875158</v>
      </c>
      <c r="E25" s="52">
        <v>2810.0663091371371</v>
      </c>
      <c r="F25" s="52">
        <v>2950.2646991002948</v>
      </c>
      <c r="G25" s="52">
        <v>3083.3913391156311</v>
      </c>
      <c r="H25" s="52">
        <v>3216.973107371427</v>
      </c>
      <c r="I25" s="52">
        <v>3355.9800889127309</v>
      </c>
      <c r="J25" s="52">
        <v>3503.4968474633265</v>
      </c>
      <c r="K25" s="52">
        <v>3657.1290094719388</v>
      </c>
      <c r="L25" s="52">
        <v>3800.0957524945247</v>
      </c>
      <c r="M25" s="52">
        <v>3925.8215839064069</v>
      </c>
      <c r="N25" s="52">
        <v>4055.399056856626</v>
      </c>
      <c r="O25" s="52">
        <v>4191.3363550534632</v>
      </c>
      <c r="P25" s="52">
        <v>4331.5241083249484</v>
      </c>
      <c r="Q25" s="52">
        <v>4462.411079338317</v>
      </c>
      <c r="R25" s="52">
        <v>4571.9408602668163</v>
      </c>
      <c r="S25" s="52">
        <v>4683.9141658347417</v>
      </c>
      <c r="T25" s="52">
        <v>4801.4264230857943</v>
      </c>
      <c r="U25" s="52">
        <v>4921.6570105992841</v>
      </c>
      <c r="V25" s="52">
        <v>5036.6268054012789</v>
      </c>
      <c r="W25" s="52">
        <v>5132.3248512965029</v>
      </c>
      <c r="X25" s="52">
        <v>5229.6511474795807</v>
      </c>
      <c r="Y25" s="52">
        <v>5332.4031458550526</v>
      </c>
      <c r="Z25" s="52">
        <v>5437.0034423980833</v>
      </c>
      <c r="AA25" s="52">
        <v>5540.1384195399978</v>
      </c>
      <c r="AB25" s="52">
        <v>5628.5242567603618</v>
      </c>
      <c r="AC25" s="52">
        <v>5718.1695200658869</v>
      </c>
      <c r="AD25" s="52">
        <v>5815.2395687709241</v>
      </c>
      <c r="AE25" s="52">
        <v>5913.8372039975902</v>
      </c>
      <c r="AF25" s="52">
        <v>6016.7697380492818</v>
      </c>
      <c r="AG25" s="52">
        <v>6111.4656135011319</v>
      </c>
      <c r="AH25" s="52">
        <v>6207.5330470463541</v>
      </c>
      <c r="AI25" s="52">
        <v>6307.7078774436613</v>
      </c>
      <c r="AJ25" s="52">
        <v>6409.3977620003425</v>
      </c>
      <c r="AK25" s="52">
        <v>6517.7010254429324</v>
      </c>
      <c r="AL25" s="52">
        <v>6621.0956572911728</v>
      </c>
      <c r="AM25" s="52">
        <v>6726.0257306693393</v>
      </c>
      <c r="AN25" s="52">
        <v>6834.1794802689437</v>
      </c>
      <c r="AO25" s="52">
        <v>6943.9846156642752</v>
      </c>
      <c r="AP25" s="52">
        <v>7061.0200335953659</v>
      </c>
      <c r="AQ25" s="52">
        <v>7173.4004254158845</v>
      </c>
      <c r="AR25" s="52">
        <v>7287.4782988681336</v>
      </c>
      <c r="AS25" s="52">
        <v>7404.3551276696207</v>
      </c>
      <c r="AT25" s="52">
        <v>7523.0314123305789</v>
      </c>
      <c r="AU25" s="52">
        <v>7648.7553238290229</v>
      </c>
      <c r="AV25" s="52">
        <v>7767.4960303573898</v>
      </c>
      <c r="AW25" s="52">
        <v>7888.0035813610211</v>
      </c>
      <c r="AX25" s="52">
        <v>8011.1979212514743</v>
      </c>
      <c r="AY25" s="52">
        <v>8136.2543203865598</v>
      </c>
      <c r="AZ25" s="52">
        <v>8269.5342403954091</v>
      </c>
      <c r="BA25" s="52">
        <v>8393.268931252187</v>
      </c>
      <c r="BB25" s="52">
        <v>8518.7930883721237</v>
      </c>
      <c r="BC25" s="52">
        <v>8648.0022520072216</v>
      </c>
      <c r="BD25" s="52">
        <v>8779.1278079518816</v>
      </c>
      <c r="BE25" s="52">
        <v>8920.4620296005451</v>
      </c>
      <c r="BF25" s="52">
        <v>9049.2930456220402</v>
      </c>
      <c r="BG25" s="52">
        <v>9179.941814005706</v>
      </c>
      <c r="BH25" s="52">
        <v>9312.2494426948797</v>
      </c>
      <c r="BI25" s="52">
        <v>9446.4340242458511</v>
      </c>
      <c r="BJ25" s="52">
        <v>9594.3953400892206</v>
      </c>
      <c r="BK25" s="52">
        <v>9727.6069180491977</v>
      </c>
      <c r="BL25" s="52">
        <v>9862.638902450386</v>
      </c>
      <c r="BM25" s="52">
        <v>9999.7174927421238</v>
      </c>
      <c r="BN25" s="52">
        <v>10138.683175407892</v>
      </c>
      <c r="BO25" s="52">
        <v>10295.893852043509</v>
      </c>
      <c r="BP25" s="52">
        <v>10436.611300814193</v>
      </c>
      <c r="BQ25" s="52">
        <v>10579.234060209403</v>
      </c>
      <c r="BR25" s="52">
        <v>10724.297694145573</v>
      </c>
      <c r="BS25" s="52">
        <v>10871.341188977805</v>
      </c>
      <c r="BT25" s="52">
        <v>11039.521849461082</v>
      </c>
      <c r="BU25" s="52">
        <v>11189.26558450184</v>
      </c>
      <c r="BV25" s="52">
        <v>11341.031708686927</v>
      </c>
      <c r="BW25" s="52">
        <v>11495.526071660177</v>
      </c>
      <c r="BX25" s="52">
        <v>11652.124143455438</v>
      </c>
      <c r="BY25" s="52">
        <v>11830.95240592299</v>
      </c>
      <c r="BZ25" s="52">
        <v>11988.959217592195</v>
      </c>
      <c r="CA25" s="52">
        <v>12149.076558744064</v>
      </c>
      <c r="CB25" s="52">
        <v>12312.503668817908</v>
      </c>
      <c r="CC25" s="52">
        <v>12478.139213690663</v>
      </c>
    </row>
    <row r="27" spans="2:81" x14ac:dyDescent="0.2">
      <c r="B27" t="s">
        <v>762</v>
      </c>
      <c r="C27" t="s">
        <v>761</v>
      </c>
      <c r="E27" s="60">
        <v>6.1027404154182063E-2</v>
      </c>
      <c r="F27" s="60">
        <v>6.1027404154182063E-2</v>
      </c>
      <c r="G27" s="60">
        <v>5.5591904870308406E-2</v>
      </c>
      <c r="H27" s="60">
        <v>5.3606796713015603E-2</v>
      </c>
      <c r="I27" s="60">
        <v>5.3606796713015603E-2</v>
      </c>
      <c r="J27" s="60">
        <v>5.3606796713015603E-2</v>
      </c>
      <c r="K27" s="60">
        <v>5.3606796713015603E-2</v>
      </c>
      <c r="L27" s="60">
        <v>4.8121969769679529E-2</v>
      </c>
      <c r="M27" s="60">
        <v>4.1149651634206252E-2</v>
      </c>
      <c r="N27" s="60">
        <v>4.1149651634206252E-2</v>
      </c>
      <c r="O27" s="60">
        <v>4.1149651634206252E-2</v>
      </c>
      <c r="P27" s="60">
        <v>4.1149651634206252E-2</v>
      </c>
      <c r="Q27" s="60">
        <v>3.7414863307904112E-2</v>
      </c>
      <c r="R27" s="60">
        <v>3.0783057592559393E-2</v>
      </c>
      <c r="S27" s="60">
        <v>3.0783057592559393E-2</v>
      </c>
      <c r="T27" s="60">
        <v>3.0783057592559393E-2</v>
      </c>
      <c r="U27" s="60">
        <v>3.0783057592559393E-2</v>
      </c>
      <c r="V27" s="60">
        <v>2.8844523352070439E-2</v>
      </c>
      <c r="W27" s="60">
        <v>2.3725064933836082E-2</v>
      </c>
      <c r="X27" s="60">
        <v>2.3725064933836082E-2</v>
      </c>
      <c r="Y27" s="60">
        <v>2.3725064933836082E-2</v>
      </c>
      <c r="Z27" s="60">
        <v>2.3725064933836082E-2</v>
      </c>
      <c r="AA27" s="60">
        <v>2.2992176421938071E-2</v>
      </c>
      <c r="AB27" s="60">
        <v>1.9443002092460526E-2</v>
      </c>
      <c r="AC27" s="60">
        <v>1.9443002092460526E-2</v>
      </c>
      <c r="AD27" s="60">
        <v>1.9443002092460526E-2</v>
      </c>
      <c r="AE27" s="60">
        <v>1.9443002092460526E-2</v>
      </c>
      <c r="AF27" s="60">
        <v>2.0000939079342972E-2</v>
      </c>
      <c r="AG27" s="60">
        <v>1.8040739739540568E-2</v>
      </c>
      <c r="AH27" s="60">
        <v>1.8040739739540568E-2</v>
      </c>
      <c r="AI27" s="60">
        <v>1.8040739739540568E-2</v>
      </c>
      <c r="AJ27" s="60">
        <v>1.8040739739540568E-2</v>
      </c>
      <c r="AK27" s="60">
        <v>1.8982988544365087E-2</v>
      </c>
      <c r="AL27" s="60">
        <v>1.7769765785723868E-2</v>
      </c>
      <c r="AM27" s="60">
        <v>1.7769765785723868E-2</v>
      </c>
      <c r="AN27" s="60">
        <v>1.7769765785723868E-2</v>
      </c>
      <c r="AO27" s="60">
        <v>1.7769765785723868E-2</v>
      </c>
      <c r="AP27" s="60">
        <v>1.8723606993713116E-2</v>
      </c>
      <c r="AQ27" s="60">
        <v>1.7619161237872216E-2</v>
      </c>
      <c r="AR27" s="60">
        <v>1.7619161237872216E-2</v>
      </c>
      <c r="AS27" s="60">
        <v>1.7619161237872216E-2</v>
      </c>
      <c r="AT27" s="60">
        <v>1.7619161237872216E-2</v>
      </c>
      <c r="AU27" s="60">
        <v>1.8448281984199122E-2</v>
      </c>
      <c r="AV27" s="60">
        <v>1.7041719502336905E-2</v>
      </c>
      <c r="AW27" s="60">
        <v>1.7041719502336905E-2</v>
      </c>
      <c r="AX27" s="60">
        <v>1.7041719502336905E-2</v>
      </c>
      <c r="AY27" s="60">
        <v>1.7041719502336905E-2</v>
      </c>
      <c r="AZ27" s="60">
        <v>1.7972917219253981E-2</v>
      </c>
      <c r="BA27" s="60">
        <v>1.6285851725560407E-2</v>
      </c>
      <c r="BB27" s="60">
        <v>1.6285851725560407E-2</v>
      </c>
      <c r="BC27" s="60">
        <v>1.6285851725560407E-2</v>
      </c>
      <c r="BD27" s="60">
        <v>1.6285851725560407E-2</v>
      </c>
      <c r="BE27" s="60">
        <v>1.7412774422129074E-2</v>
      </c>
      <c r="BF27" s="60">
        <v>1.543546471993551E-2</v>
      </c>
      <c r="BG27" s="60">
        <v>1.543546471993551E-2</v>
      </c>
      <c r="BH27" s="60">
        <v>1.543546471993551E-2</v>
      </c>
      <c r="BI27" s="60">
        <v>1.543546471993551E-2</v>
      </c>
      <c r="BJ27" s="60">
        <v>1.6941026195239184E-2</v>
      </c>
      <c r="BK27" s="60">
        <v>1.4812705766463985E-2</v>
      </c>
      <c r="BL27" s="60">
        <v>1.4812705766463985E-2</v>
      </c>
      <c r="BM27" s="60">
        <v>1.4812705766463985E-2</v>
      </c>
      <c r="BN27" s="60">
        <v>1.4812705766463985E-2</v>
      </c>
      <c r="BO27" s="60">
        <v>1.6743607485876222E-2</v>
      </c>
      <c r="BP27" s="60">
        <v>1.4539569195066049E-2</v>
      </c>
      <c r="BQ27" s="60">
        <v>1.4539569195066049E-2</v>
      </c>
      <c r="BR27" s="60">
        <v>1.4539569195066049E-2</v>
      </c>
      <c r="BS27" s="60">
        <v>1.4539569195066049E-2</v>
      </c>
      <c r="BT27" s="60">
        <v>1.6650049709767023E-2</v>
      </c>
      <c r="BU27" s="60">
        <v>1.4361867463269951E-2</v>
      </c>
      <c r="BV27" s="60">
        <v>1.4361867463269951E-2</v>
      </c>
      <c r="BW27" s="60">
        <v>1.4361867463269951E-2</v>
      </c>
      <c r="BX27" s="60">
        <v>1.4361867463269951E-2</v>
      </c>
      <c r="BY27" s="60">
        <v>1.6431704176268269E-2</v>
      </c>
      <c r="BZ27" s="60">
        <v>1.4037148660062115E-2</v>
      </c>
      <c r="CA27" s="60">
        <v>1.4037148660062115E-2</v>
      </c>
      <c r="CB27" s="60">
        <v>1.4037148660062115E-2</v>
      </c>
      <c r="CC27" s="60">
        <v>1.4037148660062115E-2</v>
      </c>
    </row>
    <row r="28" spans="2:81" x14ac:dyDescent="0.2">
      <c r="B28" t="s">
        <v>762</v>
      </c>
      <c r="C28" t="s">
        <v>810</v>
      </c>
      <c r="E28" s="60">
        <v>6.1027404154182063E-2</v>
      </c>
      <c r="F28" s="60">
        <v>6.1027404154182063E-2</v>
      </c>
      <c r="G28" s="60">
        <v>5.5591904870308406E-2</v>
      </c>
      <c r="H28" s="60">
        <v>5.3606796713015603E-2</v>
      </c>
      <c r="I28" s="60">
        <v>5.3606796713015603E-2</v>
      </c>
      <c r="J28" s="60">
        <v>5.3606796713015603E-2</v>
      </c>
      <c r="K28" s="60">
        <v>5.3606796713015603E-2</v>
      </c>
      <c r="L28" s="60">
        <v>4.8121969769679529E-2</v>
      </c>
      <c r="M28" s="60">
        <v>4.1149651634206252E-2</v>
      </c>
      <c r="N28" s="60">
        <v>4.1149651634206252E-2</v>
      </c>
      <c r="O28" s="60">
        <v>4.1149651634206474E-2</v>
      </c>
      <c r="P28" s="60">
        <v>4.1149651634206252E-2</v>
      </c>
      <c r="Q28" s="60">
        <v>3.7414863307904112E-2</v>
      </c>
      <c r="R28" s="60">
        <v>3.0783057592559393E-2</v>
      </c>
      <c r="S28" s="60">
        <v>3.0783057592559393E-2</v>
      </c>
      <c r="T28" s="60">
        <v>3.0783057592559393E-2</v>
      </c>
      <c r="U28" s="60">
        <v>3.0783057592559393E-2</v>
      </c>
      <c r="V28" s="60">
        <v>2.8844523352070439E-2</v>
      </c>
      <c r="W28" s="60">
        <v>2.3725064933836082E-2</v>
      </c>
      <c r="X28" s="60">
        <v>2.3725064933836082E-2</v>
      </c>
      <c r="Y28" s="60">
        <v>2.3725064933836082E-2</v>
      </c>
      <c r="Z28" s="60">
        <v>2.3725064933836082E-2</v>
      </c>
      <c r="AA28" s="60">
        <v>2.2992176421938071E-2</v>
      </c>
      <c r="AB28" s="60">
        <v>1.9443002092460526E-2</v>
      </c>
      <c r="AC28" s="60">
        <v>1.9443002092460304E-2</v>
      </c>
      <c r="AD28" s="60">
        <v>1.9443002092460748E-2</v>
      </c>
      <c r="AE28" s="60">
        <v>1.9443002092460304E-2</v>
      </c>
      <c r="AF28" s="60">
        <v>2.0000939079342972E-2</v>
      </c>
      <c r="AG28" s="60">
        <v>1.8040739739540568E-2</v>
      </c>
      <c r="AH28" s="60">
        <v>1.8040739739540568E-2</v>
      </c>
      <c r="AI28" s="60">
        <v>1.8040739739540568E-2</v>
      </c>
      <c r="AJ28" s="60">
        <v>1.8040739739540568E-2</v>
      </c>
      <c r="AK28" s="60">
        <v>1.8982988544365087E-2</v>
      </c>
      <c r="AL28" s="60">
        <v>1.7769765785723868E-2</v>
      </c>
      <c r="AM28" s="60">
        <v>1.7769765785723646E-2</v>
      </c>
      <c r="AN28" s="60">
        <v>1.7769765785723868E-2</v>
      </c>
      <c r="AO28" s="60">
        <v>1.7769765785723868E-2</v>
      </c>
      <c r="AP28" s="60">
        <v>1.8723606993713338E-2</v>
      </c>
      <c r="AQ28" s="60">
        <v>1.7619161237872216E-2</v>
      </c>
      <c r="AR28" s="60">
        <v>1.7619161237872216E-2</v>
      </c>
      <c r="AS28" s="60">
        <v>1.7619161237872216E-2</v>
      </c>
      <c r="AT28" s="60">
        <v>1.7619161237872216E-2</v>
      </c>
      <c r="AU28" s="60">
        <v>1.8448281984199122E-2</v>
      </c>
      <c r="AV28" s="60">
        <v>1.7041719502336905E-2</v>
      </c>
      <c r="AW28" s="60">
        <v>1.7041719502336905E-2</v>
      </c>
      <c r="AX28" s="60">
        <v>1.7041719502336905E-2</v>
      </c>
      <c r="AY28" s="60">
        <v>1.7041719502336905E-2</v>
      </c>
      <c r="AZ28" s="60">
        <v>1.7972917219253981E-2</v>
      </c>
      <c r="BA28" s="60">
        <v>1.6285851725560407E-2</v>
      </c>
      <c r="BB28" s="60">
        <v>1.6285851725560407E-2</v>
      </c>
      <c r="BC28" s="60">
        <v>1.6285851725560407E-2</v>
      </c>
      <c r="BD28" s="60">
        <v>1.6285851725560407E-2</v>
      </c>
      <c r="BE28" s="60">
        <v>1.7412774422128852E-2</v>
      </c>
      <c r="BF28" s="60">
        <v>1.543546471993551E-2</v>
      </c>
      <c r="BG28" s="60">
        <v>1.543546471993551E-2</v>
      </c>
      <c r="BH28" s="60">
        <v>1.543546471993551E-2</v>
      </c>
      <c r="BI28" s="60">
        <v>1.543546471993551E-2</v>
      </c>
      <c r="BJ28" s="60">
        <v>1.6941026195239184E-2</v>
      </c>
      <c r="BK28" s="60">
        <v>1.4812705766463985E-2</v>
      </c>
      <c r="BL28" s="60">
        <v>1.4812705766463763E-2</v>
      </c>
      <c r="BM28" s="60">
        <v>1.4812705766463985E-2</v>
      </c>
      <c r="BN28" s="60">
        <v>1.4812705766463985E-2</v>
      </c>
      <c r="BO28" s="60">
        <v>1.6743607485876222E-2</v>
      </c>
      <c r="BP28" s="60">
        <v>1.4539569195066049E-2</v>
      </c>
      <c r="BQ28" s="60">
        <v>1.4539569195065827E-2</v>
      </c>
      <c r="BR28" s="60">
        <v>1.4539569195066049E-2</v>
      </c>
      <c r="BS28" s="60">
        <v>1.4539569195066049E-2</v>
      </c>
      <c r="BT28" s="60">
        <v>1.6650049709767023E-2</v>
      </c>
      <c r="BU28" s="60">
        <v>1.4361867463269951E-2</v>
      </c>
      <c r="BV28" s="60">
        <v>1.4361867463269729E-2</v>
      </c>
      <c r="BW28" s="60">
        <v>1.4361867463270173E-2</v>
      </c>
      <c r="BX28" s="60">
        <v>1.4361867463269951E-2</v>
      </c>
      <c r="BY28" s="60">
        <v>1.6431704176268269E-2</v>
      </c>
      <c r="BZ28" s="60">
        <v>1.4037148660062115E-2</v>
      </c>
      <c r="CA28" s="60">
        <v>1.4037148660062115E-2</v>
      </c>
      <c r="CB28" s="60">
        <v>1.4037148660062115E-2</v>
      </c>
      <c r="CC28" s="60">
        <v>1.4037148660062115E-2</v>
      </c>
    </row>
    <row r="29" spans="2:81" x14ac:dyDescent="0.2">
      <c r="B29" t="s">
        <v>762</v>
      </c>
      <c r="C29" t="s">
        <v>811</v>
      </c>
      <c r="E29" s="60">
        <v>5.6589426070693838E-2</v>
      </c>
      <c r="F29" s="60">
        <v>5.6610346036537029E-2</v>
      </c>
      <c r="G29" s="60">
        <v>5.1218102931766429E-2</v>
      </c>
      <c r="H29" s="60">
        <v>4.9261627560853727E-2</v>
      </c>
      <c r="I29" s="60">
        <v>4.9281855696633237E-2</v>
      </c>
      <c r="J29" s="60">
        <v>4.9301906744483315E-2</v>
      </c>
      <c r="K29" s="60">
        <v>4.9321783011728515E-2</v>
      </c>
      <c r="L29" s="60">
        <v>4.3878864013805474E-2</v>
      </c>
      <c r="M29" s="60">
        <v>3.6954074389704328E-2</v>
      </c>
      <c r="N29" s="60">
        <v>3.6973210801052536E-2</v>
      </c>
      <c r="O29" s="60">
        <v>3.6992183232547049E-2</v>
      </c>
      <c r="P29" s="60">
        <v>3.7010993775355105E-2</v>
      </c>
      <c r="Q29" s="60">
        <v>3.3309635354788369E-2</v>
      </c>
      <c r="R29" s="60">
        <v>2.6722381594989963E-2</v>
      </c>
      <c r="S29" s="60">
        <v>2.6740536088575961E-2</v>
      </c>
      <c r="T29" s="60">
        <v>2.6758538243599084E-2</v>
      </c>
      <c r="U29" s="60">
        <v>2.6776389962377189E-2</v>
      </c>
      <c r="V29" s="60">
        <v>2.4863060690611505E-2</v>
      </c>
      <c r="W29" s="60">
        <v>1.9780849967351966E-2</v>
      </c>
      <c r="X29" s="60">
        <v>1.9798142258840468E-2</v>
      </c>
      <c r="Y29" s="60">
        <v>1.9815292394520956E-2</v>
      </c>
      <c r="Z29" s="60">
        <v>1.9832302113399036E-2</v>
      </c>
      <c r="AA29" s="60">
        <v>1.9119059379438141E-2</v>
      </c>
      <c r="AB29" s="60">
        <v>1.5599986456731774E-2</v>
      </c>
      <c r="AC29" s="60">
        <v>1.5616515650521912E-2</v>
      </c>
      <c r="AD29" s="60">
        <v>1.5632911666154659E-2</v>
      </c>
      <c r="AE29" s="60">
        <v>1.564917610029215E-2</v>
      </c>
      <c r="AF29" s="60">
        <v>1.6221179995915103E-2</v>
      </c>
      <c r="AG29" s="60">
        <v>1.4284228398074861E-2</v>
      </c>
      <c r="AH29" s="60">
        <v>1.4300085574187271E-2</v>
      </c>
      <c r="AI29" s="60">
        <v>1.4315817478839366E-2</v>
      </c>
      <c r="AJ29" s="60">
        <v>1.4331425584511059E-2</v>
      </c>
      <c r="AK29" s="60">
        <v>1.5285741318306068E-2</v>
      </c>
      <c r="AL29" s="60">
        <v>1.4092281324620926E-2</v>
      </c>
      <c r="AM29" s="60">
        <v>1.410752258277892E-2</v>
      </c>
      <c r="AN29" s="60">
        <v>1.4122645737933981E-2</v>
      </c>
      <c r="AO29" s="60">
        <v>1.4137652151663405E-2</v>
      </c>
      <c r="AP29" s="60">
        <v>1.5102994356492649E-2</v>
      </c>
      <c r="AQ29" s="60">
        <v>1.4017248621629452E-2</v>
      </c>
      <c r="AR29" s="60">
        <v>1.4031910604172859E-2</v>
      </c>
      <c r="AS29" s="60">
        <v>1.404646110360086E-2</v>
      </c>
      <c r="AT29" s="60">
        <v>1.4060901380973601E-2</v>
      </c>
      <c r="AU29" s="60">
        <v>1.4901465954840987E-2</v>
      </c>
      <c r="AV29" s="60">
        <v>1.3514017393308153E-2</v>
      </c>
      <c r="AW29" s="60">
        <v>1.35281263726168E-2</v>
      </c>
      <c r="AX29" s="60">
        <v>1.3542130047979661E-2</v>
      </c>
      <c r="AY29" s="60">
        <v>1.3556029588547291E-2</v>
      </c>
      <c r="AZ29" s="60">
        <v>1.4497845016988142E-2</v>
      </c>
      <c r="BA29" s="60">
        <v>1.2830223220546833E-2</v>
      </c>
      <c r="BB29" s="60">
        <v>1.2843807097751458E-2</v>
      </c>
      <c r="BC29" s="60">
        <v>1.2857291421559447E-2</v>
      </c>
      <c r="BD29" s="60">
        <v>1.28706772772198E-2</v>
      </c>
      <c r="BE29" s="60">
        <v>1.4007116202261027E-2</v>
      </c>
      <c r="BF29" s="60">
        <v>1.2049606363546239E-2</v>
      </c>
      <c r="BG29" s="60">
        <v>1.2062692211685322E-2</v>
      </c>
      <c r="BH29" s="60">
        <v>1.2075683857258657E-2</v>
      </c>
      <c r="BI29" s="60">
        <v>1.208858230888854E-2</v>
      </c>
      <c r="BJ29" s="60">
        <v>1.3602006682497558E-2</v>
      </c>
      <c r="BK29" s="60">
        <v>1.1493381605738318E-2</v>
      </c>
      <c r="BL29" s="60">
        <v>1.1505998642424187E-2</v>
      </c>
      <c r="BM29" s="60">
        <v>1.1518526433509146E-2</v>
      </c>
      <c r="BN29" s="60">
        <v>1.1530965917812885E-2</v>
      </c>
      <c r="BO29" s="60">
        <v>1.346799901973772E-2</v>
      </c>
      <c r="BP29" s="60">
        <v>1.1283323738159767E-2</v>
      </c>
      <c r="BQ29" s="60">
        <v>1.1295500526748992E-2</v>
      </c>
      <c r="BR29" s="60">
        <v>1.1307592657721077E-2</v>
      </c>
      <c r="BS29" s="60">
        <v>1.1319601006312574E-2</v>
      </c>
      <c r="BT29" s="60">
        <v>1.3435333468263977E-2</v>
      </c>
      <c r="BU29" s="60">
        <v>1.1166227896090009E-2</v>
      </c>
      <c r="BV29" s="60">
        <v>1.1177987969599235E-2</v>
      </c>
      <c r="BW29" s="60">
        <v>1.1189667657604874E-2</v>
      </c>
      <c r="BX29" s="60">
        <v>1.1201267777122492E-2</v>
      </c>
      <c r="BY29" s="60">
        <v>1.3276200055563958E-2</v>
      </c>
      <c r="BZ29" s="60">
        <v>1.0900518144242755E-2</v>
      </c>
      <c r="CA29" s="60">
        <v>1.0911880712445088E-2</v>
      </c>
      <c r="CB29" s="60">
        <v>1.0923166896216863E-2</v>
      </c>
      <c r="CC29" s="60">
        <v>1.0934377459003386E-2</v>
      </c>
    </row>
    <row r="30" spans="2:81" x14ac:dyDescent="0.2">
      <c r="B30" t="s">
        <v>762</v>
      </c>
      <c r="C30" t="s">
        <v>812</v>
      </c>
      <c r="E30" s="60">
        <v>5.0019038447458586E-2</v>
      </c>
      <c r="F30" s="60">
        <v>4.9891488150045626E-2</v>
      </c>
      <c r="G30" s="60">
        <v>4.5123625705833836E-2</v>
      </c>
      <c r="H30" s="60">
        <v>4.3323001709575149E-2</v>
      </c>
      <c r="I30" s="60">
        <v>4.3210489146701558E-2</v>
      </c>
      <c r="J30" s="60">
        <v>4.3956386701444305E-2</v>
      </c>
      <c r="K30" s="60">
        <v>4.3851091836959455E-2</v>
      </c>
      <c r="L30" s="60">
        <v>3.9092616818357628E-2</v>
      </c>
      <c r="M30" s="60">
        <v>3.3084911433968633E-2</v>
      </c>
      <c r="N30" s="60">
        <v>3.3006459967873214E-2</v>
      </c>
      <c r="O30" s="60">
        <v>3.3520079353720478E-2</v>
      </c>
      <c r="P30" s="60">
        <v>3.3447030110685727E-2</v>
      </c>
      <c r="Q30" s="60">
        <v>3.0217301748779679E-2</v>
      </c>
      <c r="R30" s="60">
        <v>2.454497781157805E-2</v>
      </c>
      <c r="S30" s="60">
        <v>2.4491416006940714E-2</v>
      </c>
      <c r="T30" s="60">
        <v>2.5088473676184497E-2</v>
      </c>
      <c r="U30" s="60">
        <v>2.504059771392253E-2</v>
      </c>
      <c r="V30" s="60">
        <v>2.3359977047241465E-2</v>
      </c>
      <c r="W30" s="60">
        <v>1.9000424211021105E-2</v>
      </c>
      <c r="X30" s="60">
        <v>1.8963393589260358E-2</v>
      </c>
      <c r="Y30" s="60">
        <v>1.9647964171566779E-2</v>
      </c>
      <c r="Z30" s="60">
        <v>1.9615976827321857E-2</v>
      </c>
      <c r="AA30" s="60">
        <v>1.8969084392638447E-2</v>
      </c>
      <c r="AB30" s="60">
        <v>1.5953723630555583E-2</v>
      </c>
      <c r="AC30" s="60">
        <v>1.5926956910215617E-2</v>
      </c>
      <c r="AD30" s="60">
        <v>1.6975720702998354E-2</v>
      </c>
      <c r="AE30" s="60">
        <v>1.6955042704716261E-2</v>
      </c>
      <c r="AF30" s="60">
        <v>1.7405371588874896E-2</v>
      </c>
      <c r="AG30" s="60">
        <v>1.573865704931432E-2</v>
      </c>
      <c r="AH30" s="60">
        <v>1.5719213625778217E-2</v>
      </c>
      <c r="AI30" s="60">
        <v>1.6137623374389065E-2</v>
      </c>
      <c r="AJ30" s="60">
        <v>1.6121527269885805E-2</v>
      </c>
      <c r="AK30" s="60">
        <v>1.6897572512146519E-2</v>
      </c>
      <c r="AL30" s="60">
        <v>1.5863665952860151E-2</v>
      </c>
      <c r="AM30" s="60">
        <v>1.5847841325569378E-2</v>
      </c>
      <c r="AN30" s="60">
        <v>1.6079889362665467E-2</v>
      </c>
      <c r="AO30" s="60">
        <v>1.6067054678963411E-2</v>
      </c>
      <c r="AP30" s="60">
        <v>1.685421618980576E-2</v>
      </c>
      <c r="AQ30" s="60">
        <v>1.5915603027017111E-2</v>
      </c>
      <c r="AR30" s="60">
        <v>1.5902900533485198E-2</v>
      </c>
      <c r="AS30" s="60">
        <v>1.6038034558489178E-2</v>
      </c>
      <c r="AT30" s="60">
        <v>1.6027902851049491E-2</v>
      </c>
      <c r="AU30" s="60">
        <v>1.6711868475303371E-2</v>
      </c>
      <c r="AV30" s="60">
        <v>1.552418681225709E-2</v>
      </c>
      <c r="AW30" s="60">
        <v>1.5514336992597855E-2</v>
      </c>
      <c r="AX30" s="60">
        <v>1.561793660712274E-2</v>
      </c>
      <c r="AY30" s="60">
        <v>1.5610199668559588E-2</v>
      </c>
      <c r="AZ30" s="60">
        <v>1.6380992378138615E-2</v>
      </c>
      <c r="BA30" s="60">
        <v>1.496271582652775E-2</v>
      </c>
      <c r="BB30" s="60">
        <v>1.495533601366561E-2</v>
      </c>
      <c r="BC30" s="60">
        <v>1.5167543370840253E-2</v>
      </c>
      <c r="BD30" s="60">
        <v>1.5162525647379965E-2</v>
      </c>
      <c r="BE30" s="60">
        <v>1.6098890999245663E-2</v>
      </c>
      <c r="BF30" s="60">
        <v>1.4442190953114054E-2</v>
      </c>
      <c r="BG30" s="60">
        <v>1.4437455801795673E-2</v>
      </c>
      <c r="BH30" s="60">
        <v>1.4412687070337826E-2</v>
      </c>
      <c r="BI30" s="60">
        <v>1.4409470276403935E-2</v>
      </c>
      <c r="BJ30" s="60">
        <v>1.5663192635824386E-2</v>
      </c>
      <c r="BK30" s="60">
        <v>1.3884311959021067E-2</v>
      </c>
      <c r="BL30" s="60">
        <v>1.3881315881570266E-2</v>
      </c>
      <c r="BM30" s="60">
        <v>1.3898774115889134E-2</v>
      </c>
      <c r="BN30" s="60">
        <v>1.3896960865807495E-2</v>
      </c>
      <c r="BO30" s="60">
        <v>1.5506025182534966E-2</v>
      </c>
      <c r="BP30" s="60">
        <v>1.3667336784241924E-2</v>
      </c>
      <c r="BQ30" s="60">
        <v>1.3665619546842978E-2</v>
      </c>
      <c r="BR30" s="60">
        <v>1.3712111208672662E-2</v>
      </c>
      <c r="BS30" s="60">
        <v>1.3711247022963891E-2</v>
      </c>
      <c r="BT30" s="60">
        <v>1.5470093115446559E-2</v>
      </c>
      <c r="BU30" s="60">
        <v>1.3564331597212043E-2</v>
      </c>
      <c r="BV30" s="60">
        <v>1.3563546511515145E-2</v>
      </c>
      <c r="BW30" s="60">
        <v>1.3622602153110286E-2</v>
      </c>
      <c r="BX30" s="60">
        <v>1.3622523303332912E-2</v>
      </c>
      <c r="BY30" s="60">
        <v>1.5347267182009405E-2</v>
      </c>
      <c r="BZ30" s="60">
        <v>1.3355375480176956E-2</v>
      </c>
      <c r="CA30" s="60">
        <v>1.3355399601069351E-2</v>
      </c>
      <c r="CB30" s="60">
        <v>1.3451813336069707E-2</v>
      </c>
      <c r="CC30" s="60">
        <v>1.3452629077564282E-2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EFD77-2201-4B95-B99A-B8DDEF1BE51D}">
  <dimension ref="A1:U70"/>
  <sheetViews>
    <sheetView workbookViewId="0">
      <selection activeCell="I34" sqref="I34"/>
    </sheetView>
  </sheetViews>
  <sheetFormatPr defaultColWidth="8.6640625" defaultRowHeight="11.25" x14ac:dyDescent="0.2"/>
  <cols>
    <col min="1" max="1" width="26.6640625" bestFit="1" customWidth="1"/>
    <col min="2" max="2" width="26.6640625" customWidth="1"/>
    <col min="3" max="3" width="46" bestFit="1" customWidth="1"/>
    <col min="4" max="4" width="18.1640625" customWidth="1"/>
    <col min="5" max="5" width="10.1640625" bestFit="1" customWidth="1"/>
    <col min="6" max="6" width="12.6640625" bestFit="1" customWidth="1"/>
    <col min="7" max="7" width="11.1640625" bestFit="1" customWidth="1"/>
    <col min="8" max="21" width="10.1640625" bestFit="1" customWidth="1"/>
  </cols>
  <sheetData>
    <row r="1" spans="1:21" x14ac:dyDescent="0.2">
      <c r="D1">
        <v>2020</v>
      </c>
      <c r="E1" t="str">
        <f>'UN POP LE ESTIMATES'!U17</f>
        <v>2015-2020</v>
      </c>
      <c r="F1" t="str">
        <f>'UN POP LE MEDIUM VARIANT'!H17</f>
        <v>2020-2025</v>
      </c>
      <c r="G1" t="str">
        <f>'UN POP LE MEDIUM VARIANT'!I17</f>
        <v>2025-2030</v>
      </c>
      <c r="H1" t="str">
        <f>'UN POP LE MEDIUM VARIANT'!J17</f>
        <v>2030-2035</v>
      </c>
      <c r="I1" t="str">
        <f>'UN POP LE MEDIUM VARIANT'!K17</f>
        <v>2035-2040</v>
      </c>
      <c r="J1" t="str">
        <f>'UN POP LE MEDIUM VARIANT'!L17</f>
        <v>2040-2045</v>
      </c>
      <c r="K1" t="str">
        <f>'UN POP LE MEDIUM VARIANT'!M17</f>
        <v>2045-2050</v>
      </c>
      <c r="L1" t="str">
        <f>'UN POP LE MEDIUM VARIANT'!N17</f>
        <v>2050-2055</v>
      </c>
      <c r="M1" t="str">
        <f>'UN POP LE MEDIUM VARIANT'!O17</f>
        <v>2055-2060</v>
      </c>
      <c r="N1" t="str">
        <f>'UN POP LE MEDIUM VARIANT'!P17</f>
        <v>2060-2065</v>
      </c>
      <c r="O1" t="str">
        <f>'UN POP LE MEDIUM VARIANT'!Q17</f>
        <v>2065-2070</v>
      </c>
      <c r="P1" t="str">
        <f>'UN POP LE MEDIUM VARIANT'!R17</f>
        <v>2070-2075</v>
      </c>
      <c r="Q1" t="str">
        <f>'UN POP LE MEDIUM VARIANT'!S17</f>
        <v>2075-2080</v>
      </c>
      <c r="R1" t="str">
        <f>'UN POP LE MEDIUM VARIANT'!T17</f>
        <v>2080-2085</v>
      </c>
      <c r="S1" t="str">
        <f>'UN POP LE MEDIUM VARIANT'!U17</f>
        <v>2085-2090</v>
      </c>
      <c r="T1" t="str">
        <f>'UN POP LE MEDIUM VARIANT'!V17</f>
        <v>2090-2095</v>
      </c>
      <c r="U1" t="str">
        <f>'UN POP LE MEDIUM VARIANT'!W17</f>
        <v>2095-2100</v>
      </c>
    </row>
    <row r="2" spans="1:21" x14ac:dyDescent="0.2">
      <c r="B2" t="s">
        <v>668</v>
      </c>
      <c r="C2" t="str">
        <f>'WB Pop'!$C$4&amp;" (million)"</f>
        <v>Population, total (million)</v>
      </c>
      <c r="D2" s="52">
        <f>VLOOKUP(B2,'WB Pop'!$B$4:$BM$269,62,0)/1000000</f>
        <v>5726.4996449999999</v>
      </c>
      <c r="F2" s="52">
        <f t="shared" ref="F2:U2" si="0">F3+F4</f>
        <v>5863.0413899023615</v>
      </c>
      <c r="G2" s="52">
        <f t="shared" si="0"/>
        <v>6105.9557449074728</v>
      </c>
      <c r="H2" s="52">
        <f t="shared" si="0"/>
        <v>6319.1126110322884</v>
      </c>
      <c r="I2" s="52">
        <f t="shared" si="0"/>
        <v>6504.5832775590361</v>
      </c>
      <c r="J2" s="52">
        <f t="shared" si="0"/>
        <v>6661.1730156330286</v>
      </c>
      <c r="K2" s="52">
        <f t="shared" si="0"/>
        <v>6787.0184318024521</v>
      </c>
      <c r="L2" s="52">
        <f t="shared" si="0"/>
        <v>6878.246170192202</v>
      </c>
      <c r="M2" s="52">
        <f t="shared" si="0"/>
        <v>6932.7540309235992</v>
      </c>
      <c r="N2" s="52">
        <f t="shared" si="0"/>
        <v>6952.3149547745816</v>
      </c>
      <c r="O2" s="52">
        <f t="shared" si="0"/>
        <v>6943.4165749757485</v>
      </c>
      <c r="P2" s="52">
        <f t="shared" si="0"/>
        <v>6911.1126171455153</v>
      </c>
      <c r="Q2" s="52">
        <f t="shared" si="0"/>
        <v>6856.3285373142926</v>
      </c>
      <c r="R2" s="52">
        <f t="shared" si="0"/>
        <v>6780.7378848403696</v>
      </c>
      <c r="S2" s="52">
        <f t="shared" si="0"/>
        <v>6687.4711814180537</v>
      </c>
      <c r="T2" s="52">
        <f t="shared" si="0"/>
        <v>6581.8122526579064</v>
      </c>
      <c r="U2" s="52">
        <f t="shared" si="0"/>
        <v>6467.7143803249573</v>
      </c>
    </row>
    <row r="3" spans="1:21" x14ac:dyDescent="0.2">
      <c r="B3" t="s">
        <v>622</v>
      </c>
      <c r="C3" t="str">
        <f>'WB Pop'!$C$4&amp;" (million)"</f>
        <v>Population, total (million)</v>
      </c>
      <c r="D3" s="52">
        <f>VLOOKUP(B3,'WB Pop'!$B$4:$BM$269,62,0)/1000000</f>
        <v>2486.4677790000001</v>
      </c>
      <c r="F3" s="52">
        <f>D3*(1+F10)^2.5</f>
        <v>2515.6723392743506</v>
      </c>
      <c r="G3" s="52">
        <f>F3*(1+G10)^5</f>
        <v>2559.4335809384384</v>
      </c>
      <c r="H3" s="52">
        <f t="shared" ref="H3:U3" si="1">G3*(1+H10)^5</f>
        <v>2587.8602811168025</v>
      </c>
      <c r="I3" s="52">
        <f t="shared" si="1"/>
        <v>2600.3576155782407</v>
      </c>
      <c r="J3" s="52">
        <f t="shared" si="1"/>
        <v>2597.7758561409773</v>
      </c>
      <c r="K3" s="52">
        <f t="shared" si="1"/>
        <v>2580.9966934355989</v>
      </c>
      <c r="L3" s="52">
        <f t="shared" si="1"/>
        <v>2550.9851682783374</v>
      </c>
      <c r="M3" s="52">
        <f t="shared" si="1"/>
        <v>2509.5236787349872</v>
      </c>
      <c r="N3" s="52">
        <f t="shared" si="1"/>
        <v>2459.267574153158</v>
      </c>
      <c r="O3" s="52">
        <f t="shared" si="1"/>
        <v>2402.8483371561856</v>
      </c>
      <c r="P3" s="52">
        <f t="shared" si="1"/>
        <v>2342.6440682038083</v>
      </c>
      <c r="Q3" s="52">
        <f t="shared" si="1"/>
        <v>2279.021453073683</v>
      </c>
      <c r="R3" s="52">
        <f t="shared" si="1"/>
        <v>2212.3680249980639</v>
      </c>
      <c r="S3" s="52">
        <f t="shared" si="1"/>
        <v>2144.0758711554072</v>
      </c>
      <c r="T3" s="52">
        <f t="shared" si="1"/>
        <v>2076.6046644556432</v>
      </c>
      <c r="U3" s="52">
        <f t="shared" si="1"/>
        <v>2011.5431201968306</v>
      </c>
    </row>
    <row r="4" spans="1:21" x14ac:dyDescent="0.2">
      <c r="B4" t="s">
        <v>624</v>
      </c>
      <c r="C4" t="str">
        <f>'WB Pop'!$C$4&amp;" (million)"</f>
        <v>Population, total (million)</v>
      </c>
      <c r="D4" s="52">
        <f>VLOOKUP(B4,'WB Pop'!$B$4:$BM$269,62,0)/1000000</f>
        <v>3240.0318659999998</v>
      </c>
      <c r="F4" s="52">
        <f>D4*(1+F11)^2.5</f>
        <v>3347.3690506280109</v>
      </c>
      <c r="G4" s="52">
        <f t="shared" ref="G4:U7" si="2">F4*(1+G11)^5</f>
        <v>3546.522163969034</v>
      </c>
      <c r="H4" s="52">
        <f t="shared" si="2"/>
        <v>3731.2523299154859</v>
      </c>
      <c r="I4" s="52">
        <f t="shared" si="2"/>
        <v>3904.2256619807954</v>
      </c>
      <c r="J4" s="52">
        <f t="shared" si="2"/>
        <v>4063.3971594920517</v>
      </c>
      <c r="K4" s="52">
        <f t="shared" si="2"/>
        <v>4206.0217383668532</v>
      </c>
      <c r="L4" s="52">
        <f t="shared" si="2"/>
        <v>4327.2610019138647</v>
      </c>
      <c r="M4" s="52">
        <f t="shared" si="2"/>
        <v>4423.2303521886124</v>
      </c>
      <c r="N4" s="52">
        <f t="shared" si="2"/>
        <v>4493.0473806214231</v>
      </c>
      <c r="O4" s="52">
        <f t="shared" si="2"/>
        <v>4540.5682378195625</v>
      </c>
      <c r="P4" s="52">
        <f t="shared" si="2"/>
        <v>4568.468548941707</v>
      </c>
      <c r="Q4" s="52">
        <f t="shared" si="2"/>
        <v>4577.3070842406096</v>
      </c>
      <c r="R4" s="52">
        <f t="shared" si="2"/>
        <v>4568.3698598423061</v>
      </c>
      <c r="S4" s="52">
        <f t="shared" si="2"/>
        <v>4543.3953102626465</v>
      </c>
      <c r="T4" s="52">
        <f t="shared" si="2"/>
        <v>4505.2075882022637</v>
      </c>
      <c r="U4" s="52">
        <f t="shared" si="2"/>
        <v>4456.171260128127</v>
      </c>
    </row>
    <row r="5" spans="1:21" x14ac:dyDescent="0.2">
      <c r="B5" t="s">
        <v>626</v>
      </c>
      <c r="C5" t="str">
        <f>'WB Pop'!$C$4&amp;" (million)"</f>
        <v>Population, total (million)</v>
      </c>
      <c r="D5" s="52">
        <f>VLOOKUP(B5,'WB Pop'!$B$4:$BM$269,62,0)/1000000</f>
        <v>631.14723200000003</v>
      </c>
      <c r="F5" s="52">
        <f>D5*(1+F12)^2.5</f>
        <v>670.12492774050259</v>
      </c>
      <c r="G5" s="52">
        <f t="shared" si="2"/>
        <v>748.25575442321519</v>
      </c>
      <c r="H5" s="52">
        <f t="shared" si="2"/>
        <v>826.98693765069879</v>
      </c>
      <c r="I5" s="52">
        <f t="shared" si="2"/>
        <v>905.04164564944097</v>
      </c>
      <c r="J5" s="52">
        <f t="shared" si="2"/>
        <v>981.21898496054996</v>
      </c>
      <c r="K5" s="52">
        <f t="shared" si="2"/>
        <v>1054.5421024308328</v>
      </c>
      <c r="L5" s="52">
        <f t="shared" si="2"/>
        <v>1124.048147843298</v>
      </c>
      <c r="M5" s="52">
        <f t="shared" si="2"/>
        <v>1188.3386294590518</v>
      </c>
      <c r="N5" s="52">
        <f t="shared" si="2"/>
        <v>1246.5406832537587</v>
      </c>
      <c r="O5" s="52">
        <f t="shared" si="2"/>
        <v>1299.1494621121778</v>
      </c>
      <c r="P5" s="52">
        <f t="shared" si="2"/>
        <v>1346.1408231855262</v>
      </c>
      <c r="Q5" s="52">
        <f t="shared" si="2"/>
        <v>1387.3245912767161</v>
      </c>
      <c r="R5" s="52">
        <f t="shared" si="2"/>
        <v>1422.1308709388959</v>
      </c>
      <c r="S5" s="52">
        <f t="shared" si="2"/>
        <v>1450.4985834677195</v>
      </c>
      <c r="T5" s="52">
        <f t="shared" si="2"/>
        <v>1472.6257769701058</v>
      </c>
      <c r="U5" s="52">
        <f t="shared" si="2"/>
        <v>1489.0597856737411</v>
      </c>
    </row>
    <row r="6" spans="1:21" x14ac:dyDescent="0.2">
      <c r="B6" t="s">
        <v>762</v>
      </c>
      <c r="C6" t="str">
        <f>'WB Pop'!$C$4&amp;" (million)"</f>
        <v>Population, total (million)</v>
      </c>
      <c r="D6" s="52">
        <f>D4+D5</f>
        <v>3871.1790979999996</v>
      </c>
      <c r="F6" s="52">
        <f t="shared" ref="F6:U6" si="3">F4+F5</f>
        <v>4017.4939783685136</v>
      </c>
      <c r="G6" s="52">
        <f t="shared" si="3"/>
        <v>4294.7779183922494</v>
      </c>
      <c r="H6" s="52">
        <f t="shared" si="3"/>
        <v>4558.2392675661849</v>
      </c>
      <c r="I6" s="52">
        <f t="shared" si="3"/>
        <v>4809.2673076302362</v>
      </c>
      <c r="J6" s="52">
        <f t="shared" si="3"/>
        <v>5044.6161444526015</v>
      </c>
      <c r="K6" s="52">
        <f t="shared" si="3"/>
        <v>5260.5638407976858</v>
      </c>
      <c r="L6" s="52">
        <f t="shared" si="3"/>
        <v>5451.3091497571622</v>
      </c>
      <c r="M6" s="52">
        <f t="shared" si="3"/>
        <v>5611.5689816476643</v>
      </c>
      <c r="N6" s="52">
        <f t="shared" si="3"/>
        <v>5739.5880638751823</v>
      </c>
      <c r="O6" s="52">
        <f t="shared" si="3"/>
        <v>5839.7176999317398</v>
      </c>
      <c r="P6" s="52">
        <f t="shared" si="3"/>
        <v>5914.6093721272337</v>
      </c>
      <c r="Q6" s="52">
        <f t="shared" si="3"/>
        <v>5964.6316755173257</v>
      </c>
      <c r="R6" s="52">
        <f t="shared" si="3"/>
        <v>5990.500730781202</v>
      </c>
      <c r="S6" s="52">
        <f t="shared" si="3"/>
        <v>5993.8938937303665</v>
      </c>
      <c r="T6" s="52">
        <f t="shared" si="3"/>
        <v>5977.8333651723697</v>
      </c>
      <c r="U6" s="52">
        <f t="shared" si="3"/>
        <v>5945.2310458018683</v>
      </c>
    </row>
    <row r="7" spans="1:21" x14ac:dyDescent="0.2">
      <c r="B7" t="s">
        <v>343</v>
      </c>
      <c r="C7" t="str">
        <f>'WB Pop'!$C$4&amp;" (million)"</f>
        <v>Population, total (million)</v>
      </c>
      <c r="D7" s="52">
        <f>VLOOKUP(B7,'WB Pop'!$B$4:$BM$269,62,0)/1000000</f>
        <v>326.83819899999997</v>
      </c>
      <c r="F7" s="52">
        <f>D7*(1+F14)^2.5</f>
        <v>333.31208927206552</v>
      </c>
      <c r="G7" s="52">
        <f t="shared" si="2"/>
        <v>346.15589031417812</v>
      </c>
      <c r="H7" s="52">
        <f t="shared" si="2"/>
        <v>358.40701111172677</v>
      </c>
      <c r="I7" s="52">
        <f t="shared" si="2"/>
        <v>369.8478761024532</v>
      </c>
      <c r="J7" s="52">
        <f t="shared" si="2"/>
        <v>380.44977168763938</v>
      </c>
      <c r="K7" s="52">
        <f t="shared" si="2"/>
        <v>390.17172446074073</v>
      </c>
      <c r="L7" s="52">
        <f t="shared" si="2"/>
        <v>399.38298803411794</v>
      </c>
      <c r="M7" s="52">
        <f t="shared" si="2"/>
        <v>408.57405021018513</v>
      </c>
      <c r="N7" s="52">
        <f t="shared" si="2"/>
        <v>417.87293045222498</v>
      </c>
      <c r="O7" s="52">
        <f t="shared" si="2"/>
        <v>426.63570685878614</v>
      </c>
      <c r="P7" s="52">
        <f t="shared" si="2"/>
        <v>434.45908853811972</v>
      </c>
      <c r="Q7" s="52">
        <f t="shared" si="2"/>
        <v>441.06432167838733</v>
      </c>
      <c r="R7" s="52">
        <f t="shared" si="2"/>
        <v>446.27976890700864</v>
      </c>
      <c r="S7" s="52">
        <f t="shared" si="2"/>
        <v>450.15947704012729</v>
      </c>
      <c r="T7" s="52">
        <f t="shared" si="2"/>
        <v>452.89846592848136</v>
      </c>
      <c r="U7" s="52">
        <f t="shared" si="2"/>
        <v>454.615680663197</v>
      </c>
    </row>
    <row r="8" spans="1:21" x14ac:dyDescent="0.2">
      <c r="D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</row>
    <row r="9" spans="1:21" x14ac:dyDescent="0.2">
      <c r="B9" t="s">
        <v>668</v>
      </c>
      <c r="C9" t="s">
        <v>757</v>
      </c>
      <c r="D9" s="52"/>
    </row>
    <row r="10" spans="1:21" x14ac:dyDescent="0.2">
      <c r="B10" t="s">
        <v>622</v>
      </c>
      <c r="C10" t="s">
        <v>757</v>
      </c>
      <c r="D10" s="52"/>
      <c r="F10" s="58">
        <f>(SUMIFS(IIASA!U:U,IIASA!$D:$D,"Population",IIASA!$E:$E,CALC!$B10)/SUMIFS(IIASA!T:T,IIASA!$D:$D,"Population",IIASA!$E:$E,CALC!$B10))^0.2-1</f>
        <v>4.6817086447519252E-3</v>
      </c>
      <c r="G10" s="58">
        <f>(SUMIFS(IIASA!V:V,IIASA!$D:$D,"Population",IIASA!$E:$E,CALC!$B10)/SUMIFS(IIASA!U:U,IIASA!$D:$D,"Population",IIASA!$E:$E,CALC!$B10))^0.2-1</f>
        <v>3.4551306544443605E-3</v>
      </c>
      <c r="H10" s="58">
        <f>(SUMIFS(IIASA!W:W,IIASA!$D:$D,"Population",IIASA!$E:$E,CALC!$B10)/SUMIFS(IIASA!V:V,IIASA!$D:$D,"Population",IIASA!$E:$E,CALC!$B10))^0.2-1</f>
        <v>2.2115241026101629E-3</v>
      </c>
      <c r="I10" s="58">
        <f>(SUMIFS(IIASA!X:X,IIASA!$D:$D,"Population",IIASA!$E:$E,CALC!$B10)/SUMIFS(IIASA!W:W,IIASA!$D:$D,"Population",IIASA!$E:$E,CALC!$B10))^0.2-1</f>
        <v>9.6398274191145106E-4</v>
      </c>
      <c r="J10" s="58">
        <f>(SUMIFS(IIASA!Y:Y,IIASA!$D:$D,"Population",IIASA!$E:$E,CALC!$B10)/SUMIFS(IIASA!X:X,IIASA!$D:$D,"Population",IIASA!$E:$E,CALC!$B10))^0.2-1</f>
        <v>-1.9864847440342892E-4</v>
      </c>
      <c r="K10" s="58">
        <f>(SUMIFS(IIASA!Z:Z,IIASA!$D:$D,"Population",IIASA!$E:$E,CALC!$B10)/SUMIFS(IIASA!Y:Y,IIASA!$D:$D,"Population",IIASA!$E:$E,CALC!$B10))^0.2-1</f>
        <v>-1.2951604280448947E-3</v>
      </c>
      <c r="L10" s="58">
        <f>(SUMIFS(IIASA!AA:AA,IIASA!$D:$D,"Population",IIASA!$E:$E,CALC!$B10)/SUMIFS(IIASA!Z:Z,IIASA!$D:$D,"Population",IIASA!$E:$E,CALC!$B10))^0.2-1</f>
        <v>-2.3364691082725653E-3</v>
      </c>
      <c r="M10" s="58">
        <f>(SUMIFS(IIASA!AB:AB,IIASA!$D:$D,"Population",IIASA!$E:$E,CALC!$B10)/SUMIFS(IIASA!AA:AA,IIASA!$D:$D,"Population",IIASA!$E:$E,CALC!$B10))^0.2-1</f>
        <v>-3.2719672809109479E-3</v>
      </c>
      <c r="N10" s="58">
        <f>(SUMIFS(IIASA!AC:AC,IIASA!$D:$D,"Population",IIASA!$E:$E,CALC!$B10)/SUMIFS(IIASA!AB:AB,IIASA!$D:$D,"Population",IIASA!$E:$E,CALC!$B10))^0.2-1</f>
        <v>-4.0377052946526382E-3</v>
      </c>
      <c r="O10" s="58">
        <f>(SUMIFS(IIASA!AD:AD,IIASA!$D:$D,"Population",IIASA!$E:$E,CALC!$B10)/SUMIFS(IIASA!AC:AC,IIASA!$D:$D,"Population",IIASA!$E:$E,CALC!$B10))^0.2-1</f>
        <v>-4.6309898904343116E-3</v>
      </c>
      <c r="P10" s="58">
        <f>(SUMIFS(IIASA!AE:AE,IIASA!$D:$D,"Population",IIASA!$E:$E,CALC!$B10)/SUMIFS(IIASA!AD:AD,IIASA!$D:$D,"Population",IIASA!$E:$E,CALC!$B10))^0.2-1</f>
        <v>-5.0620654766577733E-3</v>
      </c>
      <c r="Q10" s="58">
        <f>(SUMIFS(IIASA!AF:AF,IIASA!$D:$D,"Population",IIASA!$E:$E,CALC!$B10)/SUMIFS(IIASA!AE:AE,IIASA!$D:$D,"Population",IIASA!$E:$E,CALC!$B10))^0.2-1</f>
        <v>-5.4916796021288183E-3</v>
      </c>
      <c r="R10" s="58">
        <f>(SUMIFS(IIASA!AG:AG,IIASA!$D:$D,"Population",IIASA!$E:$E,CALC!$B10)/SUMIFS(IIASA!AF:AF,IIASA!$D:$D,"Population",IIASA!$E:$E,CALC!$B10))^0.2-1</f>
        <v>-5.9189569817984511E-3</v>
      </c>
      <c r="S10" s="58">
        <f>(SUMIFS(IIASA!AH:AH,IIASA!$D:$D,"Population",IIASA!$E:$E,CALC!$B10)/SUMIFS(IIASA!AG:AG,IIASA!$D:$D,"Population",IIASA!$E:$E,CALC!$B10))^0.2-1</f>
        <v>-6.2513417774905378E-3</v>
      </c>
      <c r="T10" s="58">
        <f>(SUMIFS(IIASA!AI:AI,IIASA!$D:$D,"Population",IIASA!$E:$E,CALC!$B10)/SUMIFS(IIASA!AH:AH,IIASA!$D:$D,"Population",IIASA!$E:$E,CALC!$B10))^0.2-1</f>
        <v>-6.3744848491780193E-3</v>
      </c>
      <c r="U10" s="58">
        <f>(SUMIFS(IIASA!AJ:AJ,IIASA!$D:$D,"Population",IIASA!$E:$E,CALC!$B10)/SUMIFS(IIASA!AI:AI,IIASA!$D:$D,"Population",IIASA!$E:$E,CALC!$B10))^0.2-1</f>
        <v>-6.3461849786996538E-3</v>
      </c>
    </row>
    <row r="11" spans="1:21" x14ac:dyDescent="0.2">
      <c r="B11" t="s">
        <v>624</v>
      </c>
      <c r="C11" t="s">
        <v>757</v>
      </c>
      <c r="D11" s="52"/>
      <c r="F11" s="58">
        <f>(SUMIFS(IIASA!U:U,IIASA!$D:$D,"Population",IIASA!$E:$E,CALC!$B11)/SUMIFS(IIASA!T:T,IIASA!$D:$D,"Population",IIASA!$E:$E,CALC!$B11))^0.2-1</f>
        <v>1.3121952747367605E-2</v>
      </c>
      <c r="G11" s="58">
        <f>(SUMIFS(IIASA!V:V,IIASA!$D:$D,"Population",IIASA!$E:$E,CALC!$B11)/SUMIFS(IIASA!U:U,IIASA!$D:$D,"Population",IIASA!$E:$E,CALC!$B11))^0.2-1</f>
        <v>1.1625612588609391E-2</v>
      </c>
      <c r="H11" s="58">
        <f>(SUMIFS(IIASA!W:W,IIASA!$D:$D,"Population",IIASA!$E:$E,CALC!$B11)/SUMIFS(IIASA!V:V,IIASA!$D:$D,"Population",IIASA!$E:$E,CALC!$B11))^0.2-1</f>
        <v>1.0207034281238592E-2</v>
      </c>
      <c r="I11" s="58">
        <f>(SUMIFS(IIASA!X:X,IIASA!$D:$D,"Population",IIASA!$E:$E,CALC!$B11)/SUMIFS(IIASA!W:W,IIASA!$D:$D,"Population",IIASA!$E:$E,CALC!$B11))^0.2-1</f>
        <v>9.1043037416718153E-3</v>
      </c>
      <c r="J11" s="58">
        <f>(SUMIFS(IIASA!Y:Y,IIASA!$D:$D,"Population",IIASA!$E:$E,CALC!$B11)/SUMIFS(IIASA!X:X,IIASA!$D:$D,"Population",IIASA!$E:$E,CALC!$B11))^0.2-1</f>
        <v>8.0239996864062135E-3</v>
      </c>
      <c r="K11" s="58">
        <f>(SUMIFS(IIASA!Z:Z,IIASA!$D:$D,"Population",IIASA!$E:$E,CALC!$B11)/SUMIFS(IIASA!Y:Y,IIASA!$D:$D,"Population",IIASA!$E:$E,CALC!$B11))^0.2-1</f>
        <v>6.9234335450725215E-3</v>
      </c>
      <c r="L11" s="58">
        <f>(SUMIFS(IIASA!AA:AA,IIASA!$D:$D,"Population",IIASA!$E:$E,CALC!$B11)/SUMIFS(IIASA!Z:Z,IIASA!$D:$D,"Population",IIASA!$E:$E,CALC!$B11))^0.2-1</f>
        <v>5.6996883872746373E-3</v>
      </c>
      <c r="M11" s="58">
        <f>(SUMIFS(IIASA!AB:AB,IIASA!$D:$D,"Population",IIASA!$E:$E,CALC!$B11)/SUMIFS(IIASA!AA:AA,IIASA!$D:$D,"Population",IIASA!$E:$E,CALC!$B11))^0.2-1</f>
        <v>4.3967372643296532E-3</v>
      </c>
      <c r="N11" s="58">
        <f>(SUMIFS(IIASA!AC:AC,IIASA!$D:$D,"Population",IIASA!$E:$E,CALC!$B11)/SUMIFS(IIASA!AB:AB,IIASA!$D:$D,"Population",IIASA!$E:$E,CALC!$B11))^0.2-1</f>
        <v>3.1370898800335834E-3</v>
      </c>
      <c r="O11" s="58">
        <f>(SUMIFS(IIASA!AD:AD,IIASA!$D:$D,"Population",IIASA!$E:$E,CALC!$B11)/SUMIFS(IIASA!AC:AC,IIASA!$D:$D,"Population",IIASA!$E:$E,CALC!$B11))^0.2-1</f>
        <v>2.1064136333397432E-3</v>
      </c>
      <c r="P11" s="58">
        <f>(SUMIFS(IIASA!AE:AE,IIASA!$D:$D,"Population",IIASA!$E:$E,CALC!$B11)/SUMIFS(IIASA!AD:AD,IIASA!$D:$D,"Population",IIASA!$E:$E,CALC!$B11))^0.2-1</f>
        <v>1.2259253062798514E-3</v>
      </c>
      <c r="Q11" s="58">
        <f>(SUMIFS(IIASA!AF:AF,IIASA!$D:$D,"Population",IIASA!$E:$E,CALC!$B11)/SUMIFS(IIASA!AE:AE,IIASA!$D:$D,"Population",IIASA!$E:$E,CALC!$B11))^0.2-1</f>
        <v>3.8663737006006116E-4</v>
      </c>
      <c r="R11" s="58">
        <f>(SUMIFS(IIASA!AG:AG,IIASA!$D:$D,"Population",IIASA!$E:$E,CALC!$B11)/SUMIFS(IIASA!AF:AF,IIASA!$D:$D,"Population",IIASA!$E:$E,CALC!$B11))^0.2-1</f>
        <v>-3.9080675250657837E-4</v>
      </c>
      <c r="S11" s="58">
        <f>(SUMIFS(IIASA!AH:AH,IIASA!$D:$D,"Population",IIASA!$E:$E,CALC!$B11)/SUMIFS(IIASA!AG:AG,IIASA!$D:$D,"Population",IIASA!$E:$E,CALC!$B11))^0.2-1</f>
        <v>-1.0957668894404637E-3</v>
      </c>
      <c r="T11" s="58">
        <f>(SUMIFS(IIASA!AI:AI,IIASA!$D:$D,"Population",IIASA!$E:$E,CALC!$B11)/SUMIFS(IIASA!AH:AH,IIASA!$D:$D,"Population",IIASA!$E:$E,CALC!$B11))^0.2-1</f>
        <v>-1.6867016625592424E-3</v>
      </c>
      <c r="U11" s="58">
        <f>(SUMIFS(IIASA!AJ:AJ,IIASA!$D:$D,"Population",IIASA!$E:$E,CALC!$B11)/SUMIFS(IIASA!AI:AI,IIASA!$D:$D,"Population",IIASA!$E:$E,CALC!$B11))^0.2-1</f>
        <v>-2.1864131137335763E-3</v>
      </c>
    </row>
    <row r="12" spans="1:21" x14ac:dyDescent="0.2">
      <c r="B12" t="s">
        <v>626</v>
      </c>
      <c r="C12" t="s">
        <v>757</v>
      </c>
      <c r="D12" s="52"/>
      <c r="F12" s="58">
        <f>(SUMIFS(IIASA!U:U,IIASA!$D:$D,"Population",IIASA!$E:$E,CALC!$B12)/SUMIFS(IIASA!T:T,IIASA!$D:$D,"Population",IIASA!$E:$E,CALC!$B12))^0.2-1</f>
        <v>2.4259584632895681E-2</v>
      </c>
      <c r="G12" s="58">
        <f>(SUMIFS(IIASA!V:V,IIASA!$D:$D,"Population",IIASA!$E:$E,CALC!$B12)/SUMIFS(IIASA!U:U,IIASA!$D:$D,"Population",IIASA!$E:$E,CALC!$B12))^0.2-1</f>
        <v>2.2301171349980775E-2</v>
      </c>
      <c r="H12" s="58">
        <f>(SUMIFS(IIASA!W:W,IIASA!$D:$D,"Population",IIASA!$E:$E,CALC!$B12)/SUMIFS(IIASA!V:V,IIASA!$D:$D,"Population",IIASA!$E:$E,CALC!$B12))^0.2-1</f>
        <v>2.0210330657362219E-2</v>
      </c>
      <c r="I12" s="58">
        <f>(SUMIFS(IIASA!X:X,IIASA!$D:$D,"Population",IIASA!$E:$E,CALC!$B12)/SUMIFS(IIASA!W:W,IIASA!$D:$D,"Population",IIASA!$E:$E,CALC!$B12))^0.2-1</f>
        <v>1.8202086795710892E-2</v>
      </c>
      <c r="J12" s="58">
        <f>(SUMIFS(IIASA!Y:Y,IIASA!$D:$D,"Population",IIASA!$E:$E,CALC!$B12)/SUMIFS(IIASA!X:X,IIASA!$D:$D,"Population",IIASA!$E:$E,CALC!$B12))^0.2-1</f>
        <v>1.6294267102888726E-2</v>
      </c>
      <c r="K12" s="58">
        <f>(SUMIFS(IIASA!Z:Z,IIASA!$D:$D,"Population",IIASA!$E:$E,CALC!$B12)/SUMIFS(IIASA!Y:Y,IIASA!$D:$D,"Population",IIASA!$E:$E,CALC!$B12))^0.2-1</f>
        <v>1.4517624702342635E-2</v>
      </c>
      <c r="L12" s="58">
        <f>(SUMIFS(IIASA!AA:AA,IIASA!$D:$D,"Population",IIASA!$E:$E,CALC!$B12)/SUMIFS(IIASA!Z:Z,IIASA!$D:$D,"Population",IIASA!$E:$E,CALC!$B12))^0.2-1</f>
        <v>1.2847821107903945E-2</v>
      </c>
      <c r="M12" s="58">
        <f>(SUMIFS(IIASA!AB:AB,IIASA!$D:$D,"Population",IIASA!$E:$E,CALC!$B12)/SUMIFS(IIASA!AA:AA,IIASA!$D:$D,"Population",IIASA!$E:$E,CALC!$B12))^0.2-1</f>
        <v>1.1186027980104152E-2</v>
      </c>
      <c r="N12" s="58">
        <f>(SUMIFS(IIASA!AC:AC,IIASA!$D:$D,"Population",IIASA!$E:$E,CALC!$B12)/SUMIFS(IIASA!AB:AB,IIASA!$D:$D,"Population",IIASA!$E:$E,CALC!$B12))^0.2-1</f>
        <v>9.6090814853606599E-3</v>
      </c>
      <c r="O12" s="58">
        <f>(SUMIFS(IIASA!AD:AD,IIASA!$D:$D,"Population",IIASA!$E:$E,CALC!$B12)/SUMIFS(IIASA!AC:AC,IIASA!$D:$D,"Population",IIASA!$E:$E,CALC!$B12))^0.2-1</f>
        <v>8.3017760028243348E-3</v>
      </c>
      <c r="P12" s="58">
        <f>(SUMIFS(IIASA!AE:AE,IIASA!$D:$D,"Population",IIASA!$E:$E,CALC!$B12)/SUMIFS(IIASA!AD:AD,IIASA!$D:$D,"Population",IIASA!$E:$E,CALC!$B12))^0.2-1</f>
        <v>7.1317222207787356E-3</v>
      </c>
      <c r="Q12" s="58">
        <f>(SUMIFS(IIASA!AF:AF,IIASA!$D:$D,"Population",IIASA!$E:$E,CALC!$B12)/SUMIFS(IIASA!AE:AE,IIASA!$D:$D,"Population",IIASA!$E:$E,CALC!$B12))^0.2-1</f>
        <v>6.0452570026454655E-3</v>
      </c>
      <c r="R12" s="58">
        <f>(SUMIFS(IIASA!AG:AG,IIASA!$D:$D,"Population",IIASA!$E:$E,CALC!$B12)/SUMIFS(IIASA!AF:AF,IIASA!$D:$D,"Population",IIASA!$E:$E,CALC!$B12))^0.2-1</f>
        <v>4.9681449504992425E-3</v>
      </c>
      <c r="S12" s="58">
        <f>(SUMIFS(IIASA!AH:AH,IIASA!$D:$D,"Population",IIASA!$E:$E,CALC!$B12)/SUMIFS(IIASA!AG:AG,IIASA!$D:$D,"Population",IIASA!$E:$E,CALC!$B12))^0.2-1</f>
        <v>3.9580098820433118E-3</v>
      </c>
      <c r="T12" s="58">
        <f>(SUMIFS(IIASA!AI:AI,IIASA!$D:$D,"Population",IIASA!$E:$E,CALC!$B12)/SUMIFS(IIASA!AH:AH,IIASA!$D:$D,"Population",IIASA!$E:$E,CALC!$B12))^0.2-1</f>
        <v>3.0325292812944937E-3</v>
      </c>
      <c r="U12" s="58">
        <f>(SUMIFS(IIASA!AJ:AJ,IIASA!$D:$D,"Population",IIASA!$E:$E,CALC!$B12)/SUMIFS(IIASA!AI:AI,IIASA!$D:$D,"Population",IIASA!$E:$E,CALC!$B12))^0.2-1</f>
        <v>2.2220359235443077E-3</v>
      </c>
    </row>
    <row r="13" spans="1:21" x14ac:dyDescent="0.2">
      <c r="B13" t="s">
        <v>762</v>
      </c>
      <c r="C13" t="s">
        <v>757</v>
      </c>
      <c r="D13" s="52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</row>
    <row r="14" spans="1:21" x14ac:dyDescent="0.2">
      <c r="B14" t="s">
        <v>343</v>
      </c>
      <c r="C14" t="s">
        <v>757</v>
      </c>
      <c r="D14" s="52"/>
      <c r="F14" s="58">
        <f>(SUMIFS(IIASA!U:U,IIASA!$D:$D,"Population",IIASA!$E:$E,CALC!$B14)/SUMIFS(IIASA!T:T,IIASA!$D:$D,"Population",IIASA!$E:$E,CALC!$B14))^0.2-1</f>
        <v>7.8764621784366273E-3</v>
      </c>
      <c r="G14" s="58">
        <f>(SUMIFS(IIASA!V:V,IIASA!$D:$D,"Population",IIASA!$E:$E,CALC!$B14)/SUMIFS(IIASA!U:U,IIASA!$D:$D,"Population",IIASA!$E:$E,CALC!$B14))^0.2-1</f>
        <v>7.5906575863236014E-3</v>
      </c>
      <c r="H14" s="58">
        <f>(SUMIFS(IIASA!W:W,IIASA!$D:$D,"Population",IIASA!$E:$E,CALC!$B14)/SUMIFS(IIASA!V:V,IIASA!$D:$D,"Population",IIASA!$E:$E,CALC!$B14))^0.2-1</f>
        <v>6.9802530947076225E-3</v>
      </c>
      <c r="I14" s="58">
        <f>(SUMIFS(IIASA!X:X,IIASA!$D:$D,"Population",IIASA!$E:$E,CALC!$B14)/SUMIFS(IIASA!W:W,IIASA!$D:$D,"Population",IIASA!$E:$E,CALC!$B14))^0.2-1</f>
        <v>6.3042953960439352E-3</v>
      </c>
      <c r="J14" s="58">
        <f>(SUMIFS(IIASA!Y:Y,IIASA!$D:$D,"Population",IIASA!$E:$E,CALC!$B14)/SUMIFS(IIASA!X:X,IIASA!$D:$D,"Population",IIASA!$E:$E,CALC!$B14))^0.2-1</f>
        <v>5.6684828100399542E-3</v>
      </c>
      <c r="K14" s="58">
        <f>(SUMIFS(IIASA!Z:Z,IIASA!$D:$D,"Population",IIASA!$E:$E,CALC!$B14)/SUMIFS(IIASA!Y:Y,IIASA!$D:$D,"Population",IIASA!$E:$E,CALC!$B14))^0.2-1</f>
        <v>5.0593150967095379E-3</v>
      </c>
      <c r="L14" s="58">
        <f>(SUMIFS(IIASA!AA:AA,IIASA!$D:$D,"Population",IIASA!$E:$E,CALC!$B14)/SUMIFS(IIASA!Z:Z,IIASA!$D:$D,"Population",IIASA!$E:$E,CALC!$B14))^0.2-1</f>
        <v>4.6776793297367281E-3</v>
      </c>
      <c r="M14" s="58">
        <f>(SUMIFS(IIASA!AB:AB,IIASA!$D:$D,"Population",IIASA!$E:$E,CALC!$B14)/SUMIFS(IIASA!AA:AA,IIASA!$D:$D,"Population",IIASA!$E:$E,CALC!$B14))^0.2-1</f>
        <v>4.5608381196928782E-3</v>
      </c>
      <c r="N14" s="58">
        <f>(SUMIFS(IIASA!AC:AC,IIASA!$D:$D,"Population",IIASA!$E:$E,CALC!$B14)/SUMIFS(IIASA!AB:AB,IIASA!$D:$D,"Population",IIASA!$E:$E,CALC!$B14))^0.2-1</f>
        <v>4.5109881801519425E-3</v>
      </c>
      <c r="O14" s="58">
        <f>(SUMIFS(IIASA!AD:AD,IIASA!$D:$D,"Population",IIASA!$E:$E,CALC!$B14)/SUMIFS(IIASA!AC:AC,IIASA!$D:$D,"Population",IIASA!$E:$E,CALC!$B14))^0.2-1</f>
        <v>4.1592480400782783E-3</v>
      </c>
      <c r="P14" s="58">
        <f>(SUMIFS(IIASA!AE:AE,IIASA!$D:$D,"Population",IIASA!$E:$E,CALC!$B14)/SUMIFS(IIASA!AD:AD,IIASA!$D:$D,"Population",IIASA!$E:$E,CALC!$B14))^0.2-1</f>
        <v>3.6408677439900838E-3</v>
      </c>
      <c r="Q14" s="58">
        <f>(SUMIFS(IIASA!AF:AF,IIASA!$D:$D,"Population",IIASA!$E:$E,CALC!$B14)/SUMIFS(IIASA!AE:AE,IIASA!$D:$D,"Population",IIASA!$E:$E,CALC!$B14))^0.2-1</f>
        <v>3.0223453538316125E-3</v>
      </c>
      <c r="R14" s="58">
        <f>(SUMIFS(IIASA!AG:AG,IIASA!$D:$D,"Population",IIASA!$E:$E,CALC!$B14)/SUMIFS(IIASA!AF:AF,IIASA!$D:$D,"Population",IIASA!$E:$E,CALC!$B14))^0.2-1</f>
        <v>2.3538301080132662E-3</v>
      </c>
      <c r="S14" s="58">
        <f>(SUMIFS(IIASA!AH:AH,IIASA!$D:$D,"Population",IIASA!$E:$E,CALC!$B14)/SUMIFS(IIASA!AG:AG,IIASA!$D:$D,"Population",IIASA!$E:$E,CALC!$B14))^0.2-1</f>
        <v>1.7326740480354541E-3</v>
      </c>
      <c r="T14" s="58">
        <f>(SUMIFS(IIASA!AI:AI,IIASA!$D:$D,"Population",IIASA!$E:$E,CALC!$B14)/SUMIFS(IIASA!AH:AH,IIASA!$D:$D,"Population",IIASA!$E:$E,CALC!$B14))^0.2-1</f>
        <v>1.2139462235429832E-3</v>
      </c>
      <c r="U14" s="58">
        <f>(SUMIFS(IIASA!AJ:AJ,IIASA!$D:$D,"Population",IIASA!$E:$E,CALC!$B14)/SUMIFS(IIASA!AI:AI,IIASA!$D:$D,"Population",IIASA!$E:$E,CALC!$B14))^0.2-1</f>
        <v>7.5717467333347166E-4</v>
      </c>
    </row>
    <row r="16" spans="1:21" x14ac:dyDescent="0.2">
      <c r="A16" t="str">
        <f>'UN POP LE MEDIUM VARIANT'!C29</f>
        <v>Middle-income countries</v>
      </c>
      <c r="B16" t="s">
        <v>668</v>
      </c>
      <c r="C16" t="str">
        <f>'UN POP LE MEDIUM VARIANT'!$H$16</f>
        <v>Life expectancy at birth for both sexes combined (years)</v>
      </c>
      <c r="D16" s="47">
        <f>VLOOKUP(B16,'WB LE at birth'!$B$5:$BL$270,63,0)</f>
        <v>72.050865239648033</v>
      </c>
      <c r="E16" s="47">
        <f>'UN POP LE ESTIMATES'!U29</f>
        <v>71.432428947554001</v>
      </c>
      <c r="F16" s="47">
        <f>'UN POP LE MEDIUM VARIANT'!H29</f>
        <v>72.350629419214897</v>
      </c>
      <c r="G16" s="47">
        <f>'UN POP LE MEDIUM VARIANT'!I29</f>
        <v>73.218244665648498</v>
      </c>
      <c r="H16" s="47">
        <f>'UN POP LE MEDIUM VARIANT'!J29</f>
        <v>74.038179926820007</v>
      </c>
      <c r="I16" s="47">
        <f>'UN POP LE MEDIUM VARIANT'!K29</f>
        <v>74.799336007391304</v>
      </c>
      <c r="J16" s="47">
        <f>'UN POP LE MEDIUM VARIANT'!L29</f>
        <v>75.520970734750605</v>
      </c>
      <c r="K16" s="47">
        <f>'UN POP LE MEDIUM VARIANT'!M29</f>
        <v>76.206366994768004</v>
      </c>
      <c r="L16" s="47">
        <f>'UN POP LE MEDIUM VARIANT'!N29</f>
        <v>76.849265106892005</v>
      </c>
      <c r="M16" s="47">
        <f>'UN POP LE MEDIUM VARIANT'!O29</f>
        <v>77.457846182158704</v>
      </c>
      <c r="N16" s="47">
        <f>'UN POP LE MEDIUM VARIANT'!P29</f>
        <v>78.029708824619604</v>
      </c>
      <c r="O16" s="47">
        <f>'UN POP LE MEDIUM VARIANT'!Q29</f>
        <v>78.579343295458202</v>
      </c>
      <c r="P16" s="47">
        <f>'UN POP LE MEDIUM VARIANT'!R29</f>
        <v>79.106399497624295</v>
      </c>
      <c r="Q16" s="47">
        <f>'UN POP LE MEDIUM VARIANT'!S29</f>
        <v>79.614211602907801</v>
      </c>
      <c r="R16" s="47">
        <f>'UN POP LE MEDIUM VARIANT'!T29</f>
        <v>80.104267186997305</v>
      </c>
      <c r="S16" s="47">
        <f>'UN POP LE MEDIUM VARIANT'!U29</f>
        <v>80.597511315593195</v>
      </c>
      <c r="T16" s="47">
        <f>'UN POP LE MEDIUM VARIANT'!V29</f>
        <v>81.084239669866093</v>
      </c>
      <c r="U16" s="47">
        <f>'UN POP LE MEDIUM VARIANT'!W29</f>
        <v>81.568738809181795</v>
      </c>
    </row>
    <row r="17" spans="1:21" x14ac:dyDescent="0.2">
      <c r="A17" t="str">
        <f>'UN POP LE MEDIUM VARIANT'!C30</f>
        <v>Upper-middle-income countries</v>
      </c>
      <c r="B17" t="s">
        <v>622</v>
      </c>
      <c r="C17" t="str">
        <f>'UN POP LE MEDIUM VARIANT'!$H$16</f>
        <v>Life expectancy at birth for both sexes combined (years)</v>
      </c>
      <c r="D17" s="47">
        <f>VLOOKUP(B17,'WB LE at birth'!$B$5:$BL$270,63,0)</f>
        <v>75.943064076994133</v>
      </c>
      <c r="E17" s="47">
        <f>'UN POP LE ESTIMATES'!U30</f>
        <v>75.485344573721406</v>
      </c>
      <c r="F17" s="47">
        <f>'UN POP LE MEDIUM VARIANT'!H30</f>
        <v>76.321401176139901</v>
      </c>
      <c r="G17" s="47">
        <f>'UN POP LE MEDIUM VARIANT'!I30</f>
        <v>77.174723736970407</v>
      </c>
      <c r="H17" s="47">
        <f>'UN POP LE MEDIUM VARIANT'!J30</f>
        <v>78.016148645313905</v>
      </c>
      <c r="I17" s="47">
        <f>'UN POP LE MEDIUM VARIANT'!K30</f>
        <v>78.815655146545495</v>
      </c>
      <c r="J17" s="47">
        <f>'UN POP LE MEDIUM VARIANT'!L30</f>
        <v>79.602617916790095</v>
      </c>
      <c r="K17" s="47">
        <f>'UN POP LE MEDIUM VARIANT'!M30</f>
        <v>80.378020892015201</v>
      </c>
      <c r="L17" s="47">
        <f>'UN POP LE MEDIUM VARIANT'!N30</f>
        <v>81.122681913228206</v>
      </c>
      <c r="M17" s="47">
        <f>'UN POP LE MEDIUM VARIANT'!O30</f>
        <v>81.835115904462597</v>
      </c>
      <c r="N17" s="47">
        <f>'UN POP LE MEDIUM VARIANT'!P30</f>
        <v>82.513195750102696</v>
      </c>
      <c r="O17" s="47">
        <f>'UN POP LE MEDIUM VARIANT'!Q30</f>
        <v>83.148160770972595</v>
      </c>
      <c r="P17" s="47">
        <f>'UN POP LE MEDIUM VARIANT'!R30</f>
        <v>83.747286385611801</v>
      </c>
      <c r="Q17" s="47">
        <f>'UN POP LE MEDIUM VARIANT'!S30</f>
        <v>84.312741292362006</v>
      </c>
      <c r="R17" s="47">
        <f>'UN POP LE MEDIUM VARIANT'!T30</f>
        <v>84.849496676885707</v>
      </c>
      <c r="S17" s="47">
        <f>'UN POP LE MEDIUM VARIANT'!U30</f>
        <v>85.376912844908802</v>
      </c>
      <c r="T17" s="47">
        <f>'UN POP LE MEDIUM VARIANT'!V30</f>
        <v>85.895110464564993</v>
      </c>
      <c r="U17" s="47">
        <f>'UN POP LE MEDIUM VARIANT'!W30</f>
        <v>86.409767743325105</v>
      </c>
    </row>
    <row r="18" spans="1:21" x14ac:dyDescent="0.2">
      <c r="A18" t="str">
        <f>'UN POP LE MEDIUM VARIANT'!C31</f>
        <v>Lower-middle-income countries</v>
      </c>
      <c r="B18" t="s">
        <v>624</v>
      </c>
      <c r="C18" t="str">
        <f>'UN POP LE MEDIUM VARIANT'!$H$16</f>
        <v>Life expectancy at birth for both sexes combined (years)</v>
      </c>
      <c r="D18" s="47">
        <f>VLOOKUP(B18,'WB LE at birth'!$B$5:$BL$270,63,0)</f>
        <v>69.088491673312546</v>
      </c>
      <c r="E18" s="47">
        <f>'UN POP LE ESTIMATES'!U31</f>
        <v>68.107107165493005</v>
      </c>
      <c r="F18" s="47">
        <f>'UN POP LE MEDIUM VARIANT'!H31</f>
        <v>69.129423814194297</v>
      </c>
      <c r="G18" s="47">
        <f>'UN POP LE MEDIUM VARIANT'!I31</f>
        <v>70.067347097739002</v>
      </c>
      <c r="H18" s="47">
        <f>'UN POP LE MEDIUM VARIANT'!J31</f>
        <v>70.927015527651903</v>
      </c>
      <c r="I18" s="47">
        <f>'UN POP LE MEDIUM VARIANT'!K31</f>
        <v>71.7175756076645</v>
      </c>
      <c r="J18" s="47">
        <f>'UN POP LE MEDIUM VARIANT'!L31</f>
        <v>72.464859968487104</v>
      </c>
      <c r="K18" s="47">
        <f>'UN POP LE MEDIUM VARIANT'!M31</f>
        <v>73.181464355761904</v>
      </c>
      <c r="L18" s="47">
        <f>'UN POP LE MEDIUM VARIANT'!N31</f>
        <v>73.867576059759699</v>
      </c>
      <c r="M18" s="47">
        <f>'UN POP LE MEDIUM VARIANT'!O31</f>
        <v>74.531618827783902</v>
      </c>
      <c r="N18" s="47">
        <f>'UN POP LE MEDIUM VARIANT'!P31</f>
        <v>75.162561214305498</v>
      </c>
      <c r="O18" s="47">
        <f>'UN POP LE MEDIUM VARIANT'!Q31</f>
        <v>75.777223738779696</v>
      </c>
      <c r="P18" s="47">
        <f>'UN POP LE MEDIUM VARIANT'!R31</f>
        <v>76.369490079481693</v>
      </c>
      <c r="Q18" s="47">
        <f>'UN POP LE MEDIUM VARIANT'!S31</f>
        <v>76.945693092953903</v>
      </c>
      <c r="R18" s="47">
        <f>'UN POP LE MEDIUM VARIANT'!T31</f>
        <v>77.502047493945298</v>
      </c>
      <c r="S18" s="47">
        <f>'UN POP LE MEDIUM VARIANT'!U31</f>
        <v>78.051535382143896</v>
      </c>
      <c r="T18" s="47">
        <f>'UN POP LE MEDIUM VARIANT'!V31</f>
        <v>78.583885582316896</v>
      </c>
      <c r="U18" s="47">
        <f>'UN POP LE MEDIUM VARIANT'!W31</f>
        <v>79.111080714578407</v>
      </c>
    </row>
    <row r="19" spans="1:21" x14ac:dyDescent="0.2">
      <c r="A19" t="str">
        <f>'UN POP LE MEDIUM VARIANT'!C32</f>
        <v>Low-income countries</v>
      </c>
      <c r="B19" t="s">
        <v>626</v>
      </c>
      <c r="C19" t="str">
        <f>'UN POP LE MEDIUM VARIANT'!$H$16</f>
        <v>Life expectancy at birth for both sexes combined (years)</v>
      </c>
      <c r="D19" s="47">
        <f>VLOOKUP(B19,'WB LE at birth'!$B$5:$BL$270,63,0)</f>
        <v>63.727749210232588</v>
      </c>
      <c r="E19" s="47">
        <f>'UN POP LE ESTIMATES'!U32</f>
        <v>63.442163164586397</v>
      </c>
      <c r="F19" s="47">
        <f>'UN POP LE MEDIUM VARIANT'!H32</f>
        <v>65.050216223299898</v>
      </c>
      <c r="G19" s="47">
        <f>'UN POP LE MEDIUM VARIANT'!I32</f>
        <v>66.4789826837075</v>
      </c>
      <c r="H19" s="47">
        <f>'UN POP LE MEDIUM VARIANT'!J32</f>
        <v>67.715015462456094</v>
      </c>
      <c r="I19" s="47">
        <f>'UN POP LE MEDIUM VARIANT'!K32</f>
        <v>68.797640646993699</v>
      </c>
      <c r="J19" s="47">
        <f>'UN POP LE MEDIUM VARIANT'!L32</f>
        <v>69.773909680316905</v>
      </c>
      <c r="K19" s="47">
        <f>'UN POP LE MEDIUM VARIANT'!M32</f>
        <v>70.660761895371905</v>
      </c>
      <c r="L19" s="47">
        <f>'UN POP LE MEDIUM VARIANT'!N32</f>
        <v>71.469857847753502</v>
      </c>
      <c r="M19" s="47">
        <f>'UN POP LE MEDIUM VARIANT'!O32</f>
        <v>72.216855744696403</v>
      </c>
      <c r="N19" s="47">
        <f>'UN POP LE MEDIUM VARIANT'!P32</f>
        <v>72.921496777453498</v>
      </c>
      <c r="O19" s="47">
        <f>'UN POP LE MEDIUM VARIANT'!Q32</f>
        <v>73.591282120269497</v>
      </c>
      <c r="P19" s="47">
        <f>'UN POP LE MEDIUM VARIANT'!R32</f>
        <v>74.238243947645898</v>
      </c>
      <c r="Q19" s="47">
        <f>'UN POP LE MEDIUM VARIANT'!S32</f>
        <v>74.871350737883802</v>
      </c>
      <c r="R19" s="47">
        <f>'UN POP LE MEDIUM VARIANT'!T32</f>
        <v>75.492087806719596</v>
      </c>
      <c r="S19" s="47">
        <f>'UN POP LE MEDIUM VARIANT'!U32</f>
        <v>76.110754040815095</v>
      </c>
      <c r="T19" s="47">
        <f>'UN POP LE MEDIUM VARIANT'!V32</f>
        <v>76.719792622125198</v>
      </c>
      <c r="U19" s="47">
        <f>'UN POP LE MEDIUM VARIANT'!W32</f>
        <v>77.334143103682905</v>
      </c>
    </row>
    <row r="20" spans="1:21" x14ac:dyDescent="0.2">
      <c r="A20" t="s">
        <v>756</v>
      </c>
      <c r="B20" t="s">
        <v>762</v>
      </c>
      <c r="C20" t="str">
        <f>'UN POP LE MEDIUM VARIANT'!$H$16</f>
        <v>Life expectancy at birth for both sexes combined (years)</v>
      </c>
      <c r="D20" s="47">
        <f>(D19*D$5+D18*D$4)/D$6</f>
        <v>68.214489804273285</v>
      </c>
      <c r="E20" s="47"/>
      <c r="F20" s="47">
        <f>(F19*F$5+F18*F$4)/F$6</f>
        <v>68.449004949398201</v>
      </c>
      <c r="G20" s="47">
        <f t="shared" ref="G20:U20" si="4">(G19*G$5+G18*G$4)/G$6</f>
        <v>69.442165918924587</v>
      </c>
      <c r="H20" s="47">
        <f t="shared" si="4"/>
        <v>70.344272511823235</v>
      </c>
      <c r="I20" s="47">
        <f t="shared" si="4"/>
        <v>71.168081771503211</v>
      </c>
      <c r="J20" s="47">
        <f t="shared" si="4"/>
        <v>71.941448189527236</v>
      </c>
      <c r="K20" s="47">
        <f t="shared" si="4"/>
        <v>72.67615980046557</v>
      </c>
      <c r="L20" s="47">
        <f t="shared" si="4"/>
        <v>73.373171754075486</v>
      </c>
      <c r="M20" s="47">
        <f t="shared" si="4"/>
        <v>74.041431074826633</v>
      </c>
      <c r="N20" s="47">
        <f t="shared" si="4"/>
        <v>74.675840222617623</v>
      </c>
      <c r="O20" s="47">
        <f t="shared" si="4"/>
        <v>75.290921998897772</v>
      </c>
      <c r="P20" s="47">
        <f t="shared" si="4"/>
        <v>75.884427205196118</v>
      </c>
      <c r="Q20" s="47">
        <f t="shared" si="4"/>
        <v>76.463218010422338</v>
      </c>
      <c r="R20" s="47">
        <f t="shared" si="4"/>
        <v>77.024887762395849</v>
      </c>
      <c r="S20" s="47">
        <f t="shared" si="4"/>
        <v>77.581873984006265</v>
      </c>
      <c r="T20" s="47">
        <f t="shared" si="4"/>
        <v>78.124670482772601</v>
      </c>
      <c r="U20" s="47">
        <f t="shared" si="4"/>
        <v>78.666023774376882</v>
      </c>
    </row>
    <row r="21" spans="1:21" x14ac:dyDescent="0.2">
      <c r="A21" t="s">
        <v>743</v>
      </c>
      <c r="B21" t="s">
        <v>343</v>
      </c>
      <c r="C21" t="str">
        <f>'UN POP LE MEDIUM VARIANT'!$H$16</f>
        <v>Life expectancy at birth for both sexes combined (years)</v>
      </c>
      <c r="D21" s="47">
        <f>VLOOKUP(B21,'WB LE at birth'!$B$5:$BL$270,63,0)</f>
        <v>78.787804878048775</v>
      </c>
      <c r="E21" s="47">
        <f>'UN POP LE ESTIMATES'!U33</f>
        <v>79.279572648955906</v>
      </c>
      <c r="F21" s="47">
        <f>'UN POP LE MEDIUM VARIANT'!H33</f>
        <v>80.2915574257038</v>
      </c>
      <c r="G21" s="47">
        <f>'UN POP LE MEDIUM VARIANT'!I33</f>
        <v>81.052342632648404</v>
      </c>
      <c r="H21" s="47">
        <f>'UN POP LE MEDIUM VARIANT'!J33</f>
        <v>81.745111033144894</v>
      </c>
      <c r="I21" s="47">
        <f>'UN POP LE MEDIUM VARIANT'!K33</f>
        <v>82.304266663051095</v>
      </c>
      <c r="J21" s="47">
        <f>'UN POP LE MEDIUM VARIANT'!L33</f>
        <v>82.805114788110899</v>
      </c>
      <c r="K21" s="47">
        <f>'UN POP LE MEDIUM VARIANT'!M33</f>
        <v>83.272910795773001</v>
      </c>
      <c r="L21" s="47">
        <f>'UN POP LE MEDIUM VARIANT'!N33</f>
        <v>83.717345956142196</v>
      </c>
      <c r="M21" s="47">
        <f>'UN POP LE MEDIUM VARIANT'!O33</f>
        <v>84.165825507016393</v>
      </c>
      <c r="N21" s="47">
        <f>'UN POP LE MEDIUM VARIANT'!P33</f>
        <v>84.637251504024107</v>
      </c>
      <c r="O21" s="47">
        <f>'UN POP LE MEDIUM VARIANT'!Q33</f>
        <v>85.156260200637703</v>
      </c>
      <c r="P21" s="47">
        <f>'UN POP LE MEDIUM VARIANT'!R33</f>
        <v>85.720094644332704</v>
      </c>
      <c r="Q21" s="47">
        <f>'UN POP LE MEDIUM VARIANT'!S33</f>
        <v>86.3196760090174</v>
      </c>
      <c r="R21" s="47">
        <f>'UN POP LE MEDIUM VARIANT'!T33</f>
        <v>86.916902672376693</v>
      </c>
      <c r="S21" s="47">
        <f>'UN POP LE MEDIUM VARIANT'!U33</f>
        <v>87.491452806582302</v>
      </c>
      <c r="T21" s="47">
        <f>'UN POP LE MEDIUM VARIANT'!V33</f>
        <v>88.039034934234607</v>
      </c>
      <c r="U21" s="47">
        <f>'UN POP LE MEDIUM VARIANT'!W33</f>
        <v>88.5591561164903</v>
      </c>
    </row>
    <row r="22" spans="1:21" x14ac:dyDescent="0.2">
      <c r="D22" s="52"/>
    </row>
    <row r="23" spans="1:21" x14ac:dyDescent="0.2">
      <c r="B23" t="s">
        <v>668</v>
      </c>
      <c r="C23" t="s">
        <v>726</v>
      </c>
      <c r="D23" s="52">
        <f>(D51/D$56)^(1.5-1)*160</f>
        <v>68.995028903274886</v>
      </c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</row>
    <row r="24" spans="1:21" x14ac:dyDescent="0.2">
      <c r="B24" t="s">
        <v>622</v>
      </c>
      <c r="C24" t="s">
        <v>726</v>
      </c>
      <c r="D24" s="52">
        <f>(D52/D$56)^(1.5-1)*160</f>
        <v>85.310934089786031</v>
      </c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</row>
    <row r="25" spans="1:21" x14ac:dyDescent="0.2">
      <c r="B25" t="s">
        <v>624</v>
      </c>
      <c r="C25" t="s">
        <v>726</v>
      </c>
      <c r="D25" s="52">
        <f>(D53/D$56)^(1.5-1)*160</f>
        <v>53.452580066405432</v>
      </c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</row>
    <row r="26" spans="1:21" x14ac:dyDescent="0.2">
      <c r="B26" t="s">
        <v>626</v>
      </c>
      <c r="C26" t="s">
        <v>726</v>
      </c>
      <c r="D26" s="52">
        <f>(D54/D$56)^(1.5-1)*160</f>
        <v>31.886681041047517</v>
      </c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</row>
    <row r="27" spans="1:21" x14ac:dyDescent="0.2">
      <c r="B27" t="s">
        <v>762</v>
      </c>
      <c r="C27" t="s">
        <v>726</v>
      </c>
      <c r="D27" s="52">
        <f>(D26*D$5+D25*D$4)/D$6</f>
        <v>49.936530529333325</v>
      </c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</row>
    <row r="28" spans="1:21" x14ac:dyDescent="0.2">
      <c r="B28" t="s">
        <v>343</v>
      </c>
      <c r="C28" t="s">
        <v>726</v>
      </c>
      <c r="D28" s="52">
        <f>(D56/D$56)^(1.5-1)*160</f>
        <v>160</v>
      </c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</row>
    <row r="30" spans="1:21" x14ac:dyDescent="0.2">
      <c r="B30" t="s">
        <v>668</v>
      </c>
      <c r="C30" t="str">
        <f>VLOOKUP(B30,'WB GDP pc curr USD'!$B$4:$BM$269,2,0)</f>
        <v>GDP per capita (current US$)</v>
      </c>
      <c r="D30" s="52">
        <f>VLOOKUP(B30,'WB GDP pc curr USD'!$B$4:$BM$269,64,0)</f>
        <v>5207.289023816691</v>
      </c>
      <c r="F30" s="52">
        <f t="shared" ref="F30:F35" si="5">D30*(1+F44)^2.5</f>
        <v>5986.2962169697657</v>
      </c>
      <c r="G30" s="52">
        <f t="shared" ref="G30:G35" si="6">F30*(1+G44)^5</f>
        <v>7457.2605749283393</v>
      </c>
      <c r="H30" s="52">
        <f t="shared" ref="H30:U30" si="7">G30*(1+H44)^5</f>
        <v>8765.7191011838731</v>
      </c>
      <c r="I30" s="52">
        <f t="shared" si="7"/>
        <v>9887.0992036910848</v>
      </c>
      <c r="J30" s="52">
        <f t="shared" si="7"/>
        <v>10850.58026494265</v>
      </c>
      <c r="K30" s="52">
        <f t="shared" si="7"/>
        <v>11744.433563052322</v>
      </c>
      <c r="L30" s="52">
        <f t="shared" si="7"/>
        <v>12636.106866938533</v>
      </c>
      <c r="M30" s="52">
        <f t="shared" si="7"/>
        <v>13556.368198618369</v>
      </c>
      <c r="N30" s="52">
        <f t="shared" si="7"/>
        <v>14507.978559284789</v>
      </c>
      <c r="O30" s="52">
        <f t="shared" si="7"/>
        <v>15480.493901436985</v>
      </c>
      <c r="P30" s="52">
        <f t="shared" si="7"/>
        <v>16472.286250800102</v>
      </c>
      <c r="Q30" s="52">
        <f t="shared" si="7"/>
        <v>17487.028534307279</v>
      </c>
      <c r="R30" s="52">
        <f t="shared" si="7"/>
        <v>18535.508977640297</v>
      </c>
      <c r="S30" s="52">
        <f t="shared" si="7"/>
        <v>19637.065833933899</v>
      </c>
      <c r="T30" s="52">
        <f t="shared" si="7"/>
        <v>20796.868745298485</v>
      </c>
      <c r="U30" s="52">
        <f t="shared" si="7"/>
        <v>22009.131210034509</v>
      </c>
    </row>
    <row r="31" spans="1:21" x14ac:dyDescent="0.2">
      <c r="B31" t="s">
        <v>622</v>
      </c>
      <c r="C31" t="str">
        <f>VLOOKUP(B31,'WB GDP pc curr USD'!$B$4:$BM$269,2,0)</f>
        <v>GDP per capita (current US$)</v>
      </c>
      <c r="D31" s="52">
        <f>VLOOKUP(B31,'WB GDP pc curr USD'!$B$4:$BM$269,64,0)</f>
        <v>9191.6807325503596</v>
      </c>
      <c r="F31" s="52">
        <f t="shared" si="5"/>
        <v>10584.179532315226</v>
      </c>
      <c r="G31" s="52">
        <f t="shared" si="6"/>
        <v>13055.426293330996</v>
      </c>
      <c r="H31" s="52">
        <f t="shared" ref="H31:U31" si="8">G31*(1+H45)^5</f>
        <v>15185.815891104055</v>
      </c>
      <c r="I31" s="52">
        <f t="shared" si="8"/>
        <v>17013.30237433517</v>
      </c>
      <c r="J31" s="52">
        <f t="shared" si="8"/>
        <v>18598.24938793683</v>
      </c>
      <c r="K31" s="52">
        <f t="shared" si="8"/>
        <v>20124.483200080493</v>
      </c>
      <c r="L31" s="52">
        <f t="shared" si="8"/>
        <v>21628.230127601102</v>
      </c>
      <c r="M31" s="52">
        <f t="shared" si="8"/>
        <v>23113.096245495151</v>
      </c>
      <c r="N31" s="52">
        <f t="shared" si="8"/>
        <v>24565.031248920623</v>
      </c>
      <c r="O31" s="52">
        <f t="shared" si="8"/>
        <v>25994.37778422275</v>
      </c>
      <c r="P31" s="52">
        <f t="shared" si="8"/>
        <v>27427.27153934837</v>
      </c>
      <c r="Q31" s="52">
        <f t="shared" si="8"/>
        <v>28908.625616089124</v>
      </c>
      <c r="R31" s="52">
        <f t="shared" si="8"/>
        <v>30467.338297567039</v>
      </c>
      <c r="S31" s="52">
        <f t="shared" si="8"/>
        <v>32112.623394445149</v>
      </c>
      <c r="T31" s="52">
        <f t="shared" si="8"/>
        <v>33831.383773921036</v>
      </c>
      <c r="U31" s="52">
        <f t="shared" si="8"/>
        <v>35621.139662989954</v>
      </c>
    </row>
    <row r="32" spans="1:21" x14ac:dyDescent="0.2">
      <c r="B32" t="s">
        <v>624</v>
      </c>
      <c r="C32" t="str">
        <f>VLOOKUP(B32,'WB GDP pc curr USD'!$B$4:$BM$269,2,0)</f>
        <v>GDP per capita (current US$)</v>
      </c>
      <c r="D32" s="52">
        <f>VLOOKUP(B32,'WB GDP pc curr USD'!$B$4:$BM$269,64,0)</f>
        <v>2200.4017576113238</v>
      </c>
      <c r="F32" s="52">
        <f t="shared" si="5"/>
        <v>2560.4914840314391</v>
      </c>
      <c r="G32" s="52">
        <f t="shared" si="6"/>
        <v>3345.1302435627931</v>
      </c>
      <c r="H32" s="52">
        <f t="shared" ref="H32:U32" si="9">G32*(1+H46)^5</f>
        <v>4106.4499408634429</v>
      </c>
      <c r="I32" s="52">
        <f t="shared" si="9"/>
        <v>4789.9843465970962</v>
      </c>
      <c r="J32" s="52">
        <f t="shared" si="9"/>
        <v>5399.4060729099465</v>
      </c>
      <c r="K32" s="52">
        <f t="shared" si="9"/>
        <v>5960.8801495981415</v>
      </c>
      <c r="L32" s="52">
        <f t="shared" si="9"/>
        <v>6538.4989341579667</v>
      </c>
      <c r="M32" s="52">
        <f t="shared" si="9"/>
        <v>7162.5752535363918</v>
      </c>
      <c r="N32" s="52">
        <f t="shared" si="9"/>
        <v>7836.442081632028</v>
      </c>
      <c r="O32" s="52">
        <f t="shared" si="9"/>
        <v>8541.783638209221</v>
      </c>
      <c r="P32" s="52">
        <f t="shared" si="9"/>
        <v>9265.4400515322304</v>
      </c>
      <c r="Q32" s="52">
        <f t="shared" si="9"/>
        <v>9996.1564945616901</v>
      </c>
      <c r="R32" s="52">
        <f t="shared" si="9"/>
        <v>10737.756191514884</v>
      </c>
      <c r="S32" s="52">
        <f t="shared" si="9"/>
        <v>11509.021140032926</v>
      </c>
      <c r="T32" s="52">
        <f t="shared" si="9"/>
        <v>12318.404448925083</v>
      </c>
      <c r="U32" s="52">
        <f t="shared" si="9"/>
        <v>13159.033857588351</v>
      </c>
    </row>
    <row r="33" spans="2:21" x14ac:dyDescent="0.2">
      <c r="B33" t="s">
        <v>626</v>
      </c>
      <c r="C33" t="str">
        <f>VLOOKUP(B33,'WB GDP pc curr USD'!$B$4:$BM$269,2,0)</f>
        <v>GDP per capita (current US$)</v>
      </c>
      <c r="D33" s="52">
        <f>VLOOKUP(B33,'WB GDP pc curr USD'!$B$4:$BM$269,64,0)</f>
        <v>821.86293083346857</v>
      </c>
      <c r="F33" s="52">
        <f t="shared" si="5"/>
        <v>922.55839727806301</v>
      </c>
      <c r="G33" s="52">
        <f t="shared" si="6"/>
        <v>1202.6652991350757</v>
      </c>
      <c r="H33" s="52">
        <f t="shared" ref="H33:U33" si="10">G33*(1+H47)^5</f>
        <v>1540.2946527326324</v>
      </c>
      <c r="I33" s="52">
        <f t="shared" si="10"/>
        <v>1885.6791346547393</v>
      </c>
      <c r="J33" s="52">
        <f t="shared" si="10"/>
        <v>2203.9113447815453</v>
      </c>
      <c r="K33" s="52">
        <f t="shared" si="10"/>
        <v>2500.7439691208374</v>
      </c>
      <c r="L33" s="52">
        <f t="shared" si="10"/>
        <v>2791.7851653648554</v>
      </c>
      <c r="M33" s="52">
        <f t="shared" si="10"/>
        <v>3104.1150933432127</v>
      </c>
      <c r="N33" s="52">
        <f t="shared" si="10"/>
        <v>3459.6829742169766</v>
      </c>
      <c r="O33" s="52">
        <f t="shared" si="10"/>
        <v>3870.6740423383212</v>
      </c>
      <c r="P33" s="52">
        <f t="shared" si="10"/>
        <v>4347.7677808434901</v>
      </c>
      <c r="Q33" s="52">
        <f t="shared" si="10"/>
        <v>4897.9353827218529</v>
      </c>
      <c r="R33" s="52">
        <f t="shared" si="10"/>
        <v>5531.5659586970251</v>
      </c>
      <c r="S33" s="52">
        <f t="shared" si="10"/>
        <v>6244.8115170214605</v>
      </c>
      <c r="T33" s="52">
        <f t="shared" si="10"/>
        <v>7030.2831469741886</v>
      </c>
      <c r="U33" s="52">
        <f t="shared" si="10"/>
        <v>7879.6068739957927</v>
      </c>
    </row>
    <row r="34" spans="2:21" x14ac:dyDescent="0.2">
      <c r="B34" t="s">
        <v>762</v>
      </c>
      <c r="C34" t="s">
        <v>735</v>
      </c>
      <c r="D34" s="52">
        <f>(D33*D$5+D32*D$4)/D$6</f>
        <v>1975.6482800016524</v>
      </c>
      <c r="F34" s="52">
        <f t="shared" si="5"/>
        <v>2288.4953444203388</v>
      </c>
      <c r="G34" s="52">
        <f t="shared" si="6"/>
        <v>2972.5197447766864</v>
      </c>
      <c r="H34" s="52">
        <f t="shared" ref="H34" si="11">G34*(1+H48)^5</f>
        <v>3637.2576758326527</v>
      </c>
      <c r="I34" s="52">
        <f>H34*(1+I48)^5</f>
        <v>4233.0970758568019</v>
      </c>
      <c r="J34" s="52">
        <f t="shared" ref="J34" si="12">I34*(1+J48)^5</f>
        <v>4760.2415073203201</v>
      </c>
      <c r="K34" s="52">
        <f t="shared" ref="K34" si="13">J34*(1+K48)^5</f>
        <v>5242.0721950865818</v>
      </c>
      <c r="L34" s="52">
        <f t="shared" ref="L34" si="14">K34*(1+L48)^5</f>
        <v>5733.2822607044118</v>
      </c>
      <c r="M34" s="52">
        <f t="shared" ref="M34" si="15">L34*(1+M48)^5</f>
        <v>6262.1795787857354</v>
      </c>
      <c r="N34" s="52">
        <f t="shared" ref="N34" si="16">M34*(1+N48)^5</f>
        <v>6834.5343782038417</v>
      </c>
      <c r="O34" s="52">
        <f t="shared" ref="O34" si="17">N34*(1+O48)^5</f>
        <v>7437.5429733615774</v>
      </c>
      <c r="P34" s="52">
        <f t="shared" ref="P34" si="18">O34*(1+P48)^5</f>
        <v>8063.0128972372559</v>
      </c>
      <c r="Q34" s="52">
        <f t="shared" ref="Q34" si="19">P34*(1+Q48)^5</f>
        <v>8703.762647033207</v>
      </c>
      <c r="R34" s="52">
        <f t="shared" ref="R34" si="20">Q34*(1+R48)^5</f>
        <v>9365.7732520803183</v>
      </c>
      <c r="S34" s="52">
        <f t="shared" ref="S34" si="21">R34*(1+S48)^5</f>
        <v>10063.977534883585</v>
      </c>
      <c r="T34" s="52">
        <f t="shared" ref="T34" si="22">S34*(1+T48)^5</f>
        <v>10804.403360477309</v>
      </c>
      <c r="U34" s="52">
        <f t="shared" ref="U34" si="23">T34*(1+U48)^5</f>
        <v>11580.523094069393</v>
      </c>
    </row>
    <row r="35" spans="2:21" x14ac:dyDescent="0.2">
      <c r="B35" t="s">
        <v>343</v>
      </c>
      <c r="C35" t="str">
        <f>VLOOKUP(B35,'WB GDP pc curr USD'!$B$4:$BM$269,2,0)</f>
        <v>GDP per capita (current US$)</v>
      </c>
      <c r="D35" s="52">
        <f>VLOOKUP(B35,'WB GDP pc curr USD'!$B$4:$BM$269,64,0)</f>
        <v>63543.577788723982</v>
      </c>
      <c r="F35" s="52">
        <f t="shared" si="5"/>
        <v>65177.206304457446</v>
      </c>
      <c r="G35" s="52">
        <f t="shared" si="6"/>
        <v>69924.179483757063</v>
      </c>
      <c r="H35" s="52">
        <f t="shared" ref="H35:U35" si="24">G35*(1+H49)^5</f>
        <v>74853.990705513803</v>
      </c>
      <c r="I35" s="52">
        <f t="shared" si="24"/>
        <v>79825.120088713127</v>
      </c>
      <c r="J35" s="52">
        <f t="shared" si="24"/>
        <v>84882.865785769522</v>
      </c>
      <c r="K35" s="52">
        <f t="shared" si="24"/>
        <v>90027.771993943708</v>
      </c>
      <c r="L35" s="52">
        <f t="shared" si="24"/>
        <v>95132.60648409139</v>
      </c>
      <c r="M35" s="52">
        <f t="shared" si="24"/>
        <v>100253.45981631083</v>
      </c>
      <c r="N35" s="52">
        <f t="shared" si="24"/>
        <v>105446.73276475722</v>
      </c>
      <c r="O35" s="52">
        <f t="shared" si="24"/>
        <v>110853.02151982387</v>
      </c>
      <c r="P35" s="52">
        <f t="shared" si="24"/>
        <v>116508.50607075177</v>
      </c>
      <c r="Q35" s="52">
        <f t="shared" si="24"/>
        <v>122432.19334982517</v>
      </c>
      <c r="R35" s="52">
        <f t="shared" si="24"/>
        <v>128604.02664619195</v>
      </c>
      <c r="S35" s="52">
        <f t="shared" si="24"/>
        <v>134979.74559435796</v>
      </c>
      <c r="T35" s="52">
        <f t="shared" si="24"/>
        <v>141499.31533336241</v>
      </c>
      <c r="U35" s="52">
        <f t="shared" si="24"/>
        <v>148181.70370339381</v>
      </c>
    </row>
    <row r="37" spans="2:21" x14ac:dyDescent="0.2">
      <c r="B37" t="s">
        <v>668</v>
      </c>
      <c r="C37" t="s">
        <v>752</v>
      </c>
      <c r="E37" s="52">
        <f>1000*(SUMIFS(IIASA!T:T,IIASA!$D:$D,"GDP|PPP",IIASA!$E:$E,CALC!$B38)+SUMIFS(IIASA!T:T,IIASA!$D:$D,"GDP|PPP",IIASA!$E:$E,CALC!$B39))/(SUMIFS(IIASA!T:T,IIASA!$D:$D,"Population",IIASA!$E:$E,CALC!$B38)+SUMIFS(IIASA!T:T,IIASA!$D:$D,"Population",IIASA!$E:$E,CALC!$B39))</f>
        <v>7793.9030494618628</v>
      </c>
      <c r="F37" s="52">
        <f>1000*(SUMIFS(IIASA!U:U,IIASA!$D:$D,"GDP|PPP",IIASA!$E:$E,CALC!$B38)+SUMIFS(IIASA!U:U,IIASA!$D:$D,"GDP|PPP",IIASA!$E:$E,CALC!$B39))/(SUMIFS(IIASA!U:U,IIASA!$D:$D,"Population",IIASA!$E:$E,CALC!$B38)+SUMIFS(IIASA!U:U,IIASA!$D:$D,"Population",IIASA!$E:$E,CALC!$B39))</f>
        <v>10300.256472834459</v>
      </c>
      <c r="G37" s="52">
        <f>1000*(SUMIFS(IIASA!V:V,IIASA!$D:$D,"GDP|PPP",IIASA!$E:$E,CALC!$B38)+SUMIFS(IIASA!V:V,IIASA!$D:$D,"GDP|PPP",IIASA!$E:$E,CALC!$B39))/(SUMIFS(IIASA!V:V,IIASA!$D:$D,"Population",IIASA!$E:$E,CALC!$B38)+SUMIFS(IIASA!V:V,IIASA!$D:$D,"Population",IIASA!$E:$E,CALC!$B39))</f>
        <v>12831.255541410639</v>
      </c>
      <c r="H37" s="52">
        <f>1000*(SUMIFS(IIASA!W:W,IIASA!$D:$D,"GDP|PPP",IIASA!$E:$E,CALC!$B38)+SUMIFS(IIASA!W:W,IIASA!$D:$D,"GDP|PPP",IIASA!$E:$E,CALC!$B39))/(SUMIFS(IIASA!W:W,IIASA!$D:$D,"Population",IIASA!$E:$E,CALC!$B38)+SUMIFS(IIASA!W:W,IIASA!$D:$D,"Population",IIASA!$E:$E,CALC!$B39))</f>
        <v>15082.640691095266</v>
      </c>
      <c r="I37" s="52">
        <f>1000*(SUMIFS(IIASA!X:X,IIASA!$D:$D,"GDP|PPP",IIASA!$E:$E,CALC!$B38)+SUMIFS(IIASA!X:X,IIASA!$D:$D,"GDP|PPP",IIASA!$E:$E,CALC!$B39))/(SUMIFS(IIASA!X:X,IIASA!$D:$D,"Population",IIASA!$E:$E,CALC!$B38)+SUMIFS(IIASA!X:X,IIASA!$D:$D,"Population",IIASA!$E:$E,CALC!$B39))</f>
        <v>17012.131354556714</v>
      </c>
      <c r="J37" s="52">
        <f>1000*(SUMIFS(IIASA!Y:Y,IIASA!$D:$D,"GDP|PPP",IIASA!$E:$E,CALC!$B38)+SUMIFS(IIASA!Y:Y,IIASA!$D:$D,"GDP|PPP",IIASA!$E:$E,CALC!$B39))/(SUMIFS(IIASA!Y:Y,IIASA!$D:$D,"Population",IIASA!$E:$E,CALC!$B38)+SUMIFS(IIASA!Y:Y,IIASA!$D:$D,"Population",IIASA!$E:$E,CALC!$B39))</f>
        <v>18669.934723771432</v>
      </c>
      <c r="K37" s="52">
        <f>1000*(SUMIFS(IIASA!Z:Z,IIASA!$D:$D,"GDP|PPP",IIASA!$E:$E,CALC!$B38)+SUMIFS(IIASA!Z:Z,IIASA!$D:$D,"GDP|PPP",IIASA!$E:$E,CALC!$B39))/(SUMIFS(IIASA!Z:Z,IIASA!$D:$D,"Population",IIASA!$E:$E,CALC!$B38)+SUMIFS(IIASA!Z:Z,IIASA!$D:$D,"Population",IIASA!$E:$E,CALC!$B39))</f>
        <v>20207.933828045469</v>
      </c>
      <c r="L37" s="52">
        <f>1000*(SUMIFS(IIASA!AA:AA,IIASA!$D:$D,"GDP|PPP",IIASA!$E:$E,CALC!$B38)+SUMIFS(IIASA!AA:AA,IIASA!$D:$D,"GDP|PPP",IIASA!$E:$E,CALC!$B39))/(SUMIFS(IIASA!AA:AA,IIASA!$D:$D,"Population",IIASA!$E:$E,CALC!$B38)+SUMIFS(IIASA!AA:AA,IIASA!$D:$D,"Population",IIASA!$E:$E,CALC!$B39))</f>
        <v>21742.181948606518</v>
      </c>
      <c r="M37" s="52">
        <f>1000*(SUMIFS(IIASA!AB:AB,IIASA!$D:$D,"GDP|PPP",IIASA!$E:$E,CALC!$B38)+SUMIFS(IIASA!AB:AB,IIASA!$D:$D,"GDP|PPP",IIASA!$E:$E,CALC!$B39))/(SUMIFS(IIASA!AB:AB,IIASA!$D:$D,"Population",IIASA!$E:$E,CALC!$B38)+SUMIFS(IIASA!AB:AB,IIASA!$D:$D,"Population",IIASA!$E:$E,CALC!$B39))</f>
        <v>23325.619753014511</v>
      </c>
      <c r="N37" s="52">
        <f>1000*(SUMIFS(IIASA!AC:AC,IIASA!$D:$D,"GDP|PPP",IIASA!$E:$E,CALC!$B38)+SUMIFS(IIASA!AC:AC,IIASA!$D:$D,"GDP|PPP",IIASA!$E:$E,CALC!$B39))/(SUMIFS(IIASA!AC:AC,IIASA!$D:$D,"Population",IIASA!$E:$E,CALC!$B38)+SUMIFS(IIASA!AC:AC,IIASA!$D:$D,"Population",IIASA!$E:$E,CALC!$B39))</f>
        <v>24962.99792840195</v>
      </c>
      <c r="O37" s="52">
        <f>1000*(SUMIFS(IIASA!AD:AD,IIASA!$D:$D,"GDP|PPP",IIASA!$E:$E,CALC!$B38)+SUMIFS(IIASA!AD:AD,IIASA!$D:$D,"GDP|PPP",IIASA!$E:$E,CALC!$B39))/(SUMIFS(IIASA!AD:AD,IIASA!$D:$D,"Population",IIASA!$E:$E,CALC!$B38)+SUMIFS(IIASA!AD:AD,IIASA!$D:$D,"Population",IIASA!$E:$E,CALC!$B39))</f>
        <v>26636.346036291699</v>
      </c>
      <c r="P37" s="52">
        <f>1000*(SUMIFS(IIASA!AE:AE,IIASA!$D:$D,"GDP|PPP",IIASA!$E:$E,CALC!$B38)+SUMIFS(IIASA!AE:AE,IIASA!$D:$D,"GDP|PPP",IIASA!$E:$E,CALC!$B39))/(SUMIFS(IIASA!AE:AE,IIASA!$D:$D,"Population",IIASA!$E:$E,CALC!$B38)+SUMIFS(IIASA!AE:AE,IIASA!$D:$D,"Population",IIASA!$E:$E,CALC!$B39))</f>
        <v>28342.862920183259</v>
      </c>
      <c r="Q37" s="52">
        <f>1000*(SUMIFS(IIASA!AF:AF,IIASA!$D:$D,"GDP|PPP",IIASA!$E:$E,CALC!$B38)+SUMIFS(IIASA!AF:AF,IIASA!$D:$D,"GDP|PPP",IIASA!$E:$E,CALC!$B39))/(SUMIFS(IIASA!AF:AF,IIASA!$D:$D,"Population",IIASA!$E:$E,CALC!$B38)+SUMIFS(IIASA!AF:AF,IIASA!$D:$D,"Population",IIASA!$E:$E,CALC!$B39))</f>
        <v>30088.868362467307</v>
      </c>
      <c r="R37" s="52">
        <f>1000*(SUMIFS(IIASA!AG:AG,IIASA!$D:$D,"GDP|PPP",IIASA!$E:$E,CALC!$B38)+SUMIFS(IIASA!AG:AG,IIASA!$D:$D,"GDP|PPP",IIASA!$E:$E,CALC!$B39))/(SUMIFS(IIASA!AG:AG,IIASA!$D:$D,"Population",IIASA!$E:$E,CALC!$B38)+SUMIFS(IIASA!AG:AG,IIASA!$D:$D,"Population",IIASA!$E:$E,CALC!$B39))</f>
        <v>31892.925008121907</v>
      </c>
      <c r="S37" s="52">
        <f>1000*(SUMIFS(IIASA!AH:AH,IIASA!$D:$D,"GDP|PPP",IIASA!$E:$E,CALC!$B38)+SUMIFS(IIASA!AH:AH,IIASA!$D:$D,"GDP|PPP",IIASA!$E:$E,CALC!$B39))/(SUMIFS(IIASA!AH:AH,IIASA!$D:$D,"Population",IIASA!$E:$E,CALC!$B38)+SUMIFS(IIASA!AH:AH,IIASA!$D:$D,"Population",IIASA!$E:$E,CALC!$B39))</f>
        <v>33788.30701529175</v>
      </c>
      <c r="T37" s="52">
        <f>1000*(SUMIFS(IIASA!AI:AI,IIASA!$D:$D,"GDP|PPP",IIASA!$E:$E,CALC!$B38)+SUMIFS(IIASA!AI:AI,IIASA!$D:$D,"GDP|PPP",IIASA!$E:$E,CALC!$B39))/(SUMIFS(IIASA!AI:AI,IIASA!$D:$D,"Population",IIASA!$E:$E,CALC!$B38)+SUMIFS(IIASA!AI:AI,IIASA!$D:$D,"Population",IIASA!$E:$E,CALC!$B39))</f>
        <v>35783.909473307525</v>
      </c>
      <c r="U37" s="52">
        <f>1000*(SUMIFS(IIASA!AJ:AJ,IIASA!$D:$D,"GDP|PPP",IIASA!$E:$E,CALC!$B38)+SUMIFS(IIASA!AJ:AJ,IIASA!$D:$D,"GDP|PPP",IIASA!$E:$E,CALC!$B39))/(SUMIFS(IIASA!AJ:AJ,IIASA!$D:$D,"Population",IIASA!$E:$E,CALC!$B38)+SUMIFS(IIASA!AJ:AJ,IIASA!$D:$D,"Population",IIASA!$E:$E,CALC!$B39))</f>
        <v>37869.775899993016</v>
      </c>
    </row>
    <row r="38" spans="2:21" x14ac:dyDescent="0.2">
      <c r="B38" t="s">
        <v>622</v>
      </c>
      <c r="C38" t="s">
        <v>752</v>
      </c>
      <c r="E38" s="52">
        <f>1000*SUMIFS(IIASA!T:T,IIASA!$D:$D,"GDP|PPP",IIASA!$E:$E,CALC!$B38)/SUMIFS(IIASA!T:T,IIASA!$D:$D,"Population",IIASA!$E:$E,CALC!$B38)</f>
        <v>11929.46494636742</v>
      </c>
      <c r="F38" s="52">
        <f>1000*SUMIFS(IIASA!U:U,IIASA!$D:$D,"GDP|PPP",IIASA!$E:$E,CALC!$B38)/SUMIFS(IIASA!U:U,IIASA!$D:$D,"Population",IIASA!$E:$E,CALC!$B38)</f>
        <v>15817.778844331251</v>
      </c>
      <c r="G38" s="52">
        <f>1000*SUMIFS(IIASA!V:V,IIASA!$D:$D,"GDP|PPP",IIASA!$E:$E,CALC!$B38)/SUMIFS(IIASA!V:V,IIASA!$D:$D,"Population",IIASA!$E:$E,CALC!$B38)</f>
        <v>19510.992344364044</v>
      </c>
      <c r="H38" s="52">
        <f>1000*SUMIFS(IIASA!W:W,IIASA!$D:$D,"GDP|PPP",IIASA!$E:$E,CALC!$B38)/SUMIFS(IIASA!W:W,IIASA!$D:$D,"Population",IIASA!$E:$E,CALC!$B38)</f>
        <v>22694.803749579962</v>
      </c>
      <c r="I38" s="52">
        <f>1000*SUMIFS(IIASA!X:X,IIASA!$D:$D,"GDP|PPP",IIASA!$E:$E,CALC!$B38)/SUMIFS(IIASA!X:X,IIASA!$D:$D,"Population",IIASA!$E:$E,CALC!$B38)</f>
        <v>25425.934390788134</v>
      </c>
      <c r="J38" s="52">
        <f>1000*SUMIFS(IIASA!Y:Y,IIASA!$D:$D,"GDP|PPP",IIASA!$E:$E,CALC!$B38)/SUMIFS(IIASA!Y:Y,IIASA!$D:$D,"Population",IIASA!$E:$E,CALC!$B38)</f>
        <v>27794.596152863356</v>
      </c>
      <c r="K38" s="52">
        <f>1000*SUMIFS(IIASA!Z:Z,IIASA!$D:$D,"GDP|PPP",IIASA!$E:$E,CALC!$B38)/SUMIFS(IIASA!Z:Z,IIASA!$D:$D,"Population",IIASA!$E:$E,CALC!$B38)</f>
        <v>30075.51257453976</v>
      </c>
      <c r="L38" s="52">
        <f>1000*SUMIFS(IIASA!AA:AA,IIASA!$D:$D,"GDP|PPP",IIASA!$E:$E,CALC!$B38)/SUMIFS(IIASA!AA:AA,IIASA!$D:$D,"Population",IIASA!$E:$E,CALC!$B38)</f>
        <v>32322.822936645902</v>
      </c>
      <c r="M38" s="52">
        <f>1000*SUMIFS(IIASA!AB:AB,IIASA!$D:$D,"GDP|PPP",IIASA!$E:$E,CALC!$B38)/SUMIFS(IIASA!AB:AB,IIASA!$D:$D,"Population",IIASA!$E:$E,CALC!$B38)</f>
        <v>34541.916423729934</v>
      </c>
      <c r="N38" s="52">
        <f>1000*SUMIFS(IIASA!AC:AC,IIASA!$D:$D,"GDP|PPP",IIASA!$E:$E,CALC!$B38)/SUMIFS(IIASA!AC:AC,IIASA!$D:$D,"Population",IIASA!$E:$E,CALC!$B38)</f>
        <v>36711.795223537454</v>
      </c>
      <c r="O38" s="52">
        <f>1000*SUMIFS(IIASA!AD:AD,IIASA!$D:$D,"GDP|PPP",IIASA!$E:$E,CALC!$B38)/SUMIFS(IIASA!AD:AD,IIASA!$D:$D,"Population",IIASA!$E:$E,CALC!$B38)</f>
        <v>38847.916149896526</v>
      </c>
      <c r="P38" s="52">
        <f>1000*SUMIFS(IIASA!AE:AE,IIASA!$D:$D,"GDP|PPP",IIASA!$E:$E,CALC!$B38)/SUMIFS(IIASA!AE:AE,IIASA!$D:$D,"Population",IIASA!$E:$E,CALC!$B38)</f>
        <v>40989.33830329062</v>
      </c>
      <c r="Q38" s="52">
        <f>1000*SUMIFS(IIASA!AF:AF,IIASA!$D:$D,"GDP|PPP",IIASA!$E:$E,CALC!$B38)/SUMIFS(IIASA!AF:AF,IIASA!$D:$D,"Population",IIASA!$E:$E,CALC!$B38)</f>
        <v>43203.183136940017</v>
      </c>
      <c r="R38" s="52">
        <f>1000*SUMIFS(IIASA!AG:AG,IIASA!$D:$D,"GDP|PPP",IIASA!$E:$E,CALC!$B38)/SUMIFS(IIASA!AG:AG,IIASA!$D:$D,"Population",IIASA!$E:$E,CALC!$B38)</f>
        <v>45532.638377395357</v>
      </c>
      <c r="S38" s="52">
        <f>1000*SUMIFS(IIASA!AH:AH,IIASA!$D:$D,"GDP|PPP",IIASA!$E:$E,CALC!$B38)/SUMIFS(IIASA!AH:AH,IIASA!$D:$D,"Population",IIASA!$E:$E,CALC!$B38)</f>
        <v>47991.473823150453</v>
      </c>
      <c r="T38" s="52">
        <f>1000*SUMIFS(IIASA!AI:AI,IIASA!$D:$D,"GDP|PPP",IIASA!$E:$E,CALC!$B38)/SUMIFS(IIASA!AI:AI,IIASA!$D:$D,"Population",IIASA!$E:$E,CALC!$B38)</f>
        <v>50560.116152576382</v>
      </c>
      <c r="U38" s="52">
        <f>1000*SUMIFS(IIASA!AJ:AJ,IIASA!$D:$D,"GDP|PPP",IIASA!$E:$E,CALC!$B38)/SUMIFS(IIASA!AJ:AJ,IIASA!$D:$D,"Population",IIASA!$E:$E,CALC!$B38)</f>
        <v>53234.859409925426</v>
      </c>
    </row>
    <row r="39" spans="2:21" x14ac:dyDescent="0.2">
      <c r="B39" t="s">
        <v>624</v>
      </c>
      <c r="C39" t="s">
        <v>752</v>
      </c>
      <c r="E39" s="52">
        <f>1000*SUMIFS(IIASA!T:T,IIASA!$D:$D,"GDP|PPP",IIASA!$E:$E,CALC!$B39)/SUMIFS(IIASA!T:T,IIASA!$D:$D,"Population",IIASA!$E:$E,CALC!$B39)</f>
        <v>4397.2691858451308</v>
      </c>
      <c r="F39" s="52">
        <f>1000*SUMIFS(IIASA!U:U,IIASA!$D:$D,"GDP|PPP",IIASA!$E:$E,CALC!$B39)/SUMIFS(IIASA!U:U,IIASA!$D:$D,"Population",IIASA!$E:$E,CALC!$B39)</f>
        <v>5954.2320707609051</v>
      </c>
      <c r="G39" s="52">
        <f>1000*SUMIFS(IIASA!V:V,IIASA!$D:$D,"GDP|PPP",IIASA!$E:$E,CALC!$B39)/SUMIFS(IIASA!V:V,IIASA!$D:$D,"Population",IIASA!$E:$E,CALC!$B39)</f>
        <v>7778.8510140771314</v>
      </c>
      <c r="H39" s="52">
        <f>1000*SUMIFS(IIASA!W:W,IIASA!$D:$D,"GDP|PPP",IIASA!$E:$E,CALC!$B39)/SUMIFS(IIASA!W:W,IIASA!$D:$D,"Population",IIASA!$E:$E,CALC!$B39)</f>
        <v>9549.2432165273804</v>
      </c>
      <c r="I39" s="52">
        <f>1000*SUMIFS(IIASA!X:X,IIASA!$D:$D,"GDP|PPP",IIASA!$E:$E,CALC!$B39)/SUMIFS(IIASA!X:X,IIASA!$D:$D,"Population",IIASA!$E:$E,CALC!$B39)</f>
        <v>11138.751522049959</v>
      </c>
      <c r="J39" s="52">
        <f>1000*SUMIFS(IIASA!Y:Y,IIASA!$D:$D,"GDP|PPP",IIASA!$E:$E,CALC!$B39)/SUMIFS(IIASA!Y:Y,IIASA!$D:$D,"Population",IIASA!$E:$E,CALC!$B39)</f>
        <v>12555.916316410934</v>
      </c>
      <c r="K39" s="52">
        <f>1000*SUMIFS(IIASA!Z:Z,IIASA!$D:$D,"GDP|PPP",IIASA!$E:$E,CALC!$B39)/SUMIFS(IIASA!Z:Z,IIASA!$D:$D,"Population",IIASA!$E:$E,CALC!$B39)</f>
        <v>13861.582425893166</v>
      </c>
      <c r="L39" s="52">
        <f>1000*SUMIFS(IIASA!AA:AA,IIASA!$D:$D,"GDP|PPP",IIASA!$E:$E,CALC!$B39)/SUMIFS(IIASA!AA:AA,IIASA!$D:$D,"Population",IIASA!$E:$E,CALC!$B39)</f>
        <v>15204.791850001455</v>
      </c>
      <c r="M39" s="52">
        <f>1000*SUMIFS(IIASA!AB:AB,IIASA!$D:$D,"GDP|PPP",IIASA!$E:$E,CALC!$B39)/SUMIFS(IIASA!AB:AB,IIASA!$D:$D,"Population",IIASA!$E:$E,CALC!$B39)</f>
        <v>16656.034808089658</v>
      </c>
      <c r="N39" s="52">
        <f>1000*SUMIFS(IIASA!AC:AC,IIASA!$D:$D,"GDP|PPP",IIASA!$E:$E,CALC!$B39)/SUMIFS(IIASA!AC:AC,IIASA!$D:$D,"Population",IIASA!$E:$E,CALC!$B39)</f>
        <v>18223.061882497888</v>
      </c>
      <c r="O39" s="52">
        <f>1000*SUMIFS(IIASA!AD:AD,IIASA!$D:$D,"GDP|PPP",IIASA!$E:$E,CALC!$B39)/SUMIFS(IIASA!AD:AD,IIASA!$D:$D,"Population",IIASA!$E:$E,CALC!$B39)</f>
        <v>19863.281091663117</v>
      </c>
      <c r="P39" s="52">
        <f>1000*SUMIFS(IIASA!AE:AE,IIASA!$D:$D,"GDP|PPP",IIASA!$E:$E,CALC!$B39)/SUMIFS(IIASA!AE:AE,IIASA!$D:$D,"Population",IIASA!$E:$E,CALC!$B39)</f>
        <v>21546.090134884591</v>
      </c>
      <c r="Q39" s="52">
        <f>1000*SUMIFS(IIASA!AF:AF,IIASA!$D:$D,"GDP|PPP",IIASA!$E:$E,CALC!$B39)/SUMIFS(IIASA!AF:AF,IIASA!$D:$D,"Population",IIASA!$E:$E,CALC!$B39)</f>
        <v>23245.3167508888</v>
      </c>
      <c r="R39" s="52">
        <f>1000*SUMIFS(IIASA!AG:AG,IIASA!$D:$D,"GDP|PPP",IIASA!$E:$E,CALC!$B39)/SUMIFS(IIASA!AG:AG,IIASA!$D:$D,"Population",IIASA!$E:$E,CALC!$B39)</f>
        <v>24969.851562585554</v>
      </c>
      <c r="S39" s="52">
        <f>1000*SUMIFS(IIASA!AH:AH,IIASA!$D:$D,"GDP|PPP",IIASA!$E:$E,CALC!$B39)/SUMIFS(IIASA!AH:AH,IIASA!$D:$D,"Population",IIASA!$E:$E,CALC!$B39)</f>
        <v>26763.370705359433</v>
      </c>
      <c r="T39" s="52">
        <f>1000*SUMIFS(IIASA!AI:AI,IIASA!$D:$D,"GDP|PPP",IIASA!$E:$E,CALC!$B39)/SUMIFS(IIASA!AI:AI,IIASA!$D:$D,"Population",IIASA!$E:$E,CALC!$B39)</f>
        <v>28645.531253597805</v>
      </c>
      <c r="U39" s="52">
        <f>1000*SUMIFS(IIASA!AJ:AJ,IIASA!$D:$D,"GDP|PPP",IIASA!$E:$E,CALC!$B39)/SUMIFS(IIASA!AJ:AJ,IIASA!$D:$D,"Population",IIASA!$E:$E,CALC!$B39)</f>
        <v>30600.352277570451</v>
      </c>
    </row>
    <row r="40" spans="2:21" x14ac:dyDescent="0.2">
      <c r="B40" t="s">
        <v>626</v>
      </c>
      <c r="C40" t="s">
        <v>752</v>
      </c>
      <c r="E40" s="52">
        <f>1000*SUMIFS(IIASA!T:T,IIASA!$D:$D,"GDP|PPP",IIASA!$E:$E,CALC!$B40)/SUMIFS(IIASA!T:T,IIASA!$D:$D,"Population",IIASA!$E:$E,CALC!$B40)</f>
        <v>1324.67878053755</v>
      </c>
      <c r="F40" s="52">
        <f>1000*SUMIFS(IIASA!U:U,IIASA!$D:$D,"GDP|PPP",IIASA!$E:$E,CALC!$B40)/SUMIFS(IIASA!U:U,IIASA!$D:$D,"Population",IIASA!$E:$E,CALC!$B40)</f>
        <v>1669.1659891187676</v>
      </c>
      <c r="G40" s="52">
        <f>1000*SUMIFS(IIASA!V:V,IIASA!$D:$D,"GDP|PPP",IIASA!$E:$E,CALC!$B40)/SUMIFS(IIASA!V:V,IIASA!$D:$D,"Population",IIASA!$E:$E,CALC!$B40)</f>
        <v>2175.9576624443903</v>
      </c>
      <c r="H40" s="52">
        <f>1000*SUMIFS(IIASA!W:W,IIASA!$D:$D,"GDP|PPP",IIASA!$E:$E,CALC!$B40)/SUMIFS(IIASA!W:W,IIASA!$D:$D,"Population",IIASA!$E:$E,CALC!$B40)</f>
        <v>2786.8235280805766</v>
      </c>
      <c r="I40" s="52">
        <f>1000*SUMIFS(IIASA!X:X,IIASA!$D:$D,"GDP|PPP",IIASA!$E:$E,CALC!$B40)/SUMIFS(IIASA!X:X,IIASA!$D:$D,"Population",IIASA!$E:$E,CALC!$B40)</f>
        <v>3411.7205883585143</v>
      </c>
      <c r="J40" s="52">
        <f>1000*SUMIFS(IIASA!Y:Y,IIASA!$D:$D,"GDP|PPP",IIASA!$E:$E,CALC!$B40)/SUMIFS(IIASA!Y:Y,IIASA!$D:$D,"Population",IIASA!$E:$E,CALC!$B40)</f>
        <v>3987.4916000938983</v>
      </c>
      <c r="K40" s="52">
        <f>1000*SUMIFS(IIASA!Z:Z,IIASA!$D:$D,"GDP|PPP",IIASA!$E:$E,CALC!$B40)/SUMIFS(IIASA!Z:Z,IIASA!$D:$D,"Population",IIASA!$E:$E,CALC!$B40)</f>
        <v>4524.5447801092141</v>
      </c>
      <c r="L40" s="52">
        <f>1000*SUMIFS(IIASA!AA:AA,IIASA!$D:$D,"GDP|PPP",IIASA!$E:$E,CALC!$B40)/SUMIFS(IIASA!AA:AA,IIASA!$D:$D,"Population",IIASA!$E:$E,CALC!$B40)</f>
        <v>5051.1196480376411</v>
      </c>
      <c r="M40" s="52">
        <f>1000*SUMIFS(IIASA!AB:AB,IIASA!$D:$D,"GDP|PPP",IIASA!$E:$E,CALC!$B40)/SUMIFS(IIASA!AB:AB,IIASA!$D:$D,"Population",IIASA!$E:$E,CALC!$B40)</f>
        <v>5616.211781721031</v>
      </c>
      <c r="N40" s="52">
        <f>1000*SUMIFS(IIASA!AC:AC,IIASA!$D:$D,"GDP|PPP",IIASA!$E:$E,CALC!$B40)/SUMIFS(IIASA!AC:AC,IIASA!$D:$D,"Population",IIASA!$E:$E,CALC!$B40)</f>
        <v>6259.5334568893477</v>
      </c>
      <c r="O40" s="52">
        <f>1000*SUMIFS(IIASA!AD:AD,IIASA!$D:$D,"GDP|PPP",IIASA!$E:$E,CALC!$B40)/SUMIFS(IIASA!AD:AD,IIASA!$D:$D,"Population",IIASA!$E:$E,CALC!$B40)</f>
        <v>7003.131168171114</v>
      </c>
      <c r="P40" s="52">
        <f>1000*SUMIFS(IIASA!AE:AE,IIASA!$D:$D,"GDP|PPP",IIASA!$E:$E,CALC!$B40)/SUMIFS(IIASA!AE:AE,IIASA!$D:$D,"Population",IIASA!$E:$E,CALC!$B40)</f>
        <v>7866.3270853985923</v>
      </c>
      <c r="Q40" s="52">
        <f>1000*SUMIFS(IIASA!AF:AF,IIASA!$D:$D,"GDP|PPP",IIASA!$E:$E,CALC!$B40)/SUMIFS(IIASA!AF:AF,IIASA!$D:$D,"Population",IIASA!$E:$E,CALC!$B40)</f>
        <v>8861.7340450879019</v>
      </c>
      <c r="R40" s="52">
        <f>1000*SUMIFS(IIASA!AG:AG,IIASA!$D:$D,"GDP|PPP",IIASA!$E:$E,CALC!$B40)/SUMIFS(IIASA!AG:AG,IIASA!$D:$D,"Population",IIASA!$E:$E,CALC!$B40)</f>
        <v>10008.148852219854</v>
      </c>
      <c r="S40" s="52">
        <f>1000*SUMIFS(IIASA!AH:AH,IIASA!$D:$D,"GDP|PPP",IIASA!$E:$E,CALC!$B40)/SUMIFS(IIASA!AH:AH,IIASA!$D:$D,"Population",IIASA!$E:$E,CALC!$B40)</f>
        <v>11298.609414237095</v>
      </c>
      <c r="T40" s="52">
        <f>1000*SUMIFS(IIASA!AI:AI,IIASA!$D:$D,"GDP|PPP",IIASA!$E:$E,CALC!$B40)/SUMIFS(IIASA!AI:AI,IIASA!$D:$D,"Population",IIASA!$E:$E,CALC!$B40)</f>
        <v>12719.747126497938</v>
      </c>
      <c r="U40" s="52">
        <f>1000*SUMIFS(IIASA!AJ:AJ,IIASA!$D:$D,"GDP|PPP",IIASA!$E:$E,CALC!$B40)/SUMIFS(IIASA!AJ:AJ,IIASA!$D:$D,"Population",IIASA!$E:$E,CALC!$B40)</f>
        <v>14256.411128558679</v>
      </c>
    </row>
    <row r="41" spans="2:21" x14ac:dyDescent="0.2">
      <c r="B41" t="s">
        <v>762</v>
      </c>
      <c r="C41" t="s">
        <v>752</v>
      </c>
      <c r="E41" s="52">
        <f>(1000*SUMIFS(IIASA!T:T,IIASA!$D:$D,"GDP|PPP",IIASA!$E:$E,CALC!$B39)+1000*SUMIFS(IIASA!T:T,IIASA!$D:$D,"GDP|PPP",IIASA!$E:$E,CALC!$B40))/(SUMIFS(IIASA!T:T,IIASA!$D:$D,"Population",IIASA!$E:$E,CALC!$B39)+SUMIFS(IIASA!T:T,IIASA!$D:$D,"Population",IIASA!$E:$E,CALC!$B40))</f>
        <v>3943.1225722009635</v>
      </c>
      <c r="F41" s="52">
        <f>(1000*SUMIFS(IIASA!U:U,IIASA!$D:$D,"GDP|PPP",IIASA!$E:$E,CALC!$B39)+1000*SUMIFS(IIASA!U:U,IIASA!$D:$D,"GDP|PPP",IIASA!$E:$E,CALC!$B40))/(SUMIFS(IIASA!U:U,IIASA!$D:$D,"Population",IIASA!$E:$E,CALC!$B39)+SUMIFS(IIASA!U:U,IIASA!$D:$D,"Population",IIASA!$E:$E,CALC!$B40))</f>
        <v>5290.796803036591</v>
      </c>
      <c r="G41" s="52">
        <f>(1000*SUMIFS(IIASA!V:V,IIASA!$D:$D,"GDP|PPP",IIASA!$E:$E,CALC!$B39)+1000*SUMIFS(IIASA!V:V,IIASA!$D:$D,"GDP|PPP",IIASA!$E:$E,CALC!$B40))/(SUMIFS(IIASA!V:V,IIASA!$D:$D,"Population",IIASA!$E:$E,CALC!$B39)+SUMIFS(IIASA!V:V,IIASA!$D:$D,"Population",IIASA!$E:$E,CALC!$B40))</f>
        <v>6872.2001121707253</v>
      </c>
      <c r="H41" s="52">
        <f>(1000*SUMIFS(IIASA!W:W,IIASA!$D:$D,"GDP|PPP",IIASA!$E:$E,CALC!$B39)+1000*SUMIFS(IIASA!W:W,IIASA!$D:$D,"GDP|PPP",IIASA!$E:$E,CALC!$B40))/(SUMIFS(IIASA!W:W,IIASA!$D:$D,"Population",IIASA!$E:$E,CALC!$B39)+SUMIFS(IIASA!W:W,IIASA!$D:$D,"Population",IIASA!$E:$E,CALC!$B40))</f>
        <v>8409.0148271593207</v>
      </c>
      <c r="I41" s="52">
        <f>(1000*SUMIFS(IIASA!X:X,IIASA!$D:$D,"GDP|PPP",IIASA!$E:$E,CALC!$B39)+1000*SUMIFS(IIASA!X:X,IIASA!$D:$D,"GDP|PPP",IIASA!$E:$E,CALC!$B40))/(SUMIFS(IIASA!X:X,IIASA!$D:$D,"Population",IIASA!$E:$E,CALC!$B39)+SUMIFS(IIASA!X:X,IIASA!$D:$D,"Population",IIASA!$E:$E,CALC!$B40))</f>
        <v>9786.5422931675621</v>
      </c>
      <c r="J41" s="52">
        <f>(1000*SUMIFS(IIASA!Y:Y,IIASA!$D:$D,"GDP|PPP",IIASA!$E:$E,CALC!$B39)+1000*SUMIFS(IIASA!Y:Y,IIASA!$D:$D,"GDP|PPP",IIASA!$E:$E,CALC!$B40))/(SUMIFS(IIASA!Y:Y,IIASA!$D:$D,"Population",IIASA!$E:$E,CALC!$B39)+SUMIFS(IIASA!Y:Y,IIASA!$D:$D,"Population",IIASA!$E:$E,CALC!$B40))</f>
        <v>11005.253128444427</v>
      </c>
      <c r="K41" s="52">
        <f>(1000*SUMIFS(IIASA!Z:Z,IIASA!$D:$D,"GDP|PPP",IIASA!$E:$E,CALC!$B39)+1000*SUMIFS(IIASA!Z:Z,IIASA!$D:$D,"GDP|PPP",IIASA!$E:$E,CALC!$B40))/(SUMIFS(IIASA!Z:Z,IIASA!$D:$D,"Population",IIASA!$E:$E,CALC!$B39)+SUMIFS(IIASA!Z:Z,IIASA!$D:$D,"Population",IIASA!$E:$E,CALC!$B40))</f>
        <v>12119.202636209049</v>
      </c>
      <c r="L41" s="52">
        <f>(1000*SUMIFS(IIASA!AA:AA,IIASA!$D:$D,"GDP|PPP",IIASA!$E:$E,CALC!$B39)+1000*SUMIFS(IIASA!AA:AA,IIASA!$D:$D,"GDP|PPP",IIASA!$E:$E,CALC!$B40))/(SUMIFS(IIASA!AA:AA,IIASA!$D:$D,"Population",IIASA!$E:$E,CALC!$B39)+SUMIFS(IIASA!AA:AA,IIASA!$D:$D,"Population",IIASA!$E:$E,CALC!$B40))</f>
        <v>13254.836427698579</v>
      </c>
      <c r="M41" s="52">
        <f>(1000*SUMIFS(IIASA!AB:AB,IIASA!$D:$D,"GDP|PPP",IIASA!$E:$E,CALC!$B39)+1000*SUMIFS(IIASA!AB:AB,IIASA!$D:$D,"GDP|PPP",IIASA!$E:$E,CALC!$B40))/(SUMIFS(IIASA!AB:AB,IIASA!$D:$D,"Population",IIASA!$E:$E,CALC!$B39)+SUMIFS(IIASA!AB:AB,IIASA!$D:$D,"Population",IIASA!$E:$E,CALC!$B40))</f>
        <v>14477.599780248946</v>
      </c>
      <c r="N41" s="52">
        <f>(1000*SUMIFS(IIASA!AC:AC,IIASA!$D:$D,"GDP|PPP",IIASA!$E:$E,CALC!$B39)+1000*SUMIFS(IIASA!AC:AC,IIASA!$D:$D,"GDP|PPP",IIASA!$E:$E,CALC!$B40))/(SUMIFS(IIASA!AC:AC,IIASA!$D:$D,"Population",IIASA!$E:$E,CALC!$B39)+SUMIFS(IIASA!AC:AC,IIASA!$D:$D,"Population",IIASA!$E:$E,CALC!$B40))</f>
        <v>15800.832947555647</v>
      </c>
      <c r="O41" s="52">
        <f>(1000*SUMIFS(IIASA!AD:AD,IIASA!$D:$D,"GDP|PPP",IIASA!$E:$E,CALC!$B39)+1000*SUMIFS(IIASA!AD:AD,IIASA!$D:$D,"GDP|PPP",IIASA!$E:$E,CALC!$B40))/(SUMIFS(IIASA!AD:AD,IIASA!$D:$D,"Population",IIASA!$E:$E,CALC!$B39)+SUMIFS(IIASA!AD:AD,IIASA!$D:$D,"Population",IIASA!$E:$E,CALC!$B40))</f>
        <v>17194.934952282358</v>
      </c>
      <c r="P41" s="52">
        <f>(1000*SUMIFS(IIASA!AE:AE,IIASA!$D:$D,"GDP|PPP",IIASA!$E:$E,CALC!$B39)+1000*SUMIFS(IIASA!AE:AE,IIASA!$D:$D,"GDP|PPP",IIASA!$E:$E,CALC!$B40))/(SUMIFS(IIASA!AE:AE,IIASA!$D:$D,"Population",IIASA!$E:$E,CALC!$B39)+SUMIFS(IIASA!AE:AE,IIASA!$D:$D,"Population",IIASA!$E:$E,CALC!$B40))</f>
        <v>18640.965542515081</v>
      </c>
      <c r="Q41" s="52">
        <f>(1000*SUMIFS(IIASA!AF:AF,IIASA!$D:$D,"GDP|PPP",IIASA!$E:$E,CALC!$B39)+1000*SUMIFS(IIASA!AF:AF,IIASA!$D:$D,"GDP|PPP",IIASA!$E:$E,CALC!$B40))/(SUMIFS(IIASA!AF:AF,IIASA!$D:$D,"Population",IIASA!$E:$E,CALC!$B39)+SUMIFS(IIASA!AF:AF,IIASA!$D:$D,"Population",IIASA!$E:$E,CALC!$B40))</f>
        <v>20122.321725315436</v>
      </c>
      <c r="R41" s="52">
        <f>(1000*SUMIFS(IIASA!AG:AG,IIASA!$D:$D,"GDP|PPP",IIASA!$E:$E,CALC!$B39)+1000*SUMIFS(IIASA!AG:AG,IIASA!$D:$D,"GDP|PPP",IIASA!$E:$E,CALC!$B40))/(SUMIFS(IIASA!AG:AG,IIASA!$D:$D,"Population",IIASA!$E:$E,CALC!$B39)+SUMIFS(IIASA!AG:AG,IIASA!$D:$D,"Population",IIASA!$E:$E,CALC!$B40))</f>
        <v>21652.831106205947</v>
      </c>
      <c r="S41" s="52">
        <f>(1000*SUMIFS(IIASA!AH:AH,IIASA!$D:$D,"GDP|PPP",IIASA!$E:$E,CALC!$B39)+1000*SUMIFS(IIASA!AH:AH,IIASA!$D:$D,"GDP|PPP",IIASA!$E:$E,CALC!$B40))/(SUMIFS(IIASA!AH:AH,IIASA!$D:$D,"Population",IIASA!$E:$E,CALC!$B39)+SUMIFS(IIASA!AH:AH,IIASA!$D:$D,"Population",IIASA!$E:$E,CALC!$B40))</f>
        <v>23267.017036856229</v>
      </c>
      <c r="T41" s="52">
        <f>(1000*SUMIFS(IIASA!AI:AI,IIASA!$D:$D,"GDP|PPP",IIASA!$E:$E,CALC!$B39)+1000*SUMIFS(IIASA!AI:AI,IIASA!$D:$D,"GDP|PPP",IIASA!$E:$E,CALC!$B40))/(SUMIFS(IIASA!AI:AI,IIASA!$D:$D,"Population",IIASA!$E:$E,CALC!$B39)+SUMIFS(IIASA!AI:AI,IIASA!$D:$D,"Population",IIASA!$E:$E,CALC!$B40))</f>
        <v>24978.815402751206</v>
      </c>
      <c r="U41" s="52">
        <f>(1000*SUMIFS(IIASA!AJ:AJ,IIASA!$D:$D,"GDP|PPP",IIASA!$E:$E,CALC!$B39)+1000*SUMIFS(IIASA!AJ:AJ,IIASA!$D:$D,"GDP|PPP",IIASA!$E:$E,CALC!$B40))/(SUMIFS(IIASA!AJ:AJ,IIASA!$D:$D,"Population",IIASA!$E:$E,CALC!$B39)+SUMIFS(IIASA!AJ:AJ,IIASA!$D:$D,"Population",IIASA!$E:$E,CALC!$B40))</f>
        <v>26773.134895370793</v>
      </c>
    </row>
    <row r="42" spans="2:21" x14ac:dyDescent="0.2">
      <c r="B42" t="s">
        <v>343</v>
      </c>
      <c r="C42" t="s">
        <v>751</v>
      </c>
      <c r="E42" s="52">
        <f>1000*SUMIFS(IIASA!T:T,IIASA!$D:$D,"GDP|PPP",IIASA!$E:$E,CALC!$B42)/SUMIFS(IIASA!T:T,IIASA!$D:$D,"Population",IIASA!$E:$E,CALC!$B42)</f>
        <v>42657.003947437035</v>
      </c>
      <c r="F42" s="52">
        <f>1000*SUMIFS(IIASA!U:U,IIASA!$D:$D,"GDP|PPP",IIASA!$E:$E,CALC!$B42)/SUMIFS(IIASA!U:U,IIASA!$D:$D,"Population",IIASA!$E:$E,CALC!$B42)</f>
        <v>44878.517686484869</v>
      </c>
      <c r="G42" s="52">
        <f>1000*SUMIFS(IIASA!V:V,IIASA!$D:$D,"GDP|PPP",IIASA!$E:$E,CALC!$B42)/SUMIFS(IIASA!V:V,IIASA!$D:$D,"Population",IIASA!$E:$E,CALC!$B42)</f>
        <v>48147.100859401507</v>
      </c>
      <c r="H42" s="52">
        <f>1000*SUMIFS(IIASA!W:W,IIASA!$D:$D,"GDP|PPP",IIASA!$E:$E,CALC!$B42)/SUMIFS(IIASA!W:W,IIASA!$D:$D,"Population",IIASA!$E:$E,CALC!$B42)</f>
        <v>51541.579276797398</v>
      </c>
      <c r="I42" s="52">
        <f>1000*SUMIFS(IIASA!X:X,IIASA!$D:$D,"GDP|PPP",IIASA!$E:$E,CALC!$B42)/SUMIFS(IIASA!X:X,IIASA!$D:$D,"Population",IIASA!$E:$E,CALC!$B42)</f>
        <v>54964.507791155316</v>
      </c>
      <c r="J42" s="52">
        <f>1000*SUMIFS(IIASA!Y:Y,IIASA!$D:$D,"GDP|PPP",IIASA!$E:$E,CALC!$B42)/SUMIFS(IIASA!Y:Y,IIASA!$D:$D,"Population",IIASA!$E:$E,CALC!$B42)</f>
        <v>58447.07696815861</v>
      </c>
      <c r="K42" s="52">
        <f>1000*SUMIFS(IIASA!Z:Z,IIASA!$D:$D,"GDP|PPP",IIASA!$E:$E,CALC!$B42)/SUMIFS(IIASA!Z:Z,IIASA!$D:$D,"Population",IIASA!$E:$E,CALC!$B42)</f>
        <v>61989.661521112386</v>
      </c>
      <c r="L42" s="52">
        <f>1000*SUMIFS(IIASA!AA:AA,IIASA!$D:$D,"GDP|PPP",IIASA!$E:$E,CALC!$B42)/SUMIFS(IIASA!AA:AA,IIASA!$D:$D,"Population",IIASA!$E:$E,CALC!$B42)</f>
        <v>65504.654230104949</v>
      </c>
      <c r="M42" s="52">
        <f>1000*SUMIFS(IIASA!AB:AB,IIASA!$D:$D,"GDP|PPP",IIASA!$E:$E,CALC!$B42)/SUMIFS(IIASA!AB:AB,IIASA!$D:$D,"Population",IIASA!$E:$E,CALC!$B42)</f>
        <v>69030.676897697995</v>
      </c>
      <c r="N42" s="52">
        <f>1000*SUMIFS(IIASA!AC:AC,IIASA!$D:$D,"GDP|PPP",IIASA!$E:$E,CALC!$B42)/SUMIFS(IIASA!AC:AC,IIASA!$D:$D,"Population",IIASA!$E:$E,CALC!$B42)</f>
        <v>72606.564927922664</v>
      </c>
      <c r="O42" s="52">
        <f>1000*SUMIFS(IIASA!AD:AD,IIASA!$D:$D,"GDP|PPP",IIASA!$E:$E,CALC!$B42)/SUMIFS(IIASA!AD:AD,IIASA!$D:$D,"Population",IIASA!$E:$E,CALC!$B42)</f>
        <v>76329.127450457585</v>
      </c>
      <c r="P42" s="52">
        <f>1000*SUMIFS(IIASA!AE:AE,IIASA!$D:$D,"GDP|PPP",IIASA!$E:$E,CALC!$B42)/SUMIFS(IIASA!AE:AE,IIASA!$D:$D,"Population",IIASA!$E:$E,CALC!$B42)</f>
        <v>80223.27661448982</v>
      </c>
      <c r="Q42" s="52">
        <f>1000*SUMIFS(IIASA!AF:AF,IIASA!$D:$D,"GDP|PPP",IIASA!$E:$E,CALC!$B42)/SUMIFS(IIASA!AF:AF,IIASA!$D:$D,"Population",IIASA!$E:$E,CALC!$B42)</f>
        <v>84302.099862624673</v>
      </c>
      <c r="R42" s="52">
        <f>1000*SUMIFS(IIASA!AG:AG,IIASA!$D:$D,"GDP|PPP",IIASA!$E:$E,CALC!$B42)/SUMIFS(IIASA!AG:AG,IIASA!$D:$D,"Population",IIASA!$E:$E,CALC!$B42)</f>
        <v>88551.786915107121</v>
      </c>
      <c r="S42" s="52">
        <f>1000*SUMIFS(IIASA!AH:AH,IIASA!$D:$D,"GDP|PPP",IIASA!$E:$E,CALC!$B42)/SUMIFS(IIASA!AH:AH,IIASA!$D:$D,"Population",IIASA!$E:$E,CALC!$B42)</f>
        <v>92941.861786416222</v>
      </c>
      <c r="T42" s="52">
        <f>1000*SUMIFS(IIASA!AI:AI,IIASA!$D:$D,"GDP|PPP",IIASA!$E:$E,CALC!$B42)/SUMIFS(IIASA!AI:AI,IIASA!$D:$D,"Population",IIASA!$E:$E,CALC!$B42)</f>
        <v>97430.986780105566</v>
      </c>
      <c r="U42" s="52">
        <f>1000*SUMIFS(IIASA!AJ:AJ,IIASA!$D:$D,"GDP|PPP",IIASA!$E:$E,CALC!$B42)/SUMIFS(IIASA!AJ:AJ,IIASA!$D:$D,"Population",IIASA!$E:$E,CALC!$B42)</f>
        <v>102032.22242146668</v>
      </c>
    </row>
    <row r="43" spans="2:21" x14ac:dyDescent="0.2"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</row>
    <row r="44" spans="2:21" x14ac:dyDescent="0.2">
      <c r="B44" t="s">
        <v>668</v>
      </c>
      <c r="C44" t="s">
        <v>754</v>
      </c>
      <c r="F44" s="60">
        <f>(F37/E37)^0.2-1</f>
        <v>5.7349606233853878E-2</v>
      </c>
      <c r="G44" s="60">
        <f t="shared" ref="G44:U44" si="25">(G37/F37)^0.2-1</f>
        <v>4.4922842424665044E-2</v>
      </c>
      <c r="H44" s="60">
        <f t="shared" si="25"/>
        <v>3.2860445972807018E-2</v>
      </c>
      <c r="I44" s="60">
        <f t="shared" si="25"/>
        <v>2.4368625678200306E-2</v>
      </c>
      <c r="J44" s="60">
        <f t="shared" si="25"/>
        <v>1.877156405170477E-2</v>
      </c>
      <c r="K44" s="60">
        <f t="shared" si="25"/>
        <v>1.5958158740095874E-2</v>
      </c>
      <c r="L44" s="60">
        <f t="shared" si="25"/>
        <v>1.4743417852252527E-2</v>
      </c>
      <c r="M44" s="60">
        <f t="shared" si="25"/>
        <v>1.4158916105637243E-2</v>
      </c>
      <c r="N44" s="60">
        <f t="shared" si="25"/>
        <v>1.3660935158274601E-2</v>
      </c>
      <c r="O44" s="60">
        <f t="shared" si="25"/>
        <v>1.3060964890128535E-2</v>
      </c>
      <c r="P44" s="60">
        <f t="shared" si="25"/>
        <v>1.2497159774388589E-2</v>
      </c>
      <c r="Q44" s="60">
        <f t="shared" si="25"/>
        <v>1.2027765116995104E-2</v>
      </c>
      <c r="R44" s="60">
        <f t="shared" si="25"/>
        <v>1.1713859566629292E-2</v>
      </c>
      <c r="S44" s="60">
        <f t="shared" si="25"/>
        <v>1.1613033267446449E-2</v>
      </c>
      <c r="T44" s="60">
        <f t="shared" si="25"/>
        <v>1.1542818074939287E-2</v>
      </c>
      <c r="U44" s="60">
        <f t="shared" si="25"/>
        <v>1.139543650193886E-2</v>
      </c>
    </row>
    <row r="45" spans="2:21" x14ac:dyDescent="0.2">
      <c r="B45" t="s">
        <v>622</v>
      </c>
      <c r="C45" t="s">
        <v>754</v>
      </c>
      <c r="F45" s="60">
        <f>(F38/E38)^0.2-1</f>
        <v>5.8046869988089167E-2</v>
      </c>
      <c r="G45" s="60">
        <f t="shared" ref="G45:U45" si="26">(G38/F38)^0.2-1</f>
        <v>4.2861829568593857E-2</v>
      </c>
      <c r="H45" s="60">
        <f t="shared" si="26"/>
        <v>3.0693209061245508E-2</v>
      </c>
      <c r="I45" s="60">
        <f t="shared" si="26"/>
        <v>2.2986960660200451E-2</v>
      </c>
      <c r="J45" s="60">
        <f t="shared" si="26"/>
        <v>1.7974007950276816E-2</v>
      </c>
      <c r="K45" s="60">
        <f t="shared" si="26"/>
        <v>1.5899002495883163E-2</v>
      </c>
      <c r="L45" s="60">
        <f t="shared" si="26"/>
        <v>1.4516813819414498E-2</v>
      </c>
      <c r="M45" s="60">
        <f t="shared" si="26"/>
        <v>1.3368567229331996E-2</v>
      </c>
      <c r="N45" s="60">
        <f t="shared" si="26"/>
        <v>1.2259447200495321E-2</v>
      </c>
      <c r="O45" s="60">
        <f t="shared" si="26"/>
        <v>1.1375481845407931E-2</v>
      </c>
      <c r="P45" s="60">
        <f t="shared" si="26"/>
        <v>1.0789300096825771E-2</v>
      </c>
      <c r="Q45" s="60">
        <f t="shared" si="26"/>
        <v>1.057597132589283E-2</v>
      </c>
      <c r="R45" s="60">
        <f t="shared" si="26"/>
        <v>1.0558394482191868E-2</v>
      </c>
      <c r="S45" s="60">
        <f t="shared" si="26"/>
        <v>1.0574311135384873E-2</v>
      </c>
      <c r="T45" s="60">
        <f t="shared" si="26"/>
        <v>1.0482496554366838E-2</v>
      </c>
      <c r="U45" s="60">
        <f t="shared" si="26"/>
        <v>1.0363409309830818E-2</v>
      </c>
    </row>
    <row r="46" spans="2:21" x14ac:dyDescent="0.2">
      <c r="B46" t="s">
        <v>624</v>
      </c>
      <c r="C46" t="s">
        <v>754</v>
      </c>
      <c r="F46" s="60">
        <f>(F39/E39)^0.2-1</f>
        <v>6.2499027041726274E-2</v>
      </c>
      <c r="G46" s="60">
        <f t="shared" ref="G46:U46" si="27">(G39/F39)^0.2-1</f>
        <v>5.4916145382780668E-2</v>
      </c>
      <c r="H46" s="60">
        <f t="shared" si="27"/>
        <v>4.1863204307553969E-2</v>
      </c>
      <c r="I46" s="60">
        <f t="shared" si="27"/>
        <v>3.1272678725031255E-2</v>
      </c>
      <c r="J46" s="60">
        <f t="shared" si="27"/>
        <v>2.4241525455130031E-2</v>
      </c>
      <c r="K46" s="60">
        <f t="shared" si="27"/>
        <v>1.9982874094338632E-2</v>
      </c>
      <c r="L46" s="60">
        <f t="shared" si="27"/>
        <v>1.8670040270541532E-2</v>
      </c>
      <c r="M46" s="60">
        <f t="shared" si="27"/>
        <v>1.8399618900141412E-2</v>
      </c>
      <c r="N46" s="60">
        <f t="shared" si="27"/>
        <v>1.8145734281909798E-2</v>
      </c>
      <c r="O46" s="60">
        <f t="shared" si="27"/>
        <v>1.7386399621019955E-2</v>
      </c>
      <c r="P46" s="60">
        <f t="shared" si="27"/>
        <v>1.6397286110299003E-2</v>
      </c>
      <c r="Q46" s="60">
        <f t="shared" si="27"/>
        <v>1.529769267572445E-2</v>
      </c>
      <c r="R46" s="60">
        <f t="shared" si="27"/>
        <v>1.441601840842277E-2</v>
      </c>
      <c r="S46" s="60">
        <f t="shared" si="27"/>
        <v>1.3969682345589707E-2</v>
      </c>
      <c r="T46" s="60">
        <f t="shared" si="27"/>
        <v>1.3685453278366122E-2</v>
      </c>
      <c r="U46" s="60">
        <f t="shared" si="27"/>
        <v>1.3290355469077308E-2</v>
      </c>
    </row>
    <row r="47" spans="2:21" x14ac:dyDescent="0.2">
      <c r="B47" t="s">
        <v>626</v>
      </c>
      <c r="C47" t="s">
        <v>754</v>
      </c>
      <c r="F47" s="60">
        <f>(F40/E40)^0.2-1</f>
        <v>4.731612324908796E-2</v>
      </c>
      <c r="G47" s="60">
        <f t="shared" ref="G47:U47" si="28">(G40/F40)^0.2-1</f>
        <v>5.4460177254485487E-2</v>
      </c>
      <c r="H47" s="60">
        <f t="shared" si="28"/>
        <v>5.0731628869190359E-2</v>
      </c>
      <c r="I47" s="60">
        <f t="shared" si="28"/>
        <v>4.1292637163320434E-2</v>
      </c>
      <c r="J47" s="60">
        <f t="shared" si="28"/>
        <v>3.1680602266259239E-2</v>
      </c>
      <c r="K47" s="60">
        <f t="shared" si="28"/>
        <v>2.5592938468806725E-2</v>
      </c>
      <c r="L47" s="60">
        <f t="shared" si="28"/>
        <v>2.2262790241372343E-2</v>
      </c>
      <c r="M47" s="60">
        <f t="shared" si="28"/>
        <v>2.1436008882481872E-2</v>
      </c>
      <c r="N47" s="60">
        <f t="shared" si="28"/>
        <v>2.1926586110167845E-2</v>
      </c>
      <c r="O47" s="60">
        <f t="shared" si="28"/>
        <v>2.2704246249088733E-2</v>
      </c>
      <c r="P47" s="60">
        <f t="shared" si="28"/>
        <v>2.3519091716894813E-2</v>
      </c>
      <c r="Q47" s="60">
        <f t="shared" si="28"/>
        <v>2.4116450414136015E-2</v>
      </c>
      <c r="R47" s="60">
        <f t="shared" si="28"/>
        <v>2.462986181721627E-2</v>
      </c>
      <c r="S47" s="60">
        <f t="shared" si="28"/>
        <v>2.4552572049505228E-2</v>
      </c>
      <c r="T47" s="60">
        <f t="shared" si="28"/>
        <v>2.3978165926580752E-2</v>
      </c>
      <c r="U47" s="60">
        <f t="shared" si="28"/>
        <v>2.307234844859285E-2</v>
      </c>
    </row>
    <row r="48" spans="2:21" x14ac:dyDescent="0.2">
      <c r="B48" t="s">
        <v>762</v>
      </c>
      <c r="C48" t="s">
        <v>754</v>
      </c>
      <c r="F48" s="60">
        <f>(F41/E41)^0.2-1</f>
        <v>6.0562241164888064E-2</v>
      </c>
      <c r="G48" s="60">
        <f t="shared" ref="G48:U48" si="29">(G41/F41)^0.2-1</f>
        <v>5.3695057558598158E-2</v>
      </c>
      <c r="H48" s="60">
        <f t="shared" si="29"/>
        <v>4.1189702419864194E-2</v>
      </c>
      <c r="I48" s="60">
        <f t="shared" si="29"/>
        <v>3.0805748469164396E-2</v>
      </c>
      <c r="J48" s="60">
        <f t="shared" si="29"/>
        <v>2.3750558655656118E-2</v>
      </c>
      <c r="K48" s="60">
        <f t="shared" si="29"/>
        <v>1.9470826056326107E-2</v>
      </c>
      <c r="L48" s="60">
        <f t="shared" si="29"/>
        <v>1.8075684845549889E-2</v>
      </c>
      <c r="M48" s="60">
        <f t="shared" si="29"/>
        <v>1.780466908269962E-2</v>
      </c>
      <c r="N48" s="60">
        <f t="shared" si="29"/>
        <v>1.7645890040341117E-2</v>
      </c>
      <c r="O48" s="60">
        <f t="shared" si="29"/>
        <v>1.7054231701309153E-2</v>
      </c>
      <c r="P48" s="60">
        <f t="shared" si="29"/>
        <v>1.6280454841675951E-2</v>
      </c>
      <c r="Q48" s="60">
        <f t="shared" si="29"/>
        <v>1.5411170967022159E-2</v>
      </c>
      <c r="R48" s="60">
        <f t="shared" si="29"/>
        <v>1.4769300072734692E-2</v>
      </c>
      <c r="S48" s="60">
        <f t="shared" si="29"/>
        <v>1.4484004611995394E-2</v>
      </c>
      <c r="T48" s="60">
        <f t="shared" si="29"/>
        <v>1.4299534409832448E-2</v>
      </c>
      <c r="U48" s="60">
        <f t="shared" si="29"/>
        <v>1.3970867768724693E-2</v>
      </c>
    </row>
    <row r="49" spans="2:21" x14ac:dyDescent="0.2">
      <c r="B49" t="s">
        <v>343</v>
      </c>
      <c r="C49" t="s">
        <v>754</v>
      </c>
      <c r="F49" s="60">
        <f t="shared" ref="F49:U49" si="30">(F42/E42)^0.2-1</f>
        <v>1.0205272734991278E-2</v>
      </c>
      <c r="G49" s="60">
        <f t="shared" si="30"/>
        <v>1.4159650174171645E-2</v>
      </c>
      <c r="H49" s="60">
        <f t="shared" si="30"/>
        <v>1.3718835464245016E-2</v>
      </c>
      <c r="I49" s="60">
        <f t="shared" si="30"/>
        <v>1.2942805848424443E-2</v>
      </c>
      <c r="J49" s="60">
        <f t="shared" si="30"/>
        <v>1.2362595565189594E-2</v>
      </c>
      <c r="K49" s="60">
        <f t="shared" si="30"/>
        <v>1.1838718185360086E-2</v>
      </c>
      <c r="L49" s="60">
        <f t="shared" si="30"/>
        <v>1.1091777769752786E-2</v>
      </c>
      <c r="M49" s="60">
        <f t="shared" si="30"/>
        <v>1.0541130641116503E-2</v>
      </c>
      <c r="N49" s="60">
        <f t="shared" si="30"/>
        <v>1.0152055019830186E-2</v>
      </c>
      <c r="O49" s="60">
        <f t="shared" si="30"/>
        <v>1.0050019762062767E-2</v>
      </c>
      <c r="P49" s="60">
        <f t="shared" si="30"/>
        <v>1.000150209987849E-2</v>
      </c>
      <c r="Q49" s="60">
        <f t="shared" si="30"/>
        <v>9.9679663319511835E-3</v>
      </c>
      <c r="R49" s="60">
        <f t="shared" si="30"/>
        <v>9.8846878918086301E-3</v>
      </c>
      <c r="S49" s="60">
        <f t="shared" si="30"/>
        <v>9.7242990647299354E-3</v>
      </c>
      <c r="T49" s="60">
        <f t="shared" si="30"/>
        <v>9.4786694976878305E-3</v>
      </c>
      <c r="U49" s="60">
        <f t="shared" si="30"/>
        <v>9.271591369663934E-3</v>
      </c>
    </row>
    <row r="51" spans="2:21" x14ac:dyDescent="0.2">
      <c r="B51" t="s">
        <v>668</v>
      </c>
      <c r="C51" t="str">
        <f>VLOOKUP(B51,'WB GDP pc curr Int'!$B$4:$BN$269,2,0)</f>
        <v>GDP per capita, PPP (current international $)</v>
      </c>
      <c r="D51" s="52">
        <f>VLOOKUP(B51,'WB GDP pc curr Int'!$B$4:$BN$269,64,0)</f>
        <v>11815.913429958264</v>
      </c>
      <c r="F51" s="52">
        <f t="shared" ref="F51:F56" si="31">D51*(1+F44)^2.5</f>
        <v>13583.56671624828</v>
      </c>
      <c r="G51" s="52">
        <f t="shared" ref="G51:U51" si="32">F51*(1+G44)^5</f>
        <v>16921.347168360266</v>
      </c>
      <c r="H51" s="52">
        <f t="shared" si="32"/>
        <v>19890.383955489524</v>
      </c>
      <c r="I51" s="52">
        <f t="shared" si="32"/>
        <v>22434.919154649881</v>
      </c>
      <c r="J51" s="52">
        <f t="shared" si="32"/>
        <v>24621.164004721326</v>
      </c>
      <c r="K51" s="52">
        <f t="shared" si="32"/>
        <v>26649.415776658763</v>
      </c>
      <c r="L51" s="52">
        <f t="shared" si="32"/>
        <v>28672.720901136378</v>
      </c>
      <c r="M51" s="52">
        <f t="shared" si="32"/>
        <v>30760.895415424646</v>
      </c>
      <c r="N51" s="52">
        <f t="shared" si="32"/>
        <v>32920.20433591248</v>
      </c>
      <c r="O51" s="52">
        <f t="shared" si="32"/>
        <v>35126.948966298703</v>
      </c>
      <c r="P51" s="52">
        <f t="shared" si="32"/>
        <v>37377.435253303396</v>
      </c>
      <c r="Q51" s="52">
        <f t="shared" si="32"/>
        <v>39679.997473452793</v>
      </c>
      <c r="R51" s="52">
        <f t="shared" si="32"/>
        <v>42059.115301321472</v>
      </c>
      <c r="S51" s="52">
        <f t="shared" si="32"/>
        <v>44558.669367287672</v>
      </c>
      <c r="T51" s="52">
        <f t="shared" si="32"/>
        <v>47190.390159780392</v>
      </c>
      <c r="U51" s="52">
        <f t="shared" si="32"/>
        <v>49941.147467891155</v>
      </c>
    </row>
    <row r="52" spans="2:21" x14ac:dyDescent="0.2">
      <c r="B52" t="s">
        <v>622</v>
      </c>
      <c r="C52" t="str">
        <f>VLOOKUP(B52,'WB GDP pc curr Int'!$B$4:$BN$269,2,0)</f>
        <v>GDP per capita, PPP (current international $)</v>
      </c>
      <c r="D52" s="52">
        <f>VLOOKUP(B52,'WB GDP pc curr Int'!$B$4:$BN$269,64,0)</f>
        <v>18065.130073664222</v>
      </c>
      <c r="F52" s="52">
        <f t="shared" si="31"/>
        <v>20801.917031036472</v>
      </c>
      <c r="G52" s="52">
        <f t="shared" ref="G52:U52" si="33">F52*(1+G45)^5</f>
        <v>25658.851848602135</v>
      </c>
      <c r="H52" s="52">
        <f t="shared" si="33"/>
        <v>29845.87338592147</v>
      </c>
      <c r="I52" s="52">
        <f t="shared" si="33"/>
        <v>33437.575707622229</v>
      </c>
      <c r="J52" s="52">
        <f t="shared" si="33"/>
        <v>36552.596212978191</v>
      </c>
      <c r="K52" s="52">
        <f t="shared" si="33"/>
        <v>39552.223064850965</v>
      </c>
      <c r="L52" s="52">
        <f t="shared" si="33"/>
        <v>42507.654681109387</v>
      </c>
      <c r="M52" s="52">
        <f t="shared" si="33"/>
        <v>45425.978363386595</v>
      </c>
      <c r="N52" s="52">
        <f t="shared" si="33"/>
        <v>48279.579947099301</v>
      </c>
      <c r="O52" s="52">
        <f t="shared" si="33"/>
        <v>51088.786645188098</v>
      </c>
      <c r="P52" s="52">
        <f t="shared" si="33"/>
        <v>53904.96497222875</v>
      </c>
      <c r="Q52" s="52">
        <f t="shared" si="33"/>
        <v>56816.386164949974</v>
      </c>
      <c r="R52" s="52">
        <f t="shared" si="33"/>
        <v>59879.846282603074</v>
      </c>
      <c r="S52" s="52">
        <f t="shared" si="33"/>
        <v>63113.453948947405</v>
      </c>
      <c r="T52" s="52">
        <f t="shared" si="33"/>
        <v>66491.468343065411</v>
      </c>
      <c r="U52" s="52">
        <f t="shared" si="33"/>
        <v>70009.015772844941</v>
      </c>
    </row>
    <row r="53" spans="2:21" x14ac:dyDescent="0.2">
      <c r="B53" t="s">
        <v>624</v>
      </c>
      <c r="C53" t="str">
        <f>VLOOKUP(B53,'WB GDP pc curr Int'!$B$4:$BN$269,2,0)</f>
        <v>GDP per capita, PPP (current international $)</v>
      </c>
      <c r="D53" s="52">
        <f>VLOOKUP(B53,'WB GDP pc curr Int'!$B$4:$BN$269,64,0)</f>
        <v>7092.0051782603105</v>
      </c>
      <c r="F53" s="52">
        <f t="shared" si="31"/>
        <v>8252.5924190113201</v>
      </c>
      <c r="G53" s="52">
        <f t="shared" ref="G53:U53" si="34">F53*(1+G46)^5</f>
        <v>10781.522477538861</v>
      </c>
      <c r="H53" s="52">
        <f t="shared" si="34"/>
        <v>13235.294029434479</v>
      </c>
      <c r="I53" s="52">
        <f t="shared" si="34"/>
        <v>15438.359686973565</v>
      </c>
      <c r="J53" s="52">
        <f t="shared" si="34"/>
        <v>17402.556463223598</v>
      </c>
      <c r="K53" s="52">
        <f t="shared" si="34"/>
        <v>19212.215560957775</v>
      </c>
      <c r="L53" s="52">
        <f t="shared" si="34"/>
        <v>21073.90986155027</v>
      </c>
      <c r="M53" s="52">
        <f t="shared" si="34"/>
        <v>23085.339125934279</v>
      </c>
      <c r="N53" s="52">
        <f t="shared" si="34"/>
        <v>25257.245696078127</v>
      </c>
      <c r="O53" s="52">
        <f t="shared" si="34"/>
        <v>27530.596894051148</v>
      </c>
      <c r="P53" s="52">
        <f t="shared" si="34"/>
        <v>29862.977793500791</v>
      </c>
      <c r="Q53" s="52">
        <f t="shared" si="34"/>
        <v>32218.113522637155</v>
      </c>
      <c r="R53" s="52">
        <f t="shared" si="34"/>
        <v>34608.32652478353</v>
      </c>
      <c r="S53" s="52">
        <f t="shared" si="34"/>
        <v>37094.15211994142</v>
      </c>
      <c r="T53" s="52">
        <f t="shared" si="34"/>
        <v>39702.835101585617</v>
      </c>
      <c r="U53" s="52">
        <f t="shared" si="34"/>
        <v>42412.225829263305</v>
      </c>
    </row>
    <row r="54" spans="2:21" x14ac:dyDescent="0.2">
      <c r="B54" t="s">
        <v>626</v>
      </c>
      <c r="C54" t="str">
        <f>VLOOKUP(B54,'WB GDP pc curr Int'!$B$4:$BN$269,2,0)</f>
        <v>GDP per capita, PPP (current international $)</v>
      </c>
      <c r="D54" s="52">
        <f>VLOOKUP(B54,'WB GDP pc curr Int'!$B$4:$BN$269,64,0)</f>
        <v>2523.7732553618503</v>
      </c>
      <c r="F54" s="52">
        <f t="shared" si="31"/>
        <v>2832.9884731492407</v>
      </c>
      <c r="G54" s="52">
        <f t="shared" ref="G54:U54" si="35">F54*(1+G47)^5</f>
        <v>3693.1395774606208</v>
      </c>
      <c r="H54" s="52">
        <f t="shared" si="35"/>
        <v>4729.9303863251725</v>
      </c>
      <c r="I54" s="52">
        <f t="shared" si="35"/>
        <v>5790.5356108582237</v>
      </c>
      <c r="J54" s="52">
        <f t="shared" si="35"/>
        <v>6767.7617525680562</v>
      </c>
      <c r="K54" s="52">
        <f t="shared" si="35"/>
        <v>7679.2741356203742</v>
      </c>
      <c r="L54" s="52">
        <f t="shared" si="35"/>
        <v>8573.0022254665473</v>
      </c>
      <c r="M54" s="52">
        <f t="shared" si="35"/>
        <v>9532.1036638067471</v>
      </c>
      <c r="N54" s="52">
        <f t="shared" si="35"/>
        <v>10623.980027307956</v>
      </c>
      <c r="O54" s="52">
        <f t="shared" si="35"/>
        <v>11886.049682725259</v>
      </c>
      <c r="P54" s="52">
        <f t="shared" si="35"/>
        <v>13351.107142268866</v>
      </c>
      <c r="Q54" s="52">
        <f t="shared" si="35"/>
        <v>15040.559516254236</v>
      </c>
      <c r="R54" s="52">
        <f t="shared" si="35"/>
        <v>16986.309642499673</v>
      </c>
      <c r="S54" s="52">
        <f t="shared" si="35"/>
        <v>19176.54112401856</v>
      </c>
      <c r="T54" s="52">
        <f t="shared" si="35"/>
        <v>21588.564124629902</v>
      </c>
      <c r="U54" s="52">
        <f t="shared" si="35"/>
        <v>24196.663878231884</v>
      </c>
    </row>
    <row r="55" spans="2:21" x14ac:dyDescent="0.2">
      <c r="B55" t="s">
        <v>762</v>
      </c>
      <c r="C55" t="s">
        <v>630</v>
      </c>
      <c r="D55" s="52">
        <f>(D54*D$5+D53*D$4)/D$6</f>
        <v>6347.2122197632507</v>
      </c>
      <c r="F55" s="52">
        <f t="shared" si="31"/>
        <v>7352.3034246581256</v>
      </c>
      <c r="G55" s="52">
        <f t="shared" ref="G55:U55" si="36">F55*(1+G48)^5</f>
        <v>9549.8848851367129</v>
      </c>
      <c r="H55" s="52">
        <f t="shared" si="36"/>
        <v>11685.504246967172</v>
      </c>
      <c r="I55" s="52">
        <f t="shared" si="36"/>
        <v>13599.771659406859</v>
      </c>
      <c r="J55" s="52">
        <f t="shared" si="36"/>
        <v>15293.341112448672</v>
      </c>
      <c r="K55" s="52">
        <f t="shared" si="36"/>
        <v>16841.330023331328</v>
      </c>
      <c r="L55" s="52">
        <f t="shared" si="36"/>
        <v>18419.452284525305</v>
      </c>
      <c r="M55" s="52">
        <f t="shared" si="36"/>
        <v>20118.653278096379</v>
      </c>
      <c r="N55" s="52">
        <f t="shared" si="36"/>
        <v>21957.471155590094</v>
      </c>
      <c r="O55" s="52">
        <f t="shared" si="36"/>
        <v>23894.771211754061</v>
      </c>
      <c r="P55" s="52">
        <f t="shared" si="36"/>
        <v>25904.233312930683</v>
      </c>
      <c r="Q55" s="52">
        <f t="shared" si="36"/>
        <v>27962.785274270533</v>
      </c>
      <c r="R55" s="52">
        <f t="shared" si="36"/>
        <v>30089.642490963157</v>
      </c>
      <c r="S55" s="52">
        <f t="shared" si="36"/>
        <v>32332.779997046084</v>
      </c>
      <c r="T55" s="52">
        <f t="shared" si="36"/>
        <v>34711.563657887193</v>
      </c>
      <c r="U55" s="52">
        <f t="shared" si="36"/>
        <v>37205.021985930762</v>
      </c>
    </row>
    <row r="56" spans="2:21" x14ac:dyDescent="0.2">
      <c r="B56" t="s">
        <v>343</v>
      </c>
      <c r="C56" t="str">
        <f>VLOOKUP(B56,'WB GDP pc curr Int'!$B$4:$BN$269,2,0)</f>
        <v>GDP per capita, PPP (current international $)</v>
      </c>
      <c r="D56" s="52">
        <f>VLOOKUP(B56,'WB GDP pc curr Int'!$B$4:$BN$269,64,0)</f>
        <v>63543.577788723982</v>
      </c>
      <c r="F56" s="52">
        <f t="shared" si="31"/>
        <v>65177.206304457446</v>
      </c>
      <c r="G56" s="52">
        <f t="shared" ref="G56:U56" si="37">F56*(1+G49)^5</f>
        <v>69924.179483757063</v>
      </c>
      <c r="H56" s="52">
        <f t="shared" si="37"/>
        <v>74853.990705513803</v>
      </c>
      <c r="I56" s="52">
        <f t="shared" si="37"/>
        <v>79825.120088713127</v>
      </c>
      <c r="J56" s="52">
        <f t="shared" si="37"/>
        <v>84882.865785769522</v>
      </c>
      <c r="K56" s="52">
        <f t="shared" si="37"/>
        <v>90027.771993943708</v>
      </c>
      <c r="L56" s="52">
        <f t="shared" si="37"/>
        <v>95132.60648409139</v>
      </c>
      <c r="M56" s="52">
        <f t="shared" si="37"/>
        <v>100253.45981631083</v>
      </c>
      <c r="N56" s="52">
        <f t="shared" si="37"/>
        <v>105446.73276475722</v>
      </c>
      <c r="O56" s="52">
        <f t="shared" si="37"/>
        <v>110853.02151982387</v>
      </c>
      <c r="P56" s="52">
        <f t="shared" si="37"/>
        <v>116508.50607075177</v>
      </c>
      <c r="Q56" s="52">
        <f t="shared" si="37"/>
        <v>122432.19334982517</v>
      </c>
      <c r="R56" s="52">
        <f t="shared" si="37"/>
        <v>128604.02664619195</v>
      </c>
      <c r="S56" s="52">
        <f t="shared" si="37"/>
        <v>134979.74559435796</v>
      </c>
      <c r="T56" s="52">
        <f t="shared" si="37"/>
        <v>141499.31533336241</v>
      </c>
      <c r="U56" s="52">
        <f t="shared" si="37"/>
        <v>148181.70370339381</v>
      </c>
    </row>
    <row r="58" spans="2:21" x14ac:dyDescent="0.2">
      <c r="B58" t="s">
        <v>668</v>
      </c>
      <c r="C58" t="s">
        <v>753</v>
      </c>
      <c r="D58" s="52">
        <f t="shared" ref="D58:D63" si="38">D30*D23</f>
        <v>359277.05670593865</v>
      </c>
      <c r="F58" s="52">
        <f t="shared" ref="F58:F63" si="39">D58*(1+F44)^2.5^1.5</f>
        <v>442842.46935720352</v>
      </c>
      <c r="G58" s="52">
        <f t="shared" ref="G58:U58" si="40">F58*(1+G44)^5^1.5</f>
        <v>615716.70596619544</v>
      </c>
      <c r="H58" s="52">
        <f t="shared" si="40"/>
        <v>784681.26497085881</v>
      </c>
      <c r="I58" s="52">
        <f t="shared" si="40"/>
        <v>939972.82223782223</v>
      </c>
      <c r="J58" s="52">
        <f t="shared" si="40"/>
        <v>1080665.7941122707</v>
      </c>
      <c r="K58" s="52">
        <f t="shared" si="40"/>
        <v>1216914.5184410114</v>
      </c>
      <c r="L58" s="52">
        <f t="shared" si="40"/>
        <v>1358100.4545090713</v>
      </c>
      <c r="M58" s="52">
        <f t="shared" si="40"/>
        <v>1509131.1840684216</v>
      </c>
      <c r="N58" s="52">
        <f t="shared" si="40"/>
        <v>1670791.729785617</v>
      </c>
      <c r="O58" s="52">
        <f t="shared" si="40"/>
        <v>1841574.014448704</v>
      </c>
      <c r="P58" s="52">
        <f t="shared" si="40"/>
        <v>2021355.8716349516</v>
      </c>
      <c r="Q58" s="52">
        <f t="shared" si="40"/>
        <v>2210985.9729392198</v>
      </c>
      <c r="R58" s="52">
        <f t="shared" si="40"/>
        <v>2412785.6063990127</v>
      </c>
      <c r="S58" s="52">
        <f t="shared" si="40"/>
        <v>2631036.3812772846</v>
      </c>
      <c r="T58" s="52">
        <f t="shared" si="40"/>
        <v>2867536.0442197435</v>
      </c>
      <c r="U58" s="52">
        <f t="shared" si="40"/>
        <v>3121880.740964999</v>
      </c>
    </row>
    <row r="59" spans="2:21" x14ac:dyDescent="0.2">
      <c r="B59" t="s">
        <v>622</v>
      </c>
      <c r="C59" t="s">
        <v>753</v>
      </c>
      <c r="D59" s="52">
        <f t="shared" si="38"/>
        <v>784150.86914895987</v>
      </c>
      <c r="F59" s="52">
        <f t="shared" si="39"/>
        <v>968931.39613904501</v>
      </c>
      <c r="G59" s="52">
        <f t="shared" ref="G59:U59" si="41">F59*(1+G45)^5^1.5</f>
        <v>1327375.561494123</v>
      </c>
      <c r="H59" s="52">
        <f t="shared" si="41"/>
        <v>1665192.4270300737</v>
      </c>
      <c r="I59" s="52">
        <f t="shared" si="41"/>
        <v>1974650.1508922381</v>
      </c>
      <c r="J59" s="52">
        <f t="shared" si="41"/>
        <v>2256915.6711757383</v>
      </c>
      <c r="K59" s="52">
        <f t="shared" si="41"/>
        <v>2540354.5631314525</v>
      </c>
      <c r="L59" s="52">
        <f t="shared" si="41"/>
        <v>2830340.6217294983</v>
      </c>
      <c r="M59" s="52">
        <f t="shared" si="41"/>
        <v>3126759.1059941542</v>
      </c>
      <c r="N59" s="52">
        <f t="shared" si="41"/>
        <v>3425967.2973530889</v>
      </c>
      <c r="O59" s="52">
        <f t="shared" si="41"/>
        <v>3729291.8430238389</v>
      </c>
      <c r="P59" s="52">
        <f t="shared" si="41"/>
        <v>4041858.831409975</v>
      </c>
      <c r="Q59" s="52">
        <f t="shared" si="41"/>
        <v>4373694.0398712968</v>
      </c>
      <c r="R59" s="52">
        <f t="shared" si="41"/>
        <v>4732155.4640523121</v>
      </c>
      <c r="S59" s="52">
        <f t="shared" si="41"/>
        <v>5120600.6946978606</v>
      </c>
      <c r="T59" s="52">
        <f t="shared" si="41"/>
        <v>5537157.4666545577</v>
      </c>
      <c r="U59" s="52">
        <f t="shared" si="41"/>
        <v>5982310.4512521513</v>
      </c>
    </row>
    <row r="60" spans="2:21" x14ac:dyDescent="0.2">
      <c r="B60" t="s">
        <v>624</v>
      </c>
      <c r="C60" t="s">
        <v>753</v>
      </c>
      <c r="D60" s="52">
        <f t="shared" si="38"/>
        <v>117617.15112697853</v>
      </c>
      <c r="F60" s="52">
        <f t="shared" si="39"/>
        <v>147639.5404601199</v>
      </c>
      <c r="G60" s="52">
        <f t="shared" ref="G60:U60" si="42">F60*(1+G46)^5^1.5</f>
        <v>220463.76955615802</v>
      </c>
      <c r="H60" s="52">
        <f t="shared" si="42"/>
        <v>299859.27084776439</v>
      </c>
      <c r="I60" s="52">
        <f t="shared" si="42"/>
        <v>377762.48130714631</v>
      </c>
      <c r="J60" s="52">
        <f t="shared" si="42"/>
        <v>452102.2486602529</v>
      </c>
      <c r="K60" s="52">
        <f t="shared" si="42"/>
        <v>524424.85405372852</v>
      </c>
      <c r="L60" s="52">
        <f t="shared" si="42"/>
        <v>602469.0857539936</v>
      </c>
      <c r="M60" s="52">
        <f t="shared" si="42"/>
        <v>690750.92950357206</v>
      </c>
      <c r="N60" s="52">
        <f t="shared" si="42"/>
        <v>790489.44118260487</v>
      </c>
      <c r="O60" s="52">
        <f t="shared" si="42"/>
        <v>899581.53218343318</v>
      </c>
      <c r="P60" s="52">
        <f t="shared" si="42"/>
        <v>1016287.9045901528</v>
      </c>
      <c r="Q60" s="52">
        <f t="shared" si="42"/>
        <v>1138851.9008700526</v>
      </c>
      <c r="R60" s="52">
        <f t="shared" si="42"/>
        <v>1267908.7217094095</v>
      </c>
      <c r="S60" s="52">
        <f t="shared" si="42"/>
        <v>1406938.9820787725</v>
      </c>
      <c r="T60" s="52">
        <f t="shared" si="42"/>
        <v>1557935.1280819685</v>
      </c>
      <c r="U60" s="52">
        <f t="shared" si="42"/>
        <v>1720099.9674914167</v>
      </c>
    </row>
    <row r="61" spans="2:21" x14ac:dyDescent="0.2">
      <c r="B61" t="s">
        <v>626</v>
      </c>
      <c r="C61" t="s">
        <v>753</v>
      </c>
      <c r="D61" s="52">
        <f t="shared" si="38"/>
        <v>26206.481134947309</v>
      </c>
      <c r="F61" s="52">
        <f t="shared" si="39"/>
        <v>31167.388943560476</v>
      </c>
      <c r="G61" s="52">
        <f t="shared" ref="G61:U61" si="43">F61*(1+G47)^5^1.5</f>
        <v>46390.258421323218</v>
      </c>
      <c r="H61" s="52">
        <f t="shared" si="43"/>
        <v>67238.084545307676</v>
      </c>
      <c r="I61" s="52">
        <f t="shared" si="43"/>
        <v>91077.544787695457</v>
      </c>
      <c r="J61" s="52">
        <f t="shared" si="43"/>
        <v>115080.25141595369</v>
      </c>
      <c r="K61" s="52">
        <f t="shared" si="43"/>
        <v>139095.62379495287</v>
      </c>
      <c r="L61" s="52">
        <f t="shared" si="43"/>
        <v>164071.29809897032</v>
      </c>
      <c r="M61" s="52">
        <f t="shared" si="43"/>
        <v>192360.69813397442</v>
      </c>
      <c r="N61" s="52">
        <f t="shared" si="43"/>
        <v>226341.44168787307</v>
      </c>
      <c r="O61" s="52">
        <f t="shared" si="43"/>
        <v>267848.68670985301</v>
      </c>
      <c r="P61" s="52">
        <f t="shared" si="43"/>
        <v>318866.67351177818</v>
      </c>
      <c r="Q61" s="52">
        <f t="shared" si="43"/>
        <v>381266.98337562039</v>
      </c>
      <c r="R61" s="52">
        <f t="shared" si="43"/>
        <v>457595.52037575044</v>
      </c>
      <c r="S61" s="52">
        <f t="shared" si="43"/>
        <v>548894.17713241524</v>
      </c>
      <c r="T61" s="52">
        <f t="shared" si="43"/>
        <v>655645.14012298512</v>
      </c>
      <c r="U61" s="52">
        <f t="shared" si="43"/>
        <v>777976.44316226395</v>
      </c>
    </row>
    <row r="62" spans="2:21" x14ac:dyDescent="0.2">
      <c r="B62" t="s">
        <v>762</v>
      </c>
      <c r="C62" t="s">
        <v>753</v>
      </c>
      <c r="D62" s="52">
        <f t="shared" si="38"/>
        <v>98657.020649527389</v>
      </c>
      <c r="F62" s="52">
        <f t="shared" si="39"/>
        <v>122995.3237123299</v>
      </c>
      <c r="G62" s="52">
        <f>F62*(1+G48)^5^1.5</f>
        <v>182075.14818202451</v>
      </c>
      <c r="H62" s="52">
        <f t="shared" ref="H62:U62" si="44">G62*(1+H48)^5^1.5</f>
        <v>246447.63425557292</v>
      </c>
      <c r="I62" s="52">
        <f t="shared" si="44"/>
        <v>309421.78850853594</v>
      </c>
      <c r="J62" s="52">
        <f t="shared" si="44"/>
        <v>368983.57157558308</v>
      </c>
      <c r="K62" s="52">
        <f t="shared" si="44"/>
        <v>426400.83527450345</v>
      </c>
      <c r="L62" s="52">
        <f t="shared" si="44"/>
        <v>487717.72032498929</v>
      </c>
      <c r="M62" s="52">
        <f t="shared" si="44"/>
        <v>556739.23245386744</v>
      </c>
      <c r="N62" s="52">
        <f t="shared" si="44"/>
        <v>634785.42787814583</v>
      </c>
      <c r="O62" s="52">
        <f t="shared" si="44"/>
        <v>720622.44037867221</v>
      </c>
      <c r="P62" s="52">
        <f t="shared" si="44"/>
        <v>813410.13934483018</v>
      </c>
      <c r="Q62" s="52">
        <f t="shared" si="44"/>
        <v>912271.50296104793</v>
      </c>
      <c r="R62" s="52">
        <f t="shared" si="44"/>
        <v>1018307.6554934781</v>
      </c>
      <c r="S62" s="52">
        <f t="shared" si="44"/>
        <v>1134274.1585832157</v>
      </c>
      <c r="T62" s="52">
        <f t="shared" si="44"/>
        <v>1261725.0744615851</v>
      </c>
      <c r="U62" s="52">
        <f t="shared" si="44"/>
        <v>1400089.5542482561</v>
      </c>
    </row>
    <row r="63" spans="2:21" x14ac:dyDescent="0.2">
      <c r="B63" t="s">
        <v>343</v>
      </c>
      <c r="C63" t="s">
        <v>753</v>
      </c>
      <c r="D63" s="52">
        <f t="shared" si="38"/>
        <v>10166972.446195837</v>
      </c>
      <c r="F63" s="52">
        <f t="shared" si="39"/>
        <v>10561552.512188621</v>
      </c>
      <c r="G63" s="52">
        <f>F63*(1+G49)^5^1.5</f>
        <v>11736138.311125675</v>
      </c>
      <c r="H63" s="52">
        <f t="shared" ref="H63:U63" si="45">G63*(1+H49)^5^1.5</f>
        <v>12998899.590816608</v>
      </c>
      <c r="I63" s="52">
        <f t="shared" si="45"/>
        <v>14315071.499920731</v>
      </c>
      <c r="J63" s="52">
        <f t="shared" si="45"/>
        <v>15696911.191206824</v>
      </c>
      <c r="K63" s="52">
        <f t="shared" si="45"/>
        <v>17145450.637203988</v>
      </c>
      <c r="L63" s="52">
        <f t="shared" si="45"/>
        <v>18624226.493067004</v>
      </c>
      <c r="M63" s="52">
        <f t="shared" si="45"/>
        <v>20148058.572778903</v>
      </c>
      <c r="N63" s="52">
        <f t="shared" si="45"/>
        <v>21733708.727492601</v>
      </c>
      <c r="O63" s="52">
        <f t="shared" si="45"/>
        <v>23426394.550650179</v>
      </c>
      <c r="P63" s="52">
        <f t="shared" si="45"/>
        <v>25241816.256375924</v>
      </c>
      <c r="Q63" s="52">
        <f t="shared" si="45"/>
        <v>27191151.24184297</v>
      </c>
      <c r="R63" s="52">
        <f t="shared" si="45"/>
        <v>29272916.964106254</v>
      </c>
      <c r="S63" s="52">
        <f t="shared" si="45"/>
        <v>31476545.167242292</v>
      </c>
      <c r="T63" s="52">
        <f t="shared" si="45"/>
        <v>33784357.058870271</v>
      </c>
      <c r="U63" s="52">
        <f t="shared" si="45"/>
        <v>36205623.116051167</v>
      </c>
    </row>
    <row r="65" spans="2:21" x14ac:dyDescent="0.2">
      <c r="B65" t="s">
        <v>668</v>
      </c>
      <c r="C65" t="s">
        <v>755</v>
      </c>
      <c r="D65" s="52">
        <f t="shared" ref="D65:D70" si="46">D58/(0.5*D16)</f>
        <v>9972.8727895480224</v>
      </c>
      <c r="F65" s="52">
        <f t="shared" ref="F65:U65" si="47">F58/(0.5*F16)</f>
        <v>12241.565081383889</v>
      </c>
      <c r="G65" s="52">
        <f t="shared" si="47"/>
        <v>16818.668865331831</v>
      </c>
      <c r="H65" s="52">
        <f t="shared" si="47"/>
        <v>21196.665443327882</v>
      </c>
      <c r="I65" s="52">
        <f t="shared" si="47"/>
        <v>25133.186266384469</v>
      </c>
      <c r="J65" s="52">
        <f t="shared" si="47"/>
        <v>28618.959306226385</v>
      </c>
      <c r="K65" s="52">
        <f t="shared" si="47"/>
        <v>31937.345039019099</v>
      </c>
      <c r="L65" s="52">
        <f t="shared" si="47"/>
        <v>35344.526785520917</v>
      </c>
      <c r="M65" s="52">
        <f t="shared" si="47"/>
        <v>38966.515555296399</v>
      </c>
      <c r="N65" s="52">
        <f t="shared" si="47"/>
        <v>42824.502486377489</v>
      </c>
      <c r="O65" s="52">
        <f t="shared" si="47"/>
        <v>46871.707937909043</v>
      </c>
      <c r="P65" s="52">
        <f t="shared" si="47"/>
        <v>51104.737024358095</v>
      </c>
      <c r="Q65" s="52">
        <f t="shared" si="47"/>
        <v>55542.494949694796</v>
      </c>
      <c r="R65" s="52">
        <f t="shared" si="47"/>
        <v>60241.125501255723</v>
      </c>
      <c r="S65" s="52">
        <f t="shared" si="47"/>
        <v>65288.278467433476</v>
      </c>
      <c r="T65" s="52">
        <f t="shared" si="47"/>
        <v>70729.800412383367</v>
      </c>
      <c r="U65" s="52">
        <f t="shared" si="47"/>
        <v>76546.009820457941</v>
      </c>
    </row>
    <row r="66" spans="2:21" x14ac:dyDescent="0.2">
      <c r="B66" t="s">
        <v>622</v>
      </c>
      <c r="C66" t="s">
        <v>755</v>
      </c>
      <c r="D66" s="52">
        <f t="shared" si="46"/>
        <v>20651.020041908138</v>
      </c>
      <c r="F66" s="52">
        <f t="shared" ref="F66:U66" si="48">F59/(0.5*F17)</f>
        <v>25390.817810141532</v>
      </c>
      <c r="G66" s="52">
        <f t="shared" si="48"/>
        <v>34399.23066049788</v>
      </c>
      <c r="H66" s="52">
        <f t="shared" si="48"/>
        <v>42688.403771392645</v>
      </c>
      <c r="I66" s="52">
        <f t="shared" si="48"/>
        <v>50108.06919566125</v>
      </c>
      <c r="J66" s="52">
        <f t="shared" si="48"/>
        <v>56704.55897656353</v>
      </c>
      <c r="K66" s="52">
        <f t="shared" si="48"/>
        <v>63210.179472926357</v>
      </c>
      <c r="L66" s="52">
        <f t="shared" si="48"/>
        <v>69779.266537487856</v>
      </c>
      <c r="M66" s="52">
        <f t="shared" si="48"/>
        <v>76416.073257462005</v>
      </c>
      <c r="N66" s="52">
        <f t="shared" si="48"/>
        <v>83040.470465569742</v>
      </c>
      <c r="O66" s="52">
        <f t="shared" si="48"/>
        <v>89702.329154242747</v>
      </c>
      <c r="P66" s="52">
        <f t="shared" si="48"/>
        <v>96525.129490151128</v>
      </c>
      <c r="Q66" s="52">
        <f t="shared" si="48"/>
        <v>103749.30224852066</v>
      </c>
      <c r="R66" s="52">
        <f t="shared" si="48"/>
        <v>111542.33435403332</v>
      </c>
      <c r="S66" s="52">
        <f t="shared" si="48"/>
        <v>119952.81918894571</v>
      </c>
      <c r="T66" s="52">
        <f t="shared" si="48"/>
        <v>128928.35079218732</v>
      </c>
      <c r="U66" s="52">
        <f t="shared" si="48"/>
        <v>138463.75490840888</v>
      </c>
    </row>
    <row r="67" spans="2:21" x14ac:dyDescent="0.2">
      <c r="B67" t="s">
        <v>624</v>
      </c>
      <c r="C67" t="s">
        <v>755</v>
      </c>
      <c r="D67" s="52">
        <f t="shared" si="46"/>
        <v>3404.8261375609563</v>
      </c>
      <c r="F67" s="52">
        <f t="shared" ref="F67:U67" si="49">F60/(0.5*F18)</f>
        <v>4271.3950822719044</v>
      </c>
      <c r="G67" s="52">
        <f t="shared" si="49"/>
        <v>6292.9104265536589</v>
      </c>
      <c r="H67" s="52">
        <f t="shared" si="49"/>
        <v>8455.4317876482473</v>
      </c>
      <c r="I67" s="52">
        <f t="shared" si="49"/>
        <v>10534.725361429384</v>
      </c>
      <c r="J67" s="52">
        <f t="shared" si="49"/>
        <v>12477.834052445813</v>
      </c>
      <c r="K67" s="52">
        <f t="shared" si="49"/>
        <v>14332.177107151265</v>
      </c>
      <c r="L67" s="52">
        <f t="shared" si="49"/>
        <v>16312.139043701376</v>
      </c>
      <c r="M67" s="52">
        <f t="shared" si="49"/>
        <v>18535.782272478264</v>
      </c>
      <c r="N67" s="52">
        <f t="shared" si="49"/>
        <v>21034.127321147036</v>
      </c>
      <c r="O67" s="52">
        <f t="shared" si="49"/>
        <v>23742.794676260066</v>
      </c>
      <c r="P67" s="52">
        <f t="shared" si="49"/>
        <v>26615.023971809926</v>
      </c>
      <c r="Q67" s="52">
        <f t="shared" si="49"/>
        <v>29601.446295227146</v>
      </c>
      <c r="R67" s="52">
        <f t="shared" si="49"/>
        <v>32719.360654528835</v>
      </c>
      <c r="S67" s="52">
        <f t="shared" si="49"/>
        <v>36051.538901581749</v>
      </c>
      <c r="T67" s="52">
        <f t="shared" si="49"/>
        <v>39650.244233597383</v>
      </c>
      <c r="U67" s="52">
        <f t="shared" si="49"/>
        <v>43485.690043782721</v>
      </c>
    </row>
    <row r="68" spans="2:21" x14ac:dyDescent="0.2">
      <c r="B68" t="s">
        <v>626</v>
      </c>
      <c r="C68" t="s">
        <v>755</v>
      </c>
      <c r="D68" s="52">
        <f t="shared" si="46"/>
        <v>822.45117581335842</v>
      </c>
      <c r="F68" s="52">
        <f t="shared" ref="F68:U68" si="50">F61/(0.5*F19)</f>
        <v>958.25627501594192</v>
      </c>
      <c r="G68" s="52">
        <f t="shared" si="50"/>
        <v>1395.6368328329556</v>
      </c>
      <c r="H68" s="52">
        <f t="shared" si="50"/>
        <v>1985.9135846343313</v>
      </c>
      <c r="I68" s="52">
        <f t="shared" si="50"/>
        <v>2647.6938433113355</v>
      </c>
      <c r="J68" s="52">
        <f t="shared" si="50"/>
        <v>3298.6614034734998</v>
      </c>
      <c r="K68" s="52">
        <f t="shared" si="50"/>
        <v>3936.9975659451038</v>
      </c>
      <c r="L68" s="52">
        <f t="shared" si="50"/>
        <v>4591.3425054931049</v>
      </c>
      <c r="M68" s="52">
        <f t="shared" si="50"/>
        <v>5327.3074866071383</v>
      </c>
      <c r="N68" s="52">
        <f t="shared" si="50"/>
        <v>6207.811185736804</v>
      </c>
      <c r="O68" s="52">
        <f t="shared" si="50"/>
        <v>7279.3591575727833</v>
      </c>
      <c r="P68" s="52">
        <f t="shared" si="50"/>
        <v>8590.3614244067649</v>
      </c>
      <c r="Q68" s="52">
        <f t="shared" si="50"/>
        <v>10184.589422204852</v>
      </c>
      <c r="R68" s="52">
        <f t="shared" si="50"/>
        <v>12123.0060969388</v>
      </c>
      <c r="S68" s="52">
        <f t="shared" si="50"/>
        <v>14423.564292585135</v>
      </c>
      <c r="T68" s="52">
        <f t="shared" si="50"/>
        <v>17091.942449643793</v>
      </c>
      <c r="U68" s="52">
        <f t="shared" si="50"/>
        <v>20119.8697480677</v>
      </c>
    </row>
    <row r="69" spans="2:21" x14ac:dyDescent="0.2">
      <c r="B69" t="s">
        <v>762</v>
      </c>
      <c r="C69" t="s">
        <v>755</v>
      </c>
      <c r="D69" s="52">
        <f t="shared" si="46"/>
        <v>2892.5532077598868</v>
      </c>
      <c r="F69" s="52">
        <f t="shared" ref="F69:U69" si="51">F62/(0.5*F20)</f>
        <v>3593.7797431315698</v>
      </c>
      <c r="G69" s="52">
        <f t="shared" si="51"/>
        <v>5243.9363252177836</v>
      </c>
      <c r="H69" s="52">
        <f t="shared" si="51"/>
        <v>7006.8997931324348</v>
      </c>
      <c r="I69" s="52">
        <f t="shared" si="51"/>
        <v>8695.5213856117498</v>
      </c>
      <c r="J69" s="52">
        <f t="shared" si="51"/>
        <v>10257.885568372456</v>
      </c>
      <c r="K69" s="52">
        <f t="shared" si="51"/>
        <v>11734.269847091506</v>
      </c>
      <c r="L69" s="52">
        <f t="shared" si="51"/>
        <v>13294.170298639139</v>
      </c>
      <c r="M69" s="52">
        <f t="shared" si="51"/>
        <v>15038.586487914423</v>
      </c>
      <c r="N69" s="52">
        <f t="shared" si="51"/>
        <v>17001.092347559115</v>
      </c>
      <c r="O69" s="52">
        <f t="shared" si="51"/>
        <v>19142.346015877501</v>
      </c>
      <c r="P69" s="52">
        <f t="shared" si="51"/>
        <v>21438.13083401999</v>
      </c>
      <c r="Q69" s="52">
        <f t="shared" si="51"/>
        <v>23861.708327177665</v>
      </c>
      <c r="R69" s="52">
        <f t="shared" si="51"/>
        <v>26441.003293240079</v>
      </c>
      <c r="S69" s="52">
        <f t="shared" si="51"/>
        <v>29240.700187702339</v>
      </c>
      <c r="T69" s="52">
        <f t="shared" si="51"/>
        <v>32300.29814307659</v>
      </c>
      <c r="U69" s="52">
        <f t="shared" si="51"/>
        <v>35595.788043485518</v>
      </c>
    </row>
    <row r="70" spans="2:21" x14ac:dyDescent="0.2">
      <c r="B70" t="s">
        <v>343</v>
      </c>
      <c r="C70" t="s">
        <v>755</v>
      </c>
      <c r="D70" s="52">
        <f t="shared" si="46"/>
        <v>258084.92727859912</v>
      </c>
      <c r="F70" s="52">
        <f t="shared" ref="F70:U70" si="52">F63/(0.5*F21)</f>
        <v>263080.02611511288</v>
      </c>
      <c r="G70" s="52">
        <f t="shared" si="52"/>
        <v>289594.05564172514</v>
      </c>
      <c r="H70" s="52">
        <f t="shared" si="52"/>
        <v>318034.91185047117</v>
      </c>
      <c r="I70" s="52">
        <f t="shared" si="52"/>
        <v>347857.33669253881</v>
      </c>
      <c r="J70" s="52">
        <f t="shared" si="52"/>
        <v>379129.02436941193</v>
      </c>
      <c r="K70" s="52">
        <f t="shared" si="52"/>
        <v>411789.39161267568</v>
      </c>
      <c r="L70" s="52">
        <f t="shared" si="52"/>
        <v>444931.12581050658</v>
      </c>
      <c r="M70" s="52">
        <f t="shared" si="52"/>
        <v>478770.53308529081</v>
      </c>
      <c r="N70" s="52">
        <f t="shared" si="52"/>
        <v>513573.12155769294</v>
      </c>
      <c r="O70" s="52">
        <f t="shared" si="52"/>
        <v>550197.82445717941</v>
      </c>
      <c r="P70" s="52">
        <f t="shared" si="52"/>
        <v>588935.79996868933</v>
      </c>
      <c r="Q70" s="52">
        <f t="shared" si="52"/>
        <v>630010.50279666111</v>
      </c>
      <c r="R70" s="52">
        <f t="shared" si="52"/>
        <v>673583.98801777745</v>
      </c>
      <c r="S70" s="52">
        <f t="shared" si="52"/>
        <v>719534.17522572435</v>
      </c>
      <c r="T70" s="52">
        <f t="shared" si="52"/>
        <v>767485.85633877688</v>
      </c>
      <c r="U70" s="52">
        <f t="shared" si="52"/>
        <v>817659.62332401762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48B2A-3272-47F2-8C59-03008388B816}">
  <sheetPr>
    <tabColor theme="8" tint="0.59999389629810485"/>
  </sheetPr>
  <dimension ref="A1:AU366"/>
  <sheetViews>
    <sheetView workbookViewId="0">
      <selection activeCell="T2" sqref="T2"/>
    </sheetView>
  </sheetViews>
  <sheetFormatPr defaultColWidth="17.1640625" defaultRowHeight="15" x14ac:dyDescent="0.2"/>
  <cols>
    <col min="1" max="1" width="17.1640625" style="41"/>
    <col min="2" max="2" width="26.6640625" style="41" customWidth="1"/>
    <col min="3" max="6" width="17.1640625" style="41"/>
    <col min="7" max="19" width="17.1640625" style="41" hidden="1" customWidth="1"/>
    <col min="20" max="20" width="15" style="41" customWidth="1"/>
    <col min="21" max="16384" width="17.1640625" style="41"/>
  </cols>
  <sheetData>
    <row r="1" spans="1:47" s="42" customFormat="1" x14ac:dyDescent="0.2">
      <c r="A1" s="42" t="s">
        <v>530</v>
      </c>
      <c r="B1" s="42" t="s">
        <v>529</v>
      </c>
      <c r="C1" s="42" t="s">
        <v>528</v>
      </c>
      <c r="D1" s="42" t="s">
        <v>527</v>
      </c>
      <c r="E1" s="56" t="s">
        <v>750</v>
      </c>
      <c r="F1" s="42" t="s">
        <v>526</v>
      </c>
      <c r="G1" s="42">
        <v>1950</v>
      </c>
      <c r="H1" s="42">
        <v>1955</v>
      </c>
      <c r="I1" s="42">
        <v>1960</v>
      </c>
      <c r="J1" s="42">
        <v>1965</v>
      </c>
      <c r="K1" s="42">
        <v>1970</v>
      </c>
      <c r="L1" s="42">
        <v>1975</v>
      </c>
      <c r="M1" s="42">
        <v>1980</v>
      </c>
      <c r="N1" s="42">
        <v>1985</v>
      </c>
      <c r="O1" s="42">
        <v>1990</v>
      </c>
      <c r="P1" s="42">
        <v>1995</v>
      </c>
      <c r="Q1" s="42">
        <v>2000</v>
      </c>
      <c r="R1" s="42">
        <v>2005</v>
      </c>
      <c r="S1" s="42">
        <v>2010</v>
      </c>
      <c r="T1" s="42">
        <v>2015</v>
      </c>
      <c r="U1" s="42">
        <v>2020</v>
      </c>
      <c r="V1" s="42">
        <v>2025</v>
      </c>
      <c r="W1" s="42">
        <v>2030</v>
      </c>
      <c r="X1" s="42">
        <v>2035</v>
      </c>
      <c r="Y1" s="42">
        <v>2040</v>
      </c>
      <c r="Z1" s="42">
        <v>2045</v>
      </c>
      <c r="AA1" s="42">
        <v>2050</v>
      </c>
      <c r="AB1" s="42">
        <v>2055</v>
      </c>
      <c r="AC1" s="42">
        <v>2060</v>
      </c>
      <c r="AD1" s="42">
        <v>2065</v>
      </c>
      <c r="AE1" s="42">
        <v>2070</v>
      </c>
      <c r="AF1" s="42">
        <v>2075</v>
      </c>
      <c r="AG1" s="42">
        <v>2080</v>
      </c>
      <c r="AH1" s="42">
        <v>2085</v>
      </c>
      <c r="AI1" s="42">
        <v>2090</v>
      </c>
      <c r="AJ1" s="42">
        <v>2095</v>
      </c>
      <c r="AK1" s="42">
        <v>2100</v>
      </c>
      <c r="AL1" s="42">
        <v>2105</v>
      </c>
      <c r="AM1" s="42">
        <v>2110</v>
      </c>
      <c r="AN1" s="42">
        <v>2115</v>
      </c>
      <c r="AO1" s="42">
        <v>2120</v>
      </c>
      <c r="AP1" s="42">
        <v>2125</v>
      </c>
      <c r="AQ1" s="42">
        <v>2130</v>
      </c>
      <c r="AR1" s="42">
        <v>2135</v>
      </c>
      <c r="AS1" s="42">
        <v>2140</v>
      </c>
      <c r="AT1" s="42">
        <v>2145</v>
      </c>
      <c r="AU1" s="42">
        <v>2150</v>
      </c>
    </row>
    <row r="2" spans="1:47" s="42" customFormat="1" x14ac:dyDescent="0.2">
      <c r="A2" s="42" t="s">
        <v>523</v>
      </c>
      <c r="B2" s="42" t="s">
        <v>522</v>
      </c>
      <c r="C2" s="42" t="s">
        <v>515</v>
      </c>
      <c r="D2" s="42" t="s">
        <v>525</v>
      </c>
      <c r="E2" s="56" t="str">
        <f>VLOOKUP(C2,Classif!$C$3:$I$220,7,0)</f>
        <v>UMC</v>
      </c>
      <c r="F2" s="42" t="s">
        <v>524</v>
      </c>
      <c r="S2" s="42">
        <v>489.32017204774002</v>
      </c>
      <c r="T2" s="42">
        <v>604.21337939206103</v>
      </c>
      <c r="U2" s="42">
        <v>734.72333878245797</v>
      </c>
      <c r="V2" s="42">
        <v>854.34071472910398</v>
      </c>
      <c r="W2" s="42">
        <v>970.64411853673903</v>
      </c>
      <c r="X2" s="42">
        <v>1085.93753956098</v>
      </c>
      <c r="Y2" s="42">
        <v>1200.7797526429899</v>
      </c>
      <c r="Z2" s="42">
        <v>1330.9989346406201</v>
      </c>
      <c r="AA2" s="42">
        <v>1471.76037485748</v>
      </c>
      <c r="AB2" s="42">
        <v>1614.3188450453599</v>
      </c>
      <c r="AC2" s="42">
        <v>1754.9712273235</v>
      </c>
      <c r="AD2" s="42">
        <v>1897.8314766604401</v>
      </c>
      <c r="AE2" s="42">
        <v>2044.59175885223</v>
      </c>
      <c r="AF2" s="42">
        <v>2193.32760212735</v>
      </c>
      <c r="AG2" s="42">
        <v>2341.4138068300099</v>
      </c>
      <c r="AH2" s="42">
        <v>2487.7603432637102</v>
      </c>
      <c r="AI2" s="42">
        <v>2632.52446342351</v>
      </c>
      <c r="AJ2" s="42">
        <v>2774.9923647361502</v>
      </c>
      <c r="AK2" s="42">
        <v>2915.6471202294001</v>
      </c>
    </row>
    <row r="3" spans="1:47" s="42" customFormat="1" x14ac:dyDescent="0.2">
      <c r="A3" s="42" t="s">
        <v>523</v>
      </c>
      <c r="B3" s="42" t="s">
        <v>522</v>
      </c>
      <c r="C3" s="42" t="s">
        <v>514</v>
      </c>
      <c r="D3" s="42" t="s">
        <v>525</v>
      </c>
      <c r="E3" s="56" t="str">
        <f>VLOOKUP(C3,Classif!$C$3:$I$220,7,0)</f>
        <v>UMC</v>
      </c>
      <c r="F3" s="42" t="s">
        <v>524</v>
      </c>
      <c r="S3" s="42">
        <v>15.949636872009901</v>
      </c>
      <c r="T3" s="42">
        <v>26.4870996209807</v>
      </c>
      <c r="U3" s="42">
        <v>39.845097827242903</v>
      </c>
      <c r="V3" s="42">
        <v>55.789390165896499</v>
      </c>
      <c r="W3" s="42">
        <v>68.190143386869295</v>
      </c>
      <c r="X3" s="42">
        <v>75.593325502720205</v>
      </c>
      <c r="Y3" s="42">
        <v>79.2809206090336</v>
      </c>
      <c r="Z3" s="42">
        <v>80.893816207062699</v>
      </c>
      <c r="AA3" s="42">
        <v>81.500092757391499</v>
      </c>
      <c r="AB3" s="42">
        <v>81.959343571276904</v>
      </c>
      <c r="AC3" s="42">
        <v>82.724375267665494</v>
      </c>
      <c r="AD3" s="42">
        <v>84.016947271332697</v>
      </c>
      <c r="AE3" s="42">
        <v>85.734303958136294</v>
      </c>
      <c r="AF3" s="42">
        <v>87.699182929558603</v>
      </c>
      <c r="AG3" s="42">
        <v>89.7594934592627</v>
      </c>
      <c r="AH3" s="42">
        <v>91.925357752693799</v>
      </c>
      <c r="AI3" s="42">
        <v>94.351737688630095</v>
      </c>
      <c r="AJ3" s="42">
        <v>97.222165828304895</v>
      </c>
      <c r="AK3" s="42">
        <v>100.686357607358</v>
      </c>
    </row>
    <row r="4" spans="1:47" s="42" customFormat="1" x14ac:dyDescent="0.2">
      <c r="A4" s="42" t="s">
        <v>523</v>
      </c>
      <c r="B4" s="42" t="s">
        <v>522</v>
      </c>
      <c r="C4" s="42" t="s">
        <v>513</v>
      </c>
      <c r="D4" s="42" t="s">
        <v>525</v>
      </c>
      <c r="E4" s="56" t="str">
        <f>VLOOKUP(C4,Classif!$C$3:$I$220,7,0)</f>
        <v>HIC</v>
      </c>
      <c r="F4" s="42" t="s">
        <v>524</v>
      </c>
      <c r="S4" s="42">
        <v>877.88288296947405</v>
      </c>
      <c r="T4" s="42">
        <v>1123.5917096774201</v>
      </c>
      <c r="U4" s="42">
        <v>1369.2658320066701</v>
      </c>
      <c r="V4" s="42">
        <v>1649.35347243402</v>
      </c>
      <c r="W4" s="42">
        <v>1932.08081193101</v>
      </c>
      <c r="X4" s="42">
        <v>2210.5767763235399</v>
      </c>
      <c r="Y4" s="42">
        <v>2482.4438994253201</v>
      </c>
      <c r="Z4" s="42">
        <v>2748.50809317529</v>
      </c>
      <c r="AA4" s="42">
        <v>3007.5337032635398</v>
      </c>
      <c r="AB4" s="42">
        <v>3263.1831360864799</v>
      </c>
      <c r="AC4" s="42">
        <v>3518.12562992022</v>
      </c>
      <c r="AD4" s="42">
        <v>3768.1217917182398</v>
      </c>
      <c r="AE4" s="42">
        <v>4007.4954672511499</v>
      </c>
      <c r="AF4" s="42">
        <v>4232.1259939812398</v>
      </c>
      <c r="AG4" s="42">
        <v>4438.6391184616596</v>
      </c>
      <c r="AH4" s="42">
        <v>4625.9492745500702</v>
      </c>
      <c r="AI4" s="42">
        <v>4790.7336899067896</v>
      </c>
      <c r="AJ4" s="42">
        <v>4931.2069325825796</v>
      </c>
      <c r="AK4" s="42">
        <v>5049.7447590725797</v>
      </c>
    </row>
    <row r="5" spans="1:47" s="42" customFormat="1" x14ac:dyDescent="0.2">
      <c r="A5" s="42" t="s">
        <v>523</v>
      </c>
      <c r="B5" s="42" t="s">
        <v>522</v>
      </c>
      <c r="C5" s="42" t="s">
        <v>512</v>
      </c>
      <c r="D5" s="42" t="s">
        <v>525</v>
      </c>
      <c r="E5" s="56" t="str">
        <f>VLOOKUP(C5,Classif!$C$3:$I$220,7,0)</f>
        <v>HIC</v>
      </c>
      <c r="F5" s="42" t="s">
        <v>524</v>
      </c>
      <c r="S5" s="42">
        <v>307.168864771617</v>
      </c>
      <c r="T5" s="42">
        <v>329.66543879242801</v>
      </c>
      <c r="U5" s="42">
        <v>342.729329722231</v>
      </c>
      <c r="V5" s="42">
        <v>355.81928195035903</v>
      </c>
      <c r="W5" s="42">
        <v>372.00505688090902</v>
      </c>
      <c r="X5" s="42">
        <v>391.35996172914099</v>
      </c>
      <c r="Y5" s="42">
        <v>413.82891501702801</v>
      </c>
      <c r="Z5" s="42">
        <v>438.53487218888199</v>
      </c>
      <c r="AA5" s="42">
        <v>464.48681081903101</v>
      </c>
      <c r="AB5" s="42">
        <v>490.72360739609502</v>
      </c>
      <c r="AC5" s="42">
        <v>516.78394680180804</v>
      </c>
      <c r="AD5" s="42">
        <v>541.87065868922696</v>
      </c>
      <c r="AE5" s="42">
        <v>565.73440338121395</v>
      </c>
      <c r="AF5" s="42">
        <v>588.531898570301</v>
      </c>
      <c r="AG5" s="42">
        <v>610.547730151358</v>
      </c>
      <c r="AH5" s="42">
        <v>631.61525423854698</v>
      </c>
      <c r="AI5" s="42">
        <v>651.21045589305697</v>
      </c>
      <c r="AJ5" s="42">
        <v>669.19734116070197</v>
      </c>
      <c r="AK5" s="42">
        <v>685.41692922250695</v>
      </c>
    </row>
    <row r="6" spans="1:47" s="42" customFormat="1" x14ac:dyDescent="0.2">
      <c r="A6" s="42" t="s">
        <v>523</v>
      </c>
      <c r="B6" s="42" t="s">
        <v>522</v>
      </c>
      <c r="C6" s="42" t="s">
        <v>511</v>
      </c>
      <c r="D6" s="42" t="s">
        <v>525</v>
      </c>
      <c r="E6" s="56" t="str">
        <f>VLOOKUP(C6,Classif!$C$3:$I$220,7,0)</f>
        <v>UMC</v>
      </c>
      <c r="F6" s="42" t="s">
        <v>524</v>
      </c>
      <c r="S6" s="42">
        <v>79.248120655602406</v>
      </c>
      <c r="T6" s="42">
        <v>192.086075571723</v>
      </c>
      <c r="U6" s="42">
        <v>298.792843817956</v>
      </c>
      <c r="V6" s="42">
        <v>342.62461903931199</v>
      </c>
      <c r="W6" s="42">
        <v>356.71955911775098</v>
      </c>
      <c r="X6" s="42">
        <v>365.31345280717301</v>
      </c>
      <c r="Y6" s="42">
        <v>381.75827315464801</v>
      </c>
      <c r="Z6" s="42">
        <v>404.48428289108602</v>
      </c>
      <c r="AA6" s="42">
        <v>431.297481611835</v>
      </c>
      <c r="AB6" s="42">
        <v>454.45167131143302</v>
      </c>
      <c r="AC6" s="42">
        <v>475.31166163437098</v>
      </c>
      <c r="AD6" s="42">
        <v>487.88564195050901</v>
      </c>
      <c r="AE6" s="42">
        <v>493.16580061339801</v>
      </c>
      <c r="AF6" s="42">
        <v>491.74366061021499</v>
      </c>
      <c r="AG6" s="42">
        <v>486.18656947856101</v>
      </c>
      <c r="AH6" s="42">
        <v>482.288747173643</v>
      </c>
      <c r="AI6" s="42">
        <v>483.828889482298</v>
      </c>
      <c r="AJ6" s="42">
        <v>491.73102601895602</v>
      </c>
      <c r="AK6" s="42">
        <v>504.12088980809602</v>
      </c>
    </row>
    <row r="7" spans="1:47" s="42" customFormat="1" x14ac:dyDescent="0.2">
      <c r="A7" s="42" t="s">
        <v>523</v>
      </c>
      <c r="B7" s="42" t="s">
        <v>522</v>
      </c>
      <c r="C7" s="42" t="s">
        <v>510</v>
      </c>
      <c r="D7" s="42" t="s">
        <v>525</v>
      </c>
      <c r="E7" s="56" t="str">
        <f>VLOOKUP(C7,Classif!$C$3:$I$220,7,0)</f>
        <v>LIC</v>
      </c>
      <c r="F7" s="42" t="s">
        <v>524</v>
      </c>
      <c r="S7" s="42">
        <v>3.5007027866285898</v>
      </c>
      <c r="T7" s="42">
        <v>3.9763183347155802</v>
      </c>
      <c r="U7" s="42">
        <v>5.3609826145619897</v>
      </c>
      <c r="V7" s="42">
        <v>7.0814296495287001</v>
      </c>
      <c r="W7" s="42">
        <v>8.9270728573685094</v>
      </c>
      <c r="X7" s="42">
        <v>10.840013662781701</v>
      </c>
      <c r="Y7" s="42">
        <v>12.8577827389008</v>
      </c>
      <c r="Z7" s="42">
        <v>15.077575927215801</v>
      </c>
      <c r="AA7" s="42">
        <v>17.773335320905101</v>
      </c>
      <c r="AB7" s="42">
        <v>21.2179925332747</v>
      </c>
      <c r="AC7" s="42">
        <v>25.673812576541401</v>
      </c>
      <c r="AD7" s="42">
        <v>31.263311367844199</v>
      </c>
      <c r="AE7" s="42">
        <v>38.073492551415796</v>
      </c>
      <c r="AF7" s="42">
        <v>46.104551134319799</v>
      </c>
      <c r="AG7" s="42">
        <v>55.3708011427481</v>
      </c>
      <c r="AH7" s="42">
        <v>66.022417532485505</v>
      </c>
      <c r="AI7" s="42">
        <v>78.370885963286199</v>
      </c>
      <c r="AJ7" s="42">
        <v>92.659152602220203</v>
      </c>
      <c r="AK7" s="42">
        <v>108.775326811542</v>
      </c>
    </row>
    <row r="8" spans="1:47" s="42" customFormat="1" x14ac:dyDescent="0.2">
      <c r="A8" s="42" t="s">
        <v>523</v>
      </c>
      <c r="B8" s="42" t="s">
        <v>522</v>
      </c>
      <c r="C8" s="42" t="s">
        <v>509</v>
      </c>
      <c r="D8" s="42" t="s">
        <v>525</v>
      </c>
      <c r="E8" s="56" t="str">
        <f>VLOOKUP(C8,Classif!$C$3:$I$220,7,0)</f>
        <v>HIC</v>
      </c>
      <c r="F8" s="42" t="s">
        <v>524</v>
      </c>
      <c r="S8" s="42">
        <v>360.57348425009002</v>
      </c>
      <c r="T8" s="42">
        <v>424.89533372214697</v>
      </c>
      <c r="U8" s="42">
        <v>510.39390370586398</v>
      </c>
      <c r="V8" s="42">
        <v>620.64800299673595</v>
      </c>
      <c r="W8" s="42">
        <v>733.25655302625501</v>
      </c>
      <c r="X8" s="42">
        <v>840.00942430532302</v>
      </c>
      <c r="Y8" s="42">
        <v>937.773909518609</v>
      </c>
      <c r="Z8" s="42">
        <v>1026.8247789408199</v>
      </c>
      <c r="AA8" s="42">
        <v>1108.99626747052</v>
      </c>
      <c r="AB8" s="42">
        <v>1187.2752873660199</v>
      </c>
      <c r="AC8" s="42">
        <v>1264.3882268156301</v>
      </c>
      <c r="AD8" s="42">
        <v>1340.7390424033599</v>
      </c>
      <c r="AE8" s="42">
        <v>1416.21914652746</v>
      </c>
      <c r="AF8" s="42">
        <v>1491.02272872256</v>
      </c>
      <c r="AG8" s="42">
        <v>1565.5350678587299</v>
      </c>
      <c r="AH8" s="42">
        <v>1639.87463995962</v>
      </c>
      <c r="AI8" s="42">
        <v>1713.60345095754</v>
      </c>
      <c r="AJ8" s="42">
        <v>1786.0946319755001</v>
      </c>
      <c r="AK8" s="42">
        <v>1855.17057499622</v>
      </c>
    </row>
    <row r="9" spans="1:47" s="42" customFormat="1" x14ac:dyDescent="0.2">
      <c r="A9" s="42" t="s">
        <v>523</v>
      </c>
      <c r="B9" s="42" t="s">
        <v>522</v>
      </c>
      <c r="C9" s="42" t="s">
        <v>508</v>
      </c>
      <c r="D9" s="42" t="s">
        <v>525</v>
      </c>
      <c r="E9" s="56" t="str">
        <f>VLOOKUP(C9,Classif!$C$3:$I$220,7,0)</f>
        <v>LMC</v>
      </c>
      <c r="F9" s="42" t="s">
        <v>524</v>
      </c>
      <c r="S9" s="42">
        <v>9.8119098450396702</v>
      </c>
      <c r="T9" s="42">
        <v>11.635944976647799</v>
      </c>
      <c r="U9" s="42">
        <v>14.0633067638089</v>
      </c>
      <c r="V9" s="42">
        <v>17.445640749693201</v>
      </c>
      <c r="W9" s="42">
        <v>21.615147962548999</v>
      </c>
      <c r="X9" s="42">
        <v>26.655334195609701</v>
      </c>
      <c r="Y9" s="42">
        <v>32.676341610673099</v>
      </c>
      <c r="Z9" s="42">
        <v>39.967459822193298</v>
      </c>
      <c r="AA9" s="42">
        <v>48.804162189342897</v>
      </c>
      <c r="AB9" s="42">
        <v>59.240653958670997</v>
      </c>
      <c r="AC9" s="42">
        <v>71.4026467495557</v>
      </c>
      <c r="AD9" s="42">
        <v>85.482528522775098</v>
      </c>
      <c r="AE9" s="42">
        <v>101.70276464225201</v>
      </c>
      <c r="AF9" s="42">
        <v>120.280143710715</v>
      </c>
      <c r="AG9" s="42">
        <v>141.543513775946</v>
      </c>
      <c r="AH9" s="42">
        <v>165.73624953311099</v>
      </c>
      <c r="AI9" s="42">
        <v>193.091082035667</v>
      </c>
      <c r="AJ9" s="42">
        <v>223.700624587216</v>
      </c>
      <c r="AK9" s="42">
        <v>257.55884084342199</v>
      </c>
    </row>
    <row r="10" spans="1:47" s="42" customFormat="1" x14ac:dyDescent="0.2">
      <c r="A10" s="42" t="s">
        <v>523</v>
      </c>
      <c r="B10" s="42" t="s">
        <v>522</v>
      </c>
      <c r="C10" s="42" t="s">
        <v>507</v>
      </c>
      <c r="D10" s="42" t="s">
        <v>525</v>
      </c>
      <c r="E10" s="56" t="str">
        <f>VLOOKUP(C10,Classif!$C$3:$I$220,7,0)</f>
        <v>LIC</v>
      </c>
      <c r="F10" s="42" t="s">
        <v>524</v>
      </c>
      <c r="S10" s="42">
        <v>14.171332497186601</v>
      </c>
      <c r="T10" s="42">
        <v>16.184232253635798</v>
      </c>
      <c r="U10" s="42">
        <v>18.263196063834599</v>
      </c>
      <c r="V10" s="42">
        <v>21.311574042276298</v>
      </c>
      <c r="W10" s="42">
        <v>25.8068837287699</v>
      </c>
      <c r="X10" s="42">
        <v>31.167130469090001</v>
      </c>
      <c r="Y10" s="42">
        <v>37.854038779455301</v>
      </c>
      <c r="Z10" s="42">
        <v>46.074860699388502</v>
      </c>
      <c r="AA10" s="42">
        <v>56.538250809898898</v>
      </c>
      <c r="AB10" s="42">
        <v>69.986950422145995</v>
      </c>
      <c r="AC10" s="42">
        <v>87.174077926664793</v>
      </c>
      <c r="AD10" s="42">
        <v>108.728574799741</v>
      </c>
      <c r="AE10" s="42">
        <v>135.31563607121899</v>
      </c>
      <c r="AF10" s="42">
        <v>167.506667494173</v>
      </c>
      <c r="AG10" s="42">
        <v>205.98144065564</v>
      </c>
      <c r="AH10" s="42">
        <v>251.449305456323</v>
      </c>
      <c r="AI10" s="42">
        <v>304.41528520363403</v>
      </c>
      <c r="AJ10" s="42">
        <v>367.28474093476501</v>
      </c>
      <c r="AK10" s="42">
        <v>441.570569381734</v>
      </c>
    </row>
    <row r="11" spans="1:47" s="42" customFormat="1" x14ac:dyDescent="0.2">
      <c r="A11" s="42" t="s">
        <v>523</v>
      </c>
      <c r="B11" s="42" t="s">
        <v>522</v>
      </c>
      <c r="C11" s="42" t="s">
        <v>506</v>
      </c>
      <c r="D11" s="42" t="s">
        <v>525</v>
      </c>
      <c r="E11" s="56" t="str">
        <f>VLOOKUP(C11,Classif!$C$3:$I$220,7,0)</f>
        <v>LMC</v>
      </c>
      <c r="F11" s="42" t="s">
        <v>524</v>
      </c>
      <c r="S11" s="42">
        <v>214.7591937942</v>
      </c>
      <c r="T11" s="42">
        <v>261.380159883251</v>
      </c>
      <c r="U11" s="42">
        <v>313.45233184445999</v>
      </c>
      <c r="V11" s="42">
        <v>363.60566677108199</v>
      </c>
      <c r="W11" s="42">
        <v>418.708345702499</v>
      </c>
      <c r="X11" s="42">
        <v>482.20388125985602</v>
      </c>
      <c r="Y11" s="42">
        <v>559.10458367864805</v>
      </c>
      <c r="Z11" s="42">
        <v>648.14743965151501</v>
      </c>
      <c r="AA11" s="42">
        <v>749.48767549981198</v>
      </c>
      <c r="AB11" s="42">
        <v>865.00435126677905</v>
      </c>
      <c r="AC11" s="42">
        <v>995.15045596356003</v>
      </c>
      <c r="AD11" s="42">
        <v>1138.7645962709801</v>
      </c>
      <c r="AE11" s="42">
        <v>1295.0027859451</v>
      </c>
      <c r="AF11" s="42">
        <v>1465.2460907724801</v>
      </c>
      <c r="AG11" s="42">
        <v>1674.46748920453</v>
      </c>
      <c r="AH11" s="42">
        <v>1913.4382315614</v>
      </c>
      <c r="AI11" s="42">
        <v>2162.6637942144298</v>
      </c>
      <c r="AJ11" s="42">
        <v>2398.5485234901598</v>
      </c>
      <c r="AK11" s="42">
        <v>2614.38285429706</v>
      </c>
    </row>
    <row r="12" spans="1:47" s="42" customFormat="1" x14ac:dyDescent="0.2">
      <c r="A12" s="42" t="s">
        <v>523</v>
      </c>
      <c r="B12" s="42" t="s">
        <v>522</v>
      </c>
      <c r="C12" s="42" t="s">
        <v>505</v>
      </c>
      <c r="D12" s="42" t="s">
        <v>525</v>
      </c>
      <c r="E12" s="56" t="str">
        <f>VLOOKUP(C12,Classif!$C$3:$I$220,7,0)</f>
        <v>UMC</v>
      </c>
      <c r="F12" s="42" t="s">
        <v>524</v>
      </c>
      <c r="S12" s="42">
        <v>78.696599843571704</v>
      </c>
      <c r="T12" s="42">
        <v>100.628060598964</v>
      </c>
      <c r="U12" s="42">
        <v>115.77775345107599</v>
      </c>
      <c r="V12" s="42">
        <v>127.918506923576</v>
      </c>
      <c r="W12" s="42">
        <v>136.632018808342</v>
      </c>
      <c r="X12" s="42">
        <v>143.38841879056301</v>
      </c>
      <c r="Y12" s="42">
        <v>149.454230585781</v>
      </c>
      <c r="Z12" s="42">
        <v>155.48106155020301</v>
      </c>
      <c r="AA12" s="42">
        <v>161.45078865570599</v>
      </c>
      <c r="AB12" s="42">
        <v>167.39782262335001</v>
      </c>
      <c r="AC12" s="42">
        <v>173.278044859071</v>
      </c>
      <c r="AD12" s="42">
        <v>178.62049943583901</v>
      </c>
      <c r="AE12" s="42">
        <v>183.02271718769401</v>
      </c>
      <c r="AF12" s="42">
        <v>187.08865893388</v>
      </c>
      <c r="AG12" s="42">
        <v>191.41253102218499</v>
      </c>
      <c r="AH12" s="42">
        <v>196.31408843569099</v>
      </c>
      <c r="AI12" s="42">
        <v>201.75185760305899</v>
      </c>
      <c r="AJ12" s="42">
        <v>207.516169225211</v>
      </c>
      <c r="AK12" s="42">
        <v>213.31478615098899</v>
      </c>
    </row>
    <row r="13" spans="1:47" s="42" customFormat="1" x14ac:dyDescent="0.2">
      <c r="A13" s="42" t="s">
        <v>523</v>
      </c>
      <c r="B13" s="42" t="s">
        <v>522</v>
      </c>
      <c r="C13" s="42" t="s">
        <v>504</v>
      </c>
      <c r="D13" s="42" t="s">
        <v>525</v>
      </c>
      <c r="E13" s="56" t="str">
        <f>VLOOKUP(C13,Classif!$C$3:$I$220,7,0)</f>
        <v>HIC</v>
      </c>
      <c r="F13" s="42" t="s">
        <v>524</v>
      </c>
      <c r="S13" s="42">
        <v>26.928241721004401</v>
      </c>
      <c r="T13" s="42">
        <v>46.163528958132801</v>
      </c>
      <c r="U13" s="42">
        <v>64.532757550109594</v>
      </c>
      <c r="V13" s="42">
        <v>80.314620600678793</v>
      </c>
      <c r="W13" s="42">
        <v>96.750807412435293</v>
      </c>
      <c r="X13" s="42">
        <v>114.51252764466101</v>
      </c>
      <c r="Y13" s="42">
        <v>134.12011590761</v>
      </c>
      <c r="Z13" s="42">
        <v>155.269433281353</v>
      </c>
      <c r="AA13" s="42">
        <v>177.088657443768</v>
      </c>
      <c r="AB13" s="42">
        <v>198.76169617881601</v>
      </c>
      <c r="AC13" s="42">
        <v>219.69948747734199</v>
      </c>
      <c r="AD13" s="42">
        <v>239.398265370177</v>
      </c>
      <c r="AE13" s="42">
        <v>257.51696410247501</v>
      </c>
      <c r="AF13" s="42">
        <v>273.75943394993698</v>
      </c>
      <c r="AG13" s="42">
        <v>288.03574655323598</v>
      </c>
      <c r="AH13" s="42">
        <v>300.48582648722203</v>
      </c>
      <c r="AI13" s="42">
        <v>311.32242272225398</v>
      </c>
      <c r="AJ13" s="42">
        <v>320.67923073339801</v>
      </c>
      <c r="AK13" s="42">
        <v>328.40872879821598</v>
      </c>
    </row>
    <row r="14" spans="1:47" s="42" customFormat="1" x14ac:dyDescent="0.2">
      <c r="A14" s="42" t="s">
        <v>523</v>
      </c>
      <c r="B14" s="42" t="s">
        <v>522</v>
      </c>
      <c r="C14" s="42" t="s">
        <v>503</v>
      </c>
      <c r="D14" s="42" t="s">
        <v>525</v>
      </c>
      <c r="E14" s="56" t="str">
        <f>VLOOKUP(C14,Classif!$C$3:$I$220,7,0)</f>
        <v>HIC</v>
      </c>
      <c r="F14" s="42" t="s">
        <v>524</v>
      </c>
      <c r="S14" s="42">
        <v>8.7415649089706502</v>
      </c>
      <c r="T14" s="42">
        <v>10.944295346174</v>
      </c>
      <c r="U14" s="42">
        <v>12.3870950732297</v>
      </c>
      <c r="V14" s="42">
        <v>14.2207830692283</v>
      </c>
      <c r="W14" s="42">
        <v>16.3323841361528</v>
      </c>
      <c r="X14" s="42">
        <v>18.5675974697077</v>
      </c>
      <c r="Y14" s="42">
        <v>20.873227853143</v>
      </c>
      <c r="Z14" s="42">
        <v>23.230252032047801</v>
      </c>
      <c r="AA14" s="42">
        <v>25.5700660976965</v>
      </c>
      <c r="AB14" s="42">
        <v>27.873064192261602</v>
      </c>
      <c r="AC14" s="42">
        <v>30.141554791186099</v>
      </c>
      <c r="AD14" s="42">
        <v>32.355074759744497</v>
      </c>
      <c r="AE14" s="42">
        <v>34.476602709895602</v>
      </c>
      <c r="AF14" s="42">
        <v>36.486045888240497</v>
      </c>
      <c r="AG14" s="42">
        <v>38.373372226723603</v>
      </c>
      <c r="AH14" s="42">
        <v>40.151764742778902</v>
      </c>
      <c r="AI14" s="42">
        <v>41.8198103239706</v>
      </c>
      <c r="AJ14" s="42">
        <v>43.411032605749199</v>
      </c>
      <c r="AK14" s="42">
        <v>44.936086829699498</v>
      </c>
    </row>
    <row r="15" spans="1:47" s="42" customFormat="1" x14ac:dyDescent="0.2">
      <c r="A15" s="42" t="s">
        <v>523</v>
      </c>
      <c r="B15" s="42" t="s">
        <v>522</v>
      </c>
      <c r="C15" s="42" t="s">
        <v>502</v>
      </c>
      <c r="D15" s="42" t="s">
        <v>525</v>
      </c>
      <c r="E15" s="56" t="str">
        <f>VLOOKUP(C15,Classif!$C$3:$I$220,7,0)</f>
        <v>UMC</v>
      </c>
      <c r="F15" s="42" t="s">
        <v>524</v>
      </c>
      <c r="S15" s="42">
        <v>32.830012937650402</v>
      </c>
      <c r="T15" s="42">
        <v>38.304571829790603</v>
      </c>
      <c r="U15" s="42">
        <v>53.460173643350402</v>
      </c>
      <c r="V15" s="42">
        <v>66.164981383431098</v>
      </c>
      <c r="W15" s="42">
        <v>76.5136389420868</v>
      </c>
      <c r="X15" s="42">
        <v>84.800784006763806</v>
      </c>
      <c r="Y15" s="42">
        <v>91.471736816897007</v>
      </c>
      <c r="Z15" s="42">
        <v>97.049047269326493</v>
      </c>
      <c r="AA15" s="42">
        <v>101.784098533951</v>
      </c>
      <c r="AB15" s="42">
        <v>105.775269094004</v>
      </c>
      <c r="AC15" s="42">
        <v>109.346392001262</v>
      </c>
      <c r="AD15" s="42">
        <v>112.641460310722</v>
      </c>
      <c r="AE15" s="42">
        <v>115.703105672845</v>
      </c>
      <c r="AF15" s="42">
        <v>118.514583349877</v>
      </c>
      <c r="AG15" s="42">
        <v>121.103969949</v>
      </c>
      <c r="AH15" s="42">
        <v>123.520673536152</v>
      </c>
      <c r="AI15" s="42">
        <v>125.885751936701</v>
      </c>
      <c r="AJ15" s="42">
        <v>128.351221086229</v>
      </c>
      <c r="AK15" s="42">
        <v>131.074217120307</v>
      </c>
    </row>
    <row r="16" spans="1:47" s="42" customFormat="1" x14ac:dyDescent="0.2">
      <c r="A16" s="42" t="s">
        <v>523</v>
      </c>
      <c r="B16" s="42" t="s">
        <v>522</v>
      </c>
      <c r="C16" s="42" t="s">
        <v>501</v>
      </c>
      <c r="D16" s="42" t="s">
        <v>525</v>
      </c>
      <c r="E16" s="56" t="str">
        <f>VLOOKUP(C16,Classif!$C$3:$I$220,7,0)</f>
        <v>UMC</v>
      </c>
      <c r="F16" s="42" t="s">
        <v>524</v>
      </c>
      <c r="S16" s="42">
        <v>124.87733995319</v>
      </c>
      <c r="T16" s="42">
        <v>169.53009865279199</v>
      </c>
      <c r="U16" s="42">
        <v>204.186457997698</v>
      </c>
      <c r="V16" s="42">
        <v>221.85115848354599</v>
      </c>
      <c r="W16" s="42">
        <v>230.370373533247</v>
      </c>
      <c r="X16" s="42">
        <v>235.78528597637401</v>
      </c>
      <c r="Y16" s="42">
        <v>241.63405966186099</v>
      </c>
      <c r="Z16" s="42">
        <v>248.45874065724601</v>
      </c>
      <c r="AA16" s="42">
        <v>255.367933927129</v>
      </c>
      <c r="AB16" s="42">
        <v>262.53596496883398</v>
      </c>
      <c r="AC16" s="42">
        <v>270.64415152458298</v>
      </c>
      <c r="AD16" s="42">
        <v>279.88405997656997</v>
      </c>
      <c r="AE16" s="42">
        <v>289.97335548193399</v>
      </c>
      <c r="AF16" s="42">
        <v>300.46266321134902</v>
      </c>
      <c r="AG16" s="42">
        <v>311.006120279588</v>
      </c>
      <c r="AH16" s="42">
        <v>321.61358612954098</v>
      </c>
      <c r="AI16" s="42">
        <v>332.60227749326299</v>
      </c>
      <c r="AJ16" s="42">
        <v>344.29575069444201</v>
      </c>
      <c r="AK16" s="42">
        <v>356.77289373052702</v>
      </c>
    </row>
    <row r="17" spans="1:37" s="42" customFormat="1" x14ac:dyDescent="0.2">
      <c r="A17" s="42" t="s">
        <v>523</v>
      </c>
      <c r="B17" s="42" t="s">
        <v>522</v>
      </c>
      <c r="C17" s="42" t="s">
        <v>500</v>
      </c>
      <c r="D17" s="42" t="s">
        <v>525</v>
      </c>
      <c r="E17" s="56" t="str">
        <f>VLOOKUP(C17,Classif!$C$3:$I$220,7,0)</f>
        <v>LMC</v>
      </c>
      <c r="F17" s="42" t="s">
        <v>524</v>
      </c>
      <c r="S17" s="42">
        <v>2.6006183014597801</v>
      </c>
      <c r="T17" s="42">
        <v>3.0983881125635602</v>
      </c>
      <c r="U17" s="42">
        <v>3.6364746884952099</v>
      </c>
      <c r="V17" s="42">
        <v>4.3127508479183003</v>
      </c>
      <c r="W17" s="42">
        <v>4.98705238293193</v>
      </c>
      <c r="X17" s="42">
        <v>5.6631121329588296</v>
      </c>
      <c r="Y17" s="42">
        <v>6.3464726929519903</v>
      </c>
      <c r="Z17" s="42">
        <v>7.0568509148211902</v>
      </c>
      <c r="AA17" s="42">
        <v>7.7959394743562296</v>
      </c>
      <c r="AB17" s="42">
        <v>8.5866928932763003</v>
      </c>
      <c r="AC17" s="42">
        <v>9.4403538368390407</v>
      </c>
      <c r="AD17" s="42">
        <v>10.3676292906281</v>
      </c>
      <c r="AE17" s="42">
        <v>11.3542923868124</v>
      </c>
      <c r="AF17" s="42">
        <v>12.369956983258</v>
      </c>
      <c r="AG17" s="42">
        <v>13.386494208037201</v>
      </c>
      <c r="AH17" s="42">
        <v>14.388260483104601</v>
      </c>
      <c r="AI17" s="42">
        <v>15.7450677813724</v>
      </c>
      <c r="AJ17" s="42">
        <v>17.469823927035399</v>
      </c>
      <c r="AK17" s="42">
        <v>19.495171882791102</v>
      </c>
    </row>
    <row r="18" spans="1:37" s="42" customFormat="1" x14ac:dyDescent="0.2">
      <c r="A18" s="42" t="s">
        <v>523</v>
      </c>
      <c r="B18" s="42" t="s">
        <v>522</v>
      </c>
      <c r="C18" s="42" t="s">
        <v>499</v>
      </c>
      <c r="D18" s="42" t="s">
        <v>525</v>
      </c>
      <c r="E18" s="56" t="str">
        <f>VLOOKUP(C18,Classif!$C$3:$I$220,7,0)</f>
        <v>LMC</v>
      </c>
      <c r="F18" s="42" t="s">
        <v>524</v>
      </c>
      <c r="S18" s="42">
        <v>37.063506265403099</v>
      </c>
      <c r="T18" s="42">
        <v>44.549677417574898</v>
      </c>
      <c r="U18" s="42">
        <v>51.541924779310897</v>
      </c>
      <c r="V18" s="42">
        <v>59.337327384120996</v>
      </c>
      <c r="W18" s="42">
        <v>69.599097074242707</v>
      </c>
      <c r="X18" s="42">
        <v>82.844136929344103</v>
      </c>
      <c r="Y18" s="42">
        <v>98.832246925712298</v>
      </c>
      <c r="Z18" s="42">
        <v>117.946538419723</v>
      </c>
      <c r="AA18" s="42">
        <v>139.807572182369</v>
      </c>
      <c r="AB18" s="42">
        <v>163.739457772967</v>
      </c>
      <c r="AC18" s="42">
        <v>188.65456618275101</v>
      </c>
      <c r="AD18" s="42">
        <v>213.97996569702801</v>
      </c>
      <c r="AE18" s="42">
        <v>239.33963685135299</v>
      </c>
      <c r="AF18" s="42">
        <v>264.52194347382101</v>
      </c>
      <c r="AG18" s="42">
        <v>289.08870086167099</v>
      </c>
      <c r="AH18" s="42">
        <v>312.83951210689099</v>
      </c>
      <c r="AI18" s="42">
        <v>335.62502486906499</v>
      </c>
      <c r="AJ18" s="42">
        <v>357.53731179800002</v>
      </c>
      <c r="AK18" s="42">
        <v>378.63422745293701</v>
      </c>
    </row>
    <row r="19" spans="1:37" s="42" customFormat="1" x14ac:dyDescent="0.2">
      <c r="A19" s="42" t="s">
        <v>523</v>
      </c>
      <c r="B19" s="42" t="s">
        <v>522</v>
      </c>
      <c r="C19" s="42" t="s">
        <v>498</v>
      </c>
      <c r="D19" s="42" t="s">
        <v>525</v>
      </c>
      <c r="E19" s="56" t="str">
        <f>VLOOKUP(C19,Classif!$C$3:$I$220,7,0)</f>
        <v>UMC</v>
      </c>
      <c r="F19" s="42" t="s">
        <v>524</v>
      </c>
      <c r="S19" s="42">
        <v>1859.3404872982901</v>
      </c>
      <c r="T19" s="42">
        <v>2186.9647509872798</v>
      </c>
      <c r="U19" s="42">
        <v>2581.68409022373</v>
      </c>
      <c r="V19" s="42">
        <v>2956.5380979464799</v>
      </c>
      <c r="W19" s="42">
        <v>3324.4725914434598</v>
      </c>
      <c r="X19" s="42">
        <v>3701.11823184385</v>
      </c>
      <c r="Y19" s="42">
        <v>4102.65128043184</v>
      </c>
      <c r="Z19" s="42">
        <v>4621.4067949362197</v>
      </c>
      <c r="AA19" s="42">
        <v>5244.7632599949602</v>
      </c>
      <c r="AB19" s="42">
        <v>5910.9420236927399</v>
      </c>
      <c r="AC19" s="42">
        <v>6533.0784498486801</v>
      </c>
      <c r="AD19" s="42">
        <v>7072.1235629777702</v>
      </c>
      <c r="AE19" s="42">
        <v>7542.1215159285302</v>
      </c>
      <c r="AF19" s="42">
        <v>7982.9394828250597</v>
      </c>
      <c r="AG19" s="42">
        <v>8419.65503388242</v>
      </c>
      <c r="AH19" s="42">
        <v>8856.1427328249301</v>
      </c>
      <c r="AI19" s="42">
        <v>9288.1120727536909</v>
      </c>
      <c r="AJ19" s="42">
        <v>9716.3231588072704</v>
      </c>
      <c r="AK19" s="42">
        <v>10138.0413653093</v>
      </c>
    </row>
    <row r="20" spans="1:37" s="42" customFormat="1" x14ac:dyDescent="0.2">
      <c r="A20" s="42" t="s">
        <v>523</v>
      </c>
      <c r="B20" s="42" t="s">
        <v>522</v>
      </c>
      <c r="C20" s="42" t="s">
        <v>497</v>
      </c>
      <c r="D20" s="42" t="s">
        <v>525</v>
      </c>
      <c r="E20" s="56" t="str">
        <f>VLOOKUP(C20,Classif!$C$3:$I$220,7,0)</f>
        <v>HIC</v>
      </c>
      <c r="F20" s="42" t="s">
        <v>524</v>
      </c>
      <c r="S20" s="42">
        <v>6.5275092346472796</v>
      </c>
      <c r="T20" s="42">
        <v>5.8683152416470197</v>
      </c>
      <c r="U20" s="42">
        <v>5.3812191808965499</v>
      </c>
      <c r="V20" s="42">
        <v>5.08050522146684</v>
      </c>
      <c r="W20" s="42">
        <v>5.0916073566721902</v>
      </c>
      <c r="X20" s="42">
        <v>5.32444819224777</v>
      </c>
      <c r="Y20" s="42">
        <v>5.7243388168068599</v>
      </c>
      <c r="Z20" s="42">
        <v>6.2123261646103298</v>
      </c>
      <c r="AA20" s="42">
        <v>6.7152912001581697</v>
      </c>
      <c r="AB20" s="42">
        <v>7.1871342353293404</v>
      </c>
      <c r="AC20" s="42">
        <v>7.61547012220848</v>
      </c>
      <c r="AD20" s="42">
        <v>8.0015838389859901</v>
      </c>
      <c r="AE20" s="42">
        <v>8.3799192333121795</v>
      </c>
      <c r="AF20" s="42">
        <v>8.7697850035226299</v>
      </c>
      <c r="AG20" s="42">
        <v>9.1757733641446109</v>
      </c>
      <c r="AH20" s="42">
        <v>9.5873545783074494</v>
      </c>
      <c r="AI20" s="42">
        <v>9.9878594682691801</v>
      </c>
      <c r="AJ20" s="42">
        <v>10.371012136085699</v>
      </c>
      <c r="AK20" s="42">
        <v>10.73637213594</v>
      </c>
    </row>
    <row r="21" spans="1:37" s="42" customFormat="1" x14ac:dyDescent="0.2">
      <c r="A21" s="42" t="s">
        <v>523</v>
      </c>
      <c r="B21" s="42" t="s">
        <v>522</v>
      </c>
      <c r="C21" s="42" t="s">
        <v>496</v>
      </c>
      <c r="D21" s="42" t="s">
        <v>525</v>
      </c>
      <c r="E21" s="56" t="str">
        <f>VLOOKUP(C21,Classif!$C$3:$I$220,7,0)</f>
        <v>HIC</v>
      </c>
      <c r="F21" s="42" t="s">
        <v>524</v>
      </c>
      <c r="S21" s="42">
        <v>17.928556586274699</v>
      </c>
      <c r="T21" s="42">
        <v>16.281154408375901</v>
      </c>
      <c r="U21" s="42">
        <v>13.310360137405199</v>
      </c>
      <c r="V21" s="42">
        <v>11.230658659747</v>
      </c>
      <c r="W21" s="42">
        <v>10.397494142754599</v>
      </c>
      <c r="X21" s="42">
        <v>10.4820267785461</v>
      </c>
      <c r="Y21" s="42">
        <v>11.2203165490393</v>
      </c>
      <c r="Z21" s="42">
        <v>12.429226021800099</v>
      </c>
      <c r="AA21" s="42">
        <v>13.927611985430699</v>
      </c>
      <c r="AB21" s="42">
        <v>15.9508553040467</v>
      </c>
      <c r="AC21" s="42">
        <v>18.3643349019952</v>
      </c>
      <c r="AD21" s="42">
        <v>20.877583935484299</v>
      </c>
      <c r="AE21" s="42">
        <v>23.176916149263601</v>
      </c>
      <c r="AF21" s="42">
        <v>25.271111421070898</v>
      </c>
      <c r="AG21" s="42">
        <v>27.2425660429796</v>
      </c>
      <c r="AH21" s="42">
        <v>29.154953922144099</v>
      </c>
      <c r="AI21" s="42">
        <v>31.016443770868602</v>
      </c>
      <c r="AJ21" s="42">
        <v>32.830871915088103</v>
      </c>
      <c r="AK21" s="42">
        <v>34.582817731042297</v>
      </c>
    </row>
    <row r="22" spans="1:37" s="42" customFormat="1" x14ac:dyDescent="0.2">
      <c r="A22" s="42" t="s">
        <v>523</v>
      </c>
      <c r="B22" s="42" t="s">
        <v>522</v>
      </c>
      <c r="C22" s="42" t="s">
        <v>495</v>
      </c>
      <c r="D22" s="42" t="s">
        <v>525</v>
      </c>
      <c r="E22" s="56" t="str">
        <f>VLOOKUP(C22,Classif!$C$3:$I$220,7,0)</f>
        <v>LMC</v>
      </c>
      <c r="F22" s="42" t="s">
        <v>524</v>
      </c>
      <c r="S22" s="42">
        <v>3.1549708788856301</v>
      </c>
      <c r="T22" s="42">
        <v>5.1052422099451196</v>
      </c>
      <c r="U22" s="42">
        <v>7.7275525654549897</v>
      </c>
      <c r="V22" s="42">
        <v>10.9246111376226</v>
      </c>
      <c r="W22" s="42">
        <v>14.116267977465499</v>
      </c>
      <c r="X22" s="42">
        <v>16.837043745207499</v>
      </c>
      <c r="Y22" s="42">
        <v>19.416987231865299</v>
      </c>
      <c r="Z22" s="42">
        <v>22.354840853621699</v>
      </c>
      <c r="AA22" s="42">
        <v>26.030753530710001</v>
      </c>
      <c r="AB22" s="42">
        <v>30.514152618868199</v>
      </c>
      <c r="AC22" s="42">
        <v>35.636868483144902</v>
      </c>
      <c r="AD22" s="42">
        <v>41.0523592999728</v>
      </c>
      <c r="AE22" s="42">
        <v>46.406273570488104</v>
      </c>
      <c r="AF22" s="42">
        <v>51.636005798604401</v>
      </c>
      <c r="AG22" s="42">
        <v>56.733915236035102</v>
      </c>
      <c r="AH22" s="42">
        <v>61.683913770844001</v>
      </c>
      <c r="AI22" s="42">
        <v>66.412840306301902</v>
      </c>
      <c r="AJ22" s="42">
        <v>70.8884653455153</v>
      </c>
      <c r="AK22" s="42">
        <v>75.087571550379906</v>
      </c>
    </row>
    <row r="23" spans="1:37" s="42" customFormat="1" x14ac:dyDescent="0.2">
      <c r="A23" s="42" t="s">
        <v>523</v>
      </c>
      <c r="B23" s="42" t="s">
        <v>522</v>
      </c>
      <c r="C23" s="42" t="s">
        <v>494</v>
      </c>
      <c r="D23" s="42" t="s">
        <v>525</v>
      </c>
      <c r="E23" s="56" t="str">
        <f>VLOOKUP(C23,Classif!$C$3:$I$220,7,0)</f>
        <v>UMC</v>
      </c>
      <c r="F23" s="42" t="s">
        <v>524</v>
      </c>
      <c r="S23" s="42">
        <v>17.655401068239399</v>
      </c>
      <c r="T23" s="42">
        <v>21.490167582794399</v>
      </c>
      <c r="U23" s="42">
        <v>27.073140734796901</v>
      </c>
      <c r="V23" s="42">
        <v>34.916706846531604</v>
      </c>
      <c r="W23" s="42">
        <v>43.859863562105097</v>
      </c>
      <c r="X23" s="42">
        <v>53.615026652864302</v>
      </c>
      <c r="Y23" s="42">
        <v>63.7088529750757</v>
      </c>
      <c r="Z23" s="42">
        <v>73.8684798881429</v>
      </c>
      <c r="AA23" s="42">
        <v>83.923494190112507</v>
      </c>
      <c r="AB23" s="42">
        <v>94.015511352258699</v>
      </c>
      <c r="AC23" s="42">
        <v>104.459983107017</v>
      </c>
      <c r="AD23" s="42">
        <v>115.214668450473</v>
      </c>
      <c r="AE23" s="42">
        <v>125.9535271007</v>
      </c>
      <c r="AF23" s="42">
        <v>136.26741551212399</v>
      </c>
      <c r="AG23" s="42">
        <v>145.97227824872601</v>
      </c>
      <c r="AH23" s="42">
        <v>154.85552835365999</v>
      </c>
      <c r="AI23" s="42">
        <v>162.83177734712999</v>
      </c>
      <c r="AJ23" s="42">
        <v>169.81743953906599</v>
      </c>
      <c r="AK23" s="42">
        <v>175.634143668554</v>
      </c>
    </row>
    <row r="24" spans="1:37" s="42" customFormat="1" x14ac:dyDescent="0.2">
      <c r="A24" s="42" t="s">
        <v>523</v>
      </c>
      <c r="B24" s="42" t="s">
        <v>522</v>
      </c>
      <c r="C24" s="42" t="s">
        <v>493</v>
      </c>
      <c r="D24" s="42" t="s">
        <v>525</v>
      </c>
      <c r="E24" s="56" t="str">
        <f>VLOOKUP(C24,Classif!$C$3:$I$220,7,0)</f>
        <v>LIC</v>
      </c>
      <c r="F24" s="42" t="s">
        <v>524</v>
      </c>
      <c r="S24" s="42">
        <v>3.0690673131872401</v>
      </c>
      <c r="T24" s="42">
        <v>3.4678762385352102</v>
      </c>
      <c r="U24" s="42">
        <v>4.2928654780578697</v>
      </c>
      <c r="V24" s="42">
        <v>5.1992546479625297</v>
      </c>
      <c r="W24" s="42">
        <v>6.3280521621991497</v>
      </c>
      <c r="X24" s="42">
        <v>7.6890848939475598</v>
      </c>
      <c r="Y24" s="42">
        <v>9.3244300078375293</v>
      </c>
      <c r="Z24" s="42">
        <v>11.271675900030701</v>
      </c>
      <c r="AA24" s="42">
        <v>13.5775618427756</v>
      </c>
      <c r="AB24" s="42">
        <v>16.320922811988801</v>
      </c>
      <c r="AC24" s="42">
        <v>19.608208493963101</v>
      </c>
      <c r="AD24" s="42">
        <v>23.519418233909398</v>
      </c>
      <c r="AE24" s="42">
        <v>28.134383973339499</v>
      </c>
      <c r="AF24" s="42">
        <v>33.5289312192278</v>
      </c>
      <c r="AG24" s="42">
        <v>39.780715069434201</v>
      </c>
      <c r="AH24" s="42">
        <v>46.9450318851124</v>
      </c>
      <c r="AI24" s="42">
        <v>55.048814771597499</v>
      </c>
      <c r="AJ24" s="42">
        <v>64.114199741160107</v>
      </c>
      <c r="AK24" s="42">
        <v>74.121232643399907</v>
      </c>
    </row>
    <row r="25" spans="1:37" s="42" customFormat="1" x14ac:dyDescent="0.2">
      <c r="A25" s="42" t="s">
        <v>523</v>
      </c>
      <c r="B25" s="42" t="s">
        <v>522</v>
      </c>
      <c r="C25" s="42" t="s">
        <v>492</v>
      </c>
      <c r="D25" s="42" t="s">
        <v>525</v>
      </c>
      <c r="E25" s="56" t="str">
        <f>VLOOKUP(C25,Classif!$C$3:$I$220,7,0)</f>
        <v>HIC</v>
      </c>
      <c r="F25" s="42" t="s">
        <v>524</v>
      </c>
      <c r="S25" s="42">
        <v>1213.4247649271099</v>
      </c>
      <c r="T25" s="42">
        <v>1373.6680645998699</v>
      </c>
      <c r="U25" s="42">
        <v>1562.8649820841399</v>
      </c>
      <c r="V25" s="42">
        <v>1803.95395595276</v>
      </c>
      <c r="W25" s="42">
        <v>2054.17329621213</v>
      </c>
      <c r="X25" s="42">
        <v>2302.6390692926502</v>
      </c>
      <c r="Y25" s="42">
        <v>2544.9749287177501</v>
      </c>
      <c r="Z25" s="42">
        <v>2781.8239448285499</v>
      </c>
      <c r="AA25" s="42">
        <v>3014.6591014915898</v>
      </c>
      <c r="AB25" s="42">
        <v>3250.9067462661301</v>
      </c>
      <c r="AC25" s="42">
        <v>3497.8195524073599</v>
      </c>
      <c r="AD25" s="42">
        <v>3753.1503517435199</v>
      </c>
      <c r="AE25" s="42">
        <v>4009.6193045018899</v>
      </c>
      <c r="AF25" s="42">
        <v>4260.2031035738701</v>
      </c>
      <c r="AG25" s="42">
        <v>4500.4341326748799</v>
      </c>
      <c r="AH25" s="42">
        <v>4727.8797399070099</v>
      </c>
      <c r="AI25" s="42">
        <v>4941.8952118645802</v>
      </c>
      <c r="AJ25" s="42">
        <v>5139.7394451162099</v>
      </c>
      <c r="AK25" s="42">
        <v>5319.2368497605303</v>
      </c>
    </row>
    <row r="26" spans="1:37" s="42" customFormat="1" x14ac:dyDescent="0.2">
      <c r="A26" s="42" t="s">
        <v>523</v>
      </c>
      <c r="B26" s="42" t="s">
        <v>522</v>
      </c>
      <c r="C26" s="42" t="s">
        <v>491</v>
      </c>
      <c r="D26" s="42" t="s">
        <v>525</v>
      </c>
      <c r="E26" s="56" t="str">
        <f>VLOOKUP(C26,Classif!$C$3:$I$220,7,0)</f>
        <v>HIC</v>
      </c>
      <c r="F26" s="42" t="s">
        <v>524</v>
      </c>
      <c r="S26" s="42">
        <v>301.364093177749</v>
      </c>
      <c r="T26" s="42">
        <v>326.413692342373</v>
      </c>
      <c r="U26" s="42">
        <v>349.45282145281101</v>
      </c>
      <c r="V26" s="42">
        <v>373.74284252743797</v>
      </c>
      <c r="W26" s="42">
        <v>401.36016794675601</v>
      </c>
      <c r="X26" s="42">
        <v>432.2981323962</v>
      </c>
      <c r="Y26" s="42">
        <v>466.24262775714698</v>
      </c>
      <c r="Z26" s="42">
        <v>502.481278366423</v>
      </c>
      <c r="AA26" s="42">
        <v>539.79075577480296</v>
      </c>
      <c r="AB26" s="42">
        <v>577.40195863455301</v>
      </c>
      <c r="AC26" s="42">
        <v>615.14597953907105</v>
      </c>
      <c r="AD26" s="42">
        <v>652.354786762039</v>
      </c>
      <c r="AE26" s="42">
        <v>688.58898069008296</v>
      </c>
      <c r="AF26" s="42">
        <v>723.909922873509</v>
      </c>
      <c r="AG26" s="42">
        <v>758.836816207894</v>
      </c>
      <c r="AH26" s="42">
        <v>793.25695542051301</v>
      </c>
      <c r="AI26" s="42">
        <v>825.93724481376103</v>
      </c>
      <c r="AJ26" s="42">
        <v>856.15375831915401</v>
      </c>
      <c r="AK26" s="42">
        <v>883.99150569650305</v>
      </c>
    </row>
    <row r="27" spans="1:37" s="42" customFormat="1" x14ac:dyDescent="0.2">
      <c r="A27" s="42" t="s">
        <v>523</v>
      </c>
      <c r="B27" s="42" t="s">
        <v>522</v>
      </c>
      <c r="C27" s="42" t="s">
        <v>490</v>
      </c>
      <c r="D27" s="42" t="s">
        <v>525</v>
      </c>
      <c r="E27" s="56" t="str">
        <f>VLOOKUP(C27,Classif!$C$3:$I$220,7,0)</f>
        <v>HIC</v>
      </c>
      <c r="F27" s="42" t="s">
        <v>524</v>
      </c>
      <c r="S27" s="42">
        <v>199.33321886982401</v>
      </c>
      <c r="T27" s="42">
        <v>239.56359537672699</v>
      </c>
      <c r="U27" s="42">
        <v>271.746325697987</v>
      </c>
      <c r="V27" s="42">
        <v>309.51677578199502</v>
      </c>
      <c r="W27" s="42">
        <v>352.335270686233</v>
      </c>
      <c r="X27" s="42">
        <v>398.90756120947202</v>
      </c>
      <c r="Y27" s="42">
        <v>446.45045388965002</v>
      </c>
      <c r="Z27" s="42">
        <v>492.62114355142802</v>
      </c>
      <c r="AA27" s="42">
        <v>534.70864041498305</v>
      </c>
      <c r="AB27" s="42">
        <v>571.52478879966804</v>
      </c>
      <c r="AC27" s="42">
        <v>603.13893696695197</v>
      </c>
      <c r="AD27" s="42">
        <v>629.83141348794095</v>
      </c>
      <c r="AE27" s="42">
        <v>654.81411179232896</v>
      </c>
      <c r="AF27" s="42">
        <v>680.34723551024899</v>
      </c>
      <c r="AG27" s="42">
        <v>707.01306934408797</v>
      </c>
      <c r="AH27" s="42">
        <v>733.806297946727</v>
      </c>
      <c r="AI27" s="42">
        <v>759.40069279551903</v>
      </c>
      <c r="AJ27" s="42">
        <v>782.82189204247902</v>
      </c>
      <c r="AK27" s="42">
        <v>803.86459238305804</v>
      </c>
    </row>
    <row r="28" spans="1:37" s="42" customFormat="1" x14ac:dyDescent="0.2">
      <c r="A28" s="42" t="s">
        <v>523</v>
      </c>
      <c r="B28" s="42" t="s">
        <v>522</v>
      </c>
      <c r="C28" s="42" t="s">
        <v>489</v>
      </c>
      <c r="D28" s="42" t="s">
        <v>525</v>
      </c>
      <c r="E28" s="56" t="str">
        <f>VLOOKUP(C28,Classif!$C$3:$I$220,7,0)</f>
        <v>UMC</v>
      </c>
      <c r="F28" s="42" t="s">
        <v>524</v>
      </c>
      <c r="S28" s="42">
        <v>9110.6037780920997</v>
      </c>
      <c r="T28" s="42">
        <v>16349.6895768583</v>
      </c>
      <c r="U28" s="42">
        <v>24144.301677739099</v>
      </c>
      <c r="V28" s="42">
        <v>31591.359816583899</v>
      </c>
      <c r="W28" s="42">
        <v>37776.172002240601</v>
      </c>
      <c r="X28" s="42">
        <v>42598.078608140597</v>
      </c>
      <c r="Y28" s="42">
        <v>46041.771777976501</v>
      </c>
      <c r="Z28" s="42">
        <v>48614.641881967</v>
      </c>
      <c r="AA28" s="42">
        <v>50420.114104680601</v>
      </c>
      <c r="AB28" s="42">
        <v>51581.565272385298</v>
      </c>
      <c r="AC28" s="42">
        <v>52144.877039662599</v>
      </c>
      <c r="AD28" s="42">
        <v>52266.498785844102</v>
      </c>
      <c r="AE28" s="42">
        <v>52082.178271413999</v>
      </c>
      <c r="AF28" s="42">
        <v>51684.119480936599</v>
      </c>
      <c r="AG28" s="42">
        <v>51107.096711622798</v>
      </c>
      <c r="AH28" s="42">
        <v>50378.368781700701</v>
      </c>
      <c r="AI28" s="42">
        <v>49548.7948609296</v>
      </c>
      <c r="AJ28" s="42">
        <v>48683.3360823107</v>
      </c>
      <c r="AK28" s="42">
        <v>47857.673119826897</v>
      </c>
    </row>
    <row r="29" spans="1:37" s="42" customFormat="1" x14ac:dyDescent="0.2">
      <c r="A29" s="42" t="s">
        <v>523</v>
      </c>
      <c r="B29" s="42" t="s">
        <v>522</v>
      </c>
      <c r="C29" s="42" t="s">
        <v>488</v>
      </c>
      <c r="D29" s="42" t="s">
        <v>525</v>
      </c>
      <c r="E29" s="56" t="str">
        <f>VLOOKUP(C29,Classif!$C$3:$I$220,7,0)</f>
        <v>LMC</v>
      </c>
      <c r="F29" s="42" t="s">
        <v>524</v>
      </c>
      <c r="S29" s="42">
        <v>27.712420306276901</v>
      </c>
      <c r="T29" s="42">
        <v>28.605823295894201</v>
      </c>
      <c r="U29" s="42">
        <v>31.687299315794899</v>
      </c>
      <c r="V29" s="42">
        <v>36.118865747407497</v>
      </c>
      <c r="W29" s="42">
        <v>42.7903450573573</v>
      </c>
      <c r="X29" s="42">
        <v>52.273257561150103</v>
      </c>
      <c r="Y29" s="42">
        <v>64.966615161363507</v>
      </c>
      <c r="Z29" s="42">
        <v>81.378726261224699</v>
      </c>
      <c r="AA29" s="42">
        <v>101.70105781835299</v>
      </c>
      <c r="AB29" s="42">
        <v>125.85801957453199</v>
      </c>
      <c r="AC29" s="42">
        <v>153.41293045048599</v>
      </c>
      <c r="AD29" s="42">
        <v>184.35702712272999</v>
      </c>
      <c r="AE29" s="42">
        <v>218.667009736708</v>
      </c>
      <c r="AF29" s="42">
        <v>256.50674605198799</v>
      </c>
      <c r="AG29" s="42">
        <v>297.729791780234</v>
      </c>
      <c r="AH29" s="42">
        <v>346.66387577259297</v>
      </c>
      <c r="AI29" s="42">
        <v>402.61442300915201</v>
      </c>
      <c r="AJ29" s="42">
        <v>462.77127110657602</v>
      </c>
      <c r="AK29" s="42">
        <v>523.04242140740803</v>
      </c>
    </row>
    <row r="30" spans="1:37" s="42" customFormat="1" x14ac:dyDescent="0.2">
      <c r="A30" s="42" t="s">
        <v>523</v>
      </c>
      <c r="B30" s="42" t="s">
        <v>522</v>
      </c>
      <c r="C30" s="42" t="s">
        <v>487</v>
      </c>
      <c r="D30" s="42" t="s">
        <v>525</v>
      </c>
      <c r="E30" s="56" t="str">
        <f>VLOOKUP(C30,Classif!$C$3:$I$220,7,0)</f>
        <v>LMC</v>
      </c>
      <c r="F30" s="42" t="s">
        <v>524</v>
      </c>
      <c r="S30" s="42">
        <v>34.117993516640297</v>
      </c>
      <c r="T30" s="42">
        <v>41.743357635655499</v>
      </c>
      <c r="U30" s="42">
        <v>50.313685714347898</v>
      </c>
      <c r="V30" s="42">
        <v>62.027969668860202</v>
      </c>
      <c r="W30" s="42">
        <v>76.801169430334696</v>
      </c>
      <c r="X30" s="42">
        <v>94.776019697898505</v>
      </c>
      <c r="Y30" s="42">
        <v>115.831652801107</v>
      </c>
      <c r="Z30" s="42">
        <v>140.161344657764</v>
      </c>
      <c r="AA30" s="42">
        <v>168.17041124826699</v>
      </c>
      <c r="AB30" s="42">
        <v>200.21495054721899</v>
      </c>
      <c r="AC30" s="42">
        <v>236.36563222363699</v>
      </c>
      <c r="AD30" s="42">
        <v>276.90976452761498</v>
      </c>
      <c r="AE30" s="42">
        <v>321.66964459507602</v>
      </c>
      <c r="AF30" s="42">
        <v>370.190480911934</v>
      </c>
      <c r="AG30" s="42">
        <v>422.26918989107298</v>
      </c>
      <c r="AH30" s="42">
        <v>486.80708584902197</v>
      </c>
      <c r="AI30" s="42">
        <v>562.56094483926199</v>
      </c>
      <c r="AJ30" s="42">
        <v>644.76673812409695</v>
      </c>
      <c r="AK30" s="42">
        <v>725.79944296605504</v>
      </c>
    </row>
    <row r="31" spans="1:37" s="42" customFormat="1" x14ac:dyDescent="0.2">
      <c r="A31" s="42" t="s">
        <v>523</v>
      </c>
      <c r="B31" s="42" t="s">
        <v>522</v>
      </c>
      <c r="C31" s="42" t="s">
        <v>486</v>
      </c>
      <c r="D31" s="42" t="s">
        <v>525</v>
      </c>
      <c r="E31" s="56" t="str">
        <f>VLOOKUP(C31,Classif!$C$3:$I$220,7,0)</f>
        <v>LIC</v>
      </c>
      <c r="F31" s="42" t="s">
        <v>524</v>
      </c>
      <c r="S31" s="42">
        <v>15.9620348824084</v>
      </c>
      <c r="T31" s="42">
        <v>31.956842528143099</v>
      </c>
      <c r="U31" s="42">
        <v>67.626451217090803</v>
      </c>
      <c r="V31" s="42">
        <v>141.31469043102899</v>
      </c>
      <c r="W31" s="42">
        <v>252.93645811029899</v>
      </c>
      <c r="X31" s="42">
        <v>394.657132092354</v>
      </c>
      <c r="Y31" s="42">
        <v>554.33863853317905</v>
      </c>
      <c r="Z31" s="42">
        <v>725.75208529169095</v>
      </c>
      <c r="AA31" s="42">
        <v>909.14276613216896</v>
      </c>
      <c r="AB31" s="42">
        <v>1104.9663053290601</v>
      </c>
      <c r="AC31" s="42">
        <v>1319.8406755393701</v>
      </c>
      <c r="AD31" s="42">
        <v>1561.431829954</v>
      </c>
      <c r="AE31" s="42">
        <v>1835.54354908912</v>
      </c>
      <c r="AF31" s="42">
        <v>2142.9415969204401</v>
      </c>
      <c r="AG31" s="42">
        <v>2482.18727871181</v>
      </c>
      <c r="AH31" s="42">
        <v>2847.0415427460698</v>
      </c>
      <c r="AI31" s="42">
        <v>3231.0736793174501</v>
      </c>
      <c r="AJ31" s="42">
        <v>3627.0739865274199</v>
      </c>
      <c r="AK31" s="42">
        <v>4028.0901664852299</v>
      </c>
    </row>
    <row r="32" spans="1:37" s="42" customFormat="1" x14ac:dyDescent="0.2">
      <c r="A32" s="42" t="s">
        <v>523</v>
      </c>
      <c r="B32" s="42" t="s">
        <v>522</v>
      </c>
      <c r="C32" s="42" t="s">
        <v>485</v>
      </c>
      <c r="D32" s="42" t="s">
        <v>525</v>
      </c>
      <c r="E32" s="56" t="str">
        <f>VLOOKUP(C32,Classif!$C$3:$I$220,7,0)</f>
        <v>LMC</v>
      </c>
      <c r="F32" s="42" t="s">
        <v>524</v>
      </c>
      <c r="S32" s="42">
        <v>8.9212298469145708</v>
      </c>
      <c r="T32" s="42">
        <v>12.233993996313499</v>
      </c>
      <c r="U32" s="42">
        <v>18.210932299159101</v>
      </c>
      <c r="V32" s="42">
        <v>27.037494035405299</v>
      </c>
      <c r="W32" s="42">
        <v>37.1023885354101</v>
      </c>
      <c r="X32" s="42">
        <v>47.383324597302902</v>
      </c>
      <c r="Y32" s="42">
        <v>57.462555579753499</v>
      </c>
      <c r="Z32" s="42">
        <v>67.810903466017706</v>
      </c>
      <c r="AA32" s="42">
        <v>79.059465134052203</v>
      </c>
      <c r="AB32" s="42">
        <v>91.552389542820407</v>
      </c>
      <c r="AC32" s="42">
        <v>105.34783278398599</v>
      </c>
      <c r="AD32" s="42">
        <v>120.285626922676</v>
      </c>
      <c r="AE32" s="42">
        <v>136.203418294763</v>
      </c>
      <c r="AF32" s="42">
        <v>152.843840797583</v>
      </c>
      <c r="AG32" s="42">
        <v>170.14698428282401</v>
      </c>
      <c r="AH32" s="42">
        <v>191.15973156272599</v>
      </c>
      <c r="AI32" s="42">
        <v>215.203011187323</v>
      </c>
      <c r="AJ32" s="42">
        <v>240.44367999477001</v>
      </c>
      <c r="AK32" s="42">
        <v>264.292191972578</v>
      </c>
    </row>
    <row r="33" spans="1:37" s="42" customFormat="1" x14ac:dyDescent="0.2">
      <c r="A33" s="42" t="s">
        <v>523</v>
      </c>
      <c r="B33" s="42" t="s">
        <v>522</v>
      </c>
      <c r="C33" s="42" t="s">
        <v>484</v>
      </c>
      <c r="D33" s="42" t="s">
        <v>525</v>
      </c>
      <c r="E33" s="56" t="str">
        <f>VLOOKUP(C33,Classif!$C$3:$I$220,7,0)</f>
        <v>UMC</v>
      </c>
      <c r="F33" s="42" t="s">
        <v>524</v>
      </c>
      <c r="S33" s="42">
        <v>328.78576510782801</v>
      </c>
      <c r="T33" s="42">
        <v>427.79632429963698</v>
      </c>
      <c r="U33" s="42">
        <v>509.79433597151001</v>
      </c>
      <c r="V33" s="42">
        <v>593.60494505808003</v>
      </c>
      <c r="W33" s="42">
        <v>682.35585708226597</v>
      </c>
      <c r="X33" s="42">
        <v>778.18114777876997</v>
      </c>
      <c r="Y33" s="42">
        <v>883.97255988695701</v>
      </c>
      <c r="Z33" s="42">
        <v>1017.46873465121</v>
      </c>
      <c r="AA33" s="42">
        <v>1172.66222407534</v>
      </c>
      <c r="AB33" s="42">
        <v>1336.09477632788</v>
      </c>
      <c r="AC33" s="42">
        <v>1490.40295828079</v>
      </c>
      <c r="AD33" s="42">
        <v>1628.3535775969001</v>
      </c>
      <c r="AE33" s="42">
        <v>1748.26205262741</v>
      </c>
      <c r="AF33" s="42">
        <v>1852.15942435739</v>
      </c>
      <c r="AG33" s="42">
        <v>1941.1152382328801</v>
      </c>
      <c r="AH33" s="42">
        <v>2017.50194763078</v>
      </c>
      <c r="AI33" s="42">
        <v>2092.9035139712701</v>
      </c>
      <c r="AJ33" s="42">
        <v>2174.6361589722001</v>
      </c>
      <c r="AK33" s="42">
        <v>2264.0587728234</v>
      </c>
    </row>
    <row r="34" spans="1:37" s="42" customFormat="1" x14ac:dyDescent="0.2">
      <c r="A34" s="42" t="s">
        <v>523</v>
      </c>
      <c r="B34" s="42" t="s">
        <v>522</v>
      </c>
      <c r="C34" s="42" t="s">
        <v>483</v>
      </c>
      <c r="D34" s="42" t="s">
        <v>525</v>
      </c>
      <c r="E34" s="56" t="str">
        <f>VLOOKUP(C34,Classif!$C$3:$I$220,7,0)</f>
        <v>LMC</v>
      </c>
      <c r="F34" s="42" t="s">
        <v>524</v>
      </c>
      <c r="S34" s="42">
        <v>0.68784329628831797</v>
      </c>
      <c r="T34" s="42">
        <v>0.78103180805371797</v>
      </c>
      <c r="U34" s="42">
        <v>0.94251940333677497</v>
      </c>
      <c r="V34" s="42">
        <v>1.16795311930509</v>
      </c>
      <c r="W34" s="42">
        <v>1.43900123039909</v>
      </c>
      <c r="X34" s="42">
        <v>1.7637107609523901</v>
      </c>
      <c r="Y34" s="42">
        <v>2.17736868449333</v>
      </c>
      <c r="Z34" s="42">
        <v>2.7186585757597199</v>
      </c>
      <c r="AA34" s="42">
        <v>3.4049793646134998</v>
      </c>
      <c r="AB34" s="42">
        <v>4.2407340372020998</v>
      </c>
      <c r="AC34" s="42">
        <v>5.2122123270234697</v>
      </c>
      <c r="AD34" s="42">
        <v>6.3049571618044897</v>
      </c>
      <c r="AE34" s="42">
        <v>7.5163454683708402</v>
      </c>
      <c r="AF34" s="42">
        <v>8.85924668671184</v>
      </c>
      <c r="AG34" s="42">
        <v>10.363877127346999</v>
      </c>
      <c r="AH34" s="42">
        <v>12.2366671797239</v>
      </c>
      <c r="AI34" s="42">
        <v>14.4601832647632</v>
      </c>
      <c r="AJ34" s="42">
        <v>16.927276422847399</v>
      </c>
      <c r="AK34" s="42">
        <v>19.458501235336701</v>
      </c>
    </row>
    <row r="35" spans="1:37" s="42" customFormat="1" x14ac:dyDescent="0.2">
      <c r="A35" s="42" t="s">
        <v>523</v>
      </c>
      <c r="B35" s="42" t="s">
        <v>522</v>
      </c>
      <c r="C35" s="42" t="s">
        <v>482</v>
      </c>
      <c r="D35" s="42" t="s">
        <v>525</v>
      </c>
      <c r="E35" s="56" t="str">
        <f>VLOOKUP(C35,Classif!$C$3:$I$220,7,0)</f>
        <v>LMC</v>
      </c>
      <c r="F35" s="42" t="s">
        <v>524</v>
      </c>
      <c r="S35" s="42">
        <v>1.88901502630146</v>
      </c>
      <c r="T35" s="42">
        <v>2.4954191816232898</v>
      </c>
      <c r="U35" s="42">
        <v>2.9893237808894702</v>
      </c>
      <c r="V35" s="42">
        <v>3.2521827252141402</v>
      </c>
      <c r="W35" s="42">
        <v>3.4544894049804</v>
      </c>
      <c r="X35" s="42">
        <v>3.6862447777426399</v>
      </c>
      <c r="Y35" s="42">
        <v>3.9988287277626302</v>
      </c>
      <c r="Z35" s="42">
        <v>4.3858500203430602</v>
      </c>
      <c r="AA35" s="42">
        <v>4.8348787983217099</v>
      </c>
      <c r="AB35" s="42">
        <v>5.3193790734023096</v>
      </c>
      <c r="AC35" s="42">
        <v>5.8244398100353898</v>
      </c>
      <c r="AD35" s="42">
        <v>6.3799254190816699</v>
      </c>
      <c r="AE35" s="42">
        <v>7.0135121288392703</v>
      </c>
      <c r="AF35" s="42">
        <v>7.7241068750248196</v>
      </c>
      <c r="AG35" s="42">
        <v>8.4741419163071505</v>
      </c>
      <c r="AH35" s="42">
        <v>9.2377084337931503</v>
      </c>
      <c r="AI35" s="42">
        <v>10.011573106285701</v>
      </c>
      <c r="AJ35" s="42">
        <v>11.004821125702</v>
      </c>
      <c r="AK35" s="42">
        <v>12.167569175470399</v>
      </c>
    </row>
    <row r="36" spans="1:37" s="42" customFormat="1" x14ac:dyDescent="0.2">
      <c r="A36" s="42" t="s">
        <v>523</v>
      </c>
      <c r="B36" s="42" t="s">
        <v>522</v>
      </c>
      <c r="C36" s="42" t="s">
        <v>481</v>
      </c>
      <c r="D36" s="42" t="s">
        <v>525</v>
      </c>
      <c r="E36" s="56" t="str">
        <f>VLOOKUP(C36,Classif!$C$3:$I$220,7,0)</f>
        <v>UMC</v>
      </c>
      <c r="F36" s="42" t="s">
        <v>524</v>
      </c>
      <c r="S36" s="42">
        <v>50.017942044023997</v>
      </c>
      <c r="T36" s="42">
        <v>62.281975815526003</v>
      </c>
      <c r="U36" s="42">
        <v>71.101923144729199</v>
      </c>
      <c r="V36" s="42">
        <v>79.028299278865504</v>
      </c>
      <c r="W36" s="42">
        <v>87.595077226846399</v>
      </c>
      <c r="X36" s="42">
        <v>97.071068533021304</v>
      </c>
      <c r="Y36" s="42">
        <v>107.970241855509</v>
      </c>
      <c r="Z36" s="42">
        <v>119.98204756775</v>
      </c>
      <c r="AA36" s="42">
        <v>132.566331721388</v>
      </c>
      <c r="AB36" s="42">
        <v>145.32038214296699</v>
      </c>
      <c r="AC36" s="42">
        <v>158.716735134327</v>
      </c>
      <c r="AD36" s="42">
        <v>172.77031130930601</v>
      </c>
      <c r="AE36" s="42">
        <v>190.73996845889999</v>
      </c>
      <c r="AF36" s="42">
        <v>210.599214231209</v>
      </c>
      <c r="AG36" s="42">
        <v>229.621699632526</v>
      </c>
      <c r="AH36" s="42">
        <v>246.648971479907</v>
      </c>
      <c r="AI36" s="42">
        <v>262.38059355852801</v>
      </c>
      <c r="AJ36" s="42">
        <v>277.56432150323701</v>
      </c>
      <c r="AK36" s="42">
        <v>292.367322036524</v>
      </c>
    </row>
    <row r="37" spans="1:37" s="42" customFormat="1" x14ac:dyDescent="0.2">
      <c r="A37" s="42" t="s">
        <v>523</v>
      </c>
      <c r="B37" s="42" t="s">
        <v>522</v>
      </c>
      <c r="C37" s="42" t="s">
        <v>480</v>
      </c>
      <c r="D37" s="42" t="s">
        <v>525</v>
      </c>
      <c r="E37" s="56" t="str">
        <f>VLOOKUP(C37,Classif!$C$3:$I$220,7,0)</f>
        <v>UMC</v>
      </c>
      <c r="F37" s="42" t="s">
        <v>524</v>
      </c>
      <c r="S37" s="42">
        <v>127.960333923327</v>
      </c>
      <c r="T37" s="42">
        <v>159.28656616264399</v>
      </c>
      <c r="U37" s="42">
        <v>189.873838621321</v>
      </c>
      <c r="V37" s="42">
        <v>214.06812443610599</v>
      </c>
      <c r="W37" s="42">
        <v>233.48735878710099</v>
      </c>
      <c r="X37" s="42">
        <v>248.57724617006201</v>
      </c>
      <c r="Y37" s="42">
        <v>260.51857721336199</v>
      </c>
      <c r="Z37" s="42">
        <v>269.70186738048301</v>
      </c>
      <c r="AA37" s="42">
        <v>276.20558054526998</v>
      </c>
      <c r="AB37" s="42">
        <v>279.687276813734</v>
      </c>
      <c r="AC37" s="42">
        <v>280.63143243206002</v>
      </c>
      <c r="AD37" s="42">
        <v>280.13426847914099</v>
      </c>
      <c r="AE37" s="42">
        <v>279.11107272655897</v>
      </c>
      <c r="AF37" s="42">
        <v>278.56433305554799</v>
      </c>
      <c r="AG37" s="42">
        <v>278.88960484775498</v>
      </c>
      <c r="AH37" s="42">
        <v>280.37356695035299</v>
      </c>
      <c r="AI37" s="42">
        <v>282.27070385256002</v>
      </c>
      <c r="AJ37" s="42">
        <v>283.885796192947</v>
      </c>
      <c r="AK37" s="42">
        <v>285.42961278681901</v>
      </c>
    </row>
    <row r="38" spans="1:37" s="42" customFormat="1" x14ac:dyDescent="0.2">
      <c r="A38" s="42" t="s">
        <v>523</v>
      </c>
      <c r="B38" s="42" t="s">
        <v>522</v>
      </c>
      <c r="C38" s="42" t="s">
        <v>479</v>
      </c>
      <c r="D38" s="42" t="s">
        <v>525</v>
      </c>
      <c r="E38" s="56" t="str">
        <f>VLOOKUP(C38,Classif!$C$3:$I$220,7,0)</f>
        <v>HIC</v>
      </c>
      <c r="F38" s="42" t="s">
        <v>524</v>
      </c>
      <c r="S38" s="42">
        <v>20.612232454053999</v>
      </c>
      <c r="T38" s="42">
        <v>26.351000159241199</v>
      </c>
      <c r="U38" s="42">
        <v>34.122553256368597</v>
      </c>
      <c r="V38" s="42">
        <v>43.264330503223803</v>
      </c>
      <c r="W38" s="42">
        <v>51.831101612859101</v>
      </c>
      <c r="X38" s="42">
        <v>59.595677276134602</v>
      </c>
      <c r="Y38" s="42">
        <v>66.885839903566705</v>
      </c>
      <c r="Z38" s="42">
        <v>73.976867005184005</v>
      </c>
      <c r="AA38" s="42">
        <v>80.929947708829204</v>
      </c>
      <c r="AB38" s="42">
        <v>87.820140874439701</v>
      </c>
      <c r="AC38" s="42">
        <v>94.714701141787103</v>
      </c>
      <c r="AD38" s="42">
        <v>101.41820588727801</v>
      </c>
      <c r="AE38" s="42">
        <v>107.661740330977</v>
      </c>
      <c r="AF38" s="42">
        <v>113.24670296433101</v>
      </c>
      <c r="AG38" s="42">
        <v>118.141524550125</v>
      </c>
      <c r="AH38" s="42">
        <v>122.426367566962</v>
      </c>
      <c r="AI38" s="42">
        <v>126.258222201954</v>
      </c>
      <c r="AJ38" s="42">
        <v>129.84541199140901</v>
      </c>
      <c r="AK38" s="42">
        <v>133.26900431428899</v>
      </c>
    </row>
    <row r="39" spans="1:37" s="42" customFormat="1" x14ac:dyDescent="0.2">
      <c r="A39" s="42" t="s">
        <v>523</v>
      </c>
      <c r="B39" s="42" t="s">
        <v>522</v>
      </c>
      <c r="C39" s="42" t="s">
        <v>478</v>
      </c>
      <c r="D39" s="42" t="s">
        <v>525</v>
      </c>
      <c r="E39" s="56" t="str">
        <f>VLOOKUP(C39,Classif!$C$3:$I$220,7,0)</f>
        <v>HIC</v>
      </c>
      <c r="F39" s="42" t="s">
        <v>524</v>
      </c>
      <c r="S39" s="42">
        <v>235.47581702625001</v>
      </c>
      <c r="T39" s="42">
        <v>265.62365616907499</v>
      </c>
      <c r="U39" s="42">
        <v>274.522730701829</v>
      </c>
      <c r="V39" s="42">
        <v>280.13114507765602</v>
      </c>
      <c r="W39" s="42">
        <v>290.12027560270599</v>
      </c>
      <c r="X39" s="42">
        <v>305.09139175974002</v>
      </c>
      <c r="Y39" s="42">
        <v>324.76319080174699</v>
      </c>
      <c r="Z39" s="42">
        <v>347.67861188034499</v>
      </c>
      <c r="AA39" s="42">
        <v>371.549287075336</v>
      </c>
      <c r="AB39" s="42">
        <v>396.16747978767398</v>
      </c>
      <c r="AC39" s="42">
        <v>422.25484070083201</v>
      </c>
      <c r="AD39" s="42">
        <v>449.347566758597</v>
      </c>
      <c r="AE39" s="42">
        <v>476.415149744215</v>
      </c>
      <c r="AF39" s="42">
        <v>502.87715155390202</v>
      </c>
      <c r="AG39" s="42">
        <v>528.80548047176603</v>
      </c>
      <c r="AH39" s="42">
        <v>554.35976114699997</v>
      </c>
      <c r="AI39" s="42">
        <v>580.574885860162</v>
      </c>
      <c r="AJ39" s="42">
        <v>608.03380499528896</v>
      </c>
      <c r="AK39" s="42">
        <v>636.52506741452896</v>
      </c>
    </row>
    <row r="40" spans="1:37" s="42" customFormat="1" x14ac:dyDescent="0.2">
      <c r="A40" s="42" t="s">
        <v>523</v>
      </c>
      <c r="B40" s="42" t="s">
        <v>522</v>
      </c>
      <c r="C40" s="42" t="s">
        <v>477</v>
      </c>
      <c r="D40" s="42" t="s">
        <v>525</v>
      </c>
      <c r="E40" s="56" t="str">
        <f>VLOOKUP(C40,Classif!$C$3:$I$220,7,0)</f>
        <v>HIC</v>
      </c>
      <c r="F40" s="42" t="s">
        <v>524</v>
      </c>
      <c r="S40" s="42">
        <v>2659.21542280329</v>
      </c>
      <c r="T40" s="42">
        <v>2686.9610553170501</v>
      </c>
      <c r="U40" s="42">
        <v>2690.4573668786402</v>
      </c>
      <c r="V40" s="42">
        <v>2716.8035177288598</v>
      </c>
      <c r="W40" s="42">
        <v>2785.3376754891601</v>
      </c>
      <c r="X40" s="42">
        <v>2894.0238592631799</v>
      </c>
      <c r="Y40" s="42">
        <v>3033.4929815651999</v>
      </c>
      <c r="Z40" s="42">
        <v>3195.3876976287202</v>
      </c>
      <c r="AA40" s="42">
        <v>3368.50725915977</v>
      </c>
      <c r="AB40" s="42">
        <v>3545.6826558252901</v>
      </c>
      <c r="AC40" s="42">
        <v>3724.9113837107798</v>
      </c>
      <c r="AD40" s="42">
        <v>3904.6748955988301</v>
      </c>
      <c r="AE40" s="42">
        <v>4085.6597748822001</v>
      </c>
      <c r="AF40" s="42">
        <v>4268.5395248213699</v>
      </c>
      <c r="AG40" s="42">
        <v>4453.9185146930404</v>
      </c>
      <c r="AH40" s="42">
        <v>4635.9145362967502</v>
      </c>
      <c r="AI40" s="42">
        <v>4810.2474580565304</v>
      </c>
      <c r="AJ40" s="42">
        <v>4975.5978785286597</v>
      </c>
      <c r="AK40" s="42">
        <v>5132.6328018202203</v>
      </c>
    </row>
    <row r="41" spans="1:37" s="42" customFormat="1" x14ac:dyDescent="0.2">
      <c r="A41" s="42" t="s">
        <v>523</v>
      </c>
      <c r="B41" s="42" t="s">
        <v>522</v>
      </c>
      <c r="C41" s="42" t="s">
        <v>476</v>
      </c>
      <c r="D41" s="42" t="s">
        <v>525</v>
      </c>
      <c r="E41" s="56" t="str">
        <f>VLOOKUP(C41,Classif!$C$3:$I$220,7,0)</f>
        <v>LMC</v>
      </c>
      <c r="F41" s="42" t="s">
        <v>524</v>
      </c>
      <c r="S41" s="42">
        <v>1.6887757197356399</v>
      </c>
      <c r="T41" s="42">
        <v>2.0102331263631701</v>
      </c>
      <c r="U41" s="42">
        <v>2.1466634439010499</v>
      </c>
      <c r="V41" s="42">
        <v>2.2912080738151999</v>
      </c>
      <c r="W41" s="42">
        <v>2.52774859739332</v>
      </c>
      <c r="X41" s="42">
        <v>2.8579067477738</v>
      </c>
      <c r="Y41" s="42">
        <v>3.2716090410872001</v>
      </c>
      <c r="Z41" s="42">
        <v>3.7656471191059002</v>
      </c>
      <c r="AA41" s="42">
        <v>4.3435442599524601</v>
      </c>
      <c r="AB41" s="42">
        <v>5.0078318504101702</v>
      </c>
      <c r="AC41" s="42">
        <v>5.7687908959864096</v>
      </c>
      <c r="AD41" s="42">
        <v>6.6496300196145004</v>
      </c>
      <c r="AE41" s="42">
        <v>7.6634129224511698</v>
      </c>
      <c r="AF41" s="42">
        <v>8.8071417288627192</v>
      </c>
      <c r="AG41" s="42">
        <v>10.077592964359599</v>
      </c>
      <c r="AH41" s="42">
        <v>11.4856508504265</v>
      </c>
      <c r="AI41" s="42">
        <v>13.030038551172201</v>
      </c>
      <c r="AJ41" s="42">
        <v>14.7013267631089</v>
      </c>
      <c r="AK41" s="42">
        <v>16.487294039882201</v>
      </c>
    </row>
    <row r="42" spans="1:37" s="42" customFormat="1" x14ac:dyDescent="0.2">
      <c r="A42" s="42" t="s">
        <v>523</v>
      </c>
      <c r="B42" s="42" t="s">
        <v>522</v>
      </c>
      <c r="C42" s="42" t="s">
        <v>475</v>
      </c>
      <c r="D42" s="42" t="s">
        <v>525</v>
      </c>
      <c r="E42" s="56" t="str">
        <f>VLOOKUP(C42,Classif!$C$3:$I$220,7,0)</f>
        <v>HIC</v>
      </c>
      <c r="F42" s="42" t="s">
        <v>524</v>
      </c>
      <c r="S42" s="42">
        <v>186.638691135225</v>
      </c>
      <c r="T42" s="42">
        <v>192.57917565311001</v>
      </c>
      <c r="U42" s="42">
        <v>198.87488659340099</v>
      </c>
      <c r="V42" s="42">
        <v>209.927490429409</v>
      </c>
      <c r="W42" s="42">
        <v>223.97721769325801</v>
      </c>
      <c r="X42" s="42">
        <v>240.257927237422</v>
      </c>
      <c r="Y42" s="42">
        <v>258.289029022156</v>
      </c>
      <c r="Z42" s="42">
        <v>277.98255946619702</v>
      </c>
      <c r="AA42" s="42">
        <v>299.06768478428199</v>
      </c>
      <c r="AB42" s="42">
        <v>321.57385251525301</v>
      </c>
      <c r="AC42" s="42">
        <v>345.50930298782703</v>
      </c>
      <c r="AD42" s="42">
        <v>370.66788416064702</v>
      </c>
      <c r="AE42" s="42">
        <v>396.86607841944499</v>
      </c>
      <c r="AF42" s="42">
        <v>424.07194054039797</v>
      </c>
      <c r="AG42" s="42">
        <v>452.30490938929302</v>
      </c>
      <c r="AH42" s="42">
        <v>481.405315296102</v>
      </c>
      <c r="AI42" s="42">
        <v>511.14859893056303</v>
      </c>
      <c r="AJ42" s="42">
        <v>541.250402936775</v>
      </c>
      <c r="AK42" s="42">
        <v>571.67831540519603</v>
      </c>
    </row>
    <row r="43" spans="1:37" s="42" customFormat="1" x14ac:dyDescent="0.2">
      <c r="A43" s="42" t="s">
        <v>523</v>
      </c>
      <c r="B43" s="42" t="s">
        <v>522</v>
      </c>
      <c r="C43" s="42" t="s">
        <v>474</v>
      </c>
      <c r="D43" s="42" t="s">
        <v>525</v>
      </c>
      <c r="E43" s="56" t="str">
        <f>VLOOKUP(C43,Classif!$C$3:$I$220,7,0)</f>
        <v>UMC</v>
      </c>
      <c r="F43" s="42" t="s">
        <v>524</v>
      </c>
      <c r="S43" s="42">
        <v>96.123357520819496</v>
      </c>
      <c r="T43" s="42">
        <v>123.89947092748901</v>
      </c>
      <c r="U43" s="42">
        <v>145.87798576073101</v>
      </c>
      <c r="V43" s="42">
        <v>161.64837958175701</v>
      </c>
      <c r="W43" s="42">
        <v>177.99107945262</v>
      </c>
      <c r="X43" s="42">
        <v>199.42955897719901</v>
      </c>
      <c r="Y43" s="42">
        <v>226.25573645444501</v>
      </c>
      <c r="Z43" s="42">
        <v>256.63221866452199</v>
      </c>
      <c r="AA43" s="42">
        <v>287.49778457178701</v>
      </c>
      <c r="AB43" s="42">
        <v>316.88273801088297</v>
      </c>
      <c r="AC43" s="42">
        <v>343.75591301568102</v>
      </c>
      <c r="AD43" s="42">
        <v>367.97409892150398</v>
      </c>
      <c r="AE43" s="42">
        <v>389.74475788434199</v>
      </c>
      <c r="AF43" s="42">
        <v>409.35495445501198</v>
      </c>
      <c r="AG43" s="42">
        <v>428.45768110536898</v>
      </c>
      <c r="AH43" s="42">
        <v>448.60357385540198</v>
      </c>
      <c r="AI43" s="42">
        <v>470.46638226377002</v>
      </c>
      <c r="AJ43" s="42">
        <v>493.92832601355599</v>
      </c>
      <c r="AK43" s="42">
        <v>518.473329881312</v>
      </c>
    </row>
    <row r="44" spans="1:37" s="42" customFormat="1" x14ac:dyDescent="0.2">
      <c r="A44" s="42" t="s">
        <v>523</v>
      </c>
      <c r="B44" s="42" t="s">
        <v>522</v>
      </c>
      <c r="C44" s="42" t="s">
        <v>473</v>
      </c>
      <c r="D44" s="42" t="s">
        <v>525</v>
      </c>
      <c r="E44" s="56" t="str">
        <f>VLOOKUP(C44,Classif!$C$3:$I$220,7,0)</f>
        <v>LMC</v>
      </c>
      <c r="F44" s="42" t="s">
        <v>524</v>
      </c>
      <c r="S44" s="42">
        <v>207.61115505268401</v>
      </c>
      <c r="T44" s="42">
        <v>245.09622810441201</v>
      </c>
      <c r="U44" s="42">
        <v>275.710627941989</v>
      </c>
      <c r="V44" s="42">
        <v>318.483970768684</v>
      </c>
      <c r="W44" s="42">
        <v>376.08405461653899</v>
      </c>
      <c r="X44" s="42">
        <v>448.72818201350702</v>
      </c>
      <c r="Y44" s="42">
        <v>535.94756158208395</v>
      </c>
      <c r="Z44" s="42">
        <v>633.86167163625998</v>
      </c>
      <c r="AA44" s="42">
        <v>736.34979675974603</v>
      </c>
      <c r="AB44" s="42">
        <v>837.28419435997</v>
      </c>
      <c r="AC44" s="42">
        <v>932.25298295948096</v>
      </c>
      <c r="AD44" s="42">
        <v>1018.83449822649</v>
      </c>
      <c r="AE44" s="42">
        <v>1096.2816068054401</v>
      </c>
      <c r="AF44" s="42">
        <v>1165.1737964680301</v>
      </c>
      <c r="AG44" s="42">
        <v>1226.77446924027</v>
      </c>
      <c r="AH44" s="42">
        <v>1282.30931926213</v>
      </c>
      <c r="AI44" s="42">
        <v>1334.2206972718</v>
      </c>
      <c r="AJ44" s="42">
        <v>1383.9677152802201</v>
      </c>
      <c r="AK44" s="42">
        <v>1432.3015631160099</v>
      </c>
    </row>
    <row r="45" spans="1:37" s="42" customFormat="1" x14ac:dyDescent="0.2">
      <c r="A45" s="42" t="s">
        <v>523</v>
      </c>
      <c r="B45" s="42" t="s">
        <v>522</v>
      </c>
      <c r="C45" s="42" t="s">
        <v>472</v>
      </c>
      <c r="D45" s="42" t="s">
        <v>525</v>
      </c>
      <c r="E45" s="56" t="str">
        <f>VLOOKUP(C45,Classif!$C$3:$I$220,7,0)</f>
        <v>UMC</v>
      </c>
      <c r="F45" s="42" t="s">
        <v>524</v>
      </c>
      <c r="S45" s="42">
        <v>89.924031781634497</v>
      </c>
      <c r="T45" s="42">
        <v>111.422301158634</v>
      </c>
      <c r="U45" s="42">
        <v>136.31616783956801</v>
      </c>
      <c r="V45" s="42">
        <v>165.58208584543499</v>
      </c>
      <c r="W45" s="42">
        <v>197.30763340768101</v>
      </c>
      <c r="X45" s="42">
        <v>230.459284356994</v>
      </c>
      <c r="Y45" s="42">
        <v>264.66781914479799</v>
      </c>
      <c r="Z45" s="42">
        <v>299.37162417898298</v>
      </c>
      <c r="AA45" s="42">
        <v>339.57608145271502</v>
      </c>
      <c r="AB45" s="42">
        <v>384.242005840015</v>
      </c>
      <c r="AC45" s="42">
        <v>430.246567900748</v>
      </c>
      <c r="AD45" s="42">
        <v>473.37364118979201</v>
      </c>
      <c r="AE45" s="42">
        <v>512.28635601978203</v>
      </c>
      <c r="AF45" s="42">
        <v>547.00645876974897</v>
      </c>
      <c r="AG45" s="42">
        <v>578.06648521561897</v>
      </c>
      <c r="AH45" s="42">
        <v>605.93978649829103</v>
      </c>
      <c r="AI45" s="42">
        <v>631.31199597343198</v>
      </c>
      <c r="AJ45" s="42">
        <v>657.88177788053895</v>
      </c>
      <c r="AK45" s="42">
        <v>688.11337796578505</v>
      </c>
    </row>
    <row r="46" spans="1:37" s="42" customFormat="1" x14ac:dyDescent="0.2">
      <c r="A46" s="42" t="s">
        <v>523</v>
      </c>
      <c r="B46" s="42" t="s">
        <v>522</v>
      </c>
      <c r="C46" s="42" t="s">
        <v>471</v>
      </c>
      <c r="D46" s="42" t="s">
        <v>525</v>
      </c>
      <c r="E46" s="56" t="str">
        <f>VLOOKUP(C46,Classif!$C$3:$I$220,7,0)</f>
        <v>LMC</v>
      </c>
      <c r="F46" s="42" t="s">
        <v>524</v>
      </c>
      <c r="S46" s="42">
        <v>390.937464724368</v>
      </c>
      <c r="T46" s="42">
        <v>511.73785424479303</v>
      </c>
      <c r="U46" s="42">
        <v>629.426769372997</v>
      </c>
      <c r="V46" s="42">
        <v>754.34480495483899</v>
      </c>
      <c r="W46" s="42">
        <v>902.89180539388599</v>
      </c>
      <c r="X46" s="42">
        <v>1080.9585581697299</v>
      </c>
      <c r="Y46" s="42">
        <v>1290.0750687228201</v>
      </c>
      <c r="Z46" s="42">
        <v>1525.7424984638101</v>
      </c>
      <c r="AA46" s="42">
        <v>1779.52183570703</v>
      </c>
      <c r="AB46" s="42">
        <v>2042.99236249974</v>
      </c>
      <c r="AC46" s="42">
        <v>2308.48007191017</v>
      </c>
      <c r="AD46" s="42">
        <v>2568.1325784207702</v>
      </c>
      <c r="AE46" s="42">
        <v>2814.9336042810701</v>
      </c>
      <c r="AF46" s="42">
        <v>3042.9498146220699</v>
      </c>
      <c r="AG46" s="42">
        <v>3249.8144274353499</v>
      </c>
      <c r="AH46" s="42">
        <v>3435.3432572894499</v>
      </c>
      <c r="AI46" s="42">
        <v>3602.1325389101698</v>
      </c>
      <c r="AJ46" s="42">
        <v>3752.0238270257801</v>
      </c>
      <c r="AK46" s="42">
        <v>3886.1297212632999</v>
      </c>
    </row>
    <row r="47" spans="1:37" s="42" customFormat="1" x14ac:dyDescent="0.2">
      <c r="A47" s="42" t="s">
        <v>523</v>
      </c>
      <c r="B47" s="42" t="s">
        <v>522</v>
      </c>
      <c r="C47" s="42" t="s">
        <v>470</v>
      </c>
      <c r="D47" s="42" t="s">
        <v>525</v>
      </c>
      <c r="E47" s="56" t="str">
        <f>VLOOKUP(C47,Classif!$C$3:$I$220,7,0)</f>
        <v>LIC</v>
      </c>
      <c r="F47" s="42" t="s">
        <v>524</v>
      </c>
      <c r="S47" s="42">
        <v>3.3471497129157202</v>
      </c>
      <c r="T47" s="42">
        <v>4.0029564791265502</v>
      </c>
      <c r="U47" s="42">
        <v>6.3017904549789403</v>
      </c>
      <c r="V47" s="42">
        <v>10.5372392839872</v>
      </c>
      <c r="W47" s="42">
        <v>16.1416199709405</v>
      </c>
      <c r="X47" s="42">
        <v>22.466441985702801</v>
      </c>
      <c r="Y47" s="42">
        <v>29.0521278398394</v>
      </c>
      <c r="Z47" s="42">
        <v>35.977044017890499</v>
      </c>
      <c r="AA47" s="42">
        <v>43.753325603568797</v>
      </c>
      <c r="AB47" s="42">
        <v>52.721387439298503</v>
      </c>
      <c r="AC47" s="42">
        <v>63.131775118952604</v>
      </c>
      <c r="AD47" s="42">
        <v>75.089779654320594</v>
      </c>
      <c r="AE47" s="42">
        <v>88.599897635788096</v>
      </c>
      <c r="AF47" s="42">
        <v>103.621927355521</v>
      </c>
      <c r="AG47" s="42">
        <v>120.41327891177001</v>
      </c>
      <c r="AH47" s="42">
        <v>139.22734382458</v>
      </c>
      <c r="AI47" s="42">
        <v>160.188363854773</v>
      </c>
      <c r="AJ47" s="42">
        <v>182.95556021761399</v>
      </c>
      <c r="AK47" s="42">
        <v>206.816144694766</v>
      </c>
    </row>
    <row r="48" spans="1:37" s="42" customFormat="1" x14ac:dyDescent="0.2">
      <c r="A48" s="42" t="s">
        <v>523</v>
      </c>
      <c r="B48" s="42" t="s">
        <v>522</v>
      </c>
      <c r="C48" s="42" t="s">
        <v>469</v>
      </c>
      <c r="D48" s="42" t="s">
        <v>525</v>
      </c>
      <c r="E48" s="56" t="str">
        <f>VLOOKUP(C48,Classif!$C$3:$I$220,7,0)</f>
        <v>HIC</v>
      </c>
      <c r="F48" s="42" t="s">
        <v>524</v>
      </c>
      <c r="S48" s="42">
        <v>1279.9530607060699</v>
      </c>
      <c r="T48" s="42">
        <v>1467.5084274523799</v>
      </c>
      <c r="U48" s="42">
        <v>1707.82599936828</v>
      </c>
      <c r="V48" s="42">
        <v>2001.3677757146199</v>
      </c>
      <c r="W48" s="42">
        <v>2303.12203564126</v>
      </c>
      <c r="X48" s="42">
        <v>2607.7561579691801</v>
      </c>
      <c r="Y48" s="42">
        <v>2906.25650254738</v>
      </c>
      <c r="Z48" s="42">
        <v>3189.9228288341001</v>
      </c>
      <c r="AA48" s="42">
        <v>3452.5734765320199</v>
      </c>
      <c r="AB48" s="42">
        <v>3699.65462829335</v>
      </c>
      <c r="AC48" s="42">
        <v>3932.76399486947</v>
      </c>
      <c r="AD48" s="42">
        <v>4145.8346509945204</v>
      </c>
      <c r="AE48" s="42">
        <v>4333.4316504594499</v>
      </c>
      <c r="AF48" s="42">
        <v>4496.5894723333404</v>
      </c>
      <c r="AG48" s="42">
        <v>4642.94970593157</v>
      </c>
      <c r="AH48" s="42">
        <v>4782.2602521827403</v>
      </c>
      <c r="AI48" s="42">
        <v>4921.6837343737898</v>
      </c>
      <c r="AJ48" s="42">
        <v>5060.8924837504301</v>
      </c>
      <c r="AK48" s="42">
        <v>5191.6664124430599</v>
      </c>
    </row>
    <row r="49" spans="1:37" s="42" customFormat="1" x14ac:dyDescent="0.2">
      <c r="A49" s="42" t="s">
        <v>523</v>
      </c>
      <c r="B49" s="42" t="s">
        <v>522</v>
      </c>
      <c r="C49" s="42" t="s">
        <v>468</v>
      </c>
      <c r="D49" s="42" t="s">
        <v>525</v>
      </c>
      <c r="E49" s="56" t="str">
        <f>VLOOKUP(C49,Classif!$C$3:$I$220,7,0)</f>
        <v>HIC</v>
      </c>
      <c r="F49" s="42" t="s">
        <v>524</v>
      </c>
      <c r="S49" s="42">
        <v>21.165858993314</v>
      </c>
      <c r="T49" s="42">
        <v>25.244049878008799</v>
      </c>
      <c r="U49" s="42">
        <v>27.676313999945499</v>
      </c>
      <c r="V49" s="42">
        <v>30.468364488432901</v>
      </c>
      <c r="W49" s="42">
        <v>32.5902668874566</v>
      </c>
      <c r="X49" s="42">
        <v>34.2631078892719</v>
      </c>
      <c r="Y49" s="42">
        <v>35.702794038789101</v>
      </c>
      <c r="Z49" s="42">
        <v>37.077856363798098</v>
      </c>
      <c r="AA49" s="42">
        <v>38.400888723480001</v>
      </c>
      <c r="AB49" s="42">
        <v>39.845923315100997</v>
      </c>
      <c r="AC49" s="42">
        <v>41.577219366067702</v>
      </c>
      <c r="AD49" s="42">
        <v>43.624314729944302</v>
      </c>
      <c r="AE49" s="42">
        <v>45.9304652118226</v>
      </c>
      <c r="AF49" s="42">
        <v>48.416686446210797</v>
      </c>
      <c r="AG49" s="42">
        <v>51.030027697220397</v>
      </c>
      <c r="AH49" s="42">
        <v>53.773550027391202</v>
      </c>
      <c r="AI49" s="42">
        <v>56.685323397356001</v>
      </c>
      <c r="AJ49" s="42">
        <v>59.774249967418697</v>
      </c>
      <c r="AK49" s="42">
        <v>63.027037281334401</v>
      </c>
    </row>
    <row r="50" spans="1:37" s="42" customFormat="1" x14ac:dyDescent="0.2">
      <c r="A50" s="42" t="s">
        <v>523</v>
      </c>
      <c r="B50" s="42" t="s">
        <v>522</v>
      </c>
      <c r="C50" s="42" t="s">
        <v>467</v>
      </c>
      <c r="D50" s="42" t="s">
        <v>525</v>
      </c>
      <c r="E50" s="56" t="str">
        <f>VLOOKUP(C50,Classif!$C$3:$I$220,7,0)</f>
        <v>LIC</v>
      </c>
      <c r="F50" s="42" t="s">
        <v>524</v>
      </c>
      <c r="S50" s="42">
        <v>58.339554776786102</v>
      </c>
      <c r="T50" s="42">
        <v>86.074011989285296</v>
      </c>
      <c r="U50" s="42">
        <v>114.421990753061</v>
      </c>
      <c r="V50" s="42">
        <v>137.36019027468399</v>
      </c>
      <c r="W50" s="42">
        <v>161.30656126909801</v>
      </c>
      <c r="X50" s="42">
        <v>190.58035226783699</v>
      </c>
      <c r="Y50" s="42">
        <v>226.06900147208901</v>
      </c>
      <c r="Z50" s="42">
        <v>269.36620060571897</v>
      </c>
      <c r="AA50" s="42">
        <v>320.39564019678602</v>
      </c>
      <c r="AB50" s="42">
        <v>381.63172812153698</v>
      </c>
      <c r="AC50" s="42">
        <v>455.86638723792697</v>
      </c>
      <c r="AD50" s="42">
        <v>546.13110380189096</v>
      </c>
      <c r="AE50" s="42">
        <v>654.67452057466903</v>
      </c>
      <c r="AF50" s="42">
        <v>783.49390007645104</v>
      </c>
      <c r="AG50" s="42">
        <v>931.19973714602395</v>
      </c>
      <c r="AH50" s="42">
        <v>1096.01343574868</v>
      </c>
      <c r="AI50" s="42">
        <v>1276.13319788485</v>
      </c>
      <c r="AJ50" s="42">
        <v>1472.19128235674</v>
      </c>
      <c r="AK50" s="42">
        <v>1715.11523276086</v>
      </c>
    </row>
    <row r="51" spans="1:37" s="42" customFormat="1" x14ac:dyDescent="0.2">
      <c r="A51" s="42" t="s">
        <v>523</v>
      </c>
      <c r="B51" s="42" t="s">
        <v>522</v>
      </c>
      <c r="C51" s="42" t="s">
        <v>466</v>
      </c>
      <c r="D51" s="42" t="s">
        <v>525</v>
      </c>
      <c r="E51" s="56" t="str">
        <f>VLOOKUP(C51,Classif!$C$3:$I$220,7,0)</f>
        <v>HIC</v>
      </c>
      <c r="F51" s="42" t="s">
        <v>524</v>
      </c>
      <c r="S51" s="42">
        <v>168.978721315721</v>
      </c>
      <c r="T51" s="42">
        <v>188.79405467581199</v>
      </c>
      <c r="U51" s="42">
        <v>208.94173012727299</v>
      </c>
      <c r="V51" s="42">
        <v>233.78961448081699</v>
      </c>
      <c r="W51" s="42">
        <v>259.00444515835397</v>
      </c>
      <c r="X51" s="42">
        <v>283.35308471780598</v>
      </c>
      <c r="Y51" s="42">
        <v>306.88014511104302</v>
      </c>
      <c r="Z51" s="42">
        <v>330.08542427095102</v>
      </c>
      <c r="AA51" s="42">
        <v>353.44545832024602</v>
      </c>
      <c r="AB51" s="42">
        <v>377.57039429214001</v>
      </c>
      <c r="AC51" s="42">
        <v>403.12131735260198</v>
      </c>
      <c r="AD51" s="42">
        <v>430.17066650343497</v>
      </c>
      <c r="AE51" s="42">
        <v>458.446430918364</v>
      </c>
      <c r="AF51" s="42">
        <v>487.65593719241201</v>
      </c>
      <c r="AG51" s="42">
        <v>517.57660694575304</v>
      </c>
      <c r="AH51" s="42">
        <v>547.88175074948595</v>
      </c>
      <c r="AI51" s="42">
        <v>578.52536680949095</v>
      </c>
      <c r="AJ51" s="42">
        <v>609.59009876744994</v>
      </c>
      <c r="AK51" s="42">
        <v>640.69608585627805</v>
      </c>
    </row>
    <row r="52" spans="1:37" s="42" customFormat="1" x14ac:dyDescent="0.2">
      <c r="A52" s="42" t="s">
        <v>523</v>
      </c>
      <c r="B52" s="42" t="s">
        <v>522</v>
      </c>
      <c r="C52" s="42" t="s">
        <v>465</v>
      </c>
      <c r="D52" s="42" t="s">
        <v>525</v>
      </c>
      <c r="E52" s="56" t="str">
        <f>VLOOKUP(C52,Classif!$C$3:$I$220,7,0)</f>
        <v>UMC</v>
      </c>
      <c r="F52" s="42" t="s">
        <v>524</v>
      </c>
      <c r="S52" s="42">
        <v>3.7184285888820701</v>
      </c>
      <c r="T52" s="42">
        <v>4.5037258820610999</v>
      </c>
      <c r="U52" s="42">
        <v>6.0205646941378097</v>
      </c>
      <c r="V52" s="42">
        <v>8.1883281118964497</v>
      </c>
      <c r="W52" s="42">
        <v>10.340449526160601</v>
      </c>
      <c r="X52" s="42">
        <v>12.279904643416399</v>
      </c>
      <c r="Y52" s="42">
        <v>13.9381210478924</v>
      </c>
      <c r="Z52" s="42">
        <v>15.415345670197601</v>
      </c>
      <c r="AA52" s="42">
        <v>16.8093259820577</v>
      </c>
      <c r="AB52" s="42">
        <v>18.269531251998099</v>
      </c>
      <c r="AC52" s="42">
        <v>19.758381790070899</v>
      </c>
      <c r="AD52" s="42">
        <v>21.313984824106999</v>
      </c>
      <c r="AE52" s="42">
        <v>22.908658313258002</v>
      </c>
      <c r="AF52" s="42">
        <v>24.484703183045799</v>
      </c>
      <c r="AG52" s="42">
        <v>26.081769827984001</v>
      </c>
      <c r="AH52" s="42">
        <v>28.314296592434101</v>
      </c>
      <c r="AI52" s="42">
        <v>31.176529076461399</v>
      </c>
      <c r="AJ52" s="42">
        <v>34.521175704342099</v>
      </c>
      <c r="AK52" s="42">
        <v>38.087061356488199</v>
      </c>
    </row>
    <row r="53" spans="1:37" s="42" customFormat="1" x14ac:dyDescent="0.2">
      <c r="A53" s="42" t="s">
        <v>523</v>
      </c>
      <c r="B53" s="42" t="s">
        <v>522</v>
      </c>
      <c r="C53" s="42" t="s">
        <v>464</v>
      </c>
      <c r="D53" s="42" t="s">
        <v>525</v>
      </c>
      <c r="E53" s="56" t="str">
        <f>VLOOKUP(C53,Classif!$C$3:$I$220,7,0)</f>
        <v>HIC</v>
      </c>
      <c r="F53" s="42" t="s">
        <v>524</v>
      </c>
      <c r="S53" s="42">
        <v>1986.5780504552999</v>
      </c>
      <c r="T53" s="42">
        <v>2167.2613839491601</v>
      </c>
      <c r="U53" s="42">
        <v>2539.8266546997002</v>
      </c>
      <c r="V53" s="42">
        <v>3043.62972462272</v>
      </c>
      <c r="W53" s="42">
        <v>3590.5064018794601</v>
      </c>
      <c r="X53" s="42">
        <v>4144.7205086760496</v>
      </c>
      <c r="Y53" s="42">
        <v>4683.4476930665396</v>
      </c>
      <c r="Z53" s="42">
        <v>5198.2704261454201</v>
      </c>
      <c r="AA53" s="42">
        <v>5689.5733108993199</v>
      </c>
      <c r="AB53" s="42">
        <v>6165.0948084987904</v>
      </c>
      <c r="AC53" s="42">
        <v>6635.4034019780102</v>
      </c>
      <c r="AD53" s="42">
        <v>7105.09631274815</v>
      </c>
      <c r="AE53" s="42">
        <v>7577.5139598251399</v>
      </c>
      <c r="AF53" s="42">
        <v>8055.6302180529001</v>
      </c>
      <c r="AG53" s="42">
        <v>8540.94320751134</v>
      </c>
      <c r="AH53" s="42">
        <v>9034.0593716809508</v>
      </c>
      <c r="AI53" s="42">
        <v>9523.2903792564794</v>
      </c>
      <c r="AJ53" s="42">
        <v>10001.5891950851</v>
      </c>
      <c r="AK53" s="42">
        <v>10470.6705050904</v>
      </c>
    </row>
    <row r="54" spans="1:37" s="42" customFormat="1" x14ac:dyDescent="0.2">
      <c r="A54" s="42" t="s">
        <v>523</v>
      </c>
      <c r="B54" s="42" t="s">
        <v>522</v>
      </c>
      <c r="C54" s="42" t="s">
        <v>463</v>
      </c>
      <c r="D54" s="42" t="s">
        <v>525</v>
      </c>
      <c r="E54" s="56" t="str">
        <f>VLOOKUP(C54,Classif!$C$3:$I$220,7,0)</f>
        <v>UMC</v>
      </c>
      <c r="F54" s="42" t="s">
        <v>524</v>
      </c>
      <c r="S54" s="42">
        <v>15.5685080627395</v>
      </c>
      <c r="T54" s="42">
        <v>16.519152860851499</v>
      </c>
      <c r="U54" s="42">
        <v>17.696460970137402</v>
      </c>
      <c r="V54" s="42">
        <v>19.288115820388001</v>
      </c>
      <c r="W54" s="42">
        <v>21.5559751170337</v>
      </c>
      <c r="X54" s="42">
        <v>24.514142768716901</v>
      </c>
      <c r="Y54" s="42">
        <v>28.0408595191779</v>
      </c>
      <c r="Z54" s="42">
        <v>32.025037398702302</v>
      </c>
      <c r="AA54" s="42">
        <v>36.355168929591201</v>
      </c>
      <c r="AB54" s="42">
        <v>40.973187747285102</v>
      </c>
      <c r="AC54" s="42">
        <v>45.8364459969549</v>
      </c>
      <c r="AD54" s="42">
        <v>50.990235645658402</v>
      </c>
      <c r="AE54" s="42">
        <v>56.386315473056499</v>
      </c>
      <c r="AF54" s="42">
        <v>62.948807902847101</v>
      </c>
      <c r="AG54" s="42">
        <v>70.352588519887505</v>
      </c>
      <c r="AH54" s="42">
        <v>77.9611120139636</v>
      </c>
      <c r="AI54" s="42">
        <v>85.390806464716206</v>
      </c>
      <c r="AJ54" s="42">
        <v>92.803072222416105</v>
      </c>
      <c r="AK54" s="42">
        <v>100.395535680717</v>
      </c>
    </row>
    <row r="55" spans="1:37" s="42" customFormat="1" x14ac:dyDescent="0.2">
      <c r="A55" s="42" t="s">
        <v>523</v>
      </c>
      <c r="B55" s="42" t="s">
        <v>522</v>
      </c>
      <c r="C55" s="42" t="s">
        <v>462</v>
      </c>
      <c r="D55" s="42" t="s">
        <v>525</v>
      </c>
      <c r="E55" s="56" t="str">
        <f>VLOOKUP(C55,Classif!$C$3:$I$220,7,0)</f>
        <v>HIC</v>
      </c>
      <c r="F55" s="42" t="s">
        <v>524</v>
      </c>
      <c r="S55" s="42">
        <v>2071.2979480345498</v>
      </c>
      <c r="T55" s="42">
        <v>2344.7584878467601</v>
      </c>
      <c r="U55" s="42">
        <v>2760.3644016053699</v>
      </c>
      <c r="V55" s="42">
        <v>3336.1498870252499</v>
      </c>
      <c r="W55" s="42">
        <v>3959.3184302852601</v>
      </c>
      <c r="X55" s="42">
        <v>4588.3833004488597</v>
      </c>
      <c r="Y55" s="42">
        <v>5199.9913337657499</v>
      </c>
      <c r="Z55" s="42">
        <v>5790.7737882375995</v>
      </c>
      <c r="AA55" s="42">
        <v>6360.7080812371796</v>
      </c>
      <c r="AB55" s="42">
        <v>6919.2607020203304</v>
      </c>
      <c r="AC55" s="42">
        <v>7481.8397945640299</v>
      </c>
      <c r="AD55" s="42">
        <v>8054.5151181740903</v>
      </c>
      <c r="AE55" s="42">
        <v>8638.6555403303792</v>
      </c>
      <c r="AF55" s="42">
        <v>9234.4151135991906</v>
      </c>
      <c r="AG55" s="42">
        <v>9841.19383235858</v>
      </c>
      <c r="AH55" s="42">
        <v>10455.7290932548</v>
      </c>
      <c r="AI55" s="42">
        <v>11073.422835907801</v>
      </c>
      <c r="AJ55" s="42">
        <v>11692.9286043394</v>
      </c>
      <c r="AK55" s="42">
        <v>12313.8538151548</v>
      </c>
    </row>
    <row r="56" spans="1:37" s="42" customFormat="1" x14ac:dyDescent="0.2">
      <c r="A56" s="42" t="s">
        <v>523</v>
      </c>
      <c r="B56" s="42" t="s">
        <v>522</v>
      </c>
      <c r="C56" s="42" t="s">
        <v>461</v>
      </c>
      <c r="D56" s="42" t="s">
        <v>525</v>
      </c>
      <c r="E56" s="56" t="str">
        <f>VLOOKUP(C56,Classif!$C$3:$I$220,7,0)</f>
        <v>UMC</v>
      </c>
      <c r="F56" s="42" t="s">
        <v>524</v>
      </c>
      <c r="S56" s="42">
        <v>23.372339493187098</v>
      </c>
      <c r="T56" s="42">
        <v>37.300384219138301</v>
      </c>
      <c r="U56" s="42">
        <v>63.795976665115901</v>
      </c>
      <c r="V56" s="42">
        <v>93.735005776306096</v>
      </c>
      <c r="W56" s="42">
        <v>110.93168904620001</v>
      </c>
      <c r="X56" s="42">
        <v>113.211032355394</v>
      </c>
      <c r="Y56" s="42">
        <v>108.732367365569</v>
      </c>
      <c r="Z56" s="42">
        <v>103.91037450383099</v>
      </c>
      <c r="AA56" s="42">
        <v>101.16247567344</v>
      </c>
      <c r="AB56" s="42">
        <v>100.54644170583001</v>
      </c>
      <c r="AC56" s="42">
        <v>101.44307925520199</v>
      </c>
      <c r="AD56" s="42">
        <v>103.24886801620799</v>
      </c>
      <c r="AE56" s="42">
        <v>105.502509506821</v>
      </c>
      <c r="AF56" s="42">
        <v>108.016008477951</v>
      </c>
      <c r="AG56" s="42">
        <v>110.77730343794499</v>
      </c>
      <c r="AH56" s="42">
        <v>113.91069809782699</v>
      </c>
      <c r="AI56" s="42">
        <v>117.549535658908</v>
      </c>
      <c r="AJ56" s="42">
        <v>121.763236113375</v>
      </c>
      <c r="AK56" s="42">
        <v>126.570425336878</v>
      </c>
    </row>
    <row r="57" spans="1:37" s="42" customFormat="1" x14ac:dyDescent="0.2">
      <c r="A57" s="42" t="s">
        <v>523</v>
      </c>
      <c r="B57" s="42" t="s">
        <v>522</v>
      </c>
      <c r="C57" s="42" t="s">
        <v>460</v>
      </c>
      <c r="D57" s="42" t="s">
        <v>525</v>
      </c>
      <c r="E57" s="56" t="str">
        <f>VLOOKUP(C57,Classif!$C$3:$I$220,7,0)</f>
        <v>LMC</v>
      </c>
      <c r="F57" s="42" t="s">
        <v>524</v>
      </c>
      <c r="S57" s="42">
        <v>29.6404790273759</v>
      </c>
      <c r="T57" s="42">
        <v>39.057581698952497</v>
      </c>
      <c r="U57" s="42">
        <v>47.840336013054099</v>
      </c>
      <c r="V57" s="42">
        <v>57.168996486995802</v>
      </c>
      <c r="W57" s="42">
        <v>69.092866972310205</v>
      </c>
      <c r="X57" s="42">
        <v>84.664740963579007</v>
      </c>
      <c r="Y57" s="42">
        <v>104.89465596696699</v>
      </c>
      <c r="Z57" s="42">
        <v>130.48780490532599</v>
      </c>
      <c r="AA57" s="42">
        <v>161.915347840924</v>
      </c>
      <c r="AB57" s="42">
        <v>199.52476598030901</v>
      </c>
      <c r="AC57" s="42">
        <v>243.794700777759</v>
      </c>
      <c r="AD57" s="42">
        <v>295.28430752590401</v>
      </c>
      <c r="AE57" s="42">
        <v>354.27089377076999</v>
      </c>
      <c r="AF57" s="42">
        <v>420.83061388177498</v>
      </c>
      <c r="AG57" s="42">
        <v>494.40401995795798</v>
      </c>
      <c r="AH57" s="42">
        <v>574.15413277293703</v>
      </c>
      <c r="AI57" s="42">
        <v>658.83064851091501</v>
      </c>
      <c r="AJ57" s="42">
        <v>747.01815675682701</v>
      </c>
      <c r="AK57" s="42">
        <v>837.54674446638501</v>
      </c>
    </row>
    <row r="58" spans="1:37" s="42" customFormat="1" x14ac:dyDescent="0.2">
      <c r="A58" s="42" t="s">
        <v>523</v>
      </c>
      <c r="B58" s="42" t="s">
        <v>522</v>
      </c>
      <c r="C58" s="42" t="s">
        <v>459</v>
      </c>
      <c r="D58" s="42" t="s">
        <v>525</v>
      </c>
      <c r="E58" s="56" t="str">
        <f>VLOOKUP(C58,Classif!$C$3:$I$220,7,0)</f>
        <v>LIC</v>
      </c>
      <c r="F58" s="42" t="s">
        <v>524</v>
      </c>
      <c r="S58" s="42">
        <v>8.2754479999764996</v>
      </c>
      <c r="T58" s="42">
        <v>9.2321695550152505</v>
      </c>
      <c r="U58" s="42">
        <v>10.8625761704129</v>
      </c>
      <c r="V58" s="42">
        <v>13.530529578948601</v>
      </c>
      <c r="W58" s="42">
        <v>17.143020035451801</v>
      </c>
      <c r="X58" s="42">
        <v>21.549367211881599</v>
      </c>
      <c r="Y58" s="42">
        <v>26.788287151077501</v>
      </c>
      <c r="Z58" s="42">
        <v>32.957960719443697</v>
      </c>
      <c r="AA58" s="42">
        <v>40.139263190785201</v>
      </c>
      <c r="AB58" s="42">
        <v>48.219551404100002</v>
      </c>
      <c r="AC58" s="42">
        <v>57.0198702456901</v>
      </c>
      <c r="AD58" s="42">
        <v>66.6439099985718</v>
      </c>
      <c r="AE58" s="42">
        <v>77.346953146076899</v>
      </c>
      <c r="AF58" s="42">
        <v>89.440695592651807</v>
      </c>
      <c r="AG58" s="42">
        <v>103.176688231489</v>
      </c>
      <c r="AH58" s="42">
        <v>118.74440272879799</v>
      </c>
      <c r="AI58" s="42">
        <v>137.31446576501199</v>
      </c>
      <c r="AJ58" s="42">
        <v>158.99384838873399</v>
      </c>
      <c r="AK58" s="42">
        <v>183.42890376837201</v>
      </c>
    </row>
    <row r="59" spans="1:37" s="42" customFormat="1" x14ac:dyDescent="0.2">
      <c r="A59" s="42" t="s">
        <v>523</v>
      </c>
      <c r="B59" s="42" t="s">
        <v>522</v>
      </c>
      <c r="C59" s="42" t="s">
        <v>457</v>
      </c>
      <c r="D59" s="42" t="s">
        <v>525</v>
      </c>
      <c r="E59" s="56" t="str">
        <f>VLOOKUP(C59,Classif!$C$3:$I$220,7,0)</f>
        <v>LIC</v>
      </c>
      <c r="F59" s="42" t="s">
        <v>524</v>
      </c>
      <c r="S59" s="42">
        <v>2.50838956676614</v>
      </c>
      <c r="T59" s="42">
        <v>3.8271585572014502</v>
      </c>
      <c r="U59" s="42">
        <v>5.1485405572040097</v>
      </c>
      <c r="V59" s="42">
        <v>6.4845370547938996</v>
      </c>
      <c r="W59" s="42">
        <v>7.9737454678767898</v>
      </c>
      <c r="X59" s="42">
        <v>9.6874057740506494</v>
      </c>
      <c r="Y59" s="42">
        <v>11.6720197105659</v>
      </c>
      <c r="Z59" s="42">
        <v>13.940190482560499</v>
      </c>
      <c r="AA59" s="42">
        <v>16.491444048005</v>
      </c>
      <c r="AB59" s="42">
        <v>19.320665391491598</v>
      </c>
      <c r="AC59" s="42">
        <v>22.3905749580845</v>
      </c>
      <c r="AD59" s="42">
        <v>25.654228736639698</v>
      </c>
      <c r="AE59" s="42">
        <v>29.2249841784094</v>
      </c>
      <c r="AF59" s="42">
        <v>33.194147479062799</v>
      </c>
      <c r="AG59" s="42">
        <v>37.588688984272899</v>
      </c>
      <c r="AH59" s="42">
        <v>42.336116201545998</v>
      </c>
      <c r="AI59" s="42">
        <v>47.349715310156199</v>
      </c>
      <c r="AJ59" s="42">
        <v>52.507718212477599</v>
      </c>
      <c r="AK59" s="42">
        <v>57.6666598267553</v>
      </c>
    </row>
    <row r="60" spans="1:37" s="42" customFormat="1" x14ac:dyDescent="0.2">
      <c r="A60" s="42" t="s">
        <v>523</v>
      </c>
      <c r="B60" s="42" t="s">
        <v>522</v>
      </c>
      <c r="C60" s="42" t="s">
        <v>456</v>
      </c>
      <c r="D60" s="42" t="s">
        <v>525</v>
      </c>
      <c r="E60" s="56" t="str">
        <f>VLOOKUP(C60,Classif!$C$3:$I$220,7,0)</f>
        <v>LIC</v>
      </c>
      <c r="F60" s="42" t="s">
        <v>524</v>
      </c>
      <c r="S60" s="42">
        <v>1.2540940306424999</v>
      </c>
      <c r="T60" s="42">
        <v>1.7256278779326399</v>
      </c>
      <c r="U60" s="42">
        <v>2.1019459623857402</v>
      </c>
      <c r="V60" s="42">
        <v>2.5649436413217299</v>
      </c>
      <c r="W60" s="42">
        <v>3.0901036193187701</v>
      </c>
      <c r="X60" s="42">
        <v>3.74278112251706</v>
      </c>
      <c r="Y60" s="42">
        <v>4.5062685308765804</v>
      </c>
      <c r="Z60" s="42">
        <v>5.4404349016351397</v>
      </c>
      <c r="AA60" s="42">
        <v>6.57450774391378</v>
      </c>
      <c r="AB60" s="42">
        <v>7.9474353698346798</v>
      </c>
      <c r="AC60" s="42">
        <v>9.5571256151778794</v>
      </c>
      <c r="AD60" s="42">
        <v>11.4157744284343</v>
      </c>
      <c r="AE60" s="42">
        <v>13.533489900964399</v>
      </c>
      <c r="AF60" s="42">
        <v>16.0238257209712</v>
      </c>
      <c r="AG60" s="42">
        <v>18.937087790319602</v>
      </c>
      <c r="AH60" s="42">
        <v>22.2804049975833</v>
      </c>
      <c r="AI60" s="42">
        <v>26.024388742173901</v>
      </c>
      <c r="AJ60" s="42">
        <v>30.136092818282801</v>
      </c>
      <c r="AK60" s="42">
        <v>34.563658665660398</v>
      </c>
    </row>
    <row r="61" spans="1:37" s="42" customFormat="1" x14ac:dyDescent="0.2">
      <c r="A61" s="42" t="s">
        <v>523</v>
      </c>
      <c r="B61" s="42" t="s">
        <v>522</v>
      </c>
      <c r="C61" s="42" t="s">
        <v>455</v>
      </c>
      <c r="D61" s="42" t="s">
        <v>525</v>
      </c>
      <c r="E61" s="56" t="str">
        <f>VLOOKUP(C61,Classif!$C$3:$I$220,7,0)</f>
        <v>UMC</v>
      </c>
      <c r="F61" s="42" t="s">
        <v>524</v>
      </c>
      <c r="S61" s="42">
        <v>13.931045853346401</v>
      </c>
      <c r="T61" s="42">
        <v>18.860037571418999</v>
      </c>
      <c r="U61" s="42">
        <v>21.586629608209499</v>
      </c>
      <c r="V61" s="42">
        <v>24.752080321717202</v>
      </c>
      <c r="W61" s="42">
        <v>28.4221493312143</v>
      </c>
      <c r="X61" s="42">
        <v>32.665452550072899</v>
      </c>
      <c r="Y61" s="42">
        <v>37.570604019194903</v>
      </c>
      <c r="Z61" s="42">
        <v>43.167280951248401</v>
      </c>
      <c r="AA61" s="42">
        <v>49.252245330705598</v>
      </c>
      <c r="AB61" s="42">
        <v>55.736767994741101</v>
      </c>
      <c r="AC61" s="42">
        <v>62.786494352266999</v>
      </c>
      <c r="AD61" s="42">
        <v>70.369969854298603</v>
      </c>
      <c r="AE61" s="42">
        <v>78.349353848507903</v>
      </c>
      <c r="AF61" s="42">
        <v>86.558607501899999</v>
      </c>
      <c r="AG61" s="42">
        <v>94.882671940114193</v>
      </c>
      <c r="AH61" s="42">
        <v>103.162373373477</v>
      </c>
      <c r="AI61" s="42">
        <v>111.311256916593</v>
      </c>
      <c r="AJ61" s="42">
        <v>119.156980996114</v>
      </c>
      <c r="AK61" s="42">
        <v>126.589029751613</v>
      </c>
    </row>
    <row r="62" spans="1:37" s="42" customFormat="1" x14ac:dyDescent="0.2">
      <c r="A62" s="42" t="s">
        <v>523</v>
      </c>
      <c r="B62" s="42" t="s">
        <v>522</v>
      </c>
      <c r="C62" s="42" t="s">
        <v>454</v>
      </c>
      <c r="D62" s="42" t="s">
        <v>525</v>
      </c>
      <c r="E62" s="56" t="str">
        <f>VLOOKUP(C62,Classif!$C$3:$I$220,7,0)</f>
        <v>HIC</v>
      </c>
      <c r="F62" s="42" t="s">
        <v>524</v>
      </c>
      <c r="S62" s="42">
        <v>293.16642215414703</v>
      </c>
      <c r="T62" s="42">
        <v>347.76387684934298</v>
      </c>
      <c r="U62" s="42">
        <v>393.07187399486099</v>
      </c>
      <c r="V62" s="42">
        <v>452.21055631988997</v>
      </c>
      <c r="W62" s="42">
        <v>521.01858441688103</v>
      </c>
      <c r="X62" s="42">
        <v>592.95299306643699</v>
      </c>
      <c r="Y62" s="42">
        <v>663.60142619067904</v>
      </c>
      <c r="Z62" s="42">
        <v>729.83855394470299</v>
      </c>
      <c r="AA62" s="42">
        <v>789.508472851683</v>
      </c>
      <c r="AB62" s="42">
        <v>842.80540192523802</v>
      </c>
      <c r="AC62" s="42">
        <v>890.77884743609297</v>
      </c>
      <c r="AD62" s="42">
        <v>933.225546200954</v>
      </c>
      <c r="AE62" s="42">
        <v>970.26097390826703</v>
      </c>
      <c r="AF62" s="42">
        <v>1002.5912821936799</v>
      </c>
      <c r="AG62" s="42">
        <v>1032.0627738665</v>
      </c>
      <c r="AH62" s="42">
        <v>1060.17975419339</v>
      </c>
      <c r="AI62" s="42">
        <v>1088.2234903793401</v>
      </c>
      <c r="AJ62" s="42">
        <v>1116.14138591453</v>
      </c>
      <c r="AK62" s="42">
        <v>1142.33278776772</v>
      </c>
    </row>
    <row r="63" spans="1:37" s="42" customFormat="1" x14ac:dyDescent="0.2">
      <c r="A63" s="42" t="s">
        <v>523</v>
      </c>
      <c r="B63" s="42" t="s">
        <v>522</v>
      </c>
      <c r="C63" s="42" t="s">
        <v>520</v>
      </c>
      <c r="D63" s="42" t="s">
        <v>525</v>
      </c>
      <c r="E63" s="56" t="str">
        <f>VLOOKUP(C63,Classif!$C$3:$I$220,7,0)</f>
        <v/>
      </c>
      <c r="F63" s="42" t="s">
        <v>524</v>
      </c>
      <c r="S63" s="42">
        <v>1.28652949175265</v>
      </c>
      <c r="T63" s="42">
        <v>1.2874837808197199</v>
      </c>
      <c r="U63" s="42">
        <v>1.3347515635034699</v>
      </c>
      <c r="V63" s="42">
        <v>1.4434659212704</v>
      </c>
      <c r="W63" s="42">
        <v>1.5976477291287401</v>
      </c>
      <c r="X63" s="42">
        <v>1.7811086331621599</v>
      </c>
      <c r="Y63" s="42">
        <v>1.9726598097605099</v>
      </c>
      <c r="Z63" s="42">
        <v>2.1675015052348701</v>
      </c>
      <c r="AA63" s="42">
        <v>2.36461555511785</v>
      </c>
      <c r="AB63" s="42">
        <v>2.5681526842073099</v>
      </c>
      <c r="AC63" s="42">
        <v>2.7790871464822899</v>
      </c>
      <c r="AD63" s="42">
        <v>2.9934509485051199</v>
      </c>
      <c r="AE63" s="42">
        <v>3.2032212108177598</v>
      </c>
      <c r="AF63" s="42">
        <v>3.3991903174050901</v>
      </c>
      <c r="AG63" s="42">
        <v>3.58340411609784</v>
      </c>
      <c r="AH63" s="42">
        <v>3.7720981349145699</v>
      </c>
      <c r="AI63" s="42">
        <v>3.97909225182979</v>
      </c>
      <c r="AJ63" s="42">
        <v>4.2125990487855596</v>
      </c>
      <c r="AK63" s="42">
        <v>4.4714027623675401</v>
      </c>
    </row>
    <row r="64" spans="1:37" s="42" customFormat="1" x14ac:dyDescent="0.2">
      <c r="A64" s="42" t="s">
        <v>523</v>
      </c>
      <c r="B64" s="42" t="s">
        <v>522</v>
      </c>
      <c r="C64" s="42" t="s">
        <v>453</v>
      </c>
      <c r="D64" s="42" t="s">
        <v>525</v>
      </c>
      <c r="E64" s="56" t="str">
        <f>VLOOKUP(C64,Classif!$C$3:$I$220,7,0)</f>
        <v>UMC</v>
      </c>
      <c r="F64" s="42" t="s">
        <v>524</v>
      </c>
      <c r="S64" s="42">
        <v>83.488419693336496</v>
      </c>
      <c r="T64" s="42">
        <v>111.525632619207</v>
      </c>
      <c r="U64" s="42">
        <v>136.898819836775</v>
      </c>
      <c r="V64" s="42">
        <v>164.86337900589399</v>
      </c>
      <c r="W64" s="42">
        <v>196.43974081725599</v>
      </c>
      <c r="X64" s="42">
        <v>232.11372121052199</v>
      </c>
      <c r="Y64" s="42">
        <v>272.08094403127802</v>
      </c>
      <c r="Z64" s="42">
        <v>316.80888727801403</v>
      </c>
      <c r="AA64" s="42">
        <v>366.22153359361403</v>
      </c>
      <c r="AB64" s="42">
        <v>420.03483148931701</v>
      </c>
      <c r="AC64" s="42">
        <v>476.99672517931901</v>
      </c>
      <c r="AD64" s="42">
        <v>537.39468519238903</v>
      </c>
      <c r="AE64" s="42">
        <v>601.65176300546</v>
      </c>
      <c r="AF64" s="42">
        <v>669.65136908747604</v>
      </c>
      <c r="AG64" s="42">
        <v>741.40159756704099</v>
      </c>
      <c r="AH64" s="42">
        <v>829.78927099776695</v>
      </c>
      <c r="AI64" s="42">
        <v>930.50816277236004</v>
      </c>
      <c r="AJ64" s="42">
        <v>1039.1878938778</v>
      </c>
      <c r="AK64" s="42">
        <v>1150.6943084995701</v>
      </c>
    </row>
    <row r="65" spans="1:37" s="42" customFormat="1" x14ac:dyDescent="0.2">
      <c r="A65" s="42" t="s">
        <v>523</v>
      </c>
      <c r="B65" s="42" t="s">
        <v>522</v>
      </c>
      <c r="C65" s="42" t="s">
        <v>451</v>
      </c>
      <c r="D65" s="42" t="s">
        <v>525</v>
      </c>
      <c r="E65" s="56" t="str">
        <f>VLOOKUP(C65,Classif!$C$3:$I$220,7,0)</f>
        <v>UMC</v>
      </c>
      <c r="F65" s="42" t="s">
        <v>524</v>
      </c>
      <c r="S65" s="42">
        <v>3.26530988641007</v>
      </c>
      <c r="T65" s="42">
        <v>3.6903312296977</v>
      </c>
      <c r="U65" s="42">
        <v>4.0374509138181303</v>
      </c>
      <c r="V65" s="42">
        <v>4.4239368601225699</v>
      </c>
      <c r="W65" s="42">
        <v>4.9337273978306602</v>
      </c>
      <c r="X65" s="42">
        <v>5.5621117797171902</v>
      </c>
      <c r="Y65" s="42">
        <v>6.2514228516777504</v>
      </c>
      <c r="Z65" s="42">
        <v>6.9578062672971903</v>
      </c>
      <c r="AA65" s="42">
        <v>7.6835539186860897</v>
      </c>
      <c r="AB65" s="42">
        <v>8.4087207905512606</v>
      </c>
      <c r="AC65" s="42">
        <v>9.1110499958641693</v>
      </c>
      <c r="AD65" s="42">
        <v>9.7990031268448305</v>
      </c>
      <c r="AE65" s="42">
        <v>10.498116788500701</v>
      </c>
      <c r="AF65" s="42">
        <v>11.223156169211199</v>
      </c>
      <c r="AG65" s="42">
        <v>11.9704601029245</v>
      </c>
      <c r="AH65" s="42">
        <v>12.727282757232</v>
      </c>
      <c r="AI65" s="42">
        <v>13.4754478126401</v>
      </c>
      <c r="AJ65" s="42">
        <v>14.2191277613633</v>
      </c>
      <c r="AK65" s="42">
        <v>14.9773258206863</v>
      </c>
    </row>
    <row r="66" spans="1:37" s="42" customFormat="1" x14ac:dyDescent="0.2">
      <c r="A66" s="42" t="s">
        <v>523</v>
      </c>
      <c r="B66" s="42" t="s">
        <v>522</v>
      </c>
      <c r="C66" s="42" t="s">
        <v>450</v>
      </c>
      <c r="D66" s="42" t="s">
        <v>525</v>
      </c>
      <c r="E66" s="56" t="str">
        <f>VLOOKUP(C66,Classif!$C$3:$I$220,7,0)</f>
        <v>HIC</v>
      </c>
      <c r="F66" s="42" t="s">
        <v>524</v>
      </c>
      <c r="S66" s="42">
        <v>256.05219395182399</v>
      </c>
      <c r="T66" s="42">
        <v>289.05256733141402</v>
      </c>
      <c r="U66" s="42">
        <v>314.89670697231497</v>
      </c>
      <c r="V66" s="42">
        <v>341.94602428185198</v>
      </c>
      <c r="W66" s="42">
        <v>378.538859780547</v>
      </c>
      <c r="X66" s="42">
        <v>424.33344922137201</v>
      </c>
      <c r="Y66" s="42">
        <v>475.52148269704497</v>
      </c>
      <c r="Z66" s="42">
        <v>528.02248773497001</v>
      </c>
      <c r="AA66" s="42">
        <v>578.438788204709</v>
      </c>
      <c r="AB66" s="42">
        <v>625.10238503733501</v>
      </c>
      <c r="AC66" s="42">
        <v>668.36764346485495</v>
      </c>
      <c r="AD66" s="42">
        <v>707.164091979099</v>
      </c>
      <c r="AE66" s="42">
        <v>740.43325167976104</v>
      </c>
      <c r="AF66" s="42">
        <v>768.103486787924</v>
      </c>
      <c r="AG66" s="42">
        <v>790.50070652187298</v>
      </c>
      <c r="AH66" s="42">
        <v>807.56931290768</v>
      </c>
      <c r="AI66" s="42">
        <v>818.34552226561505</v>
      </c>
      <c r="AJ66" s="42">
        <v>823.12202374814694</v>
      </c>
      <c r="AK66" s="42">
        <v>822.646888116627</v>
      </c>
    </row>
    <row r="67" spans="1:37" s="42" customFormat="1" x14ac:dyDescent="0.2">
      <c r="A67" s="42" t="s">
        <v>523</v>
      </c>
      <c r="B67" s="42" t="s">
        <v>522</v>
      </c>
      <c r="C67" s="42" t="s">
        <v>449</v>
      </c>
      <c r="D67" s="42" t="s">
        <v>525</v>
      </c>
      <c r="E67" s="56" t="str">
        <f>VLOOKUP(C67,Classif!$C$3:$I$220,7,0)</f>
        <v>LMC</v>
      </c>
      <c r="F67" s="42" t="s">
        <v>524</v>
      </c>
      <c r="S67" s="42">
        <v>28.262277254432899</v>
      </c>
      <c r="T67" s="42">
        <v>33.963832069731197</v>
      </c>
      <c r="U67" s="42">
        <v>41.133703241197502</v>
      </c>
      <c r="V67" s="42">
        <v>49.044397003538201</v>
      </c>
      <c r="W67" s="42">
        <v>57.878350671097898</v>
      </c>
      <c r="X67" s="42">
        <v>67.771091782667398</v>
      </c>
      <c r="Y67" s="42">
        <v>78.824461520906198</v>
      </c>
      <c r="Z67" s="42">
        <v>91.020739964952796</v>
      </c>
      <c r="AA67" s="42">
        <v>104.44935980052099</v>
      </c>
      <c r="AB67" s="42">
        <v>119.272576728808</v>
      </c>
      <c r="AC67" s="42">
        <v>135.52910063709601</v>
      </c>
      <c r="AD67" s="42">
        <v>153.44385539878601</v>
      </c>
      <c r="AE67" s="42">
        <v>173.171650593702</v>
      </c>
      <c r="AF67" s="42">
        <v>194.512540654345</v>
      </c>
      <c r="AG67" s="42">
        <v>217.11977038718999</v>
      </c>
      <c r="AH67" s="42">
        <v>240.40017204068599</v>
      </c>
      <c r="AI67" s="42">
        <v>269.20105638303698</v>
      </c>
      <c r="AJ67" s="42">
        <v>301.78143339423201</v>
      </c>
      <c r="AK67" s="42">
        <v>334.922575370863</v>
      </c>
    </row>
    <row r="68" spans="1:37" s="42" customFormat="1" x14ac:dyDescent="0.2">
      <c r="A68" s="42" t="s">
        <v>523</v>
      </c>
      <c r="B68" s="42" t="s">
        <v>522</v>
      </c>
      <c r="C68" s="42" t="s">
        <v>448</v>
      </c>
      <c r="D68" s="42" t="s">
        <v>525</v>
      </c>
      <c r="E68" s="56" t="str">
        <f>VLOOKUP(C68,Classif!$C$3:$I$220,7,0)</f>
        <v>HIC</v>
      </c>
      <c r="F68" s="42" t="s">
        <v>524</v>
      </c>
      <c r="S68" s="42">
        <v>67.710731361334098</v>
      </c>
      <c r="T68" s="42">
        <v>78.971134827281702</v>
      </c>
      <c r="U68" s="42">
        <v>87.349567595428695</v>
      </c>
      <c r="V68" s="42">
        <v>95.379146130409794</v>
      </c>
      <c r="W68" s="42">
        <v>102.520887625021</v>
      </c>
      <c r="X68" s="42">
        <v>109.20126238331299</v>
      </c>
      <c r="Y68" s="42">
        <v>115.491161179226</v>
      </c>
      <c r="Z68" s="42">
        <v>121.54404270351399</v>
      </c>
      <c r="AA68" s="42">
        <v>127.27167562720599</v>
      </c>
      <c r="AB68" s="42">
        <v>132.990868575977</v>
      </c>
      <c r="AC68" s="42">
        <v>139.06458764162301</v>
      </c>
      <c r="AD68" s="42">
        <v>145.49404780354499</v>
      </c>
      <c r="AE68" s="42">
        <v>152.067689274434</v>
      </c>
      <c r="AF68" s="42">
        <v>158.57104091721999</v>
      </c>
      <c r="AG68" s="42">
        <v>164.872093757708</v>
      </c>
      <c r="AH68" s="42">
        <v>170.90873459629401</v>
      </c>
      <c r="AI68" s="42">
        <v>176.716617919058</v>
      </c>
      <c r="AJ68" s="42">
        <v>182.39874457868001</v>
      </c>
      <c r="AK68" s="42">
        <v>187.98513066137801</v>
      </c>
    </row>
    <row r="69" spans="1:37" s="42" customFormat="1" x14ac:dyDescent="0.2">
      <c r="A69" s="42" t="s">
        <v>523</v>
      </c>
      <c r="B69" s="42" t="s">
        <v>522</v>
      </c>
      <c r="C69" s="42" t="s">
        <v>447</v>
      </c>
      <c r="D69" s="42" t="s">
        <v>525</v>
      </c>
      <c r="E69" s="56" t="str">
        <f>VLOOKUP(C69,Classif!$C$3:$I$220,7,0)</f>
        <v>LMC</v>
      </c>
      <c r="F69" s="42" t="s">
        <v>524</v>
      </c>
      <c r="S69" s="42">
        <v>14.115869842064001</v>
      </c>
      <c r="T69" s="42">
        <v>16.797880698601499</v>
      </c>
      <c r="U69" s="42">
        <v>20.877263055500698</v>
      </c>
      <c r="V69" s="42">
        <v>26.467852509222698</v>
      </c>
      <c r="W69" s="42">
        <v>33.386685347861402</v>
      </c>
      <c r="X69" s="42">
        <v>41.454400757790701</v>
      </c>
      <c r="Y69" s="42">
        <v>50.664308831199499</v>
      </c>
      <c r="Z69" s="42">
        <v>60.686800783866197</v>
      </c>
      <c r="AA69" s="42">
        <v>71.314848963389494</v>
      </c>
      <c r="AB69" s="42">
        <v>82.794490655047198</v>
      </c>
      <c r="AC69" s="42">
        <v>97.083978021731497</v>
      </c>
      <c r="AD69" s="42">
        <v>114.379721822978</v>
      </c>
      <c r="AE69" s="42">
        <v>133.998731394835</v>
      </c>
      <c r="AF69" s="42">
        <v>154.54135071039701</v>
      </c>
      <c r="AG69" s="42">
        <v>175.172091038876</v>
      </c>
      <c r="AH69" s="42">
        <v>195.30627862326901</v>
      </c>
      <c r="AI69" s="42">
        <v>214.69939805944401</v>
      </c>
      <c r="AJ69" s="42">
        <v>233.36848758100001</v>
      </c>
      <c r="AK69" s="42">
        <v>251.453941992902</v>
      </c>
    </row>
    <row r="70" spans="1:37" s="42" customFormat="1" x14ac:dyDescent="0.2">
      <c r="A70" s="42" t="s">
        <v>523</v>
      </c>
      <c r="B70" s="42" t="s">
        <v>522</v>
      </c>
      <c r="C70" s="42" t="s">
        <v>446</v>
      </c>
      <c r="D70" s="42" t="s">
        <v>525</v>
      </c>
      <c r="E70" s="56" t="str">
        <f>VLOOKUP(C70,Classif!$C$3:$I$220,7,0)</f>
        <v>HIC</v>
      </c>
      <c r="F70" s="42" t="s">
        <v>524</v>
      </c>
      <c r="S70" s="42">
        <v>165.32935398469101</v>
      </c>
      <c r="T70" s="42">
        <v>183.979525818116</v>
      </c>
      <c r="U70" s="42">
        <v>204.91549819992599</v>
      </c>
      <c r="V70" s="42">
        <v>230.637505971396</v>
      </c>
      <c r="W70" s="42">
        <v>253.650488295678</v>
      </c>
      <c r="X70" s="42">
        <v>272.98624970032301</v>
      </c>
      <c r="Y70" s="42">
        <v>289.20553796795298</v>
      </c>
      <c r="Z70" s="42">
        <v>303.84756566004302</v>
      </c>
      <c r="AA70" s="42">
        <v>317.76589473177501</v>
      </c>
      <c r="AB70" s="42">
        <v>332.04963810281203</v>
      </c>
      <c r="AC70" s="42">
        <v>346.854415219857</v>
      </c>
      <c r="AD70" s="42">
        <v>361.52255489131397</v>
      </c>
      <c r="AE70" s="42">
        <v>375.40551896983499</v>
      </c>
      <c r="AF70" s="42">
        <v>388.51076699723802</v>
      </c>
      <c r="AG70" s="42">
        <v>401.24840426959099</v>
      </c>
      <c r="AH70" s="42">
        <v>414.02552793974598</v>
      </c>
      <c r="AI70" s="42">
        <v>427.24458821071198</v>
      </c>
      <c r="AJ70" s="42">
        <v>440.97689569683899</v>
      </c>
      <c r="AK70" s="42">
        <v>455.06386323001101</v>
      </c>
    </row>
    <row r="71" spans="1:37" s="42" customFormat="1" x14ac:dyDescent="0.2">
      <c r="A71" s="42" t="s">
        <v>523</v>
      </c>
      <c r="B71" s="42" t="s">
        <v>522</v>
      </c>
      <c r="C71" s="42" t="s">
        <v>445</v>
      </c>
      <c r="D71" s="42" t="s">
        <v>525</v>
      </c>
      <c r="E71" s="56" t="str">
        <f>VLOOKUP(C71,Classif!$C$3:$I$220,7,0)</f>
        <v>LMC</v>
      </c>
      <c r="F71" s="42" t="s">
        <v>524</v>
      </c>
      <c r="S71" s="42">
        <v>978.82838990597497</v>
      </c>
      <c r="T71" s="42">
        <v>1410.9260950205401</v>
      </c>
      <c r="U71" s="42">
        <v>2071.40721751916</v>
      </c>
      <c r="V71" s="42">
        <v>2894.2172568430101</v>
      </c>
      <c r="W71" s="42">
        <v>3724.8869697157502</v>
      </c>
      <c r="X71" s="42">
        <v>4502.9992700303501</v>
      </c>
      <c r="Y71" s="42">
        <v>5214.7775862875296</v>
      </c>
      <c r="Z71" s="42">
        <v>5862.8955820155197</v>
      </c>
      <c r="AA71" s="42">
        <v>6608.2450327514398</v>
      </c>
      <c r="AB71" s="42">
        <v>7434.4982295255404</v>
      </c>
      <c r="AC71" s="42">
        <v>8265.9883077009708</v>
      </c>
      <c r="AD71" s="42">
        <v>8989.24977085912</v>
      </c>
      <c r="AE71" s="42">
        <v>9621.8265478449903</v>
      </c>
      <c r="AF71" s="42">
        <v>10206.466420369699</v>
      </c>
      <c r="AG71" s="42">
        <v>10776.612438186001</v>
      </c>
      <c r="AH71" s="42">
        <v>11338.824139140601</v>
      </c>
      <c r="AI71" s="42">
        <v>11891.475472566301</v>
      </c>
      <c r="AJ71" s="42">
        <v>12425.565162725399</v>
      </c>
      <c r="AK71" s="42">
        <v>12935.0749499794</v>
      </c>
    </row>
    <row r="72" spans="1:37" s="42" customFormat="1" x14ac:dyDescent="0.2">
      <c r="A72" s="42" t="s">
        <v>523</v>
      </c>
      <c r="B72" s="42" t="s">
        <v>522</v>
      </c>
      <c r="C72" s="42" t="s">
        <v>444</v>
      </c>
      <c r="D72" s="42" t="s">
        <v>525</v>
      </c>
      <c r="E72" s="56" t="str">
        <f>VLOOKUP(C72,Classif!$C$3:$I$220,7,0)</f>
        <v>LMC</v>
      </c>
      <c r="F72" s="42" t="s">
        <v>524</v>
      </c>
      <c r="S72" s="42">
        <v>3885.4013178862301</v>
      </c>
      <c r="T72" s="42">
        <v>6449.0500029710702</v>
      </c>
      <c r="U72" s="42">
        <v>10137.4333953031</v>
      </c>
      <c r="V72" s="42">
        <v>14829.9416864087</v>
      </c>
      <c r="W72" s="42">
        <v>19713.0166887665</v>
      </c>
      <c r="X72" s="42">
        <v>24356.557551253602</v>
      </c>
      <c r="Y72" s="42">
        <v>28592.941592500702</v>
      </c>
      <c r="Z72" s="42">
        <v>32424.433274469</v>
      </c>
      <c r="AA72" s="42">
        <v>36081.2520156295</v>
      </c>
      <c r="AB72" s="42">
        <v>39757.421043270697</v>
      </c>
      <c r="AC72" s="42">
        <v>43518.789026689803</v>
      </c>
      <c r="AD72" s="42">
        <v>47273.952154760198</v>
      </c>
      <c r="AE72" s="42">
        <v>50897.640419967996</v>
      </c>
      <c r="AF72" s="42">
        <v>54221.480546042003</v>
      </c>
      <c r="AG72" s="42">
        <v>57216.846353866902</v>
      </c>
      <c r="AH72" s="42">
        <v>60017.680905269801</v>
      </c>
      <c r="AI72" s="42">
        <v>62719.958288729402</v>
      </c>
      <c r="AJ72" s="42">
        <v>65287.2966352125</v>
      </c>
      <c r="AK72" s="42">
        <v>67649.752607997201</v>
      </c>
    </row>
    <row r="73" spans="1:37" s="42" customFormat="1" x14ac:dyDescent="0.2">
      <c r="A73" s="42" t="s">
        <v>523</v>
      </c>
      <c r="B73" s="42" t="s">
        <v>522</v>
      </c>
      <c r="C73" s="42" t="s">
        <v>443</v>
      </c>
      <c r="D73" s="42" t="s">
        <v>525</v>
      </c>
      <c r="E73" s="56" t="str">
        <f>VLOOKUP(C73,Classif!$C$3:$I$220,7,0)</f>
        <v>HIC</v>
      </c>
      <c r="F73" s="42" t="s">
        <v>524</v>
      </c>
      <c r="S73" s="42">
        <v>153.00088705855401</v>
      </c>
      <c r="T73" s="42">
        <v>169.636070143637</v>
      </c>
      <c r="U73" s="42">
        <v>193.416914671802</v>
      </c>
      <c r="V73" s="42">
        <v>226.95408753252701</v>
      </c>
      <c r="W73" s="42">
        <v>262.47627702347597</v>
      </c>
      <c r="X73" s="42">
        <v>297.54939491096201</v>
      </c>
      <c r="Y73" s="42">
        <v>330.529617548837</v>
      </c>
      <c r="Z73" s="42">
        <v>361.96324498529299</v>
      </c>
      <c r="AA73" s="42">
        <v>392.529952504319</v>
      </c>
      <c r="AB73" s="42">
        <v>423.21902449095899</v>
      </c>
      <c r="AC73" s="42">
        <v>454.221981346343</v>
      </c>
      <c r="AD73" s="42">
        <v>484.778060414143</v>
      </c>
      <c r="AE73" s="42">
        <v>514.19156038782296</v>
      </c>
      <c r="AF73" s="42">
        <v>542.542593891254</v>
      </c>
      <c r="AG73" s="42">
        <v>570.53347109406695</v>
      </c>
      <c r="AH73" s="42">
        <v>598.89412079197302</v>
      </c>
      <c r="AI73" s="42">
        <v>627.91353858787602</v>
      </c>
      <c r="AJ73" s="42">
        <v>657.39158497529002</v>
      </c>
      <c r="AK73" s="42">
        <v>686.37893736034096</v>
      </c>
    </row>
    <row r="74" spans="1:37" s="42" customFormat="1" x14ac:dyDescent="0.2">
      <c r="A74" s="42" t="s">
        <v>523</v>
      </c>
      <c r="B74" s="42" t="s">
        <v>522</v>
      </c>
      <c r="C74" s="42" t="s">
        <v>442</v>
      </c>
      <c r="D74" s="42" t="s">
        <v>525</v>
      </c>
      <c r="E74" s="56" t="str">
        <f>VLOOKUP(C74,Classif!$C$3:$I$220,7,0)</f>
        <v>LMC</v>
      </c>
      <c r="F74" s="42" t="s">
        <v>524</v>
      </c>
      <c r="S74" s="42">
        <v>806.77669505129302</v>
      </c>
      <c r="T74" s="42">
        <v>956.83108859460401</v>
      </c>
      <c r="U74" s="42">
        <v>1091.6298637627201</v>
      </c>
      <c r="V74" s="42">
        <v>1197.1894160540601</v>
      </c>
      <c r="W74" s="42">
        <v>1300.7335514404199</v>
      </c>
      <c r="X74" s="42">
        <v>1426.67868659846</v>
      </c>
      <c r="Y74" s="42">
        <v>1588.1661397473399</v>
      </c>
      <c r="Z74" s="42">
        <v>1783.8476250474901</v>
      </c>
      <c r="AA74" s="42">
        <v>1993.7450342936099</v>
      </c>
      <c r="AB74" s="42">
        <v>2198.2868514851498</v>
      </c>
      <c r="AC74" s="42">
        <v>2383.18423232439</v>
      </c>
      <c r="AD74" s="42">
        <v>2539.9023894441302</v>
      </c>
      <c r="AE74" s="42">
        <v>2661.9219455750899</v>
      </c>
      <c r="AF74" s="42">
        <v>2747.1533449660501</v>
      </c>
      <c r="AG74" s="42">
        <v>2812.8808882870599</v>
      </c>
      <c r="AH74" s="42">
        <v>2876.2021801127798</v>
      </c>
      <c r="AI74" s="42">
        <v>2949.3440627257801</v>
      </c>
      <c r="AJ74" s="42">
        <v>3037.1371582650199</v>
      </c>
      <c r="AK74" s="42">
        <v>3140.3714352514999</v>
      </c>
    </row>
    <row r="75" spans="1:37" s="42" customFormat="1" x14ac:dyDescent="0.2">
      <c r="A75" s="42" t="s">
        <v>523</v>
      </c>
      <c r="B75" s="42" t="s">
        <v>522</v>
      </c>
      <c r="C75" s="42" t="s">
        <v>441</v>
      </c>
      <c r="D75" s="42" t="s">
        <v>525</v>
      </c>
      <c r="E75" s="56" t="str">
        <f>VLOOKUP(C75,Classif!$C$3:$I$220,7,0)</f>
        <v>UMC</v>
      </c>
      <c r="F75" s="42" t="s">
        <v>524</v>
      </c>
      <c r="S75" s="42">
        <v>136.305235046978</v>
      </c>
      <c r="T75" s="42">
        <v>237.65283211716601</v>
      </c>
      <c r="U75" s="42">
        <v>404.79775055076499</v>
      </c>
      <c r="V75" s="42">
        <v>638.06617281985302</v>
      </c>
      <c r="W75" s="42">
        <v>893.14262029424594</v>
      </c>
      <c r="X75" s="42">
        <v>1130.3595928920799</v>
      </c>
      <c r="Y75" s="42">
        <v>1340.75336185077</v>
      </c>
      <c r="Z75" s="42">
        <v>1537.7570187522099</v>
      </c>
      <c r="AA75" s="42">
        <v>1733.7624220088501</v>
      </c>
      <c r="AB75" s="42">
        <v>1941.40343085925</v>
      </c>
      <c r="AC75" s="42">
        <v>2165.6728572325801</v>
      </c>
      <c r="AD75" s="42">
        <v>2405.0753719453601</v>
      </c>
      <c r="AE75" s="42">
        <v>2662.8218378687702</v>
      </c>
      <c r="AF75" s="42">
        <v>2946.6246402033398</v>
      </c>
      <c r="AG75" s="42">
        <v>3260.0525176133001</v>
      </c>
      <c r="AH75" s="42">
        <v>3600.19229911711</v>
      </c>
      <c r="AI75" s="42">
        <v>3958.95084289842</v>
      </c>
      <c r="AJ75" s="42">
        <v>4329.8710420953103</v>
      </c>
      <c r="AK75" s="42">
        <v>4705.9491815477304</v>
      </c>
    </row>
    <row r="76" spans="1:37" s="42" customFormat="1" x14ac:dyDescent="0.2">
      <c r="A76" s="42" t="s">
        <v>523</v>
      </c>
      <c r="B76" s="42" t="s">
        <v>522</v>
      </c>
      <c r="C76" s="42" t="s">
        <v>440</v>
      </c>
      <c r="D76" s="42" t="s">
        <v>525</v>
      </c>
      <c r="E76" s="56" t="str">
        <f>VLOOKUP(C76,Classif!$C$3:$I$220,7,0)</f>
        <v>HIC</v>
      </c>
      <c r="F76" s="42" t="s">
        <v>524</v>
      </c>
      <c r="S76" s="42">
        <v>11.424237439176901</v>
      </c>
      <c r="T76" s="42">
        <v>13.5465853928965</v>
      </c>
      <c r="U76" s="42">
        <v>15.689254772823</v>
      </c>
      <c r="V76" s="42">
        <v>18.671885193400399</v>
      </c>
      <c r="W76" s="42">
        <v>21.7954501042875</v>
      </c>
      <c r="X76" s="42">
        <v>25.093423854746799</v>
      </c>
      <c r="Y76" s="42">
        <v>28.536559390114999</v>
      </c>
      <c r="Z76" s="42">
        <v>32.139572630146397</v>
      </c>
      <c r="AA76" s="42">
        <v>35.887356934779802</v>
      </c>
      <c r="AB76" s="42">
        <v>39.831665566620401</v>
      </c>
      <c r="AC76" s="42">
        <v>44.0123331493417</v>
      </c>
      <c r="AD76" s="42">
        <v>48.388321843965102</v>
      </c>
      <c r="AE76" s="42">
        <v>52.870451955788297</v>
      </c>
      <c r="AF76" s="42">
        <v>57.381748266852803</v>
      </c>
      <c r="AG76" s="42">
        <v>61.871856291553698</v>
      </c>
      <c r="AH76" s="42">
        <v>66.311350931534506</v>
      </c>
      <c r="AI76" s="42">
        <v>70.671947092891699</v>
      </c>
      <c r="AJ76" s="42">
        <v>74.913895129287198</v>
      </c>
      <c r="AK76" s="42">
        <v>78.962707285508898</v>
      </c>
    </row>
    <row r="77" spans="1:37" s="42" customFormat="1" x14ac:dyDescent="0.2">
      <c r="A77" s="42" t="s">
        <v>523</v>
      </c>
      <c r="B77" s="42" t="s">
        <v>522</v>
      </c>
      <c r="C77" s="42" t="s">
        <v>439</v>
      </c>
      <c r="D77" s="42" t="s">
        <v>525</v>
      </c>
      <c r="E77" s="56" t="str">
        <f>VLOOKUP(C77,Classif!$C$3:$I$220,7,0)</f>
        <v>HIC</v>
      </c>
      <c r="F77" s="42" t="s">
        <v>524</v>
      </c>
      <c r="S77" s="42">
        <v>184.90401536060099</v>
      </c>
      <c r="T77" s="42">
        <v>208.045246262875</v>
      </c>
      <c r="U77" s="42">
        <v>220.70673410077401</v>
      </c>
      <c r="V77" s="42">
        <v>233.37111107470901</v>
      </c>
      <c r="W77" s="42">
        <v>254.03437373505301</v>
      </c>
      <c r="X77" s="42">
        <v>283.03202704988001</v>
      </c>
      <c r="Y77" s="42">
        <v>319.19553223609802</v>
      </c>
      <c r="Z77" s="42">
        <v>360.64015207673299</v>
      </c>
      <c r="AA77" s="42">
        <v>405.24307685757799</v>
      </c>
      <c r="AB77" s="42">
        <v>451.390989333177</v>
      </c>
      <c r="AC77" s="42">
        <v>499.59474010114502</v>
      </c>
      <c r="AD77" s="42">
        <v>552.50657667559199</v>
      </c>
      <c r="AE77" s="42">
        <v>613.141322561121</v>
      </c>
      <c r="AF77" s="42">
        <v>683.10408477656097</v>
      </c>
      <c r="AG77" s="42">
        <v>762.65176231354496</v>
      </c>
      <c r="AH77" s="42">
        <v>851.633892307574</v>
      </c>
      <c r="AI77" s="42">
        <v>950.06822179041797</v>
      </c>
      <c r="AJ77" s="42">
        <v>1058.2340478388801</v>
      </c>
      <c r="AK77" s="42">
        <v>1176.33794970653</v>
      </c>
    </row>
    <row r="78" spans="1:37" s="42" customFormat="1" x14ac:dyDescent="0.2">
      <c r="A78" s="42" t="s">
        <v>523</v>
      </c>
      <c r="B78" s="42" t="s">
        <v>522</v>
      </c>
      <c r="C78" s="42" t="s">
        <v>438</v>
      </c>
      <c r="D78" s="42" t="s">
        <v>525</v>
      </c>
      <c r="E78" s="56" t="str">
        <f>VLOOKUP(C78,Classif!$C$3:$I$220,7,0)</f>
        <v>HIC</v>
      </c>
      <c r="F78" s="42" t="s">
        <v>524</v>
      </c>
      <c r="S78" s="42">
        <v>1675.3205340177601</v>
      </c>
      <c r="T78" s="42">
        <v>1851.47525095476</v>
      </c>
      <c r="U78" s="42">
        <v>2188.6775260207201</v>
      </c>
      <c r="V78" s="42">
        <v>2668.2351110934801</v>
      </c>
      <c r="W78" s="42">
        <v>3166.1537408941999</v>
      </c>
      <c r="X78" s="42">
        <v>3637.6326540674199</v>
      </c>
      <c r="Y78" s="42">
        <v>4059.6571756549802</v>
      </c>
      <c r="Z78" s="42">
        <v>4426.4125619225297</v>
      </c>
      <c r="AA78" s="42">
        <v>4737.4703190805603</v>
      </c>
      <c r="AB78" s="42">
        <v>5007.13733382177</v>
      </c>
      <c r="AC78" s="42">
        <v>5247.6652456819502</v>
      </c>
      <c r="AD78" s="42">
        <v>5462.1067675574004</v>
      </c>
      <c r="AE78" s="42">
        <v>5652.9229463684896</v>
      </c>
      <c r="AF78" s="42">
        <v>5828.2178305893403</v>
      </c>
      <c r="AG78" s="42">
        <v>5998.9060875103996</v>
      </c>
      <c r="AH78" s="42">
        <v>6174.0348813229302</v>
      </c>
      <c r="AI78" s="42">
        <v>6352.6423225565504</v>
      </c>
      <c r="AJ78" s="42">
        <v>6524.92660781422</v>
      </c>
      <c r="AK78" s="42">
        <v>6681.7277178577697</v>
      </c>
    </row>
    <row r="79" spans="1:37" s="42" customFormat="1" x14ac:dyDescent="0.2">
      <c r="A79" s="42" t="s">
        <v>523</v>
      </c>
      <c r="B79" s="42" t="s">
        <v>522</v>
      </c>
      <c r="C79" s="42" t="s">
        <v>437</v>
      </c>
      <c r="D79" s="42" t="s">
        <v>525</v>
      </c>
      <c r="E79" s="56" t="str">
        <f>VLOOKUP(C79,Classif!$C$3:$I$220,7,0)</f>
        <v>UMC</v>
      </c>
      <c r="F79" s="42" t="s">
        <v>524</v>
      </c>
      <c r="S79" s="42">
        <v>24.8713616067236</v>
      </c>
      <c r="T79" s="42">
        <v>27.435027151361599</v>
      </c>
      <c r="U79" s="42">
        <v>33.7291873767468</v>
      </c>
      <c r="V79" s="42">
        <v>42.806035354679601</v>
      </c>
      <c r="W79" s="42">
        <v>52.591118182614998</v>
      </c>
      <c r="X79" s="42">
        <v>61.473277816291599</v>
      </c>
      <c r="Y79" s="42">
        <v>68.632747015823</v>
      </c>
      <c r="Z79" s="42">
        <v>74.210013798306605</v>
      </c>
      <c r="AA79" s="42">
        <v>78.552153779037099</v>
      </c>
      <c r="AB79" s="42">
        <v>81.992186693354995</v>
      </c>
      <c r="AC79" s="42">
        <v>84.831305467582993</v>
      </c>
      <c r="AD79" s="42">
        <v>87.724143896094205</v>
      </c>
      <c r="AE79" s="42">
        <v>91.1477159209701</v>
      </c>
      <c r="AF79" s="42">
        <v>95.318239332956495</v>
      </c>
      <c r="AG79" s="42">
        <v>100.115787059341</v>
      </c>
      <c r="AH79" s="42">
        <v>105.367094122122</v>
      </c>
      <c r="AI79" s="42">
        <v>110.97777245001799</v>
      </c>
      <c r="AJ79" s="42">
        <v>116.93868780481</v>
      </c>
      <c r="AK79" s="42">
        <v>123.267706515385</v>
      </c>
    </row>
    <row r="80" spans="1:37" s="42" customFormat="1" x14ac:dyDescent="0.2">
      <c r="A80" s="42" t="s">
        <v>523</v>
      </c>
      <c r="B80" s="42" t="s">
        <v>522</v>
      </c>
      <c r="C80" s="42" t="s">
        <v>436</v>
      </c>
      <c r="D80" s="42" t="s">
        <v>525</v>
      </c>
      <c r="E80" s="56" t="str">
        <f>VLOOKUP(C80,Classif!$C$3:$I$220,7,0)</f>
        <v>UMC</v>
      </c>
      <c r="F80" s="42" t="s">
        <v>524</v>
      </c>
      <c r="S80" s="42">
        <v>29.1242620233187</v>
      </c>
      <c r="T80" s="42">
        <v>41.238539787948497</v>
      </c>
      <c r="U80" s="42">
        <v>59.512583844743901</v>
      </c>
      <c r="V80" s="42">
        <v>83.379124407127094</v>
      </c>
      <c r="W80" s="42">
        <v>110.13926448952699</v>
      </c>
      <c r="X80" s="42">
        <v>138.30921298495599</v>
      </c>
      <c r="Y80" s="42">
        <v>167.17989438842801</v>
      </c>
      <c r="Z80" s="42">
        <v>197.046588014299</v>
      </c>
      <c r="AA80" s="42">
        <v>227.938581552492</v>
      </c>
      <c r="AB80" s="42">
        <v>260.03973233318902</v>
      </c>
      <c r="AC80" s="42">
        <v>292.84739108173198</v>
      </c>
      <c r="AD80" s="42">
        <v>325.43957170543899</v>
      </c>
      <c r="AE80" s="42">
        <v>356.56540347122098</v>
      </c>
      <c r="AF80" s="42">
        <v>385.31460893307701</v>
      </c>
      <c r="AG80" s="42">
        <v>411.38026201114701</v>
      </c>
      <c r="AH80" s="42">
        <v>434.72239206119502</v>
      </c>
      <c r="AI80" s="42">
        <v>455.483952706173</v>
      </c>
      <c r="AJ80" s="42">
        <v>473.92261710700399</v>
      </c>
      <c r="AK80" s="42">
        <v>490.20781017531198</v>
      </c>
    </row>
    <row r="81" spans="1:37" s="42" customFormat="1" x14ac:dyDescent="0.2">
      <c r="A81" s="42" t="s">
        <v>523</v>
      </c>
      <c r="B81" s="42" t="s">
        <v>522</v>
      </c>
      <c r="C81" s="42" t="s">
        <v>435</v>
      </c>
      <c r="D81" s="42" t="s">
        <v>525</v>
      </c>
      <c r="E81" s="56" t="str">
        <f>VLOOKUP(C81,Classif!$C$3:$I$220,7,0)</f>
        <v>HIC</v>
      </c>
      <c r="F81" s="42" t="s">
        <v>524</v>
      </c>
      <c r="S81" s="42">
        <v>4064.1246532083701</v>
      </c>
      <c r="T81" s="42">
        <v>4067.47608799911</v>
      </c>
      <c r="U81" s="42">
        <v>4109.8547439101003</v>
      </c>
      <c r="V81" s="42">
        <v>4224.1318090721998</v>
      </c>
      <c r="W81" s="42">
        <v>4371.0836738995604</v>
      </c>
      <c r="X81" s="42">
        <v>4526.2701513375396</v>
      </c>
      <c r="Y81" s="42">
        <v>4674.2955046945199</v>
      </c>
      <c r="Z81" s="42">
        <v>4812.4854053892705</v>
      </c>
      <c r="AA81" s="42">
        <v>4946.0041787827004</v>
      </c>
      <c r="AB81" s="42">
        <v>5079.29482109732</v>
      </c>
      <c r="AC81" s="42">
        <v>5216.8745411813397</v>
      </c>
      <c r="AD81" s="42">
        <v>5350.1983704381901</v>
      </c>
      <c r="AE81" s="42">
        <v>5469.0197579965197</v>
      </c>
      <c r="AF81" s="42">
        <v>5570.93776085835</v>
      </c>
      <c r="AG81" s="42">
        <v>5660.2765851551803</v>
      </c>
      <c r="AH81" s="42">
        <v>5748.7886775056604</v>
      </c>
      <c r="AI81" s="42">
        <v>5841.2251432214598</v>
      </c>
      <c r="AJ81" s="42">
        <v>5938.0794485652305</v>
      </c>
      <c r="AK81" s="42">
        <v>6034.0429805112799</v>
      </c>
    </row>
    <row r="82" spans="1:37" s="42" customFormat="1" x14ac:dyDescent="0.2">
      <c r="A82" s="42" t="s">
        <v>523</v>
      </c>
      <c r="B82" s="42" t="s">
        <v>522</v>
      </c>
      <c r="C82" s="42" t="s">
        <v>434</v>
      </c>
      <c r="D82" s="42" t="s">
        <v>525</v>
      </c>
      <c r="E82" s="56" t="str">
        <f>VLOOKUP(C82,Classif!$C$3:$I$220,7,0)</f>
        <v>UMC</v>
      </c>
      <c r="F82" s="42" t="s">
        <v>524</v>
      </c>
      <c r="S82" s="42">
        <v>180.676347135003</v>
      </c>
      <c r="T82" s="42">
        <v>288.07660279262097</v>
      </c>
      <c r="U82" s="42">
        <v>376.667746049887</v>
      </c>
      <c r="V82" s="42">
        <v>447.84510204598701</v>
      </c>
      <c r="W82" s="42">
        <v>496.048226589016</v>
      </c>
      <c r="X82" s="42">
        <v>530.92361139194702</v>
      </c>
      <c r="Y82" s="42">
        <v>561.64126041240695</v>
      </c>
      <c r="Z82" s="42">
        <v>593.21772714121801</v>
      </c>
      <c r="AA82" s="42">
        <v>624.86575110162903</v>
      </c>
      <c r="AB82" s="42">
        <v>658.77017144591503</v>
      </c>
      <c r="AC82" s="42">
        <v>696.59787103336203</v>
      </c>
      <c r="AD82" s="42">
        <v>738.55016793041705</v>
      </c>
      <c r="AE82" s="42">
        <v>783.21528023200699</v>
      </c>
      <c r="AF82" s="42">
        <v>829.12051276213299</v>
      </c>
      <c r="AG82" s="42">
        <v>874.93736015951401</v>
      </c>
      <c r="AH82" s="42">
        <v>920.45322171984697</v>
      </c>
      <c r="AI82" s="42">
        <v>966.01118198514496</v>
      </c>
      <c r="AJ82" s="42">
        <v>1011.68314511703</v>
      </c>
      <c r="AK82" s="42">
        <v>1057.32667747452</v>
      </c>
    </row>
    <row r="83" spans="1:37" s="42" customFormat="1" x14ac:dyDescent="0.2">
      <c r="A83" s="42" t="s">
        <v>523</v>
      </c>
      <c r="B83" s="42" t="s">
        <v>522</v>
      </c>
      <c r="C83" s="42" t="s">
        <v>433</v>
      </c>
      <c r="D83" s="42" t="s">
        <v>525</v>
      </c>
      <c r="E83" s="56" t="str">
        <f>VLOOKUP(C83,Classif!$C$3:$I$220,7,0)</f>
        <v>LMC</v>
      </c>
      <c r="F83" s="42" t="s">
        <v>524</v>
      </c>
      <c r="S83" s="42">
        <v>47.012959007352897</v>
      </c>
      <c r="T83" s="42">
        <v>64.360014888757405</v>
      </c>
      <c r="U83" s="42">
        <v>90.466059885802295</v>
      </c>
      <c r="V83" s="42">
        <v>129.44236118720499</v>
      </c>
      <c r="W83" s="42">
        <v>179.037513964016</v>
      </c>
      <c r="X83" s="42">
        <v>239.588274448042</v>
      </c>
      <c r="Y83" s="42">
        <v>311.14326594531701</v>
      </c>
      <c r="Z83" s="42">
        <v>393.56949551158601</v>
      </c>
      <c r="AA83" s="42">
        <v>485.66995672504203</v>
      </c>
      <c r="AB83" s="42">
        <v>586.54875332658196</v>
      </c>
      <c r="AC83" s="42">
        <v>695.99655905889904</v>
      </c>
      <c r="AD83" s="42">
        <v>814.35092417274302</v>
      </c>
      <c r="AE83" s="42">
        <v>941.26324494070195</v>
      </c>
      <c r="AF83" s="42">
        <v>1076.0779602129301</v>
      </c>
      <c r="AG83" s="42">
        <v>1217.40924229488</v>
      </c>
      <c r="AH83" s="42">
        <v>1362.8716625412101</v>
      </c>
      <c r="AI83" s="42">
        <v>1510.43666728164</v>
      </c>
      <c r="AJ83" s="42">
        <v>1657.6675236400699</v>
      </c>
      <c r="AK83" s="42">
        <v>1802.70407467317</v>
      </c>
    </row>
    <row r="84" spans="1:37" s="42" customFormat="1" x14ac:dyDescent="0.2">
      <c r="A84" s="42" t="s">
        <v>523</v>
      </c>
      <c r="B84" s="42" t="s">
        <v>522</v>
      </c>
      <c r="C84" s="42" t="s">
        <v>432</v>
      </c>
      <c r="D84" s="42" t="s">
        <v>525</v>
      </c>
      <c r="E84" s="56" t="str">
        <f>VLOOKUP(C84,Classif!$C$3:$I$220,7,0)</f>
        <v>LMC</v>
      </c>
      <c r="F84" s="42" t="s">
        <v>524</v>
      </c>
      <c r="S84" s="42">
        <v>12.495919003401299</v>
      </c>
      <c r="T84" s="42">
        <v>21.7791747167207</v>
      </c>
      <c r="U84" s="42">
        <v>43.098075266389799</v>
      </c>
      <c r="V84" s="42">
        <v>79.545586444075497</v>
      </c>
      <c r="W84" s="42">
        <v>120.79012492138099</v>
      </c>
      <c r="X84" s="42">
        <v>155.967451529372</v>
      </c>
      <c r="Y84" s="42">
        <v>180.830666339613</v>
      </c>
      <c r="Z84" s="42">
        <v>197.483142899835</v>
      </c>
      <c r="AA84" s="42">
        <v>209.204980739576</v>
      </c>
      <c r="AB84" s="42">
        <v>218.991392296811</v>
      </c>
      <c r="AC84" s="42">
        <v>228.57727648460701</v>
      </c>
      <c r="AD84" s="42">
        <v>239.08577214212801</v>
      </c>
      <c r="AE84" s="42">
        <v>250.763118919894</v>
      </c>
      <c r="AF84" s="42">
        <v>263.27808504144701</v>
      </c>
      <c r="AG84" s="42">
        <v>276.20639584701502</v>
      </c>
      <c r="AH84" s="42">
        <v>289.47166366999397</v>
      </c>
      <c r="AI84" s="42">
        <v>303.07340278280998</v>
      </c>
      <c r="AJ84" s="42">
        <v>317.295871177295</v>
      </c>
      <c r="AK84" s="42">
        <v>332.30952218726799</v>
      </c>
    </row>
    <row r="85" spans="1:37" s="42" customFormat="1" x14ac:dyDescent="0.2">
      <c r="A85" s="42" t="s">
        <v>523</v>
      </c>
      <c r="B85" s="42" t="s">
        <v>522</v>
      </c>
      <c r="C85" s="42" t="s">
        <v>431</v>
      </c>
      <c r="D85" s="42" t="s">
        <v>525</v>
      </c>
      <c r="E85" s="56" t="str">
        <f>VLOOKUP(C85,Classif!$C$3:$I$220,7,0)</f>
        <v>LMC</v>
      </c>
      <c r="F85" s="42" t="s">
        <v>524</v>
      </c>
      <c r="S85" s="42">
        <v>25.113841079781501</v>
      </c>
      <c r="T85" s="42">
        <v>37.725493807784197</v>
      </c>
      <c r="U85" s="42">
        <v>55.305962601402001</v>
      </c>
      <c r="V85" s="42">
        <v>79.947758770152703</v>
      </c>
      <c r="W85" s="42">
        <v>107.646063075416</v>
      </c>
      <c r="X85" s="42">
        <v>136.66339841346499</v>
      </c>
      <c r="Y85" s="42">
        <v>165.411334638586</v>
      </c>
      <c r="Z85" s="42">
        <v>193.23627680856299</v>
      </c>
      <c r="AA85" s="42">
        <v>217.13915402247599</v>
      </c>
      <c r="AB85" s="42">
        <v>239.454096519953</v>
      </c>
      <c r="AC85" s="42">
        <v>261.36438884555298</v>
      </c>
      <c r="AD85" s="42">
        <v>285.93882157411701</v>
      </c>
      <c r="AE85" s="42">
        <v>314.04521627831002</v>
      </c>
      <c r="AF85" s="42">
        <v>345.34309237671903</v>
      </c>
      <c r="AG85" s="42">
        <v>378.12388428394797</v>
      </c>
      <c r="AH85" s="42">
        <v>411.75873951015802</v>
      </c>
      <c r="AI85" s="42">
        <v>446.45623158891499</v>
      </c>
      <c r="AJ85" s="42">
        <v>482.64786873662501</v>
      </c>
      <c r="AK85" s="42">
        <v>530.43107572650501</v>
      </c>
    </row>
    <row r="86" spans="1:37" s="42" customFormat="1" x14ac:dyDescent="0.2">
      <c r="A86" s="42" t="s">
        <v>523</v>
      </c>
      <c r="B86" s="42" t="s">
        <v>522</v>
      </c>
      <c r="C86" s="42" t="s">
        <v>430</v>
      </c>
      <c r="D86" s="42" t="s">
        <v>525</v>
      </c>
      <c r="E86" s="56" t="str">
        <f>VLOOKUP(C86,Classif!$C$3:$I$220,7,0)</f>
        <v>HIC</v>
      </c>
      <c r="F86" s="42" t="s">
        <v>524</v>
      </c>
      <c r="S86" s="42">
        <v>1214.99357628954</v>
      </c>
      <c r="T86" s="42">
        <v>1315.9147294387501</v>
      </c>
      <c r="U86" s="42">
        <v>1345.30206566224</v>
      </c>
      <c r="V86" s="42">
        <v>1355.5743176343601</v>
      </c>
      <c r="W86" s="42">
        <v>1385.332022757</v>
      </c>
      <c r="X86" s="42">
        <v>1430.21149486122</v>
      </c>
      <c r="Y86" s="42">
        <v>1474.0988296903799</v>
      </c>
      <c r="Z86" s="42">
        <v>1509.0214382511299</v>
      </c>
      <c r="AA86" s="42">
        <v>1533.24143434762</v>
      </c>
      <c r="AB86" s="42">
        <v>1549.5499975113601</v>
      </c>
      <c r="AC86" s="42">
        <v>1561.9182474183399</v>
      </c>
      <c r="AD86" s="42">
        <v>1573.8246920071999</v>
      </c>
      <c r="AE86" s="42">
        <v>1588.1331599965499</v>
      </c>
      <c r="AF86" s="42">
        <v>1605.7571387957701</v>
      </c>
      <c r="AG86" s="42">
        <v>1625.7247705345901</v>
      </c>
      <c r="AH86" s="42">
        <v>1646.3499467491099</v>
      </c>
      <c r="AI86" s="42">
        <v>1665.97999474889</v>
      </c>
      <c r="AJ86" s="42">
        <v>1686.11450253971</v>
      </c>
      <c r="AK86" s="42">
        <v>1704.9794802973599</v>
      </c>
    </row>
    <row r="87" spans="1:37" s="42" customFormat="1" x14ac:dyDescent="0.2">
      <c r="A87" s="42" t="s">
        <v>523</v>
      </c>
      <c r="B87" s="42" t="s">
        <v>522</v>
      </c>
      <c r="C87" s="42" t="s">
        <v>429</v>
      </c>
      <c r="D87" s="42" t="s">
        <v>525</v>
      </c>
      <c r="E87" s="56" t="str">
        <f>VLOOKUP(C87,Classif!$C$3:$I$220,7,0)</f>
        <v>HIC</v>
      </c>
      <c r="F87" s="42" t="s">
        <v>524</v>
      </c>
      <c r="S87" s="42">
        <v>116.352659169498</v>
      </c>
      <c r="T87" s="42">
        <v>142.56359421186301</v>
      </c>
      <c r="U87" s="42">
        <v>153.09787130790201</v>
      </c>
      <c r="V87" s="42">
        <v>152.75683534714199</v>
      </c>
      <c r="W87" s="42">
        <v>151.261408488717</v>
      </c>
      <c r="X87" s="42">
        <v>158.92694088435101</v>
      </c>
      <c r="Y87" s="42">
        <v>174.59767292782399</v>
      </c>
      <c r="Z87" s="42">
        <v>196.34049794334899</v>
      </c>
      <c r="AA87" s="42">
        <v>223.46188614991499</v>
      </c>
      <c r="AB87" s="42">
        <v>255.81423824403299</v>
      </c>
      <c r="AC87" s="42">
        <v>289.463308311194</v>
      </c>
      <c r="AD87" s="42">
        <v>322.43400467842901</v>
      </c>
      <c r="AE87" s="42">
        <v>354.08614692139798</v>
      </c>
      <c r="AF87" s="42">
        <v>384.21409401633099</v>
      </c>
      <c r="AG87" s="42">
        <v>413.02264989070699</v>
      </c>
      <c r="AH87" s="42">
        <v>440.66829867616002</v>
      </c>
      <c r="AI87" s="42">
        <v>466.836241340345</v>
      </c>
      <c r="AJ87" s="42">
        <v>491.09401060831698</v>
      </c>
      <c r="AK87" s="42">
        <v>512.76708914104597</v>
      </c>
    </row>
    <row r="88" spans="1:37" s="42" customFormat="1" x14ac:dyDescent="0.2">
      <c r="A88" s="42" t="s">
        <v>523</v>
      </c>
      <c r="B88" s="42" t="s">
        <v>522</v>
      </c>
      <c r="C88" s="42" t="s">
        <v>428</v>
      </c>
      <c r="D88" s="42" t="s">
        <v>525</v>
      </c>
      <c r="E88" s="56" t="str">
        <f>VLOOKUP(C88,Classif!$C$3:$I$220,7,0)</f>
        <v>LMC</v>
      </c>
      <c r="F88" s="42" t="s">
        <v>524</v>
      </c>
      <c r="S88" s="42">
        <v>16.493816581520299</v>
      </c>
      <c r="T88" s="42">
        <v>24.185210572544499</v>
      </c>
      <c r="U88" s="42">
        <v>31.037285841894199</v>
      </c>
      <c r="V88" s="42">
        <v>35.2792999375596</v>
      </c>
      <c r="W88" s="42">
        <v>39.214904426295398</v>
      </c>
      <c r="X88" s="42">
        <v>43.569531670145501</v>
      </c>
      <c r="Y88" s="42">
        <v>48.4780620731336</v>
      </c>
      <c r="Z88" s="42">
        <v>53.760062322347899</v>
      </c>
      <c r="AA88" s="42">
        <v>59.432540853617901</v>
      </c>
      <c r="AB88" s="42">
        <v>65.5159387906929</v>
      </c>
      <c r="AC88" s="42">
        <v>71.970471101750107</v>
      </c>
      <c r="AD88" s="42">
        <v>79.022879240627304</v>
      </c>
      <c r="AE88" s="42">
        <v>86.895323938552195</v>
      </c>
      <c r="AF88" s="42">
        <v>95.578494530717094</v>
      </c>
      <c r="AG88" s="42">
        <v>104.672195877639</v>
      </c>
      <c r="AH88" s="42">
        <v>115.956961047005</v>
      </c>
      <c r="AI88" s="42">
        <v>128.91719207589799</v>
      </c>
      <c r="AJ88" s="42">
        <v>142.536076184531</v>
      </c>
      <c r="AK88" s="42">
        <v>155.37341865958101</v>
      </c>
    </row>
    <row r="89" spans="1:37" s="42" customFormat="1" x14ac:dyDescent="0.2">
      <c r="A89" s="42" t="s">
        <v>523</v>
      </c>
      <c r="B89" s="42" t="s">
        <v>522</v>
      </c>
      <c r="C89" s="42" t="s">
        <v>427</v>
      </c>
      <c r="D89" s="42" t="s">
        <v>525</v>
      </c>
      <c r="E89" s="56" t="str">
        <f>VLOOKUP(C89,Classif!$C$3:$I$220,7,0)</f>
        <v>UMC</v>
      </c>
      <c r="F89" s="42" t="s">
        <v>524</v>
      </c>
      <c r="S89" s="42">
        <v>52.904995248281402</v>
      </c>
      <c r="T89" s="42">
        <v>69.6840051674926</v>
      </c>
      <c r="U89" s="42">
        <v>81.983556493051694</v>
      </c>
      <c r="V89" s="42">
        <v>89.035565007013602</v>
      </c>
      <c r="W89" s="42">
        <v>96.339917336183902</v>
      </c>
      <c r="X89" s="42">
        <v>105.203263466914</v>
      </c>
      <c r="Y89" s="42">
        <v>115.57601179791</v>
      </c>
      <c r="Z89" s="42">
        <v>126.58223386981</v>
      </c>
      <c r="AA89" s="42">
        <v>137.20292065731701</v>
      </c>
      <c r="AB89" s="42">
        <v>146.710867015742</v>
      </c>
      <c r="AC89" s="42">
        <v>154.69749715874701</v>
      </c>
      <c r="AD89" s="42">
        <v>161.96569223395599</v>
      </c>
      <c r="AE89" s="42">
        <v>169.316604113251</v>
      </c>
      <c r="AF89" s="42">
        <v>177.14235704001001</v>
      </c>
      <c r="AG89" s="42">
        <v>185.35986946540299</v>
      </c>
      <c r="AH89" s="42">
        <v>193.800268351109</v>
      </c>
      <c r="AI89" s="42">
        <v>202.38761586518399</v>
      </c>
      <c r="AJ89" s="42">
        <v>211.097359201491</v>
      </c>
      <c r="AK89" s="42">
        <v>219.953749391223</v>
      </c>
    </row>
    <row r="90" spans="1:37" s="42" customFormat="1" x14ac:dyDescent="0.2">
      <c r="A90" s="42" t="s">
        <v>523</v>
      </c>
      <c r="B90" s="42" t="s">
        <v>522</v>
      </c>
      <c r="C90" s="42" t="s">
        <v>426</v>
      </c>
      <c r="D90" s="42" t="s">
        <v>525</v>
      </c>
      <c r="E90" s="56" t="str">
        <f>VLOOKUP(C90,Classif!$C$3:$I$220,7,0)</f>
        <v>LIC</v>
      </c>
      <c r="F90" s="42" t="s">
        <v>524</v>
      </c>
      <c r="S90" s="42">
        <v>1.42291154940057</v>
      </c>
      <c r="T90" s="42">
        <v>2.3152840404109698</v>
      </c>
      <c r="U90" s="42">
        <v>3.7976987135439102</v>
      </c>
      <c r="V90" s="42">
        <v>5.9268849241504604</v>
      </c>
      <c r="W90" s="42">
        <v>8.6630801566917697</v>
      </c>
      <c r="X90" s="42">
        <v>12.3826927855124</v>
      </c>
      <c r="Y90" s="42">
        <v>17.277775359386201</v>
      </c>
      <c r="Z90" s="42">
        <v>23.550539339331699</v>
      </c>
      <c r="AA90" s="42">
        <v>31.125679743988002</v>
      </c>
      <c r="AB90" s="42">
        <v>40.054761180814303</v>
      </c>
      <c r="AC90" s="42">
        <v>50.570631280467701</v>
      </c>
      <c r="AD90" s="42">
        <v>62.871080164123697</v>
      </c>
      <c r="AE90" s="42">
        <v>77.027081240830796</v>
      </c>
      <c r="AF90" s="42">
        <v>93.092186439304399</v>
      </c>
      <c r="AG90" s="42">
        <v>111.26467976242</v>
      </c>
      <c r="AH90" s="42">
        <v>131.56905146838801</v>
      </c>
      <c r="AI90" s="42">
        <v>154.76698714193</v>
      </c>
      <c r="AJ90" s="42">
        <v>181.20000818493401</v>
      </c>
      <c r="AK90" s="42">
        <v>210.87618402905201</v>
      </c>
    </row>
    <row r="91" spans="1:37" s="42" customFormat="1" x14ac:dyDescent="0.2">
      <c r="A91" s="42" t="s">
        <v>523</v>
      </c>
      <c r="B91" s="42" t="s">
        <v>522</v>
      </c>
      <c r="C91" s="42" t="s">
        <v>425</v>
      </c>
      <c r="D91" s="42" t="s">
        <v>525</v>
      </c>
      <c r="E91" s="56" t="str">
        <f>VLOOKUP(C91,Classif!$C$3:$I$220,7,0)</f>
        <v>UMC</v>
      </c>
      <c r="F91" s="42" t="s">
        <v>524</v>
      </c>
      <c r="S91" s="42">
        <v>121.631580073329</v>
      </c>
      <c r="T91" s="42">
        <v>128.51237128328199</v>
      </c>
      <c r="U91" s="42">
        <v>125.266852279048</v>
      </c>
      <c r="V91" s="42">
        <v>121.2394364629</v>
      </c>
      <c r="W91" s="42">
        <v>124.71345737753001</v>
      </c>
      <c r="X91" s="42">
        <v>135.55828828005599</v>
      </c>
      <c r="Y91" s="42">
        <v>153.02217904397901</v>
      </c>
      <c r="Z91" s="42">
        <v>175.85233491796799</v>
      </c>
      <c r="AA91" s="42">
        <v>202.54525708418001</v>
      </c>
      <c r="AB91" s="42">
        <v>231.80374905677601</v>
      </c>
      <c r="AC91" s="42">
        <v>262.02162767795301</v>
      </c>
      <c r="AD91" s="42">
        <v>291.76190594271901</v>
      </c>
      <c r="AE91" s="42">
        <v>319.698649582592</v>
      </c>
      <c r="AF91" s="42">
        <v>346.69714787768601</v>
      </c>
      <c r="AG91" s="42">
        <v>374.63932559486102</v>
      </c>
      <c r="AH91" s="42">
        <v>404.71617789587202</v>
      </c>
      <c r="AI91" s="42">
        <v>437.13426853967201</v>
      </c>
      <c r="AJ91" s="42">
        <v>471.63620234739898</v>
      </c>
      <c r="AK91" s="42">
        <v>507.320645992604</v>
      </c>
    </row>
    <row r="92" spans="1:37" s="42" customFormat="1" x14ac:dyDescent="0.2">
      <c r="A92" s="42" t="s">
        <v>523</v>
      </c>
      <c r="B92" s="42" t="s">
        <v>522</v>
      </c>
      <c r="C92" s="42" t="s">
        <v>424</v>
      </c>
      <c r="D92" s="42" t="s">
        <v>525</v>
      </c>
      <c r="E92" s="56" t="str">
        <f>VLOOKUP(C92,Classif!$C$3:$I$220,7,0)</f>
        <v>UMC</v>
      </c>
      <c r="F92" s="42" t="s">
        <v>524</v>
      </c>
      <c r="S92" s="42">
        <v>2.0926752204965999</v>
      </c>
      <c r="T92" s="42">
        <v>2.5910897112414899</v>
      </c>
      <c r="U92" s="42">
        <v>2.8935124719546099</v>
      </c>
      <c r="V92" s="42">
        <v>3.2031044689201198</v>
      </c>
      <c r="W92" s="42">
        <v>3.53544116769744</v>
      </c>
      <c r="X92" s="42">
        <v>3.8988819749355601</v>
      </c>
      <c r="Y92" s="42">
        <v>4.3257518556793597</v>
      </c>
      <c r="Z92" s="42">
        <v>4.7935969842148198</v>
      </c>
      <c r="AA92" s="42">
        <v>5.3333198467749199</v>
      </c>
      <c r="AB92" s="42">
        <v>5.8957816030991301</v>
      </c>
      <c r="AC92" s="42">
        <v>6.4359810613367197</v>
      </c>
      <c r="AD92" s="42">
        <v>6.91347348231516</v>
      </c>
      <c r="AE92" s="42">
        <v>7.3556705108907199</v>
      </c>
      <c r="AF92" s="42">
        <v>7.7877845085242097</v>
      </c>
      <c r="AG92" s="42">
        <v>8.2209993228796492</v>
      </c>
      <c r="AH92" s="42">
        <v>8.6519944799608908</v>
      </c>
      <c r="AI92" s="42">
        <v>9.0765870265755506</v>
      </c>
      <c r="AJ92" s="42">
        <v>9.4919711656909893</v>
      </c>
      <c r="AK92" s="42">
        <v>9.8979750027715099</v>
      </c>
    </row>
    <row r="93" spans="1:37" s="42" customFormat="1" x14ac:dyDescent="0.2">
      <c r="A93" s="42" t="s">
        <v>523</v>
      </c>
      <c r="B93" s="42" t="s">
        <v>522</v>
      </c>
      <c r="C93" s="42" t="s">
        <v>423</v>
      </c>
      <c r="D93" s="42" t="s">
        <v>525</v>
      </c>
      <c r="E93" s="56" t="str">
        <f>VLOOKUP(C93,Classif!$C$3:$I$220,7,0)</f>
        <v>LMC</v>
      </c>
      <c r="F93" s="42" t="s">
        <v>524</v>
      </c>
      <c r="S93" s="42">
        <v>84.228941895726393</v>
      </c>
      <c r="T93" s="42">
        <v>97.3894411372343</v>
      </c>
      <c r="U93" s="42">
        <v>102.852424282066</v>
      </c>
      <c r="V93" s="42">
        <v>104.639310371807</v>
      </c>
      <c r="W93" s="42">
        <v>109.704159053975</v>
      </c>
      <c r="X93" s="42">
        <v>119.181578745739</v>
      </c>
      <c r="Y93" s="42">
        <v>133.4429152944</v>
      </c>
      <c r="Z93" s="42">
        <v>151.93438249658101</v>
      </c>
      <c r="AA93" s="42">
        <v>174.66625510221101</v>
      </c>
      <c r="AB93" s="42">
        <v>201.36706721893299</v>
      </c>
      <c r="AC93" s="42">
        <v>231.39263982328799</v>
      </c>
      <c r="AD93" s="42">
        <v>263.76242263902901</v>
      </c>
      <c r="AE93" s="42">
        <v>297.46679247518802</v>
      </c>
      <c r="AF93" s="42">
        <v>331.87969941291902</v>
      </c>
      <c r="AG93" s="42">
        <v>366.58065166688601</v>
      </c>
      <c r="AH93" s="42">
        <v>401.238089326428</v>
      </c>
      <c r="AI93" s="42">
        <v>435.454230124731</v>
      </c>
      <c r="AJ93" s="42">
        <v>468.51638941558099</v>
      </c>
      <c r="AK93" s="42">
        <v>499.53845120317101</v>
      </c>
    </row>
    <row r="94" spans="1:37" s="42" customFormat="1" x14ac:dyDescent="0.2">
      <c r="A94" s="42" t="s">
        <v>523</v>
      </c>
      <c r="B94" s="42" t="s">
        <v>522</v>
      </c>
      <c r="C94" s="42" t="s">
        <v>422</v>
      </c>
      <c r="D94" s="42" t="s">
        <v>525</v>
      </c>
      <c r="E94" s="56" t="str">
        <f>VLOOKUP(C94,Classif!$C$3:$I$220,7,0)</f>
        <v>LMC</v>
      </c>
      <c r="F94" s="42" t="s">
        <v>524</v>
      </c>
      <c r="S94" s="42">
        <v>2.4996930968450601</v>
      </c>
      <c r="T94" s="42">
        <v>3.04328770777619</v>
      </c>
      <c r="U94" s="42">
        <v>3.24430087381876</v>
      </c>
      <c r="V94" s="42">
        <v>3.5515728443641601</v>
      </c>
      <c r="W94" s="42">
        <v>4.0804239608495196</v>
      </c>
      <c r="X94" s="42">
        <v>4.8376678486742799</v>
      </c>
      <c r="Y94" s="42">
        <v>5.8003135266903296</v>
      </c>
      <c r="Z94" s="42">
        <v>6.9420672605730598</v>
      </c>
      <c r="AA94" s="42">
        <v>8.2600254156880197</v>
      </c>
      <c r="AB94" s="42">
        <v>9.7885201718806893</v>
      </c>
      <c r="AC94" s="42">
        <v>11.583316616508</v>
      </c>
      <c r="AD94" s="42">
        <v>13.6870813518882</v>
      </c>
      <c r="AE94" s="42">
        <v>16.127957445006601</v>
      </c>
      <c r="AF94" s="42">
        <v>18.875765997800301</v>
      </c>
      <c r="AG94" s="42">
        <v>21.874360605214601</v>
      </c>
      <c r="AH94" s="42">
        <v>25.499612577529899</v>
      </c>
      <c r="AI94" s="42">
        <v>29.651123338382099</v>
      </c>
      <c r="AJ94" s="42">
        <v>34.100645268483099</v>
      </c>
      <c r="AK94" s="42">
        <v>38.501076286771202</v>
      </c>
    </row>
    <row r="95" spans="1:37" s="42" customFormat="1" x14ac:dyDescent="0.2">
      <c r="A95" s="42" t="s">
        <v>523</v>
      </c>
      <c r="B95" s="42" t="s">
        <v>522</v>
      </c>
      <c r="C95" s="42" t="s">
        <v>421</v>
      </c>
      <c r="D95" s="42" t="s">
        <v>525</v>
      </c>
      <c r="E95" s="56" t="str">
        <f>VLOOKUP(C95,Classif!$C$3:$I$220,7,0)</f>
        <v>HIC</v>
      </c>
      <c r="F95" s="42" t="s">
        <v>524</v>
      </c>
      <c r="S95" s="42">
        <v>50.442283630708197</v>
      </c>
      <c r="T95" s="42">
        <v>57.626957207601698</v>
      </c>
      <c r="U95" s="42">
        <v>66.227535037892906</v>
      </c>
      <c r="V95" s="42">
        <v>73.8323591818761</v>
      </c>
      <c r="W95" s="42">
        <v>78.191688218971805</v>
      </c>
      <c r="X95" s="42">
        <v>80.054304976393496</v>
      </c>
      <c r="Y95" s="42">
        <v>80.587089242131398</v>
      </c>
      <c r="Z95" s="42">
        <v>80.732524556922996</v>
      </c>
      <c r="AA95" s="42">
        <v>80.823535859034095</v>
      </c>
      <c r="AB95" s="42">
        <v>81.006124930155096</v>
      </c>
      <c r="AC95" s="42">
        <v>81.707596011421998</v>
      </c>
      <c r="AD95" s="42">
        <v>83.122032179981801</v>
      </c>
      <c r="AE95" s="42">
        <v>85.152686661207795</v>
      </c>
      <c r="AF95" s="42">
        <v>87.598878848467294</v>
      </c>
      <c r="AG95" s="42">
        <v>90.349148622751102</v>
      </c>
      <c r="AH95" s="42">
        <v>93.472125377585996</v>
      </c>
      <c r="AI95" s="42">
        <v>97.132842783557393</v>
      </c>
      <c r="AJ95" s="42">
        <v>101.468680043403</v>
      </c>
      <c r="AK95" s="42">
        <v>106.497094759796</v>
      </c>
    </row>
    <row r="96" spans="1:37" s="42" customFormat="1" x14ac:dyDescent="0.2">
      <c r="A96" s="42" t="s">
        <v>523</v>
      </c>
      <c r="B96" s="42" t="s">
        <v>522</v>
      </c>
      <c r="C96" s="42" t="s">
        <v>420</v>
      </c>
      <c r="D96" s="42" t="s">
        <v>525</v>
      </c>
      <c r="E96" s="56" t="str">
        <f>VLOOKUP(C96,Classif!$C$3:$I$220,7,0)</f>
        <v>HIC</v>
      </c>
      <c r="F96" s="42" t="s">
        <v>524</v>
      </c>
      <c r="S96" s="42">
        <v>41.526574422436497</v>
      </c>
      <c r="T96" s="42">
        <v>55.164468991331901</v>
      </c>
      <c r="U96" s="42">
        <v>68.742894573805103</v>
      </c>
      <c r="V96" s="42">
        <v>82.219245061134203</v>
      </c>
      <c r="W96" s="42">
        <v>96.070262496482997</v>
      </c>
      <c r="X96" s="42">
        <v>110.746839682567</v>
      </c>
      <c r="Y96" s="42">
        <v>126.37134965440799</v>
      </c>
      <c r="Z96" s="42">
        <v>142.7659771024</v>
      </c>
      <c r="AA96" s="42">
        <v>159.596602091341</v>
      </c>
      <c r="AB96" s="42">
        <v>176.53806067201401</v>
      </c>
      <c r="AC96" s="42">
        <v>193.368037375136</v>
      </c>
      <c r="AD96" s="42">
        <v>209.70588136211501</v>
      </c>
      <c r="AE96" s="42">
        <v>225.21281378952199</v>
      </c>
      <c r="AF96" s="42">
        <v>239.66836273566901</v>
      </c>
      <c r="AG96" s="42">
        <v>253.02085358988501</v>
      </c>
      <c r="AH96" s="42">
        <v>265.18589515041299</v>
      </c>
      <c r="AI96" s="42">
        <v>276.08130942101502</v>
      </c>
      <c r="AJ96" s="42">
        <v>285.73603057588201</v>
      </c>
      <c r="AK96" s="42">
        <v>293.97936466724798</v>
      </c>
    </row>
    <row r="97" spans="1:37" s="42" customFormat="1" x14ac:dyDescent="0.2">
      <c r="A97" s="42" t="s">
        <v>523</v>
      </c>
      <c r="B97" s="42" t="s">
        <v>522</v>
      </c>
      <c r="C97" s="42" t="s">
        <v>419</v>
      </c>
      <c r="D97" s="42" t="s">
        <v>525</v>
      </c>
      <c r="E97" s="56" t="str">
        <f>VLOOKUP(C97,Classif!$C$3:$I$220,7,0)</f>
        <v>HIC</v>
      </c>
      <c r="F97" s="42" t="s">
        <v>524</v>
      </c>
      <c r="S97" s="42">
        <v>28.517067438918701</v>
      </c>
      <c r="T97" s="42">
        <v>34.404517570002298</v>
      </c>
      <c r="U97" s="42">
        <v>39.845207544372002</v>
      </c>
      <c r="V97" s="42">
        <v>45.8230248056798</v>
      </c>
      <c r="W97" s="42">
        <v>49.874726177039904</v>
      </c>
      <c r="X97" s="42">
        <v>52.3012012264224</v>
      </c>
      <c r="Y97" s="42">
        <v>53.8464629533023</v>
      </c>
      <c r="Z97" s="42">
        <v>55.025172747316802</v>
      </c>
      <c r="AA97" s="42">
        <v>55.928942977395302</v>
      </c>
      <c r="AB97" s="42">
        <v>56.924017392450402</v>
      </c>
      <c r="AC97" s="42">
        <v>58.224789030413703</v>
      </c>
      <c r="AD97" s="42">
        <v>59.822341922715303</v>
      </c>
      <c r="AE97" s="42">
        <v>61.606191058453597</v>
      </c>
      <c r="AF97" s="42">
        <v>63.487044329536602</v>
      </c>
      <c r="AG97" s="42">
        <v>65.408458916445497</v>
      </c>
      <c r="AH97" s="42">
        <v>67.397583029440497</v>
      </c>
      <c r="AI97" s="42">
        <v>69.532084618150094</v>
      </c>
      <c r="AJ97" s="42">
        <v>71.863056947265505</v>
      </c>
      <c r="AK97" s="42">
        <v>74.413393050138595</v>
      </c>
    </row>
    <row r="98" spans="1:37" s="42" customFormat="1" x14ac:dyDescent="0.2">
      <c r="A98" s="42" t="s">
        <v>523</v>
      </c>
      <c r="B98" s="42" t="s">
        <v>522</v>
      </c>
      <c r="C98" s="42" t="s">
        <v>417</v>
      </c>
      <c r="D98" s="42" t="s">
        <v>525</v>
      </c>
      <c r="E98" s="56" t="str">
        <f>VLOOKUP(C98,Classif!$C$3:$I$220,7,0)</f>
        <v>LMC</v>
      </c>
      <c r="F98" s="42" t="s">
        <v>524</v>
      </c>
      <c r="S98" s="42">
        <v>102.9664942428</v>
      </c>
      <c r="T98" s="42">
        <v>123.706318794278</v>
      </c>
      <c r="U98" s="42">
        <v>140.40381786341899</v>
      </c>
      <c r="V98" s="42">
        <v>158.151831634285</v>
      </c>
      <c r="W98" s="42">
        <v>179.584042685029</v>
      </c>
      <c r="X98" s="42">
        <v>205.513532664971</v>
      </c>
      <c r="Y98" s="42">
        <v>234.76696608617601</v>
      </c>
      <c r="Z98" s="42">
        <v>267.15318768472201</v>
      </c>
      <c r="AA98" s="42">
        <v>302.732625508605</v>
      </c>
      <c r="AB98" s="42">
        <v>342.29886756775801</v>
      </c>
      <c r="AC98" s="42">
        <v>385.16846496891299</v>
      </c>
      <c r="AD98" s="42">
        <v>437.81701737439897</v>
      </c>
      <c r="AE98" s="42">
        <v>497.73534883973002</v>
      </c>
      <c r="AF98" s="42">
        <v>559.85007440701997</v>
      </c>
      <c r="AG98" s="42">
        <v>617.41650103896097</v>
      </c>
      <c r="AH98" s="42">
        <v>668.89576327254895</v>
      </c>
      <c r="AI98" s="42">
        <v>714.90360134827995</v>
      </c>
      <c r="AJ98" s="42">
        <v>757.08042772664305</v>
      </c>
      <c r="AK98" s="42">
        <v>796.77763983194995</v>
      </c>
    </row>
    <row r="99" spans="1:37" s="42" customFormat="1" x14ac:dyDescent="0.2">
      <c r="A99" s="42" t="s">
        <v>523</v>
      </c>
      <c r="B99" s="42" t="s">
        <v>522</v>
      </c>
      <c r="C99" s="42" t="s">
        <v>416</v>
      </c>
      <c r="D99" s="42" t="s">
        <v>525</v>
      </c>
      <c r="E99" s="56" t="str">
        <f>VLOOKUP(C99,Classif!$C$3:$I$220,7,0)</f>
        <v>UMC</v>
      </c>
      <c r="F99" s="42" t="s">
        <v>524</v>
      </c>
      <c r="S99" s="42">
        <v>10.7845179010701</v>
      </c>
      <c r="T99" s="42">
        <v>14.1804609904295</v>
      </c>
      <c r="U99" s="42">
        <v>24.2032822472916</v>
      </c>
      <c r="V99" s="42">
        <v>39.437668284254002</v>
      </c>
      <c r="W99" s="42">
        <v>53.884267401242496</v>
      </c>
      <c r="X99" s="42">
        <v>63.587241672368997</v>
      </c>
      <c r="Y99" s="42">
        <v>68.1551072048252</v>
      </c>
      <c r="Z99" s="42">
        <v>69.311927915325498</v>
      </c>
      <c r="AA99" s="42">
        <v>68.498093105556507</v>
      </c>
      <c r="AB99" s="42">
        <v>67.023844106427006</v>
      </c>
      <c r="AC99" s="42">
        <v>65.531548984976098</v>
      </c>
      <c r="AD99" s="42">
        <v>64.383250388566097</v>
      </c>
      <c r="AE99" s="42">
        <v>63.5829115056017</v>
      </c>
      <c r="AF99" s="42">
        <v>63.039251080680302</v>
      </c>
      <c r="AG99" s="42">
        <v>62.6515310667696</v>
      </c>
      <c r="AH99" s="42">
        <v>62.457391532716201</v>
      </c>
      <c r="AI99" s="42">
        <v>62.590415338530804</v>
      </c>
      <c r="AJ99" s="42">
        <v>63.177480056832998</v>
      </c>
      <c r="AK99" s="42">
        <v>64.285611815172501</v>
      </c>
    </row>
    <row r="100" spans="1:37" s="42" customFormat="1" x14ac:dyDescent="0.2">
      <c r="A100" s="42" t="s">
        <v>523</v>
      </c>
      <c r="B100" s="42" t="s">
        <v>522</v>
      </c>
      <c r="C100" s="42" t="s">
        <v>415</v>
      </c>
      <c r="D100" s="42" t="s">
        <v>525</v>
      </c>
      <c r="E100" s="56" t="str">
        <f>VLOOKUP(C100,Classif!$C$3:$I$220,7,0)</f>
        <v>LIC</v>
      </c>
      <c r="F100" s="42" t="s">
        <v>524</v>
      </c>
      <c r="S100" s="42">
        <v>15.546938314282199</v>
      </c>
      <c r="T100" s="42">
        <v>19.517397908086</v>
      </c>
      <c r="U100" s="42">
        <v>25.8593660678304</v>
      </c>
      <c r="V100" s="42">
        <v>34.138341745580298</v>
      </c>
      <c r="W100" s="42">
        <v>43.764459890105101</v>
      </c>
      <c r="X100" s="42">
        <v>54.725822616474197</v>
      </c>
      <c r="Y100" s="42">
        <v>67.023132935944204</v>
      </c>
      <c r="Z100" s="42">
        <v>80.822024741429999</v>
      </c>
      <c r="AA100" s="42">
        <v>96.635872149961003</v>
      </c>
      <c r="AB100" s="42">
        <v>114.70462675770401</v>
      </c>
      <c r="AC100" s="42">
        <v>135.293575788688</v>
      </c>
      <c r="AD100" s="42">
        <v>158.738996555337</v>
      </c>
      <c r="AE100" s="42">
        <v>185.872714364106</v>
      </c>
      <c r="AF100" s="42">
        <v>217.43201663265299</v>
      </c>
      <c r="AG100" s="42">
        <v>254.12590126520701</v>
      </c>
      <c r="AH100" s="42">
        <v>296.46123571089799</v>
      </c>
      <c r="AI100" s="42">
        <v>344.83908938681998</v>
      </c>
      <c r="AJ100" s="42">
        <v>399.50023591075598</v>
      </c>
      <c r="AK100" s="42">
        <v>460.58680423851501</v>
      </c>
    </row>
    <row r="101" spans="1:37" s="42" customFormat="1" x14ac:dyDescent="0.2">
      <c r="A101" s="42" t="s">
        <v>523</v>
      </c>
      <c r="B101" s="42" t="s">
        <v>522</v>
      </c>
      <c r="C101" s="42" t="s">
        <v>414</v>
      </c>
      <c r="D101" s="42" t="s">
        <v>525</v>
      </c>
      <c r="E101" s="56" t="str">
        <f>VLOOKUP(C101,Classif!$C$3:$I$220,7,0)</f>
        <v>UMC</v>
      </c>
      <c r="F101" s="42" t="s">
        <v>524</v>
      </c>
      <c r="S101" s="42">
        <v>1.76673578249237</v>
      </c>
      <c r="T101" s="42">
        <v>1.81167602839104</v>
      </c>
      <c r="U101" s="42">
        <v>2.0785625890600099</v>
      </c>
      <c r="V101" s="42">
        <v>2.34115080663774</v>
      </c>
      <c r="W101" s="42">
        <v>2.6222029681658601</v>
      </c>
      <c r="X101" s="42">
        <v>2.9527707450857399</v>
      </c>
      <c r="Y101" s="42">
        <v>3.34123584798188</v>
      </c>
      <c r="Z101" s="42">
        <v>3.8312141574150802</v>
      </c>
      <c r="AA101" s="42">
        <v>4.3908799767566302</v>
      </c>
      <c r="AB101" s="42">
        <v>4.9728437184610996</v>
      </c>
      <c r="AC101" s="42">
        <v>5.55700662035599</v>
      </c>
      <c r="AD101" s="42">
        <v>6.1782266641112997</v>
      </c>
      <c r="AE101" s="42">
        <v>6.8399704938772796</v>
      </c>
      <c r="AF101" s="42">
        <v>7.60989402951384</v>
      </c>
      <c r="AG101" s="42">
        <v>8.3992194772805107</v>
      </c>
      <c r="AH101" s="42">
        <v>9.1047597656054595</v>
      </c>
      <c r="AI101" s="42">
        <v>9.6301249973066394</v>
      </c>
      <c r="AJ101" s="42">
        <v>9.9814966857161505</v>
      </c>
      <c r="AK101" s="42">
        <v>10.2234795303327</v>
      </c>
    </row>
    <row r="102" spans="1:37" s="42" customFormat="1" x14ac:dyDescent="0.2">
      <c r="A102" s="42" t="s">
        <v>523</v>
      </c>
      <c r="B102" s="42" t="s">
        <v>522</v>
      </c>
      <c r="C102" s="42" t="s">
        <v>413</v>
      </c>
      <c r="D102" s="42" t="s">
        <v>525</v>
      </c>
      <c r="E102" s="56" t="str">
        <f>VLOOKUP(C102,Classif!$C$3:$I$220,7,0)</f>
        <v>UMC</v>
      </c>
      <c r="F102" s="42" t="s">
        <v>524</v>
      </c>
      <c r="S102" s="42">
        <v>1293.83119010474</v>
      </c>
      <c r="T102" s="42">
        <v>1521.0610331886501</v>
      </c>
      <c r="U102" s="42">
        <v>1796.24298499615</v>
      </c>
      <c r="V102" s="42">
        <v>2148.7899311874598</v>
      </c>
      <c r="W102" s="42">
        <v>2518.73582653209</v>
      </c>
      <c r="X102" s="42">
        <v>2895.4349470724901</v>
      </c>
      <c r="Y102" s="42">
        <v>3315.37064054844</v>
      </c>
      <c r="Z102" s="42">
        <v>3765.5162364336502</v>
      </c>
      <c r="AA102" s="42">
        <v>4221.6378959944404</v>
      </c>
      <c r="AB102" s="42">
        <v>4643.7731528316099</v>
      </c>
      <c r="AC102" s="42">
        <v>5026.3050693364403</v>
      </c>
      <c r="AD102" s="42">
        <v>5394.45840156755</v>
      </c>
      <c r="AE102" s="42">
        <v>5774.1091242203202</v>
      </c>
      <c r="AF102" s="42">
        <v>6174.9691150450599</v>
      </c>
      <c r="AG102" s="42">
        <v>6593.2202387752304</v>
      </c>
      <c r="AH102" s="42">
        <v>7023.2073352897096</v>
      </c>
      <c r="AI102" s="42">
        <v>7457.7026960907497</v>
      </c>
      <c r="AJ102" s="42">
        <v>7891.45747326319</v>
      </c>
      <c r="AK102" s="42">
        <v>8322.9491390619205</v>
      </c>
    </row>
    <row r="103" spans="1:37" s="42" customFormat="1" x14ac:dyDescent="0.2">
      <c r="A103" s="42" t="s">
        <v>523</v>
      </c>
      <c r="B103" s="42" t="s">
        <v>522</v>
      </c>
      <c r="C103" s="42" t="s">
        <v>412</v>
      </c>
      <c r="D103" s="42" t="s">
        <v>525</v>
      </c>
      <c r="E103" s="56" t="str">
        <f>VLOOKUP(C103,Classif!$C$3:$I$220,7,0)</f>
        <v>UMC</v>
      </c>
      <c r="F103" s="42" t="s">
        <v>524</v>
      </c>
      <c r="S103" s="42">
        <v>15.8790876550774</v>
      </c>
      <c r="T103" s="42">
        <v>20.296479158258101</v>
      </c>
      <c r="U103" s="42">
        <v>27.099436733434001</v>
      </c>
      <c r="V103" s="42">
        <v>35.237011796817399</v>
      </c>
      <c r="W103" s="42">
        <v>43.438202367208604</v>
      </c>
      <c r="X103" s="42">
        <v>51.0847776676965</v>
      </c>
      <c r="Y103" s="42">
        <v>58.039215209316403</v>
      </c>
      <c r="Z103" s="42">
        <v>64.429376162669996</v>
      </c>
      <c r="AA103" s="42">
        <v>70.425136151078803</v>
      </c>
      <c r="AB103" s="42">
        <v>76.220705941396702</v>
      </c>
      <c r="AC103" s="42">
        <v>82.114667138793394</v>
      </c>
      <c r="AD103" s="42">
        <v>88.013733506901005</v>
      </c>
      <c r="AE103" s="42">
        <v>93.712654498235096</v>
      </c>
      <c r="AF103" s="42">
        <v>99.043459814441604</v>
      </c>
      <c r="AG103" s="42">
        <v>103.94545653344299</v>
      </c>
      <c r="AH103" s="42">
        <v>108.394065982743</v>
      </c>
      <c r="AI103" s="42">
        <v>112.40639179650999</v>
      </c>
      <c r="AJ103" s="42">
        <v>116.02992677529301</v>
      </c>
      <c r="AK103" s="42">
        <v>119.26644852114499</v>
      </c>
    </row>
    <row r="104" spans="1:37" s="42" customFormat="1" x14ac:dyDescent="0.2">
      <c r="A104" s="42" t="s">
        <v>523</v>
      </c>
      <c r="B104" s="42" t="s">
        <v>522</v>
      </c>
      <c r="C104" s="42" t="s">
        <v>411</v>
      </c>
      <c r="D104" s="42" t="s">
        <v>525</v>
      </c>
      <c r="E104" s="56" t="str">
        <f>VLOOKUP(C104,Classif!$C$3:$I$220,7,0)</f>
        <v>LIC</v>
      </c>
      <c r="F104" s="42" t="s">
        <v>524</v>
      </c>
      <c r="S104" s="42">
        <v>13.422779757014499</v>
      </c>
      <c r="T104" s="42">
        <v>20.639203096795601</v>
      </c>
      <c r="U104" s="42">
        <v>27.2293801348148</v>
      </c>
      <c r="V104" s="42">
        <v>37.087298710571602</v>
      </c>
      <c r="W104" s="42">
        <v>50.797186750204702</v>
      </c>
      <c r="X104" s="42">
        <v>68.338570985297295</v>
      </c>
      <c r="Y104" s="42">
        <v>88.996751907397595</v>
      </c>
      <c r="Z104" s="42">
        <v>112.904309098702</v>
      </c>
      <c r="AA104" s="42">
        <v>140.27638191838699</v>
      </c>
      <c r="AB104" s="42">
        <v>171.22433062663001</v>
      </c>
      <c r="AC104" s="42">
        <v>205.73027441853699</v>
      </c>
      <c r="AD104" s="42">
        <v>244.03393790524001</v>
      </c>
      <c r="AE104" s="42">
        <v>286.71965843884601</v>
      </c>
      <c r="AF104" s="42">
        <v>334.391114497236</v>
      </c>
      <c r="AG104" s="42">
        <v>387.81755826396699</v>
      </c>
      <c r="AH104" s="42">
        <v>448.05397884902902</v>
      </c>
      <c r="AI104" s="42">
        <v>515.78854683351904</v>
      </c>
      <c r="AJ104" s="42">
        <v>591.07742860293797</v>
      </c>
      <c r="AK104" s="42">
        <v>673.93852221417603</v>
      </c>
    </row>
    <row r="105" spans="1:37" s="42" customFormat="1" x14ac:dyDescent="0.2">
      <c r="A105" s="42" t="s">
        <v>523</v>
      </c>
      <c r="B105" s="42" t="s">
        <v>522</v>
      </c>
      <c r="C105" s="42" t="s">
        <v>410</v>
      </c>
      <c r="D105" s="42" t="s">
        <v>525</v>
      </c>
      <c r="E105" s="56" t="str">
        <f>VLOOKUP(C105,Classif!$C$3:$I$220,7,0)</f>
        <v>HIC</v>
      </c>
      <c r="F105" s="42" t="s">
        <v>524</v>
      </c>
      <c r="S105" s="42">
        <v>8.7649483102872203</v>
      </c>
      <c r="T105" s="42">
        <v>10.4748667494865</v>
      </c>
      <c r="U105" s="42">
        <v>12.717160826963999</v>
      </c>
      <c r="V105" s="42">
        <v>15.499548772805699</v>
      </c>
      <c r="W105" s="42">
        <v>18.380734959234498</v>
      </c>
      <c r="X105" s="42">
        <v>21.133154029915602</v>
      </c>
      <c r="Y105" s="42">
        <v>23.616341928367699</v>
      </c>
      <c r="Z105" s="42">
        <v>25.798740503771299</v>
      </c>
      <c r="AA105" s="42">
        <v>27.690288935572902</v>
      </c>
      <c r="AB105" s="42">
        <v>29.338373467253199</v>
      </c>
      <c r="AC105" s="42">
        <v>30.834647880491499</v>
      </c>
      <c r="AD105" s="42">
        <v>32.224219006406003</v>
      </c>
      <c r="AE105" s="42">
        <v>33.514020243889199</v>
      </c>
      <c r="AF105" s="42">
        <v>34.686165365055899</v>
      </c>
      <c r="AG105" s="42">
        <v>35.720890535278201</v>
      </c>
      <c r="AH105" s="42">
        <v>36.620520099876401</v>
      </c>
      <c r="AI105" s="42">
        <v>37.430718677698003</v>
      </c>
      <c r="AJ105" s="42">
        <v>38.222029723368799</v>
      </c>
      <c r="AK105" s="42">
        <v>39.063465590500201</v>
      </c>
    </row>
    <row r="106" spans="1:37" s="42" customFormat="1" x14ac:dyDescent="0.2">
      <c r="A106" s="42" t="s">
        <v>523</v>
      </c>
      <c r="B106" s="42" t="s">
        <v>522</v>
      </c>
      <c r="C106" s="42" t="s">
        <v>407</v>
      </c>
      <c r="D106" s="42" t="s">
        <v>525</v>
      </c>
      <c r="E106" s="56" t="str">
        <f>VLOOKUP(C106,Classif!$C$3:$I$220,7,0)</f>
        <v>LMC</v>
      </c>
      <c r="F106" s="42" t="s">
        <v>524</v>
      </c>
      <c r="S106" s="42">
        <v>9.6391326423362695</v>
      </c>
      <c r="T106" s="42">
        <v>11.8668455773388</v>
      </c>
      <c r="U106" s="42">
        <v>15.378873620807999</v>
      </c>
      <c r="V106" s="42">
        <v>18.910421448693601</v>
      </c>
      <c r="W106" s="42">
        <v>22.278462694570599</v>
      </c>
      <c r="X106" s="42">
        <v>25.525054600082299</v>
      </c>
      <c r="Y106" s="42">
        <v>28.851490440853699</v>
      </c>
      <c r="Z106" s="42">
        <v>32.4797707823613</v>
      </c>
      <c r="AA106" s="42">
        <v>36.3420182721066</v>
      </c>
      <c r="AB106" s="42">
        <v>40.362128199351197</v>
      </c>
      <c r="AC106" s="42">
        <v>44.453632588441103</v>
      </c>
      <c r="AD106" s="42">
        <v>48.640885720165599</v>
      </c>
      <c r="AE106" s="42">
        <v>52.937021862534401</v>
      </c>
      <c r="AF106" s="42">
        <v>57.327056111949702</v>
      </c>
      <c r="AG106" s="42">
        <v>61.727299894580099</v>
      </c>
      <c r="AH106" s="42">
        <v>66.037793851318995</v>
      </c>
      <c r="AI106" s="42">
        <v>70.206930087522807</v>
      </c>
      <c r="AJ106" s="42">
        <v>74.224527861438204</v>
      </c>
      <c r="AK106" s="42">
        <v>78.060243334566096</v>
      </c>
    </row>
    <row r="107" spans="1:37" s="42" customFormat="1" x14ac:dyDescent="0.2">
      <c r="A107" s="42" t="s">
        <v>523</v>
      </c>
      <c r="B107" s="42" t="s">
        <v>522</v>
      </c>
      <c r="C107" s="42" t="s">
        <v>406</v>
      </c>
      <c r="D107" s="42" t="s">
        <v>525</v>
      </c>
      <c r="E107" s="56" t="str">
        <f>VLOOKUP(C107,Classif!$C$3:$I$220,7,0)</f>
        <v>LIC</v>
      </c>
      <c r="F107" s="42" t="s">
        <v>524</v>
      </c>
      <c r="S107" s="42">
        <v>16.648921171311802</v>
      </c>
      <c r="T107" s="42">
        <v>25.681434276679401</v>
      </c>
      <c r="U107" s="42">
        <v>34.174147098930703</v>
      </c>
      <c r="V107" s="42">
        <v>43.657967665331498</v>
      </c>
      <c r="W107" s="42">
        <v>54.469065070629398</v>
      </c>
      <c r="X107" s="42">
        <v>67.189598818809003</v>
      </c>
      <c r="Y107" s="42">
        <v>82.602741099514702</v>
      </c>
      <c r="Z107" s="42">
        <v>101.33183035234801</v>
      </c>
      <c r="AA107" s="42">
        <v>123.710482633224</v>
      </c>
      <c r="AB107" s="42">
        <v>150.03541201431301</v>
      </c>
      <c r="AC107" s="42">
        <v>180.95496135097801</v>
      </c>
      <c r="AD107" s="42">
        <v>217.234632894691</v>
      </c>
      <c r="AE107" s="42">
        <v>259.17802676483302</v>
      </c>
      <c r="AF107" s="42">
        <v>308.411248373322</v>
      </c>
      <c r="AG107" s="42">
        <v>366.54661965819901</v>
      </c>
      <c r="AH107" s="42">
        <v>434.65297171976499</v>
      </c>
      <c r="AI107" s="42">
        <v>512.66030107030599</v>
      </c>
      <c r="AJ107" s="42">
        <v>599.80921360530795</v>
      </c>
      <c r="AK107" s="42">
        <v>694.90123267322804</v>
      </c>
    </row>
    <row r="108" spans="1:37" s="42" customFormat="1" x14ac:dyDescent="0.2">
      <c r="A108" s="42" t="s">
        <v>523</v>
      </c>
      <c r="B108" s="42" t="s">
        <v>522</v>
      </c>
      <c r="C108" s="42" t="s">
        <v>405</v>
      </c>
      <c r="D108" s="42" t="s">
        <v>525</v>
      </c>
      <c r="E108" s="56" t="str">
        <f>VLOOKUP(C108,Classif!$C$3:$I$220,7,0)</f>
        <v>LMC</v>
      </c>
      <c r="F108" s="42" t="s">
        <v>524</v>
      </c>
      <c r="S108" s="42">
        <v>4.9380384907816497</v>
      </c>
      <c r="T108" s="42">
        <v>7.1676789045184099</v>
      </c>
      <c r="U108" s="42">
        <v>9.1773455663128498</v>
      </c>
      <c r="V108" s="42">
        <v>11.490364306251999</v>
      </c>
      <c r="W108" s="42">
        <v>14.1831673789644</v>
      </c>
      <c r="X108" s="42">
        <v>17.368495581772301</v>
      </c>
      <c r="Y108" s="42">
        <v>21.1669072458165</v>
      </c>
      <c r="Z108" s="42">
        <v>25.779360401850901</v>
      </c>
      <c r="AA108" s="42">
        <v>31.316794306824399</v>
      </c>
      <c r="AB108" s="42">
        <v>37.636382721833499</v>
      </c>
      <c r="AC108" s="42">
        <v>44.866441672317698</v>
      </c>
      <c r="AD108" s="42">
        <v>53.180478387684197</v>
      </c>
      <c r="AE108" s="42">
        <v>62.733288253666103</v>
      </c>
      <c r="AF108" s="42">
        <v>73.467351845741504</v>
      </c>
      <c r="AG108" s="42">
        <v>85.216698181194801</v>
      </c>
      <c r="AH108" s="42">
        <v>97.744368467286193</v>
      </c>
      <c r="AI108" s="42">
        <v>110.817574484643</v>
      </c>
      <c r="AJ108" s="42">
        <v>124.124999278201</v>
      </c>
      <c r="AK108" s="42">
        <v>137.38247656670001</v>
      </c>
    </row>
    <row r="109" spans="1:37" s="42" customFormat="1" x14ac:dyDescent="0.2">
      <c r="A109" s="42" t="s">
        <v>523</v>
      </c>
      <c r="B109" s="42" t="s">
        <v>522</v>
      </c>
      <c r="C109" s="42" t="s">
        <v>403</v>
      </c>
      <c r="D109" s="42" t="s">
        <v>525</v>
      </c>
      <c r="E109" s="56" t="str">
        <f>VLOOKUP(C109,Classif!$C$3:$I$220,7,0)</f>
        <v>UMC</v>
      </c>
      <c r="F109" s="42" t="s">
        <v>524</v>
      </c>
      <c r="S109" s="42">
        <v>12.180848537123101</v>
      </c>
      <c r="T109" s="42">
        <v>13.606036974538901</v>
      </c>
      <c r="U109" s="42">
        <v>14.1275644590808</v>
      </c>
      <c r="V109" s="42">
        <v>14.2829000527727</v>
      </c>
      <c r="W109" s="42">
        <v>14.705251195128801</v>
      </c>
      <c r="X109" s="42">
        <v>15.5748759288643</v>
      </c>
      <c r="Y109" s="42">
        <v>16.981751834595801</v>
      </c>
      <c r="Z109" s="42">
        <v>18.809472240448699</v>
      </c>
      <c r="AA109" s="42">
        <v>21.0572796151923</v>
      </c>
      <c r="AB109" s="42">
        <v>23.5985836466999</v>
      </c>
      <c r="AC109" s="42">
        <v>26.386597044792499</v>
      </c>
      <c r="AD109" s="42">
        <v>29.4302104536903</v>
      </c>
      <c r="AE109" s="42">
        <v>32.713085869356902</v>
      </c>
      <c r="AF109" s="42">
        <v>36.2605980623837</v>
      </c>
      <c r="AG109" s="42">
        <v>40.006515013161597</v>
      </c>
      <c r="AH109" s="42">
        <v>43.741772894973003</v>
      </c>
      <c r="AI109" s="42">
        <v>48.496832422523397</v>
      </c>
      <c r="AJ109" s="42">
        <v>54.138005368725402</v>
      </c>
      <c r="AK109" s="42">
        <v>60.339899168077501</v>
      </c>
    </row>
    <row r="110" spans="1:37" s="42" customFormat="1" x14ac:dyDescent="0.2">
      <c r="A110" s="42" t="s">
        <v>523</v>
      </c>
      <c r="B110" s="42" t="s">
        <v>522</v>
      </c>
      <c r="C110" s="42" t="s">
        <v>402</v>
      </c>
      <c r="D110" s="42" t="s">
        <v>525</v>
      </c>
      <c r="E110" s="56" t="str">
        <f>VLOOKUP(C110,Classif!$C$3:$I$220,7,0)</f>
        <v>LIC</v>
      </c>
      <c r="F110" s="42" t="s">
        <v>524</v>
      </c>
      <c r="S110" s="42">
        <v>9.8035678815952103</v>
      </c>
      <c r="T110" s="42">
        <v>13.175970579614599</v>
      </c>
      <c r="U110" s="42">
        <v>18.4592009739773</v>
      </c>
      <c r="V110" s="42">
        <v>25.439302805679102</v>
      </c>
      <c r="W110" s="42">
        <v>34.960000442748303</v>
      </c>
      <c r="X110" s="42">
        <v>47.621742036824898</v>
      </c>
      <c r="Y110" s="42">
        <v>63.951802827280098</v>
      </c>
      <c r="Z110" s="42">
        <v>84.416942485131798</v>
      </c>
      <c r="AA110" s="42">
        <v>109.932118593214</v>
      </c>
      <c r="AB110" s="42">
        <v>141.334513196578</v>
      </c>
      <c r="AC110" s="42">
        <v>179.502793786447</v>
      </c>
      <c r="AD110" s="42">
        <v>225.43406331756199</v>
      </c>
      <c r="AE110" s="42">
        <v>280.078017528354</v>
      </c>
      <c r="AF110" s="42">
        <v>344.15589304896599</v>
      </c>
      <c r="AG110" s="42">
        <v>419.34627554325499</v>
      </c>
      <c r="AH110" s="42">
        <v>507.41035423308301</v>
      </c>
      <c r="AI110" s="42">
        <v>609.64771605200201</v>
      </c>
      <c r="AJ110" s="42">
        <v>726.68012816092801</v>
      </c>
      <c r="AK110" s="42">
        <v>858.35864567838996</v>
      </c>
    </row>
    <row r="111" spans="1:37" s="42" customFormat="1" x14ac:dyDescent="0.2">
      <c r="A111" s="42" t="s">
        <v>523</v>
      </c>
      <c r="B111" s="42" t="s">
        <v>522</v>
      </c>
      <c r="C111" s="42" t="s">
        <v>401</v>
      </c>
      <c r="D111" s="42" t="s">
        <v>525</v>
      </c>
      <c r="E111" s="56" t="str">
        <f>VLOOKUP(C111,Classif!$C$3:$I$220,7,0)</f>
        <v>UMC</v>
      </c>
      <c r="F111" s="42" t="s">
        <v>524</v>
      </c>
      <c r="S111" s="42">
        <v>314.586165322037</v>
      </c>
      <c r="T111" s="42">
        <v>377.35166948956601</v>
      </c>
      <c r="U111" s="42">
        <v>438.187300353436</v>
      </c>
      <c r="V111" s="42">
        <v>512.215253404789</v>
      </c>
      <c r="W111" s="42">
        <v>603.49280337135099</v>
      </c>
      <c r="X111" s="42">
        <v>709.68570580776895</v>
      </c>
      <c r="Y111" s="42">
        <v>824.03890000794399</v>
      </c>
      <c r="Z111" s="42">
        <v>938.24340540065805</v>
      </c>
      <c r="AA111" s="42">
        <v>1046.85716189952</v>
      </c>
      <c r="AB111" s="42">
        <v>1146.9328025633899</v>
      </c>
      <c r="AC111" s="42">
        <v>1238.4061237895301</v>
      </c>
      <c r="AD111" s="42">
        <v>1322.1408247305401</v>
      </c>
      <c r="AE111" s="42">
        <v>1399.2535614416499</v>
      </c>
      <c r="AF111" s="42">
        <v>1472.6458791676901</v>
      </c>
      <c r="AG111" s="42">
        <v>1548.5319867641199</v>
      </c>
      <c r="AH111" s="42">
        <v>1630.67504477999</v>
      </c>
      <c r="AI111" s="42">
        <v>1719.0395402347599</v>
      </c>
      <c r="AJ111" s="42">
        <v>1812.04379195402</v>
      </c>
      <c r="AK111" s="42">
        <v>1908.56450425205</v>
      </c>
    </row>
    <row r="112" spans="1:37" s="42" customFormat="1" x14ac:dyDescent="0.2">
      <c r="A112" s="42" t="s">
        <v>523</v>
      </c>
      <c r="B112" s="42" t="s">
        <v>522</v>
      </c>
      <c r="C112" s="42" t="s">
        <v>400</v>
      </c>
      <c r="D112" s="42" t="s">
        <v>525</v>
      </c>
      <c r="E112" s="56" t="str">
        <f>VLOOKUP(C112,Classif!$C$3:$I$220,7,0)</f>
        <v>UMC</v>
      </c>
      <c r="F112" s="42" t="s">
        <v>524</v>
      </c>
      <c r="S112" s="42">
        <v>9.9907395856172094</v>
      </c>
      <c r="T112" s="42">
        <v>13.1689482003544</v>
      </c>
      <c r="U112" s="42">
        <v>16.342602622001099</v>
      </c>
      <c r="V112" s="42">
        <v>20.3537850252795</v>
      </c>
      <c r="W112" s="42">
        <v>24.9539576704178</v>
      </c>
      <c r="X112" s="42">
        <v>30.108200070287499</v>
      </c>
      <c r="Y112" s="42">
        <v>35.910445473614203</v>
      </c>
      <c r="Z112" s="42">
        <v>42.287841217386401</v>
      </c>
      <c r="AA112" s="42">
        <v>49.095460920080697</v>
      </c>
      <c r="AB112" s="42">
        <v>56.177872271383201</v>
      </c>
      <c r="AC112" s="42">
        <v>63.4514832096839</v>
      </c>
      <c r="AD112" s="42">
        <v>70.793211583506505</v>
      </c>
      <c r="AE112" s="42">
        <v>78.052878203268406</v>
      </c>
      <c r="AF112" s="42">
        <v>85.0954849577722</v>
      </c>
      <c r="AG112" s="42">
        <v>91.769194786758703</v>
      </c>
      <c r="AH112" s="42">
        <v>97.943669838836499</v>
      </c>
      <c r="AI112" s="42">
        <v>103.53664824422501</v>
      </c>
      <c r="AJ112" s="42">
        <v>108.613692193657</v>
      </c>
      <c r="AK112" s="42">
        <v>113.60195515650101</v>
      </c>
    </row>
    <row r="113" spans="1:37" s="42" customFormat="1" x14ac:dyDescent="0.2">
      <c r="A113" s="42" t="s">
        <v>523</v>
      </c>
      <c r="B113" s="42" t="s">
        <v>522</v>
      </c>
      <c r="C113" s="42" t="s">
        <v>398</v>
      </c>
      <c r="D113" s="42" t="s">
        <v>525</v>
      </c>
      <c r="E113" s="56" t="str">
        <f>VLOOKUP(C113,Classif!$C$3:$I$220,7,0)</f>
        <v>LIC</v>
      </c>
      <c r="F113" s="42" t="s">
        <v>524</v>
      </c>
      <c r="S113" s="42">
        <v>8.1743371375623397</v>
      </c>
      <c r="T113" s="42">
        <v>10.586516461060301</v>
      </c>
      <c r="U113" s="42">
        <v>14.3785066413111</v>
      </c>
      <c r="V113" s="42">
        <v>20.128366274760701</v>
      </c>
      <c r="W113" s="42">
        <v>28.068275595562401</v>
      </c>
      <c r="X113" s="42">
        <v>38.304402852294501</v>
      </c>
      <c r="Y113" s="42">
        <v>51.4854811327357</v>
      </c>
      <c r="Z113" s="42">
        <v>68.315692442215806</v>
      </c>
      <c r="AA113" s="42">
        <v>89.752984489158493</v>
      </c>
      <c r="AB113" s="42">
        <v>116.46578308117201</v>
      </c>
      <c r="AC113" s="42">
        <v>148.904828244154</v>
      </c>
      <c r="AD113" s="42">
        <v>187.91146582021</v>
      </c>
      <c r="AE113" s="42">
        <v>234.94370004379701</v>
      </c>
      <c r="AF113" s="42">
        <v>291.83285626367802</v>
      </c>
      <c r="AG113" s="42">
        <v>360.18381443140697</v>
      </c>
      <c r="AH113" s="42">
        <v>441.34005672577399</v>
      </c>
      <c r="AI113" s="42">
        <v>536.27317201467497</v>
      </c>
      <c r="AJ113" s="42">
        <v>645.19471353365702</v>
      </c>
      <c r="AK113" s="42">
        <v>768.30430306679602</v>
      </c>
    </row>
    <row r="114" spans="1:37" s="42" customFormat="1" x14ac:dyDescent="0.2">
      <c r="A114" s="42" t="s">
        <v>523</v>
      </c>
      <c r="B114" s="42" t="s">
        <v>522</v>
      </c>
      <c r="C114" s="42" t="s">
        <v>397</v>
      </c>
      <c r="D114" s="42" t="s">
        <v>525</v>
      </c>
      <c r="E114" s="56" t="str">
        <f>VLOOKUP(C114,Classif!$C$3:$I$220,7,0)</f>
        <v>LMC</v>
      </c>
      <c r="F114" s="42" t="s">
        <v>524</v>
      </c>
      <c r="S114" s="42">
        <v>303.56226922196498</v>
      </c>
      <c r="T114" s="42">
        <v>494.94952570132199</v>
      </c>
      <c r="U114" s="42">
        <v>701.50996921753301</v>
      </c>
      <c r="V114" s="42">
        <v>933.09857421236097</v>
      </c>
      <c r="W114" s="42">
        <v>1212.97856109951</v>
      </c>
      <c r="X114" s="42">
        <v>1565.4024774029699</v>
      </c>
      <c r="Y114" s="42">
        <v>2018.58992318796</v>
      </c>
      <c r="Z114" s="42">
        <v>2592.4420958534201</v>
      </c>
      <c r="AA114" s="42">
        <v>3295.8621394664801</v>
      </c>
      <c r="AB114" s="42">
        <v>4115.27925513218</v>
      </c>
      <c r="AC114" s="42">
        <v>5023.4554123804701</v>
      </c>
      <c r="AD114" s="42">
        <v>5994.3997756258896</v>
      </c>
      <c r="AE114" s="42">
        <v>7001.2235566891904</v>
      </c>
      <c r="AF114" s="42">
        <v>8027.8290054745903</v>
      </c>
      <c r="AG114" s="42">
        <v>9065.5998547563595</v>
      </c>
      <c r="AH114" s="42">
        <v>10104.6136370764</v>
      </c>
      <c r="AI114" s="42">
        <v>11126.4957402483</v>
      </c>
      <c r="AJ114" s="42">
        <v>12128.1088669359</v>
      </c>
      <c r="AK114" s="42">
        <v>13109.5539808671</v>
      </c>
    </row>
    <row r="115" spans="1:37" s="42" customFormat="1" x14ac:dyDescent="0.2">
      <c r="A115" s="42" t="s">
        <v>523</v>
      </c>
      <c r="B115" s="42" t="s">
        <v>522</v>
      </c>
      <c r="C115" s="42" t="s">
        <v>396</v>
      </c>
      <c r="D115" s="42" t="s">
        <v>525</v>
      </c>
      <c r="E115" s="56" t="str">
        <f>VLOOKUP(C115,Classif!$C$3:$I$220,7,0)</f>
        <v>LMC</v>
      </c>
      <c r="F115" s="42" t="s">
        <v>524</v>
      </c>
      <c r="S115" s="42">
        <v>12.132280508145801</v>
      </c>
      <c r="T115" s="42">
        <v>14.5451998796525</v>
      </c>
      <c r="U115" s="42">
        <v>16.9338613229815</v>
      </c>
      <c r="V115" s="42">
        <v>19.788123098568601</v>
      </c>
      <c r="W115" s="42">
        <v>23.161331924652401</v>
      </c>
      <c r="X115" s="42">
        <v>27.1282504058542</v>
      </c>
      <c r="Y115" s="42">
        <v>31.6829891377031</v>
      </c>
      <c r="Z115" s="42">
        <v>36.821010583406803</v>
      </c>
      <c r="AA115" s="42">
        <v>42.554533399689397</v>
      </c>
      <c r="AB115" s="42">
        <v>48.940899598875497</v>
      </c>
      <c r="AC115" s="42">
        <v>55.786828360118598</v>
      </c>
      <c r="AD115" s="42">
        <v>63.200517698017002</v>
      </c>
      <c r="AE115" s="42">
        <v>71.330209225591602</v>
      </c>
      <c r="AF115" s="42">
        <v>81.706085445902602</v>
      </c>
      <c r="AG115" s="42">
        <v>93.916660521022294</v>
      </c>
      <c r="AH115" s="42">
        <v>106.964286019624</v>
      </c>
      <c r="AI115" s="42">
        <v>119.503536352087</v>
      </c>
      <c r="AJ115" s="42">
        <v>131.10637207373199</v>
      </c>
      <c r="AK115" s="42">
        <v>141.830462569829</v>
      </c>
    </row>
    <row r="116" spans="1:37" s="42" customFormat="1" x14ac:dyDescent="0.2">
      <c r="A116" s="42" t="s">
        <v>523</v>
      </c>
      <c r="B116" s="42" t="s">
        <v>522</v>
      </c>
      <c r="C116" s="42" t="s">
        <v>395</v>
      </c>
      <c r="D116" s="42" t="s">
        <v>525</v>
      </c>
      <c r="E116" s="56" t="str">
        <f>VLOOKUP(C116,Classif!$C$3:$I$220,7,0)</f>
        <v>HIC</v>
      </c>
      <c r="F116" s="42" t="s">
        <v>524</v>
      </c>
      <c r="S116" s="42">
        <v>678.246686122337</v>
      </c>
      <c r="T116" s="42">
        <v>751.57875321046401</v>
      </c>
      <c r="U116" s="42">
        <v>846.488929787654</v>
      </c>
      <c r="V116" s="42">
        <v>951.15364195419795</v>
      </c>
      <c r="W116" s="42">
        <v>1056.7808898927899</v>
      </c>
      <c r="X116" s="42">
        <v>1159.5716404437401</v>
      </c>
      <c r="Y116" s="42">
        <v>1259.9728130866199</v>
      </c>
      <c r="Z116" s="42">
        <v>1358.2356347764501</v>
      </c>
      <c r="AA116" s="42">
        <v>1455.6465685133301</v>
      </c>
      <c r="AB116" s="42">
        <v>1553.2498136993499</v>
      </c>
      <c r="AC116" s="42">
        <v>1652.50258496622</v>
      </c>
      <c r="AD116" s="42">
        <v>1753.7380296865899</v>
      </c>
      <c r="AE116" s="42">
        <v>1857.5259209865101</v>
      </c>
      <c r="AF116" s="42">
        <v>1964.2790360485201</v>
      </c>
      <c r="AG116" s="42">
        <v>2073.8405264584699</v>
      </c>
      <c r="AH116" s="42">
        <v>2185.0332703685399</v>
      </c>
      <c r="AI116" s="42">
        <v>2295.32496222085</v>
      </c>
      <c r="AJ116" s="42">
        <v>2402.6168500768199</v>
      </c>
      <c r="AK116" s="42">
        <v>2504.9872628138</v>
      </c>
    </row>
    <row r="117" spans="1:37" s="42" customFormat="1" x14ac:dyDescent="0.2">
      <c r="A117" s="42" t="s">
        <v>523</v>
      </c>
      <c r="B117" s="42" t="s">
        <v>522</v>
      </c>
      <c r="C117" s="42" t="s">
        <v>394</v>
      </c>
      <c r="D117" s="42" t="s">
        <v>525</v>
      </c>
      <c r="E117" s="56" t="str">
        <f>VLOOKUP(C117,Classif!$C$3:$I$220,7,0)</f>
        <v>HIC</v>
      </c>
      <c r="F117" s="42" t="s">
        <v>524</v>
      </c>
      <c r="S117" s="42">
        <v>232.93856246972399</v>
      </c>
      <c r="T117" s="42">
        <v>275.00313985100598</v>
      </c>
      <c r="U117" s="42">
        <v>318.00684741781902</v>
      </c>
      <c r="V117" s="42">
        <v>371.351055396074</v>
      </c>
      <c r="W117" s="42">
        <v>426.23269114937898</v>
      </c>
      <c r="X117" s="42">
        <v>480.121305348536</v>
      </c>
      <c r="Y117" s="42">
        <v>532.48926287754102</v>
      </c>
      <c r="Z117" s="42">
        <v>584.31401376892302</v>
      </c>
      <c r="AA117" s="42">
        <v>636.29815583514596</v>
      </c>
      <c r="AB117" s="42">
        <v>689.52060591777695</v>
      </c>
      <c r="AC117" s="42">
        <v>744.84531548609198</v>
      </c>
      <c r="AD117" s="42">
        <v>801.86849089649195</v>
      </c>
      <c r="AE117" s="42">
        <v>859.86339567713401</v>
      </c>
      <c r="AF117" s="42">
        <v>918.21262734977699</v>
      </c>
      <c r="AG117" s="42">
        <v>976.71132846079399</v>
      </c>
      <c r="AH117" s="42">
        <v>1035.15976979213</v>
      </c>
      <c r="AI117" s="42">
        <v>1092.9678280818</v>
      </c>
      <c r="AJ117" s="42">
        <v>1149.5110265769999</v>
      </c>
      <c r="AK117" s="42">
        <v>1203.6435665285301</v>
      </c>
    </row>
    <row r="118" spans="1:37" s="42" customFormat="1" x14ac:dyDescent="0.2">
      <c r="A118" s="42" t="s">
        <v>523</v>
      </c>
      <c r="B118" s="42" t="s">
        <v>522</v>
      </c>
      <c r="C118" s="42" t="s">
        <v>393</v>
      </c>
      <c r="D118" s="42" t="s">
        <v>525</v>
      </c>
      <c r="E118" s="56" t="str">
        <f>VLOOKUP(C118,Classif!$C$3:$I$220,7,0)</f>
        <v>LMC</v>
      </c>
      <c r="F118" s="42" t="s">
        <v>524</v>
      </c>
      <c r="S118" s="42">
        <v>34.542722628540602</v>
      </c>
      <c r="T118" s="42">
        <v>44.656432939116499</v>
      </c>
      <c r="U118" s="42">
        <v>56.187454966210602</v>
      </c>
      <c r="V118" s="42">
        <v>67.489382377606205</v>
      </c>
      <c r="W118" s="42">
        <v>79.938011936707099</v>
      </c>
      <c r="X118" s="42">
        <v>95.295864980864806</v>
      </c>
      <c r="Y118" s="42">
        <v>115.984508646818</v>
      </c>
      <c r="Z118" s="42">
        <v>143.06651223261301</v>
      </c>
      <c r="AA118" s="42">
        <v>177.380605904036</v>
      </c>
      <c r="AB118" s="42">
        <v>219.03875794586</v>
      </c>
      <c r="AC118" s="42">
        <v>267.59883157734703</v>
      </c>
      <c r="AD118" s="42">
        <v>322.26313612725801</v>
      </c>
      <c r="AE118" s="42">
        <v>382.40577700801498</v>
      </c>
      <c r="AF118" s="42">
        <v>447.06459130771498</v>
      </c>
      <c r="AG118" s="42">
        <v>514.53545630698602</v>
      </c>
      <c r="AH118" s="42">
        <v>583.09846076894598</v>
      </c>
      <c r="AI118" s="42">
        <v>651.29245441635305</v>
      </c>
      <c r="AJ118" s="42">
        <v>718.23750827178901</v>
      </c>
      <c r="AK118" s="42">
        <v>783.44414549526698</v>
      </c>
    </row>
    <row r="119" spans="1:37" s="42" customFormat="1" x14ac:dyDescent="0.2">
      <c r="A119" s="42" t="s">
        <v>523</v>
      </c>
      <c r="B119" s="42" t="s">
        <v>522</v>
      </c>
      <c r="C119" s="42" t="s">
        <v>392</v>
      </c>
      <c r="D119" s="42" t="s">
        <v>525</v>
      </c>
      <c r="E119" s="56" t="str">
        <f>VLOOKUP(C119,Classif!$C$3:$I$220,7,0)</f>
        <v>HIC</v>
      </c>
      <c r="F119" s="42" t="s">
        <v>524</v>
      </c>
      <c r="S119" s="42">
        <v>117.45082132013</v>
      </c>
      <c r="T119" s="42">
        <v>139.39780595701899</v>
      </c>
      <c r="U119" s="42">
        <v>158.26285869447901</v>
      </c>
      <c r="V119" s="42">
        <v>180.58893726688899</v>
      </c>
      <c r="W119" s="42">
        <v>203.35681563522101</v>
      </c>
      <c r="X119" s="42">
        <v>226.16932984185701</v>
      </c>
      <c r="Y119" s="42">
        <v>249.07061437256399</v>
      </c>
      <c r="Z119" s="42">
        <v>272.20639556007001</v>
      </c>
      <c r="AA119" s="42">
        <v>295.36071658174399</v>
      </c>
      <c r="AB119" s="42">
        <v>318.71028881843301</v>
      </c>
      <c r="AC119" s="42">
        <v>342.54888989339702</v>
      </c>
      <c r="AD119" s="42">
        <v>366.83696626319897</v>
      </c>
      <c r="AE119" s="42">
        <v>391.46884049075197</v>
      </c>
      <c r="AF119" s="42">
        <v>416.38554190451401</v>
      </c>
      <c r="AG119" s="42">
        <v>441.38189304609102</v>
      </c>
      <c r="AH119" s="42">
        <v>466.24481352784301</v>
      </c>
      <c r="AI119" s="42">
        <v>490.65523298975</v>
      </c>
      <c r="AJ119" s="42">
        <v>514.38336916588298</v>
      </c>
      <c r="AK119" s="42">
        <v>537.287945736349</v>
      </c>
    </row>
    <row r="120" spans="1:37" s="42" customFormat="1" x14ac:dyDescent="0.2">
      <c r="A120" s="42" t="s">
        <v>523</v>
      </c>
      <c r="B120" s="42" t="s">
        <v>522</v>
      </c>
      <c r="C120" s="42" t="s">
        <v>391</v>
      </c>
      <c r="D120" s="42" t="s">
        <v>525</v>
      </c>
      <c r="E120" s="56" t="str">
        <f>VLOOKUP(C120,Classif!$C$3:$I$220,7,0)</f>
        <v>HIC</v>
      </c>
      <c r="F120" s="42" t="s">
        <v>524</v>
      </c>
      <c r="S120" s="42">
        <v>59.773821778031802</v>
      </c>
      <c r="T120" s="42">
        <v>68.714529913554301</v>
      </c>
      <c r="U120" s="42">
        <v>79.629882181587902</v>
      </c>
      <c r="V120" s="42">
        <v>89.461577254869894</v>
      </c>
      <c r="W120" s="42">
        <v>98.700952286196298</v>
      </c>
      <c r="X120" s="42">
        <v>107.37139895940101</v>
      </c>
      <c r="Y120" s="42">
        <v>116.22141037161001</v>
      </c>
      <c r="Z120" s="42">
        <v>126.019210882062</v>
      </c>
      <c r="AA120" s="42">
        <v>136.26619954992299</v>
      </c>
      <c r="AB120" s="42">
        <v>149.82705714862601</v>
      </c>
      <c r="AC120" s="42">
        <v>166.32110532219201</v>
      </c>
      <c r="AD120" s="42">
        <v>184.67089757831101</v>
      </c>
      <c r="AE120" s="42">
        <v>203.393232302321</v>
      </c>
      <c r="AF120" s="42">
        <v>222.22683935694801</v>
      </c>
      <c r="AG120" s="42">
        <v>241.15578206968499</v>
      </c>
      <c r="AH120" s="42">
        <v>260.12729595850197</v>
      </c>
      <c r="AI120" s="42">
        <v>279.05129964917001</v>
      </c>
      <c r="AJ120" s="42">
        <v>297.79831993643802</v>
      </c>
      <c r="AK120" s="42">
        <v>316.09965123685498</v>
      </c>
    </row>
    <row r="121" spans="1:37" s="42" customFormat="1" x14ac:dyDescent="0.2">
      <c r="A121" s="42" t="s">
        <v>523</v>
      </c>
      <c r="B121" s="42" t="s">
        <v>522</v>
      </c>
      <c r="C121" s="42" t="s">
        <v>390</v>
      </c>
      <c r="D121" s="42" t="s">
        <v>525</v>
      </c>
      <c r="E121" s="56" t="str">
        <f>VLOOKUP(C121,Classif!$C$3:$I$220,7,0)</f>
        <v>LMC</v>
      </c>
      <c r="F121" s="42" t="s">
        <v>524</v>
      </c>
      <c r="S121" s="42">
        <v>426.98694203789501</v>
      </c>
      <c r="T121" s="42">
        <v>493.75074381615002</v>
      </c>
      <c r="U121" s="42">
        <v>578.15875319526299</v>
      </c>
      <c r="V121" s="42">
        <v>675.92612032457396</v>
      </c>
      <c r="W121" s="42">
        <v>805.24436222738302</v>
      </c>
      <c r="X121" s="42">
        <v>974.46521105187003</v>
      </c>
      <c r="Y121" s="42">
        <v>1191.0993047361501</v>
      </c>
      <c r="Z121" s="42">
        <v>1463.19684515009</v>
      </c>
      <c r="AA121" s="42">
        <v>1796.0185004695099</v>
      </c>
      <c r="AB121" s="42">
        <v>2191.0512928765502</v>
      </c>
      <c r="AC121" s="42">
        <v>2647.8354549148098</v>
      </c>
      <c r="AD121" s="42">
        <v>3166.35446472073</v>
      </c>
      <c r="AE121" s="42">
        <v>3745.1663691061899</v>
      </c>
      <c r="AF121" s="42">
        <v>4378.6637118635599</v>
      </c>
      <c r="AG121" s="42">
        <v>5055.3118334034098</v>
      </c>
      <c r="AH121" s="42">
        <v>5762.06111499299</v>
      </c>
      <c r="AI121" s="42">
        <v>6482.7486510776998</v>
      </c>
      <c r="AJ121" s="42">
        <v>7202.1028643238396</v>
      </c>
      <c r="AK121" s="42">
        <v>7905.11593424086</v>
      </c>
    </row>
    <row r="122" spans="1:37" s="42" customFormat="1" x14ac:dyDescent="0.2">
      <c r="A122" s="42" t="s">
        <v>523</v>
      </c>
      <c r="B122" s="42" t="s">
        <v>522</v>
      </c>
      <c r="C122" s="42" t="s">
        <v>389</v>
      </c>
      <c r="D122" s="42" t="s">
        <v>525</v>
      </c>
      <c r="E122" s="56" t="str">
        <f>VLOOKUP(C122,Classif!$C$3:$I$220,7,0)</f>
        <v>UMC</v>
      </c>
      <c r="F122" s="42" t="s">
        <v>524</v>
      </c>
      <c r="S122" s="42">
        <v>34.228399526511097</v>
      </c>
      <c r="T122" s="42">
        <v>48.536904534161401</v>
      </c>
      <c r="U122" s="42">
        <v>60.970490150216797</v>
      </c>
      <c r="V122" s="42">
        <v>70.130568179930506</v>
      </c>
      <c r="W122" s="42">
        <v>78.073119029668504</v>
      </c>
      <c r="X122" s="42">
        <v>85.542947167866004</v>
      </c>
      <c r="Y122" s="42">
        <v>94.646074407923095</v>
      </c>
      <c r="Z122" s="42">
        <v>105.635470785981</v>
      </c>
      <c r="AA122" s="42">
        <v>117.977308251659</v>
      </c>
      <c r="AB122" s="42">
        <v>130.481423917152</v>
      </c>
      <c r="AC122" s="42">
        <v>142.32870383371801</v>
      </c>
      <c r="AD122" s="42">
        <v>153.040219694104</v>
      </c>
      <c r="AE122" s="42">
        <v>162.47077382748699</v>
      </c>
      <c r="AF122" s="42">
        <v>171.054474434051</v>
      </c>
      <c r="AG122" s="42">
        <v>179.65554498593801</v>
      </c>
      <c r="AH122" s="42">
        <v>188.66512809531901</v>
      </c>
      <c r="AI122" s="42">
        <v>198.040845565099</v>
      </c>
      <c r="AJ122" s="42">
        <v>207.50451557653901</v>
      </c>
      <c r="AK122" s="42">
        <v>216.776223440352</v>
      </c>
    </row>
    <row r="123" spans="1:37" s="42" customFormat="1" x14ac:dyDescent="0.2">
      <c r="A123" s="42" t="s">
        <v>523</v>
      </c>
      <c r="B123" s="42" t="s">
        <v>522</v>
      </c>
      <c r="C123" s="42" t="s">
        <v>388</v>
      </c>
      <c r="D123" s="42" t="s">
        <v>525</v>
      </c>
      <c r="E123" s="56" t="str">
        <f>VLOOKUP(C123,Classif!$C$3:$I$220,7,0)</f>
        <v>UMC</v>
      </c>
      <c r="F123" s="42" t="s">
        <v>524</v>
      </c>
      <c r="S123" s="42">
        <v>208.51342896150899</v>
      </c>
      <c r="T123" s="42">
        <v>279.25370498980698</v>
      </c>
      <c r="U123" s="42">
        <v>347.05908103784299</v>
      </c>
      <c r="V123" s="42">
        <v>401.44133254568197</v>
      </c>
      <c r="W123" s="42">
        <v>451.108478998762</v>
      </c>
      <c r="X123" s="42">
        <v>500.50366998019598</v>
      </c>
      <c r="Y123" s="42">
        <v>552.39956547004999</v>
      </c>
      <c r="Z123" s="42">
        <v>605.68023689951406</v>
      </c>
      <c r="AA123" s="42">
        <v>658.17152055736904</v>
      </c>
      <c r="AB123" s="42">
        <v>707.203517443176</v>
      </c>
      <c r="AC123" s="42">
        <v>750.76263382282605</v>
      </c>
      <c r="AD123" s="42">
        <v>789.15680211350298</v>
      </c>
      <c r="AE123" s="42">
        <v>823.32416020300502</v>
      </c>
      <c r="AF123" s="42">
        <v>854.18556089672995</v>
      </c>
      <c r="AG123" s="42">
        <v>882.03446951165597</v>
      </c>
      <c r="AH123" s="42">
        <v>906.766038718613</v>
      </c>
      <c r="AI123" s="42">
        <v>928.79668323797102</v>
      </c>
      <c r="AJ123" s="42">
        <v>953.12806938046003</v>
      </c>
      <c r="AK123" s="42">
        <v>983.175889285979</v>
      </c>
    </row>
    <row r="124" spans="1:37" s="42" customFormat="1" x14ac:dyDescent="0.2">
      <c r="A124" s="42" t="s">
        <v>523</v>
      </c>
      <c r="B124" s="42" t="s">
        <v>522</v>
      </c>
      <c r="C124" s="42" t="s">
        <v>387</v>
      </c>
      <c r="D124" s="42" t="s">
        <v>525</v>
      </c>
      <c r="E124" s="56" t="str">
        <f>VLOOKUP(C124,Classif!$C$3:$I$220,7,0)</f>
        <v>LMC</v>
      </c>
      <c r="F124" s="42" t="s">
        <v>524</v>
      </c>
      <c r="S124" s="42">
        <v>278.18809295447602</v>
      </c>
      <c r="T124" s="42">
        <v>334.33107682106601</v>
      </c>
      <c r="U124" s="42">
        <v>421.16892454625003</v>
      </c>
      <c r="V124" s="42">
        <v>520.10992243802195</v>
      </c>
      <c r="W124" s="42">
        <v>639.28453318770903</v>
      </c>
      <c r="X124" s="42">
        <v>784.99038332979103</v>
      </c>
      <c r="Y124" s="42">
        <v>958.12407575377802</v>
      </c>
      <c r="Z124" s="42">
        <v>1153.39015332909</v>
      </c>
      <c r="AA124" s="42">
        <v>1363.19260648513</v>
      </c>
      <c r="AB124" s="42">
        <v>1581.8752369399001</v>
      </c>
      <c r="AC124" s="42">
        <v>1806.1822974117699</v>
      </c>
      <c r="AD124" s="42">
        <v>2032.6347499743299</v>
      </c>
      <c r="AE124" s="42">
        <v>2259.4298205278001</v>
      </c>
      <c r="AF124" s="42">
        <v>2483.4205352164099</v>
      </c>
      <c r="AG124" s="42">
        <v>2700.86642894018</v>
      </c>
      <c r="AH124" s="42">
        <v>2909.0878520891802</v>
      </c>
      <c r="AI124" s="42">
        <v>3106.5923612281499</v>
      </c>
      <c r="AJ124" s="42">
        <v>3293.6252760196398</v>
      </c>
      <c r="AK124" s="42">
        <v>3469.8422034976602</v>
      </c>
    </row>
    <row r="125" spans="1:37" s="42" customFormat="1" x14ac:dyDescent="0.2">
      <c r="A125" s="42" t="s">
        <v>523</v>
      </c>
      <c r="B125" s="42" t="s">
        <v>522</v>
      </c>
      <c r="C125" s="42" t="s">
        <v>386</v>
      </c>
      <c r="D125" s="42" t="s">
        <v>525</v>
      </c>
      <c r="E125" s="56" t="str">
        <f>VLOOKUP(C125,Classif!$C$3:$I$220,7,0)</f>
        <v>LMC</v>
      </c>
      <c r="F125" s="42" t="s">
        <v>524</v>
      </c>
      <c r="S125" s="42">
        <v>16.3584108539746</v>
      </c>
      <c r="T125" s="42">
        <v>28.449427837860501</v>
      </c>
      <c r="U125" s="42">
        <v>43.560834862132801</v>
      </c>
      <c r="V125" s="42">
        <v>61.939975334678003</v>
      </c>
      <c r="W125" s="42">
        <v>80.3092411951652</v>
      </c>
      <c r="X125" s="42">
        <v>97.788445358352703</v>
      </c>
      <c r="Y125" s="42">
        <v>114.453012267145</v>
      </c>
      <c r="Z125" s="42">
        <v>131.459108935736</v>
      </c>
      <c r="AA125" s="42">
        <v>149.37338296663901</v>
      </c>
      <c r="AB125" s="42">
        <v>168.45778750886399</v>
      </c>
      <c r="AC125" s="42">
        <v>188.113000177826</v>
      </c>
      <c r="AD125" s="42">
        <v>207.927307887485</v>
      </c>
      <c r="AE125" s="42">
        <v>227.86009757453101</v>
      </c>
      <c r="AF125" s="42">
        <v>247.890258269615</v>
      </c>
      <c r="AG125" s="42">
        <v>268.70204389864199</v>
      </c>
      <c r="AH125" s="42">
        <v>295.14751530803699</v>
      </c>
      <c r="AI125" s="42">
        <v>325.97207883938398</v>
      </c>
      <c r="AJ125" s="42">
        <v>358.13896770151302</v>
      </c>
      <c r="AK125" s="42">
        <v>387.94451962000801</v>
      </c>
    </row>
    <row r="126" spans="1:37" s="42" customFormat="1" x14ac:dyDescent="0.2">
      <c r="A126" s="42" t="s">
        <v>523</v>
      </c>
      <c r="B126" s="42" t="s">
        <v>522</v>
      </c>
      <c r="C126" s="42" t="s">
        <v>385</v>
      </c>
      <c r="D126" s="42" t="s">
        <v>525</v>
      </c>
      <c r="E126" s="56" t="str">
        <f>VLOOKUP(C126,Classif!$C$3:$I$220,7,0)</f>
        <v>HIC</v>
      </c>
      <c r="F126" s="42" t="s">
        <v>524</v>
      </c>
      <c r="S126" s="42">
        <v>629.70498840125504</v>
      </c>
      <c r="T126" s="42">
        <v>789.93747365711101</v>
      </c>
      <c r="U126" s="42">
        <v>962.62283307160897</v>
      </c>
      <c r="V126" s="42">
        <v>1102.3023674226499</v>
      </c>
      <c r="W126" s="42">
        <v>1195.31879079388</v>
      </c>
      <c r="X126" s="42">
        <v>1253.8257877479</v>
      </c>
      <c r="Y126" s="42">
        <v>1296.83815939543</v>
      </c>
      <c r="Z126" s="42">
        <v>1336.2816351981401</v>
      </c>
      <c r="AA126" s="42">
        <v>1373.7083277956399</v>
      </c>
      <c r="AB126" s="42">
        <v>1409.7173792026199</v>
      </c>
      <c r="AC126" s="42">
        <v>1445.94461713282</v>
      </c>
      <c r="AD126" s="42">
        <v>1482.2828067189</v>
      </c>
      <c r="AE126" s="42">
        <v>1516.65058396462</v>
      </c>
      <c r="AF126" s="42">
        <v>1547.2441376474701</v>
      </c>
      <c r="AG126" s="42">
        <v>1573.53874313248</v>
      </c>
      <c r="AH126" s="42">
        <v>1597.2319834945399</v>
      </c>
      <c r="AI126" s="42">
        <v>1622.04551530001</v>
      </c>
      <c r="AJ126" s="42">
        <v>1652.1459422073799</v>
      </c>
      <c r="AK126" s="42">
        <v>1688.9436873370701</v>
      </c>
    </row>
    <row r="127" spans="1:37" s="42" customFormat="1" x14ac:dyDescent="0.2">
      <c r="A127" s="42" t="s">
        <v>523</v>
      </c>
      <c r="B127" s="42" t="s">
        <v>522</v>
      </c>
      <c r="C127" s="42" t="s">
        <v>384</v>
      </c>
      <c r="D127" s="42" t="s">
        <v>525</v>
      </c>
      <c r="E127" s="56" t="str">
        <f>VLOOKUP(C127,Classif!$C$3:$I$220,7,0)</f>
        <v>HIC</v>
      </c>
      <c r="F127" s="42" t="s">
        <v>524</v>
      </c>
      <c r="S127" s="42">
        <v>93.7084855788449</v>
      </c>
      <c r="T127" s="42">
        <v>91.557269636832601</v>
      </c>
      <c r="U127" s="42">
        <v>93.588487989712803</v>
      </c>
      <c r="V127" s="42">
        <v>95.618388948678401</v>
      </c>
      <c r="W127" s="42">
        <v>98.0781246380798</v>
      </c>
      <c r="X127" s="42">
        <v>100.413096371699</v>
      </c>
      <c r="Y127" s="42">
        <v>102.151636785336</v>
      </c>
      <c r="Z127" s="42">
        <v>103.484092421055</v>
      </c>
      <c r="AA127" s="42">
        <v>104.59301631937799</v>
      </c>
      <c r="AB127" s="42">
        <v>105.574625256736</v>
      </c>
      <c r="AC127" s="42">
        <v>106.341991000845</v>
      </c>
      <c r="AD127" s="42">
        <v>107.071548270961</v>
      </c>
      <c r="AE127" s="42">
        <v>107.922108052412</v>
      </c>
      <c r="AF127" s="42">
        <v>108.982762006421</v>
      </c>
      <c r="AG127" s="42">
        <v>110.263778899462</v>
      </c>
      <c r="AH127" s="42">
        <v>111.799260837893</v>
      </c>
      <c r="AI127" s="42">
        <v>113.645216873471</v>
      </c>
      <c r="AJ127" s="42">
        <v>115.820681220738</v>
      </c>
      <c r="AK127" s="42">
        <v>118.159376339601</v>
      </c>
    </row>
    <row r="128" spans="1:37" s="42" customFormat="1" x14ac:dyDescent="0.2">
      <c r="A128" s="42" t="s">
        <v>523</v>
      </c>
      <c r="B128" s="42" t="s">
        <v>522</v>
      </c>
      <c r="C128" s="42" t="s">
        <v>382</v>
      </c>
      <c r="D128" s="42" t="s">
        <v>525</v>
      </c>
      <c r="E128" s="56" t="str">
        <f>VLOOKUP(C128,Classif!$C$3:$I$220,7,0)</f>
        <v>HIC</v>
      </c>
      <c r="F128" s="42" t="s">
        <v>524</v>
      </c>
      <c r="S128" s="42">
        <v>213.132885480639</v>
      </c>
      <c r="T128" s="42">
        <v>231.582597083313</v>
      </c>
      <c r="U128" s="42">
        <v>262.32594590347099</v>
      </c>
      <c r="V128" s="42">
        <v>315.96465994927502</v>
      </c>
      <c r="W128" s="42">
        <v>384.96263506249602</v>
      </c>
      <c r="X128" s="42">
        <v>464.19245026981901</v>
      </c>
      <c r="Y128" s="42">
        <v>544.57800934910904</v>
      </c>
      <c r="Z128" s="42">
        <v>620.77341040094302</v>
      </c>
      <c r="AA128" s="42">
        <v>690.15534066421196</v>
      </c>
      <c r="AB128" s="42">
        <v>752.59170704403004</v>
      </c>
      <c r="AC128" s="42">
        <v>809.55220728630002</v>
      </c>
      <c r="AD128" s="42">
        <v>861.45034970198105</v>
      </c>
      <c r="AE128" s="42">
        <v>908.55549889579299</v>
      </c>
      <c r="AF128" s="42">
        <v>951.390645858629</v>
      </c>
      <c r="AG128" s="42">
        <v>991.141522424914</v>
      </c>
      <c r="AH128" s="42">
        <v>1029.2767777721599</v>
      </c>
      <c r="AI128" s="42">
        <v>1066.8155840750301</v>
      </c>
      <c r="AJ128" s="42">
        <v>1103.9777561580399</v>
      </c>
      <c r="AK128" s="42">
        <v>1139.3768156308599</v>
      </c>
    </row>
    <row r="129" spans="1:37" s="42" customFormat="1" x14ac:dyDescent="0.2">
      <c r="A129" s="42" t="s">
        <v>523</v>
      </c>
      <c r="B129" s="42" t="s">
        <v>522</v>
      </c>
      <c r="C129" s="42" t="s">
        <v>381</v>
      </c>
      <c r="D129" s="42" t="s">
        <v>525</v>
      </c>
      <c r="E129" s="56" t="str">
        <f>VLOOKUP(C129,Classif!$C$3:$I$220,7,0)</f>
        <v>UMC</v>
      </c>
      <c r="F129" s="42" t="s">
        <v>524</v>
      </c>
      <c r="S129" s="42">
        <v>23.287919776760901</v>
      </c>
      <c r="T129" s="42">
        <v>27.3627582883062</v>
      </c>
      <c r="U129" s="42">
        <v>31.797472347246099</v>
      </c>
      <c r="V129" s="42">
        <v>37.7771804551003</v>
      </c>
      <c r="W129" s="42">
        <v>45.5672156153733</v>
      </c>
      <c r="X129" s="42">
        <v>55.176478823249802</v>
      </c>
      <c r="Y129" s="42">
        <v>66.555196768768695</v>
      </c>
      <c r="Z129" s="42">
        <v>79.295665996632906</v>
      </c>
      <c r="AA129" s="42">
        <v>92.851014651886899</v>
      </c>
      <c r="AB129" s="42">
        <v>107.03404607226</v>
      </c>
      <c r="AC129" s="42">
        <v>121.900569667496</v>
      </c>
      <c r="AD129" s="42">
        <v>137.543713642565</v>
      </c>
      <c r="AE129" s="42">
        <v>156.75529476285399</v>
      </c>
      <c r="AF129" s="42">
        <v>178.96558705347201</v>
      </c>
      <c r="AG129" s="42">
        <v>202.51836941525701</v>
      </c>
      <c r="AH129" s="42">
        <v>225.02518225287801</v>
      </c>
      <c r="AI129" s="42">
        <v>245.60333617285099</v>
      </c>
      <c r="AJ129" s="42">
        <v>264.02045349940499</v>
      </c>
      <c r="AK129" s="42">
        <v>280.463676938726</v>
      </c>
    </row>
    <row r="130" spans="1:37" s="42" customFormat="1" x14ac:dyDescent="0.2">
      <c r="A130" s="42" t="s">
        <v>523</v>
      </c>
      <c r="B130" s="42" t="s">
        <v>522</v>
      </c>
      <c r="C130" s="42" t="s">
        <v>376</v>
      </c>
      <c r="D130" s="42" t="s">
        <v>525</v>
      </c>
      <c r="E130" s="56" t="str">
        <f>VLOOKUP(C130,Classif!$C$3:$I$220,7,0)</f>
        <v>UMC</v>
      </c>
      <c r="F130" s="42" t="s">
        <v>524</v>
      </c>
      <c r="S130" s="42">
        <v>214.43195892011099</v>
      </c>
      <c r="T130" s="42">
        <v>270.09091865303401</v>
      </c>
      <c r="U130" s="42">
        <v>334.79403815008197</v>
      </c>
      <c r="V130" s="42">
        <v>398.33767435681398</v>
      </c>
      <c r="W130" s="42">
        <v>448.013564285271</v>
      </c>
      <c r="X130" s="42">
        <v>485.85803352317203</v>
      </c>
      <c r="Y130" s="42">
        <v>514.18332453991798</v>
      </c>
      <c r="Z130" s="42">
        <v>536.20032869796501</v>
      </c>
      <c r="AA130" s="42">
        <v>552.68520150655002</v>
      </c>
      <c r="AB130" s="42">
        <v>565.86239124416704</v>
      </c>
      <c r="AC130" s="42">
        <v>577.19473716269397</v>
      </c>
      <c r="AD130" s="42">
        <v>587.42365236912701</v>
      </c>
      <c r="AE130" s="42">
        <v>596.73016833664701</v>
      </c>
      <c r="AF130" s="42">
        <v>605.35604528071701</v>
      </c>
      <c r="AG130" s="42">
        <v>614.13828301727597</v>
      </c>
      <c r="AH130" s="42">
        <v>624.01118724554499</v>
      </c>
      <c r="AI130" s="42">
        <v>636.07026717235397</v>
      </c>
      <c r="AJ130" s="42">
        <v>650.39896470337897</v>
      </c>
      <c r="AK130" s="42">
        <v>667.04568287984898</v>
      </c>
    </row>
    <row r="131" spans="1:37" s="42" customFormat="1" x14ac:dyDescent="0.2">
      <c r="A131" s="42" t="s">
        <v>523</v>
      </c>
      <c r="B131" s="42" t="s">
        <v>522</v>
      </c>
      <c r="C131" s="42" t="s">
        <v>375</v>
      </c>
      <c r="D131" s="42" t="s">
        <v>525</v>
      </c>
      <c r="E131" s="56" t="str">
        <f>VLOOKUP(C131,Classif!$C$3:$I$220,7,0)</f>
        <v>UMC</v>
      </c>
      <c r="F131" s="42" t="s">
        <v>524</v>
      </c>
      <c r="S131" s="42">
        <v>2050.9532373708098</v>
      </c>
      <c r="T131" s="42">
        <v>2589.46973627536</v>
      </c>
      <c r="U131" s="42">
        <v>2982.2265341930502</v>
      </c>
      <c r="V131" s="42">
        <v>3286.6568834526602</v>
      </c>
      <c r="W131" s="42">
        <v>3506.7507954659</v>
      </c>
      <c r="X131" s="42">
        <v>3694.0222192486699</v>
      </c>
      <c r="Y131" s="42">
        <v>3884.12394692405</v>
      </c>
      <c r="Z131" s="42">
        <v>4082.4824998362601</v>
      </c>
      <c r="AA131" s="42">
        <v>4281.3270738874098</v>
      </c>
      <c r="AB131" s="42">
        <v>4493.5965279689999</v>
      </c>
      <c r="AC131" s="42">
        <v>4735.7344278931096</v>
      </c>
      <c r="AD131" s="42">
        <v>5009.1899484800297</v>
      </c>
      <c r="AE131" s="42">
        <v>5305.2435425393696</v>
      </c>
      <c r="AF131" s="42">
        <v>5611.0207063385997</v>
      </c>
      <c r="AG131" s="42">
        <v>5916.6194984827898</v>
      </c>
      <c r="AH131" s="42">
        <v>6219.9705293229799</v>
      </c>
      <c r="AI131" s="42">
        <v>6524.8508264174397</v>
      </c>
      <c r="AJ131" s="42">
        <v>6834.5727000926199</v>
      </c>
      <c r="AK131" s="42">
        <v>7147.66461665734</v>
      </c>
    </row>
    <row r="132" spans="1:37" s="42" customFormat="1" x14ac:dyDescent="0.2">
      <c r="A132" s="42" t="s">
        <v>523</v>
      </c>
      <c r="B132" s="42" t="s">
        <v>522</v>
      </c>
      <c r="C132" s="42" t="s">
        <v>374</v>
      </c>
      <c r="D132" s="42" t="s">
        <v>525</v>
      </c>
      <c r="E132" s="56" t="str">
        <f>VLOOKUP(C132,Classif!$C$3:$I$220,7,0)</f>
        <v>LIC</v>
      </c>
      <c r="F132" s="42" t="s">
        <v>524</v>
      </c>
      <c r="S132" s="42">
        <v>11.070991546709701</v>
      </c>
      <c r="T132" s="42">
        <v>14.8329178254781</v>
      </c>
      <c r="U132" s="42">
        <v>18.057931073476801</v>
      </c>
      <c r="V132" s="42">
        <v>20.905717448207099</v>
      </c>
      <c r="W132" s="42">
        <v>24.4070164534009</v>
      </c>
      <c r="X132" s="42">
        <v>28.657415532511202</v>
      </c>
      <c r="Y132" s="42">
        <v>33.951330454373199</v>
      </c>
      <c r="Z132" s="42">
        <v>40.632759080812498</v>
      </c>
      <c r="AA132" s="42">
        <v>49.200992341702403</v>
      </c>
      <c r="AB132" s="42">
        <v>59.913904894968297</v>
      </c>
      <c r="AC132" s="42">
        <v>73.311585373138698</v>
      </c>
      <c r="AD132" s="42">
        <v>89.641787206095799</v>
      </c>
      <c r="AE132" s="42">
        <v>109.219524905618</v>
      </c>
      <c r="AF132" s="42">
        <v>132.17193091415601</v>
      </c>
      <c r="AG132" s="42">
        <v>159.08338199054</v>
      </c>
      <c r="AH132" s="42">
        <v>190.614780804216</v>
      </c>
      <c r="AI132" s="42">
        <v>227.35810720109399</v>
      </c>
      <c r="AJ132" s="42">
        <v>269.40068337236602</v>
      </c>
      <c r="AK132" s="42">
        <v>316.241881668026</v>
      </c>
    </row>
    <row r="133" spans="1:37" s="42" customFormat="1" x14ac:dyDescent="0.2">
      <c r="A133" s="42" t="s">
        <v>523</v>
      </c>
      <c r="B133" s="42" t="s">
        <v>522</v>
      </c>
      <c r="C133" s="42" t="s">
        <v>373</v>
      </c>
      <c r="D133" s="42" t="s">
        <v>525</v>
      </c>
      <c r="E133" s="56" t="str">
        <f>VLOOKUP(C133,Classif!$C$3:$I$220,7,0)</f>
        <v>HIC</v>
      </c>
      <c r="F133" s="42" t="s">
        <v>524</v>
      </c>
      <c r="S133" s="42">
        <v>545.64834167080699</v>
      </c>
      <c r="T133" s="42">
        <v>669.09042056194903</v>
      </c>
      <c r="U133" s="42">
        <v>716.04233851481195</v>
      </c>
      <c r="V133" s="42">
        <v>769.58262294087001</v>
      </c>
      <c r="W133" s="42">
        <v>859.02326589417396</v>
      </c>
      <c r="X133" s="42">
        <v>986.10294573159899</v>
      </c>
      <c r="Y133" s="42">
        <v>1142.5014589661801</v>
      </c>
      <c r="Z133" s="42">
        <v>1314.33848507158</v>
      </c>
      <c r="AA133" s="42">
        <v>1483.2411389659501</v>
      </c>
      <c r="AB133" s="42">
        <v>1637.9258128670899</v>
      </c>
      <c r="AC133" s="42">
        <v>1777.04183637243</v>
      </c>
      <c r="AD133" s="42">
        <v>1906.7170618944299</v>
      </c>
      <c r="AE133" s="42">
        <v>2038.4816344471899</v>
      </c>
      <c r="AF133" s="42">
        <v>2178.26663035101</v>
      </c>
      <c r="AG133" s="42">
        <v>2328.5341230732101</v>
      </c>
      <c r="AH133" s="42">
        <v>2486.5470551093399</v>
      </c>
      <c r="AI133" s="42">
        <v>2648.8990403164198</v>
      </c>
      <c r="AJ133" s="42">
        <v>2812.2669159756401</v>
      </c>
      <c r="AK133" s="42">
        <v>2974.2392279686401</v>
      </c>
    </row>
    <row r="134" spans="1:37" s="42" customFormat="1" x14ac:dyDescent="0.2">
      <c r="A134" s="42" t="s">
        <v>523</v>
      </c>
      <c r="B134" s="42" t="s">
        <v>522</v>
      </c>
      <c r="C134" s="42" t="s">
        <v>372</v>
      </c>
      <c r="D134" s="42" t="s">
        <v>525</v>
      </c>
      <c r="E134" s="56" t="str">
        <f>VLOOKUP(C134,Classif!$C$3:$I$220,7,0)</f>
        <v>LIC</v>
      </c>
      <c r="F134" s="42" t="s">
        <v>524</v>
      </c>
      <c r="S134" s="42">
        <v>93.671108376421302</v>
      </c>
      <c r="T134" s="42">
        <v>127.02421533556701</v>
      </c>
      <c r="U134" s="42">
        <v>164.43109470520801</v>
      </c>
      <c r="V134" s="42">
        <v>212.18157186761499</v>
      </c>
      <c r="W134" s="42">
        <v>270.62580391451201</v>
      </c>
      <c r="X134" s="42">
        <v>338.21778475900499</v>
      </c>
      <c r="Y134" s="42">
        <v>410.810109577746</v>
      </c>
      <c r="Z134" s="42">
        <v>490.40754725925899</v>
      </c>
      <c r="AA134" s="42">
        <v>575.961969534388</v>
      </c>
      <c r="AB134" s="42">
        <v>671.93097125364295</v>
      </c>
      <c r="AC134" s="42">
        <v>782.28119898967702</v>
      </c>
      <c r="AD134" s="42">
        <v>909.34454048819896</v>
      </c>
      <c r="AE134" s="42">
        <v>1056.44688472385</v>
      </c>
      <c r="AF134" s="42">
        <v>1224.48244218166</v>
      </c>
      <c r="AG134" s="42">
        <v>1410.83372522897</v>
      </c>
      <c r="AH134" s="42">
        <v>1608.8176380749701</v>
      </c>
      <c r="AI134" s="42">
        <v>1810.56118412707</v>
      </c>
      <c r="AJ134" s="42">
        <v>2008.2462253261999</v>
      </c>
      <c r="AK134" s="42">
        <v>2195.9167457968902</v>
      </c>
    </row>
    <row r="135" spans="1:37" s="42" customFormat="1" x14ac:dyDescent="0.2">
      <c r="A135" s="42" t="s">
        <v>523</v>
      </c>
      <c r="B135" s="42" t="s">
        <v>522</v>
      </c>
      <c r="C135" s="42" t="s">
        <v>371</v>
      </c>
      <c r="D135" s="42" t="s">
        <v>525</v>
      </c>
      <c r="E135" s="56" t="str">
        <f>VLOOKUP(C135,Classif!$C$3:$I$220,7,0)</f>
        <v>LMC</v>
      </c>
      <c r="F135" s="42" t="s">
        <v>524</v>
      </c>
      <c r="S135" s="42">
        <v>17.914990408170102</v>
      </c>
      <c r="T135" s="42">
        <v>22.811078870020101</v>
      </c>
      <c r="U135" s="42">
        <v>28.014320360762099</v>
      </c>
      <c r="V135" s="42">
        <v>34.4288218391222</v>
      </c>
      <c r="W135" s="42">
        <v>41.799433315640499</v>
      </c>
      <c r="X135" s="42">
        <v>50.2958896139288</v>
      </c>
      <c r="Y135" s="42">
        <v>60.0443484567921</v>
      </c>
      <c r="Z135" s="42">
        <v>71.477485888056293</v>
      </c>
      <c r="AA135" s="42">
        <v>85.043156697250595</v>
      </c>
      <c r="AB135" s="42">
        <v>100.960857621146</v>
      </c>
      <c r="AC135" s="42">
        <v>119.353764838118</v>
      </c>
      <c r="AD135" s="42">
        <v>140.640816460352</v>
      </c>
      <c r="AE135" s="42">
        <v>165.319907468862</v>
      </c>
      <c r="AF135" s="42">
        <v>193.86280742482299</v>
      </c>
      <c r="AG135" s="42">
        <v>226.881046091293</v>
      </c>
      <c r="AH135" s="42">
        <v>264.80800276809902</v>
      </c>
      <c r="AI135" s="42">
        <v>307.70075231309801</v>
      </c>
      <c r="AJ135" s="42">
        <v>355.17476788343799</v>
      </c>
      <c r="AK135" s="42">
        <v>406.41633919507802</v>
      </c>
    </row>
    <row r="136" spans="1:37" s="42" customFormat="1" x14ac:dyDescent="0.2">
      <c r="A136" s="42" t="s">
        <v>523</v>
      </c>
      <c r="B136" s="42" t="s">
        <v>522</v>
      </c>
      <c r="C136" s="42" t="s">
        <v>370</v>
      </c>
      <c r="D136" s="42" t="s">
        <v>525</v>
      </c>
      <c r="E136" s="56" t="str">
        <f>VLOOKUP(C136,Classif!$C$3:$I$220,7,0)</f>
        <v>HIC</v>
      </c>
      <c r="F136" s="42" t="s">
        <v>524</v>
      </c>
      <c r="S136" s="42">
        <v>220.37505548205201</v>
      </c>
      <c r="T136" s="42">
        <v>292.37732084638299</v>
      </c>
      <c r="U136" s="42">
        <v>332.972164600653</v>
      </c>
      <c r="V136" s="42">
        <v>360.29418536769703</v>
      </c>
      <c r="W136" s="42">
        <v>382.66514960488598</v>
      </c>
      <c r="X136" s="42">
        <v>408.95032943465799</v>
      </c>
      <c r="Y136" s="42">
        <v>439.37452986089198</v>
      </c>
      <c r="Z136" s="42">
        <v>472.02638678315998</v>
      </c>
      <c r="AA136" s="42">
        <v>503.60972281748298</v>
      </c>
      <c r="AB136" s="42">
        <v>532.459066381615</v>
      </c>
      <c r="AC136" s="42">
        <v>558.71916485321401</v>
      </c>
      <c r="AD136" s="42">
        <v>582.21157395117598</v>
      </c>
      <c r="AE136" s="42">
        <v>602.79505019533406</v>
      </c>
      <c r="AF136" s="42">
        <v>619.90677667465695</v>
      </c>
      <c r="AG136" s="42">
        <v>633.42153483869095</v>
      </c>
      <c r="AH136" s="42">
        <v>642.773764874108</v>
      </c>
      <c r="AI136" s="42">
        <v>648.05032134729902</v>
      </c>
      <c r="AJ136" s="42">
        <v>650.28319470599502</v>
      </c>
      <c r="AK136" s="42">
        <v>650.16180158331395</v>
      </c>
    </row>
    <row r="137" spans="1:37" s="42" customFormat="1" x14ac:dyDescent="0.2">
      <c r="A137" s="42" t="s">
        <v>523</v>
      </c>
      <c r="B137" s="42" t="s">
        <v>522</v>
      </c>
      <c r="C137" s="42" t="s">
        <v>369</v>
      </c>
      <c r="D137" s="42" t="s">
        <v>525</v>
      </c>
      <c r="E137" s="56" t="str">
        <f>VLOOKUP(C137,Classif!$C$3:$I$220,7,0)</f>
        <v>LMC</v>
      </c>
      <c r="F137" s="42" t="s">
        <v>524</v>
      </c>
      <c r="S137" s="42">
        <v>0.97402670615339604</v>
      </c>
      <c r="T137" s="42">
        <v>1.5905643287720901</v>
      </c>
      <c r="U137" s="42">
        <v>2.3367191179947602</v>
      </c>
      <c r="V137" s="42">
        <v>3.2332219632380998</v>
      </c>
      <c r="W137" s="42">
        <v>4.13138100946294</v>
      </c>
      <c r="X137" s="42">
        <v>5.0552224815939297</v>
      </c>
      <c r="Y137" s="42">
        <v>6.0183443035264998</v>
      </c>
      <c r="Z137" s="42">
        <v>7.0915663598545597</v>
      </c>
      <c r="AA137" s="42">
        <v>8.3300822731859991</v>
      </c>
      <c r="AB137" s="42">
        <v>9.7494462026955109</v>
      </c>
      <c r="AC137" s="42">
        <v>11.3313963440504</v>
      </c>
      <c r="AD137" s="42">
        <v>13.068857069531401</v>
      </c>
      <c r="AE137" s="42">
        <v>14.949992097713499</v>
      </c>
      <c r="AF137" s="42">
        <v>16.950214231028699</v>
      </c>
      <c r="AG137" s="42">
        <v>19.0918151573572</v>
      </c>
      <c r="AH137" s="42">
        <v>21.7605081682579</v>
      </c>
      <c r="AI137" s="42">
        <v>24.882642276735599</v>
      </c>
      <c r="AJ137" s="42">
        <v>28.226675346969898</v>
      </c>
      <c r="AK137" s="42">
        <v>31.45423640472</v>
      </c>
    </row>
    <row r="138" spans="1:37" s="42" customFormat="1" x14ac:dyDescent="0.2">
      <c r="A138" s="42" t="s">
        <v>523</v>
      </c>
      <c r="B138" s="42" t="s">
        <v>522</v>
      </c>
      <c r="C138" s="42" t="s">
        <v>368</v>
      </c>
      <c r="D138" s="42" t="s">
        <v>525</v>
      </c>
      <c r="E138" s="56" t="str">
        <f>VLOOKUP(C138,Classif!$C$3:$I$220,7,0)</f>
        <v>LIC</v>
      </c>
      <c r="F138" s="42" t="s">
        <v>524</v>
      </c>
      <c r="S138" s="42">
        <v>4.47224342616434</v>
      </c>
      <c r="T138" s="42">
        <v>7.3748986456981003</v>
      </c>
      <c r="U138" s="42">
        <v>9.5959775897671999</v>
      </c>
      <c r="V138" s="42">
        <v>12.041380671274201</v>
      </c>
      <c r="W138" s="42">
        <v>14.7357357888128</v>
      </c>
      <c r="X138" s="42">
        <v>17.789191621566399</v>
      </c>
      <c r="Y138" s="42">
        <v>21.430894203958601</v>
      </c>
      <c r="Z138" s="42">
        <v>25.848651544041001</v>
      </c>
      <c r="AA138" s="42">
        <v>31.2345940051352</v>
      </c>
      <c r="AB138" s="42">
        <v>37.708350139717297</v>
      </c>
      <c r="AC138" s="42">
        <v>45.425579923481003</v>
      </c>
      <c r="AD138" s="42">
        <v>54.4413551501776</v>
      </c>
      <c r="AE138" s="42">
        <v>64.780033323724894</v>
      </c>
      <c r="AF138" s="42">
        <v>76.487658395875101</v>
      </c>
      <c r="AG138" s="42">
        <v>90.165855549518696</v>
      </c>
      <c r="AH138" s="42">
        <v>106.13722062666901</v>
      </c>
      <c r="AI138" s="42">
        <v>124.504230585201</v>
      </c>
      <c r="AJ138" s="42">
        <v>144.985416274588</v>
      </c>
      <c r="AK138" s="42">
        <v>167.21776495852501</v>
      </c>
    </row>
    <row r="139" spans="1:37" s="42" customFormat="1" x14ac:dyDescent="0.2">
      <c r="A139" s="42" t="s">
        <v>523</v>
      </c>
      <c r="B139" s="42" t="s">
        <v>522</v>
      </c>
      <c r="C139" s="42" t="s">
        <v>367</v>
      </c>
      <c r="D139" s="42" t="s">
        <v>525</v>
      </c>
      <c r="E139" s="56" t="str">
        <f>VLOOKUP(C139,Classif!$C$3:$I$220,7,0)</f>
        <v>LMC</v>
      </c>
      <c r="F139" s="42" t="s">
        <v>524</v>
      </c>
      <c r="S139" s="42">
        <v>38.2440332823722</v>
      </c>
      <c r="T139" s="42">
        <v>42.570232397286098</v>
      </c>
      <c r="U139" s="42">
        <v>45.655628937015202</v>
      </c>
      <c r="V139" s="42">
        <v>49.413464793684597</v>
      </c>
      <c r="W139" s="42">
        <v>54.314186562375298</v>
      </c>
      <c r="X139" s="42">
        <v>60.464437927462903</v>
      </c>
      <c r="Y139" s="42">
        <v>67.586169135731794</v>
      </c>
      <c r="Z139" s="42">
        <v>75.277074150500894</v>
      </c>
      <c r="AA139" s="42">
        <v>84.513061546785806</v>
      </c>
      <c r="AB139" s="42">
        <v>94.790344019380299</v>
      </c>
      <c r="AC139" s="42">
        <v>105.235539460684</v>
      </c>
      <c r="AD139" s="42">
        <v>115.092490800151</v>
      </c>
      <c r="AE139" s="42">
        <v>124.313372958939</v>
      </c>
      <c r="AF139" s="42">
        <v>132.89788186364001</v>
      </c>
      <c r="AG139" s="42">
        <v>140.793656454223</v>
      </c>
      <c r="AH139" s="42">
        <v>148.013690540873</v>
      </c>
      <c r="AI139" s="42">
        <v>154.63060181808001</v>
      </c>
      <c r="AJ139" s="42">
        <v>161.59928139863999</v>
      </c>
      <c r="AK139" s="42">
        <v>169.713844219431</v>
      </c>
    </row>
    <row r="140" spans="1:37" s="42" customFormat="1" x14ac:dyDescent="0.2">
      <c r="A140" s="42" t="s">
        <v>523</v>
      </c>
      <c r="B140" s="42" t="s">
        <v>522</v>
      </c>
      <c r="C140" s="42" t="s">
        <v>366</v>
      </c>
      <c r="D140" s="42" t="s">
        <v>525</v>
      </c>
      <c r="E140" s="56" t="str">
        <f>VLOOKUP(C140,Classif!$C$3:$I$220,7,0)</f>
        <v>LIC</v>
      </c>
      <c r="F140" s="42" t="s">
        <v>524</v>
      </c>
      <c r="S140" s="42">
        <v>4.4305382158693201</v>
      </c>
      <c r="T140" s="42">
        <v>5.2653349190475902</v>
      </c>
      <c r="U140" s="42">
        <v>7.0754088885945201</v>
      </c>
      <c r="V140" s="42">
        <v>9.6332577717878607</v>
      </c>
      <c r="W140" s="42">
        <v>12.763972271074801</v>
      </c>
      <c r="X140" s="42">
        <v>16.332778418007901</v>
      </c>
      <c r="Y140" s="42">
        <v>20.552670466217201</v>
      </c>
      <c r="Z140" s="42">
        <v>25.419649058174102</v>
      </c>
      <c r="AA140" s="42">
        <v>31.230010863963201</v>
      </c>
      <c r="AB140" s="42">
        <v>38.104370353556099</v>
      </c>
      <c r="AC140" s="42">
        <v>46.147512910350002</v>
      </c>
      <c r="AD140" s="42">
        <v>55.518086245705803</v>
      </c>
      <c r="AE140" s="42">
        <v>66.5608059241424</v>
      </c>
      <c r="AF140" s="42">
        <v>79.625109957057902</v>
      </c>
      <c r="AG140" s="42">
        <v>95.020661251304503</v>
      </c>
      <c r="AH140" s="42">
        <v>113.084220120259</v>
      </c>
      <c r="AI140" s="42">
        <v>133.948271316188</v>
      </c>
      <c r="AJ140" s="42">
        <v>159.86673884551499</v>
      </c>
      <c r="AK140" s="42">
        <v>191.32227318599001</v>
      </c>
    </row>
    <row r="141" spans="1:37" s="42" customFormat="1" x14ac:dyDescent="0.2">
      <c r="A141" s="42" t="s">
        <v>523</v>
      </c>
      <c r="B141" s="42" t="s">
        <v>522</v>
      </c>
      <c r="C141" s="42" t="s">
        <v>365</v>
      </c>
      <c r="D141" s="42" t="s">
        <v>525</v>
      </c>
      <c r="E141" s="56" t="str">
        <f>VLOOKUP(C141,Classif!$C$3:$I$220,7,0)</f>
        <v>UMC</v>
      </c>
      <c r="F141" s="42" t="s">
        <v>524</v>
      </c>
      <c r="S141" s="42">
        <v>62.955797244531198</v>
      </c>
      <c r="T141" s="42">
        <v>105.286084733884</v>
      </c>
      <c r="U141" s="42">
        <v>138.843272415797</v>
      </c>
      <c r="V141" s="42">
        <v>177.77830025826799</v>
      </c>
      <c r="W141" s="42">
        <v>213.54899174991201</v>
      </c>
      <c r="X141" s="42">
        <v>243.08544787900601</v>
      </c>
      <c r="Y141" s="42">
        <v>266.86923165448297</v>
      </c>
      <c r="Z141" s="42">
        <v>286.56015130944598</v>
      </c>
      <c r="AA141" s="42">
        <v>303.782082545859</v>
      </c>
      <c r="AB141" s="42">
        <v>320.87596045379797</v>
      </c>
      <c r="AC141" s="42">
        <v>338.996674126237</v>
      </c>
      <c r="AD141" s="42">
        <v>357.61097180217098</v>
      </c>
      <c r="AE141" s="42">
        <v>375.58141953695099</v>
      </c>
      <c r="AF141" s="42">
        <v>392.261453580612</v>
      </c>
      <c r="AG141" s="42">
        <v>407.570153558225</v>
      </c>
      <c r="AH141" s="42">
        <v>421.72411040411299</v>
      </c>
      <c r="AI141" s="42">
        <v>434.92024674572298</v>
      </c>
      <c r="AJ141" s="42">
        <v>447.17475656340901</v>
      </c>
      <c r="AK141" s="42">
        <v>458.35296878921599</v>
      </c>
    </row>
    <row r="142" spans="1:37" s="42" customFormat="1" x14ac:dyDescent="0.2">
      <c r="A142" s="42" t="s">
        <v>523</v>
      </c>
      <c r="B142" s="42" t="s">
        <v>522</v>
      </c>
      <c r="C142" s="42" t="s">
        <v>364</v>
      </c>
      <c r="D142" s="42" t="s">
        <v>525</v>
      </c>
      <c r="E142" s="56" t="str">
        <f>VLOOKUP(C142,Classif!$C$3:$I$220,7,0)</f>
        <v>LMC</v>
      </c>
      <c r="F142" s="42" t="s">
        <v>524</v>
      </c>
      <c r="S142" s="42">
        <v>0.28920888075885998</v>
      </c>
      <c r="T142" s="42">
        <v>0.372496677553662</v>
      </c>
      <c r="U142" s="42">
        <v>0.44234644749423901</v>
      </c>
      <c r="V142" s="42">
        <v>0.49306085417819701</v>
      </c>
      <c r="W142" s="42">
        <v>0.53836843719158201</v>
      </c>
      <c r="X142" s="42">
        <v>0.58729255478237097</v>
      </c>
      <c r="Y142" s="42">
        <v>0.64599350892973795</v>
      </c>
      <c r="Z142" s="42">
        <v>0.71484635927214701</v>
      </c>
      <c r="AA142" s="42">
        <v>0.79593222916376805</v>
      </c>
      <c r="AB142" s="42">
        <v>0.8939621371384</v>
      </c>
      <c r="AC142" s="42">
        <v>1.00832700936838</v>
      </c>
      <c r="AD142" s="42">
        <v>1.1414602830705101</v>
      </c>
      <c r="AE142" s="42">
        <v>1.29627147291088</v>
      </c>
      <c r="AF142" s="42">
        <v>1.4785433690984899</v>
      </c>
      <c r="AG142" s="42">
        <v>1.69318177083046</v>
      </c>
      <c r="AH142" s="42">
        <v>1.94506720249413</v>
      </c>
      <c r="AI142" s="42">
        <v>2.23491285630113</v>
      </c>
      <c r="AJ142" s="42">
        <v>2.56102158319506</v>
      </c>
      <c r="AK142" s="42">
        <v>2.9231976347128499</v>
      </c>
    </row>
    <row r="143" spans="1:37" s="42" customFormat="1" x14ac:dyDescent="0.2">
      <c r="A143" s="42" t="s">
        <v>523</v>
      </c>
      <c r="B143" s="42" t="s">
        <v>522</v>
      </c>
      <c r="C143" s="42" t="s">
        <v>363</v>
      </c>
      <c r="D143" s="42" t="s">
        <v>525</v>
      </c>
      <c r="E143" s="56" t="str">
        <f>VLOOKUP(C143,Classif!$C$3:$I$220,7,0)</f>
        <v>UMC</v>
      </c>
      <c r="F143" s="42" t="s">
        <v>524</v>
      </c>
      <c r="S143" s="42">
        <v>5.1195508579223699</v>
      </c>
      <c r="T143" s="42">
        <v>7.5548594526264203</v>
      </c>
      <c r="U143" s="42">
        <v>9.5125427371706799</v>
      </c>
      <c r="V143" s="42">
        <v>11.494407874624599</v>
      </c>
      <c r="W143" s="42">
        <v>13.306693149625</v>
      </c>
      <c r="X143" s="42">
        <v>15.0301346692063</v>
      </c>
      <c r="Y143" s="42">
        <v>16.6704201881671</v>
      </c>
      <c r="Z143" s="42">
        <v>18.3180369789231</v>
      </c>
      <c r="AA143" s="42">
        <v>20.056490311009998</v>
      </c>
      <c r="AB143" s="42">
        <v>21.858412189809499</v>
      </c>
      <c r="AC143" s="42">
        <v>23.686879498600199</v>
      </c>
      <c r="AD143" s="42">
        <v>25.5134252568646</v>
      </c>
      <c r="AE143" s="42">
        <v>27.3317167778646</v>
      </c>
      <c r="AF143" s="42">
        <v>29.140601473247699</v>
      </c>
      <c r="AG143" s="42">
        <v>30.941331252278101</v>
      </c>
      <c r="AH143" s="42">
        <v>32.720561715318297</v>
      </c>
      <c r="AI143" s="42">
        <v>34.445523703549497</v>
      </c>
      <c r="AJ143" s="42">
        <v>36.0938912336931</v>
      </c>
      <c r="AK143" s="42">
        <v>37.6511293897155</v>
      </c>
    </row>
    <row r="144" spans="1:37" s="42" customFormat="1" x14ac:dyDescent="0.2">
      <c r="A144" s="42" t="s">
        <v>523</v>
      </c>
      <c r="B144" s="42" t="s">
        <v>522</v>
      </c>
      <c r="C144" s="42" t="s">
        <v>362</v>
      </c>
      <c r="D144" s="42" t="s">
        <v>525</v>
      </c>
      <c r="E144" s="56" t="str">
        <f>VLOOKUP(C144,Classif!$C$3:$I$220,7,0)</f>
        <v>HIC</v>
      </c>
      <c r="F144" s="42" t="s">
        <v>524</v>
      </c>
      <c r="S144" s="42">
        <v>107.715314596384</v>
      </c>
      <c r="T144" s="42">
        <v>128.70738453641499</v>
      </c>
      <c r="U144" s="42">
        <v>139.148363723964</v>
      </c>
      <c r="V144" s="42">
        <v>143.014139052356</v>
      </c>
      <c r="W144" s="42">
        <v>146.81008032695601</v>
      </c>
      <c r="X144" s="42">
        <v>151.92560927379299</v>
      </c>
      <c r="Y144" s="42">
        <v>158.78649579173799</v>
      </c>
      <c r="Z144" s="42">
        <v>166.85955713192001</v>
      </c>
      <c r="AA144" s="42">
        <v>175.25500536440001</v>
      </c>
      <c r="AB144" s="42">
        <v>183.69026386761001</v>
      </c>
      <c r="AC144" s="42">
        <v>192.37440600640599</v>
      </c>
      <c r="AD144" s="42">
        <v>201.207440492752</v>
      </c>
      <c r="AE144" s="42">
        <v>209.90778172818901</v>
      </c>
      <c r="AF144" s="42">
        <v>218.34565468502799</v>
      </c>
      <c r="AG144" s="42">
        <v>226.50133931941099</v>
      </c>
      <c r="AH144" s="42">
        <v>234.44947615881699</v>
      </c>
      <c r="AI144" s="42">
        <v>242.48120093153599</v>
      </c>
      <c r="AJ144" s="42">
        <v>250.92881799701101</v>
      </c>
      <c r="AK144" s="42">
        <v>259.94145960884299</v>
      </c>
    </row>
    <row r="145" spans="1:37" s="42" customFormat="1" x14ac:dyDescent="0.2">
      <c r="A145" s="42" t="s">
        <v>523</v>
      </c>
      <c r="B145" s="42" t="s">
        <v>522</v>
      </c>
      <c r="C145" s="42" t="s">
        <v>361</v>
      </c>
      <c r="D145" s="42" t="s">
        <v>525</v>
      </c>
      <c r="E145" s="56" t="str">
        <f>VLOOKUP(C145,Classif!$C$3:$I$220,7,0)</f>
        <v>HIC</v>
      </c>
      <c r="F145" s="42" t="s">
        <v>524</v>
      </c>
      <c r="S145" s="42">
        <v>50.063260241331903</v>
      </c>
      <c r="T145" s="42">
        <v>53.474065517229697</v>
      </c>
      <c r="U145" s="42">
        <v>53.402789037676598</v>
      </c>
      <c r="V145" s="42">
        <v>53.2644608658536</v>
      </c>
      <c r="W145" s="42">
        <v>54.464599914262003</v>
      </c>
      <c r="X145" s="42">
        <v>57.004310332227497</v>
      </c>
      <c r="Y145" s="42">
        <v>60.520225715301102</v>
      </c>
      <c r="Z145" s="42">
        <v>64.567419518366194</v>
      </c>
      <c r="AA145" s="42">
        <v>68.7205275833184</v>
      </c>
      <c r="AB145" s="42">
        <v>72.999107257852401</v>
      </c>
      <c r="AC145" s="42">
        <v>77.6303667330927</v>
      </c>
      <c r="AD145" s="42">
        <v>82.677649216158102</v>
      </c>
      <c r="AE145" s="42">
        <v>88.060818382360296</v>
      </c>
      <c r="AF145" s="42">
        <v>93.6615769609854</v>
      </c>
      <c r="AG145" s="42">
        <v>99.389091880907102</v>
      </c>
      <c r="AH145" s="42">
        <v>105.173647998044</v>
      </c>
      <c r="AI145" s="42">
        <v>111.018048501377</v>
      </c>
      <c r="AJ145" s="42">
        <v>116.941302754023</v>
      </c>
      <c r="AK145" s="42">
        <v>122.943275660241</v>
      </c>
    </row>
    <row r="146" spans="1:37" s="42" customFormat="1" x14ac:dyDescent="0.2">
      <c r="A146" s="42" t="s">
        <v>523</v>
      </c>
      <c r="B146" s="42" t="s">
        <v>522</v>
      </c>
      <c r="C146" s="42" t="s">
        <v>360</v>
      </c>
      <c r="D146" s="42" t="s">
        <v>525</v>
      </c>
      <c r="E146" s="56" t="str">
        <f>VLOOKUP(C146,Classif!$C$3:$I$220,7,0)</f>
        <v>HIC</v>
      </c>
      <c r="F146" s="42" t="s">
        <v>524</v>
      </c>
      <c r="S146" s="42">
        <v>319.326420406713</v>
      </c>
      <c r="T146" s="42">
        <v>379.00550354950798</v>
      </c>
      <c r="U146" s="42">
        <v>452.46309171813402</v>
      </c>
      <c r="V146" s="42">
        <v>550.36777229043105</v>
      </c>
      <c r="W146" s="42">
        <v>650.95385237353003</v>
      </c>
      <c r="X146" s="42">
        <v>745.98381694567001</v>
      </c>
      <c r="Y146" s="42">
        <v>835.04928237546801</v>
      </c>
      <c r="Z146" s="42">
        <v>920.150872360996</v>
      </c>
      <c r="AA146" s="42">
        <v>1004.05816606426</v>
      </c>
      <c r="AB146" s="42">
        <v>1089.7866292211399</v>
      </c>
      <c r="AC146" s="42">
        <v>1179.54112964553</v>
      </c>
      <c r="AD146" s="42">
        <v>1272.28407275326</v>
      </c>
      <c r="AE146" s="42">
        <v>1366.46551897534</v>
      </c>
      <c r="AF146" s="42">
        <v>1461.0875374055199</v>
      </c>
      <c r="AG146" s="42">
        <v>1556.02265087111</v>
      </c>
      <c r="AH146" s="42">
        <v>1651.3865261712399</v>
      </c>
      <c r="AI146" s="42">
        <v>1747.0577876259799</v>
      </c>
      <c r="AJ146" s="42">
        <v>1841.8964156792099</v>
      </c>
      <c r="AK146" s="42">
        <v>1934.34016908081</v>
      </c>
    </row>
    <row r="147" spans="1:37" s="42" customFormat="1" x14ac:dyDescent="0.2">
      <c r="A147" s="42" t="s">
        <v>523</v>
      </c>
      <c r="B147" s="42" t="s">
        <v>522</v>
      </c>
      <c r="C147" s="42" t="s">
        <v>359</v>
      </c>
      <c r="D147" s="42" t="s">
        <v>525</v>
      </c>
      <c r="E147" s="56" t="str">
        <f>VLOOKUP(C147,Classif!$C$3:$I$220,7,0)</f>
        <v>LMC</v>
      </c>
      <c r="F147" s="42" t="s">
        <v>524</v>
      </c>
      <c r="S147" s="42">
        <v>4.6043569540289004</v>
      </c>
      <c r="T147" s="42">
        <v>4.6228348793335403</v>
      </c>
      <c r="U147" s="42">
        <v>5.2965769260531399</v>
      </c>
      <c r="V147" s="42">
        <v>6.2265057366678001</v>
      </c>
      <c r="W147" s="42">
        <v>7.5452439798185402</v>
      </c>
      <c r="X147" s="42">
        <v>9.2257084513015997</v>
      </c>
      <c r="Y147" s="42">
        <v>11.1884411946025</v>
      </c>
      <c r="Z147" s="42">
        <v>13.3928522430386</v>
      </c>
      <c r="AA147" s="42">
        <v>15.820277199476999</v>
      </c>
      <c r="AB147" s="42">
        <v>18.4609279770035</v>
      </c>
      <c r="AC147" s="42">
        <v>21.273118171468901</v>
      </c>
      <c r="AD147" s="42">
        <v>24.197204934187099</v>
      </c>
      <c r="AE147" s="42">
        <v>27.176214446432201</v>
      </c>
      <c r="AF147" s="42">
        <v>30.130828004465801</v>
      </c>
      <c r="AG147" s="42">
        <v>32.994182535190902</v>
      </c>
      <c r="AH147" s="42">
        <v>35.7338624192531</v>
      </c>
      <c r="AI147" s="42">
        <v>38.324816732113902</v>
      </c>
      <c r="AJ147" s="42">
        <v>40.754084931943297</v>
      </c>
      <c r="AK147" s="42">
        <v>43.01156984915</v>
      </c>
    </row>
    <row r="148" spans="1:37" s="42" customFormat="1" x14ac:dyDescent="0.2">
      <c r="A148" s="42" t="s">
        <v>523</v>
      </c>
      <c r="B148" s="42" t="s">
        <v>522</v>
      </c>
      <c r="C148" s="42" t="s">
        <v>358</v>
      </c>
      <c r="D148" s="42" t="s">
        <v>525</v>
      </c>
      <c r="E148" s="56" t="str">
        <f>VLOOKUP(C148,Classif!$C$3:$I$220,7,0)</f>
        <v>LIC</v>
      </c>
      <c r="F148" s="42" t="s">
        <v>524</v>
      </c>
      <c r="S148" s="42">
        <v>86.945023154826899</v>
      </c>
      <c r="T148" s="42">
        <v>104.390691447761</v>
      </c>
      <c r="U148" s="42">
        <v>131.69647965162801</v>
      </c>
      <c r="V148" s="42">
        <v>162.55530645099901</v>
      </c>
      <c r="W148" s="42">
        <v>196.42219244847701</v>
      </c>
      <c r="X148" s="42">
        <v>233.19532698808899</v>
      </c>
      <c r="Y148" s="42">
        <v>272.88612841231702</v>
      </c>
      <c r="Z148" s="42">
        <v>315.05756283356402</v>
      </c>
      <c r="AA148" s="42">
        <v>359.66163638938798</v>
      </c>
      <c r="AB148" s="42">
        <v>407.27900227219999</v>
      </c>
      <c r="AC148" s="42">
        <v>458.60743390530598</v>
      </c>
      <c r="AD148" s="42">
        <v>514.41551899177705</v>
      </c>
      <c r="AE148" s="42">
        <v>574.61250461573297</v>
      </c>
      <c r="AF148" s="42">
        <v>639.18265712001596</v>
      </c>
      <c r="AG148" s="42">
        <v>720.20342042474704</v>
      </c>
      <c r="AH148" s="42">
        <v>811.70165147506896</v>
      </c>
      <c r="AI148" s="42">
        <v>902.96110196595998</v>
      </c>
      <c r="AJ148" s="42">
        <v>981.89413065061603</v>
      </c>
      <c r="AK148" s="42">
        <v>1046.2818005624799</v>
      </c>
    </row>
    <row r="149" spans="1:37" s="42" customFormat="1" x14ac:dyDescent="0.2">
      <c r="A149" s="42" t="s">
        <v>523</v>
      </c>
      <c r="B149" s="42" t="s">
        <v>522</v>
      </c>
      <c r="C149" s="42" t="s">
        <v>357</v>
      </c>
      <c r="D149" s="42" t="s">
        <v>525</v>
      </c>
      <c r="E149" s="56" t="str">
        <f>VLOOKUP(C149,Classif!$C$3:$I$220,7,0)</f>
        <v>LIC</v>
      </c>
      <c r="F149" s="42" t="s">
        <v>524</v>
      </c>
      <c r="S149" s="42">
        <v>13.178414079701</v>
      </c>
      <c r="T149" s="42">
        <v>19.230039767840299</v>
      </c>
      <c r="U149" s="42">
        <v>22.3767291514725</v>
      </c>
      <c r="V149" s="42">
        <v>26.454142404045999</v>
      </c>
      <c r="W149" s="42">
        <v>31.539825608056301</v>
      </c>
      <c r="X149" s="42">
        <v>37.975191068523301</v>
      </c>
      <c r="Y149" s="42">
        <v>45.958262348133402</v>
      </c>
      <c r="Z149" s="42">
        <v>55.651160374989601</v>
      </c>
      <c r="AA149" s="42">
        <v>67.371364093068706</v>
      </c>
      <c r="AB149" s="42">
        <v>81.564746227763095</v>
      </c>
      <c r="AC149" s="42">
        <v>98.621115487882506</v>
      </c>
      <c r="AD149" s="42">
        <v>118.887634920743</v>
      </c>
      <c r="AE149" s="42">
        <v>142.73805062284899</v>
      </c>
      <c r="AF149" s="42">
        <v>170.653061183288</v>
      </c>
      <c r="AG149" s="42">
        <v>202.82610943458201</v>
      </c>
      <c r="AH149" s="42">
        <v>239.678588295488</v>
      </c>
      <c r="AI149" s="42">
        <v>281.43761361244202</v>
      </c>
      <c r="AJ149" s="42">
        <v>328.22300461230799</v>
      </c>
      <c r="AK149" s="42">
        <v>379.85620145152399</v>
      </c>
    </row>
    <row r="150" spans="1:37" s="42" customFormat="1" x14ac:dyDescent="0.2">
      <c r="A150" s="42" t="s">
        <v>523</v>
      </c>
      <c r="B150" s="42" t="s">
        <v>522</v>
      </c>
      <c r="C150" s="42" t="s">
        <v>356</v>
      </c>
      <c r="D150" s="42" t="s">
        <v>525</v>
      </c>
      <c r="E150" s="56" t="str">
        <f>VLOOKUP(C150,Classif!$C$3:$I$220,7,0)</f>
        <v>LIC</v>
      </c>
      <c r="F150" s="42" t="s">
        <v>524</v>
      </c>
      <c r="S150" s="42">
        <v>4.6980787867306102</v>
      </c>
      <c r="T150" s="42">
        <v>4.6166509867285503</v>
      </c>
      <c r="U150" s="42">
        <v>4.82295995879669</v>
      </c>
      <c r="V150" s="42">
        <v>5.1419805588677203</v>
      </c>
      <c r="W150" s="42">
        <v>5.7603914104435798</v>
      </c>
      <c r="X150" s="42">
        <v>6.6853797069931398</v>
      </c>
      <c r="Y150" s="42">
        <v>8.0993210721746394</v>
      </c>
      <c r="Z150" s="42">
        <v>9.9483755030895402</v>
      </c>
      <c r="AA150" s="42">
        <v>12.150462132911301</v>
      </c>
      <c r="AB150" s="42">
        <v>14.591803003234601</v>
      </c>
      <c r="AC150" s="42">
        <v>17.299439292347898</v>
      </c>
      <c r="AD150" s="42">
        <v>20.365236164939802</v>
      </c>
      <c r="AE150" s="42">
        <v>23.916145716172</v>
      </c>
      <c r="AF150" s="42">
        <v>28.098319974140999</v>
      </c>
      <c r="AG150" s="42">
        <v>33.061974921548398</v>
      </c>
      <c r="AH150" s="42">
        <v>38.991450895583597</v>
      </c>
      <c r="AI150" s="42">
        <v>46.090890905154097</v>
      </c>
      <c r="AJ150" s="42">
        <v>54.585231322912001</v>
      </c>
      <c r="AK150" s="42">
        <v>64.667686382790194</v>
      </c>
    </row>
    <row r="151" spans="1:37" s="42" customFormat="1" x14ac:dyDescent="0.2">
      <c r="A151" s="42" t="s">
        <v>523</v>
      </c>
      <c r="B151" s="42" t="s">
        <v>522</v>
      </c>
      <c r="C151" s="42" t="s">
        <v>355</v>
      </c>
      <c r="D151" s="42" t="s">
        <v>525</v>
      </c>
      <c r="E151" s="56" t="str">
        <f>VLOOKUP(C151,Classif!$C$3:$I$220,7,0)</f>
        <v>UMC</v>
      </c>
      <c r="F151" s="42" t="s">
        <v>524</v>
      </c>
      <c r="S151" s="42">
        <v>514.29650579625002</v>
      </c>
      <c r="T151" s="42">
        <v>643.008944136276</v>
      </c>
      <c r="U151" s="42">
        <v>743.89264195543103</v>
      </c>
      <c r="V151" s="42">
        <v>852.82441986481604</v>
      </c>
      <c r="W151" s="42">
        <v>972.15860814240602</v>
      </c>
      <c r="X151" s="42">
        <v>1102.4035975381601</v>
      </c>
      <c r="Y151" s="42">
        <v>1257.8302790340799</v>
      </c>
      <c r="Z151" s="42">
        <v>1428.3886557257199</v>
      </c>
      <c r="AA151" s="42">
        <v>1627.7222330356201</v>
      </c>
      <c r="AB151" s="42">
        <v>1830.5780902337001</v>
      </c>
      <c r="AC151" s="42">
        <v>2013.5045221928499</v>
      </c>
      <c r="AD151" s="42">
        <v>2154.7119854166799</v>
      </c>
      <c r="AE151" s="42">
        <v>2263.9695061981702</v>
      </c>
      <c r="AF151" s="42">
        <v>2361.9696217485098</v>
      </c>
      <c r="AG151" s="42">
        <v>2463.0152537982099</v>
      </c>
      <c r="AH151" s="42">
        <v>2570.3071704960698</v>
      </c>
      <c r="AI151" s="42">
        <v>2681.42077403861</v>
      </c>
      <c r="AJ151" s="42">
        <v>2793.2168268732698</v>
      </c>
      <c r="AK151" s="42">
        <v>2903.1700505234799</v>
      </c>
    </row>
    <row r="152" spans="1:37" s="42" customFormat="1" x14ac:dyDescent="0.2">
      <c r="A152" s="42" t="s">
        <v>523</v>
      </c>
      <c r="B152" s="42" t="s">
        <v>522</v>
      </c>
      <c r="C152" s="42" t="s">
        <v>354</v>
      </c>
      <c r="D152" s="42" t="s">
        <v>525</v>
      </c>
      <c r="E152" s="56" t="str">
        <f>VLOOKUP(C152,Classif!$C$3:$I$220,7,0)</f>
        <v>LMC</v>
      </c>
      <c r="F152" s="42" t="s">
        <v>524</v>
      </c>
      <c r="S152" s="42">
        <v>13.767613285102099</v>
      </c>
      <c r="T152" s="42">
        <v>25.292043720824399</v>
      </c>
      <c r="U152" s="42">
        <v>51.467147964430097</v>
      </c>
      <c r="V152" s="42">
        <v>95.5622658822099</v>
      </c>
      <c r="W152" s="42">
        <v>145.30822330132801</v>
      </c>
      <c r="X152" s="42">
        <v>188.040557136415</v>
      </c>
      <c r="Y152" s="42">
        <v>218.52044827489701</v>
      </c>
      <c r="Z152" s="42">
        <v>238.885752530106</v>
      </c>
      <c r="AA152" s="42">
        <v>253.05288739555999</v>
      </c>
      <c r="AB152" s="42">
        <v>264.75402216638201</v>
      </c>
      <c r="AC152" s="42">
        <v>276.08182057538897</v>
      </c>
      <c r="AD152" s="42">
        <v>288.65138732648597</v>
      </c>
      <c r="AE152" s="42">
        <v>303.15403833235399</v>
      </c>
      <c r="AF152" s="42">
        <v>319.58404218027601</v>
      </c>
      <c r="AG152" s="42">
        <v>337.44533440806299</v>
      </c>
      <c r="AH152" s="42">
        <v>356.572879144372</v>
      </c>
      <c r="AI152" s="42">
        <v>376.93382646575299</v>
      </c>
      <c r="AJ152" s="42">
        <v>398.75717573408099</v>
      </c>
      <c r="AK152" s="42">
        <v>422.237655879746</v>
      </c>
    </row>
    <row r="153" spans="1:37" s="42" customFormat="1" x14ac:dyDescent="0.2">
      <c r="A153" s="42" t="s">
        <v>523</v>
      </c>
      <c r="B153" s="42" t="s">
        <v>522</v>
      </c>
      <c r="C153" s="42" t="s">
        <v>353</v>
      </c>
      <c r="D153" s="42" t="s">
        <v>525</v>
      </c>
      <c r="E153" s="56" t="str">
        <f>VLOOKUP(C153,Classif!$C$3:$I$220,7,0)</f>
        <v>UMC</v>
      </c>
      <c r="F153" s="42" t="s">
        <v>524</v>
      </c>
      <c r="S153" s="42">
        <v>33.882003611613101</v>
      </c>
      <c r="T153" s="42">
        <v>54.734466693541599</v>
      </c>
      <c r="U153" s="42">
        <v>83.212542298421994</v>
      </c>
      <c r="V153" s="42">
        <v>114.08692034593101</v>
      </c>
      <c r="W153" s="42">
        <v>141.46618944499801</v>
      </c>
      <c r="X153" s="42">
        <v>162.933098622568</v>
      </c>
      <c r="Y153" s="42">
        <v>179.74483934181299</v>
      </c>
      <c r="Z153" s="42">
        <v>193.523357809765</v>
      </c>
      <c r="AA153" s="42">
        <v>205.765686541967</v>
      </c>
      <c r="AB153" s="42">
        <v>217.408408242305</v>
      </c>
      <c r="AC153" s="42">
        <v>229.014077791239</v>
      </c>
      <c r="AD153" s="42">
        <v>240.869618934351</v>
      </c>
      <c r="AE153" s="42">
        <v>253.03579676240901</v>
      </c>
      <c r="AF153" s="42">
        <v>265.39614946927202</v>
      </c>
      <c r="AG153" s="42">
        <v>277.85224491085</v>
      </c>
      <c r="AH153" s="42">
        <v>290.41473062567201</v>
      </c>
      <c r="AI153" s="42">
        <v>303.15246656239702</v>
      </c>
      <c r="AJ153" s="42">
        <v>316.32316549674601</v>
      </c>
      <c r="AK153" s="42">
        <v>330.00481022732498</v>
      </c>
    </row>
    <row r="154" spans="1:37" s="42" customFormat="1" x14ac:dyDescent="0.2">
      <c r="A154" s="42" t="s">
        <v>523</v>
      </c>
      <c r="B154" s="42" t="s">
        <v>522</v>
      </c>
      <c r="C154" s="42" t="s">
        <v>352</v>
      </c>
      <c r="D154" s="42" t="s">
        <v>525</v>
      </c>
      <c r="E154" s="56" t="str">
        <f>VLOOKUP(C154,Classif!$C$3:$I$220,7,0)</f>
        <v>LMC</v>
      </c>
      <c r="F154" s="42" t="s">
        <v>524</v>
      </c>
      <c r="S154" s="42">
        <v>1.3074657228226101</v>
      </c>
      <c r="T154" s="42">
        <v>2.1433930957756702</v>
      </c>
      <c r="U154" s="42">
        <v>3.8305779651043301</v>
      </c>
      <c r="V154" s="42">
        <v>6.4697423132814098</v>
      </c>
      <c r="W154" s="42">
        <v>9.83053860864044</v>
      </c>
      <c r="X154" s="42">
        <v>13.8300795593043</v>
      </c>
      <c r="Y154" s="42">
        <v>18.306470806586798</v>
      </c>
      <c r="Z154" s="42">
        <v>23.177949643944</v>
      </c>
      <c r="AA154" s="42">
        <v>28.3134910468433</v>
      </c>
      <c r="AB154" s="42">
        <v>33.606789911077598</v>
      </c>
      <c r="AC154" s="42">
        <v>38.9138326014792</v>
      </c>
      <c r="AD154" s="42">
        <v>44.281791979522097</v>
      </c>
      <c r="AE154" s="42">
        <v>49.8214165112947</v>
      </c>
      <c r="AF154" s="42">
        <v>55.639055287484297</v>
      </c>
      <c r="AG154" s="42">
        <v>61.743549382736802</v>
      </c>
      <c r="AH154" s="42">
        <v>68.137141475391402</v>
      </c>
      <c r="AI154" s="42">
        <v>74.778747405350302</v>
      </c>
      <c r="AJ154" s="42">
        <v>81.701927144556507</v>
      </c>
      <c r="AK154" s="42">
        <v>89.316206805767195</v>
      </c>
    </row>
    <row r="155" spans="1:37" s="42" customFormat="1" x14ac:dyDescent="0.2">
      <c r="A155" s="42" t="s">
        <v>523</v>
      </c>
      <c r="B155" s="42" t="s">
        <v>522</v>
      </c>
      <c r="C155" s="42" t="s">
        <v>351</v>
      </c>
      <c r="D155" s="42" t="s">
        <v>525</v>
      </c>
      <c r="E155" s="56" t="str">
        <f>VLOOKUP(C155,Classif!$C$3:$I$220,7,0)</f>
        <v>UMC</v>
      </c>
      <c r="F155" s="42" t="s">
        <v>524</v>
      </c>
      <c r="S155" s="42">
        <v>0.82556258172351205</v>
      </c>
      <c r="T155" s="42">
        <v>0.90482900637838404</v>
      </c>
      <c r="U155" s="42">
        <v>0.99051277883878497</v>
      </c>
      <c r="V155" s="42">
        <v>1.10341409415903</v>
      </c>
      <c r="W155" s="42">
        <v>1.2333555705319901</v>
      </c>
      <c r="X155" s="42">
        <v>1.37360335264839</v>
      </c>
      <c r="Y155" s="42">
        <v>1.51703917067659</v>
      </c>
      <c r="Z155" s="42">
        <v>1.6575020783232299</v>
      </c>
      <c r="AA155" s="42">
        <v>1.78857031929054</v>
      </c>
      <c r="AB155" s="42">
        <v>1.9063382085661</v>
      </c>
      <c r="AC155" s="42">
        <v>2.0118563331843702</v>
      </c>
      <c r="AD155" s="42">
        <v>2.1146562795969901</v>
      </c>
      <c r="AE155" s="42">
        <v>2.22239031957014</v>
      </c>
      <c r="AF155" s="42">
        <v>2.3400736995146199</v>
      </c>
      <c r="AG155" s="42">
        <v>2.4661555848650298</v>
      </c>
      <c r="AH155" s="42">
        <v>2.5981219112557001</v>
      </c>
      <c r="AI155" s="42">
        <v>2.7331977081171099</v>
      </c>
      <c r="AJ155" s="42">
        <v>2.8727106778345299</v>
      </c>
      <c r="AK155" s="42">
        <v>3.0303676918055</v>
      </c>
    </row>
    <row r="156" spans="1:37" s="42" customFormat="1" x14ac:dyDescent="0.2">
      <c r="A156" s="42" t="s">
        <v>523</v>
      </c>
      <c r="B156" s="42" t="s">
        <v>522</v>
      </c>
      <c r="C156" s="42" t="s">
        <v>350</v>
      </c>
      <c r="D156" s="42" t="s">
        <v>525</v>
      </c>
      <c r="E156" s="56" t="str">
        <f>VLOOKUP(C156,Classif!$C$3:$I$220,7,0)</f>
        <v>HIC</v>
      </c>
      <c r="F156" s="42" t="s">
        <v>524</v>
      </c>
      <c r="S156" s="42">
        <v>38.200892927400901</v>
      </c>
      <c r="T156" s="42">
        <v>46.2349176760737</v>
      </c>
      <c r="U156" s="42">
        <v>40.271622001231698</v>
      </c>
      <c r="V156" s="42">
        <v>32.116279942899801</v>
      </c>
      <c r="W156" s="42">
        <v>28.1226299360324</v>
      </c>
      <c r="X156" s="42">
        <v>27.1247272879151</v>
      </c>
      <c r="Y156" s="42">
        <v>27.901464649678498</v>
      </c>
      <c r="Z156" s="42">
        <v>29.322645643490802</v>
      </c>
      <c r="AA156" s="42">
        <v>30.761795222445301</v>
      </c>
      <c r="AB156" s="42">
        <v>31.948137060273702</v>
      </c>
      <c r="AC156" s="42">
        <v>32.909808381053502</v>
      </c>
      <c r="AD156" s="42">
        <v>33.752552493730299</v>
      </c>
      <c r="AE156" s="42">
        <v>34.551551217204597</v>
      </c>
      <c r="AF156" s="42">
        <v>35.342805603656601</v>
      </c>
      <c r="AG156" s="42">
        <v>36.139754533789898</v>
      </c>
      <c r="AH156" s="42">
        <v>36.976938057799202</v>
      </c>
      <c r="AI156" s="42">
        <v>37.890695134637198</v>
      </c>
      <c r="AJ156" s="42">
        <v>38.9225220782848</v>
      </c>
      <c r="AK156" s="42">
        <v>40.076382427680201</v>
      </c>
    </row>
    <row r="157" spans="1:37" s="42" customFormat="1" x14ac:dyDescent="0.2">
      <c r="A157" s="42" t="s">
        <v>523</v>
      </c>
      <c r="B157" s="42" t="s">
        <v>522</v>
      </c>
      <c r="C157" s="42" t="s">
        <v>349</v>
      </c>
      <c r="D157" s="42" t="s">
        <v>525</v>
      </c>
      <c r="E157" s="56" t="str">
        <f>VLOOKUP(C157,Classif!$C$3:$I$220,7,0)</f>
        <v>LMC</v>
      </c>
      <c r="F157" s="42" t="s">
        <v>524</v>
      </c>
      <c r="S157" s="42">
        <v>65.648038491292894</v>
      </c>
      <c r="T157" s="42">
        <v>81.152475092473296</v>
      </c>
      <c r="U157" s="42">
        <v>96.327421730056798</v>
      </c>
      <c r="V157" s="42">
        <v>107.432997651657</v>
      </c>
      <c r="W157" s="42">
        <v>120.60013505032801</v>
      </c>
      <c r="X157" s="42">
        <v>138.55815015974301</v>
      </c>
      <c r="Y157" s="42">
        <v>163.554651803822</v>
      </c>
      <c r="Z157" s="42">
        <v>193.96489572402399</v>
      </c>
      <c r="AA157" s="42">
        <v>227.641063911592</v>
      </c>
      <c r="AB157" s="42">
        <v>259.96445473180199</v>
      </c>
      <c r="AC157" s="42">
        <v>286.93667879459002</v>
      </c>
      <c r="AD157" s="42">
        <v>306.687091324373</v>
      </c>
      <c r="AE157" s="42">
        <v>320.18774374588497</v>
      </c>
      <c r="AF157" s="42">
        <v>329.46511127753502</v>
      </c>
      <c r="AG157" s="42">
        <v>336.480640586557</v>
      </c>
      <c r="AH157" s="42">
        <v>342.76514710651003</v>
      </c>
      <c r="AI157" s="42">
        <v>349.81772390259101</v>
      </c>
      <c r="AJ157" s="42">
        <v>359.49352057740401</v>
      </c>
      <c r="AK157" s="42">
        <v>372.40697649054698</v>
      </c>
    </row>
    <row r="158" spans="1:37" s="42" customFormat="1" x14ac:dyDescent="0.2">
      <c r="A158" s="42" t="s">
        <v>523</v>
      </c>
      <c r="B158" s="42" t="s">
        <v>522</v>
      </c>
      <c r="C158" s="42" t="s">
        <v>348</v>
      </c>
      <c r="D158" s="42" t="s">
        <v>525</v>
      </c>
      <c r="E158" s="56" t="str">
        <f>VLOOKUP(C158,Classif!$C$3:$I$220,7,0)</f>
        <v>UMC</v>
      </c>
      <c r="F158" s="42" t="s">
        <v>524</v>
      </c>
      <c r="S158" s="42">
        <v>761.93974908626001</v>
      </c>
      <c r="T158" s="42">
        <v>850.08248791726999</v>
      </c>
      <c r="U158" s="42">
        <v>994.26203809555795</v>
      </c>
      <c r="V158" s="42">
        <v>1167.59070774362</v>
      </c>
      <c r="W158" s="42">
        <v>1349.85527227078</v>
      </c>
      <c r="X158" s="42">
        <v>1541.69810258913</v>
      </c>
      <c r="Y158" s="42">
        <v>1741.68756493621</v>
      </c>
      <c r="Z158" s="42">
        <v>1950.3629037099699</v>
      </c>
      <c r="AA158" s="42">
        <v>2162.6967981920202</v>
      </c>
      <c r="AB158" s="42">
        <v>2378.47780915368</v>
      </c>
      <c r="AC158" s="42">
        <v>2645.88266035476</v>
      </c>
      <c r="AD158" s="42">
        <v>2950.0911139022701</v>
      </c>
      <c r="AE158" s="42">
        <v>3262.2909698082699</v>
      </c>
      <c r="AF158" s="42">
        <v>3563.3671004656999</v>
      </c>
      <c r="AG158" s="42">
        <v>3857.6903932243899</v>
      </c>
      <c r="AH158" s="42">
        <v>4149.4007677911404</v>
      </c>
      <c r="AI158" s="42">
        <v>4438.1938001336503</v>
      </c>
      <c r="AJ158" s="42">
        <v>4722.9001043390099</v>
      </c>
      <c r="AK158" s="42">
        <v>5000.7158974532504</v>
      </c>
    </row>
    <row r="159" spans="1:37" s="42" customFormat="1" x14ac:dyDescent="0.2">
      <c r="A159" s="42" t="s">
        <v>523</v>
      </c>
      <c r="B159" s="42" t="s">
        <v>522</v>
      </c>
      <c r="C159" s="42" t="s">
        <v>347</v>
      </c>
      <c r="D159" s="42" t="s">
        <v>525</v>
      </c>
      <c r="E159" s="56" t="str">
        <f>VLOOKUP(C159,Classif!$C$3:$I$220,7,0)</f>
        <v>LMC</v>
      </c>
      <c r="F159" s="42" t="s">
        <v>524</v>
      </c>
      <c r="S159" s="42">
        <v>48.822496285039698</v>
      </c>
      <c r="T159" s="42">
        <v>74.149750658913007</v>
      </c>
      <c r="U159" s="42">
        <v>93.531811787668303</v>
      </c>
      <c r="V159" s="42">
        <v>111.478660488846</v>
      </c>
      <c r="W159" s="42">
        <v>131.62413446740601</v>
      </c>
      <c r="X159" s="42">
        <v>155.275519808984</v>
      </c>
      <c r="Y159" s="42">
        <v>183.609797793626</v>
      </c>
      <c r="Z159" s="42">
        <v>217.89415088571101</v>
      </c>
      <c r="AA159" s="42">
        <v>259.55813753375901</v>
      </c>
      <c r="AB159" s="42">
        <v>308.93067807973102</v>
      </c>
      <c r="AC159" s="42">
        <v>366.20611187601997</v>
      </c>
      <c r="AD159" s="42">
        <v>432.22086639465499</v>
      </c>
      <c r="AE159" s="42">
        <v>508.289721392621</v>
      </c>
      <c r="AF159" s="42">
        <v>595.64280287643703</v>
      </c>
      <c r="AG159" s="42">
        <v>697.311448142362</v>
      </c>
      <c r="AH159" s="42">
        <v>816.45533596750897</v>
      </c>
      <c r="AI159" s="42">
        <v>955.49175386961304</v>
      </c>
      <c r="AJ159" s="42">
        <v>1115.0705191617999</v>
      </c>
      <c r="AK159" s="42">
        <v>1295.00687021201</v>
      </c>
    </row>
    <row r="160" spans="1:37" s="42" customFormat="1" x14ac:dyDescent="0.2">
      <c r="A160" s="42" t="s">
        <v>523</v>
      </c>
      <c r="B160" s="42" t="s">
        <v>522</v>
      </c>
      <c r="C160" s="42" t="s">
        <v>346</v>
      </c>
      <c r="D160" s="42" t="s">
        <v>525</v>
      </c>
      <c r="E160" s="56" t="str">
        <f>VLOOKUP(C160,Classif!$C$3:$I$220,7,0)</f>
        <v>LIC</v>
      </c>
      <c r="F160" s="42" t="s">
        <v>524</v>
      </c>
      <c r="S160" s="42">
        <v>37.296772283684497</v>
      </c>
      <c r="T160" s="42">
        <v>53.287479777214699</v>
      </c>
      <c r="U160" s="42">
        <v>69.217311376704401</v>
      </c>
      <c r="V160" s="42">
        <v>87.082941206780603</v>
      </c>
      <c r="W160" s="42">
        <v>109.261718685163</v>
      </c>
      <c r="X160" s="42">
        <v>137.38357025034699</v>
      </c>
      <c r="Y160" s="42">
        <v>172.88968456808001</v>
      </c>
      <c r="Z160" s="42">
        <v>217.726929095869</v>
      </c>
      <c r="AA160" s="42">
        <v>273.90905535615298</v>
      </c>
      <c r="AB160" s="42">
        <v>343.13520729302701</v>
      </c>
      <c r="AC160" s="42">
        <v>426.640286768279</v>
      </c>
      <c r="AD160" s="42">
        <v>525.88029176057103</v>
      </c>
      <c r="AE160" s="42">
        <v>642.10170040350397</v>
      </c>
      <c r="AF160" s="42">
        <v>776.807643484751</v>
      </c>
      <c r="AG160" s="42">
        <v>931.52560639721298</v>
      </c>
      <c r="AH160" s="42">
        <v>1107.1076466208999</v>
      </c>
      <c r="AI160" s="42">
        <v>1303.3098233165399</v>
      </c>
      <c r="AJ160" s="42">
        <v>1518.04809536062</v>
      </c>
      <c r="AK160" s="42">
        <v>1749.1362649130299</v>
      </c>
    </row>
    <row r="161" spans="1:37" s="42" customFormat="1" x14ac:dyDescent="0.2">
      <c r="A161" s="42" t="s">
        <v>523</v>
      </c>
      <c r="B161" s="42" t="s">
        <v>522</v>
      </c>
      <c r="C161" s="42" t="s">
        <v>345</v>
      </c>
      <c r="D161" s="42" t="s">
        <v>525</v>
      </c>
      <c r="E161" s="56" t="str">
        <f>VLOOKUP(C161,Classif!$C$3:$I$220,7,0)</f>
        <v>LMC</v>
      </c>
      <c r="F161" s="42" t="s">
        <v>524</v>
      </c>
      <c r="S161" s="42">
        <v>293.16717777637598</v>
      </c>
      <c r="T161" s="42">
        <v>398.926755958569</v>
      </c>
      <c r="U161" s="42">
        <v>552.39876594818099</v>
      </c>
      <c r="V161" s="42">
        <v>751.51516582937495</v>
      </c>
      <c r="W161" s="42">
        <v>924.08073965810297</v>
      </c>
      <c r="X161" s="42">
        <v>1048.8416136639501</v>
      </c>
      <c r="Y161" s="42">
        <v>1132.4216803807301</v>
      </c>
      <c r="Z161" s="42">
        <v>1191.98009917639</v>
      </c>
      <c r="AA161" s="42">
        <v>1240.1869427412</v>
      </c>
      <c r="AB161" s="42">
        <v>1289.53129627056</v>
      </c>
      <c r="AC161" s="42">
        <v>1347.70906552171</v>
      </c>
      <c r="AD161" s="42">
        <v>1414.50896608575</v>
      </c>
      <c r="AE161" s="42">
        <v>1486.61098980264</v>
      </c>
      <c r="AF161" s="42">
        <v>1560.5577294176701</v>
      </c>
      <c r="AG161" s="42">
        <v>1634.1644817742399</v>
      </c>
      <c r="AH161" s="42">
        <v>1706.7775159115399</v>
      </c>
      <c r="AI161" s="42">
        <v>1778.9426027184099</v>
      </c>
      <c r="AJ161" s="42">
        <v>1851.0928024822499</v>
      </c>
      <c r="AK161" s="42">
        <v>1922.4524496245699</v>
      </c>
    </row>
    <row r="162" spans="1:37" s="42" customFormat="1" x14ac:dyDescent="0.2">
      <c r="A162" s="42" t="s">
        <v>523</v>
      </c>
      <c r="B162" s="42" t="s">
        <v>522</v>
      </c>
      <c r="C162" s="42" t="s">
        <v>344</v>
      </c>
      <c r="D162" s="42" t="s">
        <v>525</v>
      </c>
      <c r="E162" s="56" t="str">
        <f>VLOOKUP(C162,Classif!$C$3:$I$220,7,0)</f>
        <v>HIC</v>
      </c>
      <c r="F162" s="42" t="s">
        <v>524</v>
      </c>
      <c r="S162" s="42">
        <v>36.455682790860401</v>
      </c>
      <c r="T162" s="42">
        <v>46.12033512915</v>
      </c>
      <c r="U162" s="42">
        <v>55.938526156221101</v>
      </c>
      <c r="V162" s="42">
        <v>64.085426057476298</v>
      </c>
      <c r="W162" s="42">
        <v>70.904107060455601</v>
      </c>
      <c r="X162" s="42">
        <v>76.857067938106596</v>
      </c>
      <c r="Y162" s="42">
        <v>82.376197133485107</v>
      </c>
      <c r="Z162" s="42">
        <v>87.468214293176203</v>
      </c>
      <c r="AA162" s="42">
        <v>92.242168360892194</v>
      </c>
      <c r="AB162" s="42">
        <v>96.442067857733804</v>
      </c>
      <c r="AC162" s="42">
        <v>99.8506840431494</v>
      </c>
      <c r="AD162" s="42">
        <v>102.944448684878</v>
      </c>
      <c r="AE162" s="42">
        <v>108.262167473422</v>
      </c>
      <c r="AF162" s="42">
        <v>115.565944247934</v>
      </c>
      <c r="AG162" s="42">
        <v>123.98765891583901</v>
      </c>
      <c r="AH162" s="42">
        <v>132.376630864947</v>
      </c>
      <c r="AI162" s="42">
        <v>140.48109490509</v>
      </c>
      <c r="AJ162" s="42">
        <v>148.219646211179</v>
      </c>
      <c r="AK162" s="42">
        <v>155.59048190753899</v>
      </c>
    </row>
    <row r="163" spans="1:37" s="42" customFormat="1" x14ac:dyDescent="0.2">
      <c r="A163" s="42" t="s">
        <v>523</v>
      </c>
      <c r="B163" s="42" t="s">
        <v>522</v>
      </c>
      <c r="C163" s="42" t="s">
        <v>343</v>
      </c>
      <c r="D163" s="42" t="s">
        <v>525</v>
      </c>
      <c r="E163" s="56" t="str">
        <f>VLOOKUP(C163,Classif!$C$3:$I$220,7,0)</f>
        <v>USA</v>
      </c>
      <c r="F163" s="42" t="s">
        <v>524</v>
      </c>
      <c r="S163" s="42">
        <v>12632.3374521244</v>
      </c>
      <c r="T163" s="42">
        <v>13771.175521442899</v>
      </c>
      <c r="U163" s="42">
        <v>15068.002472869501</v>
      </c>
      <c r="V163" s="42">
        <v>16788.348682637901</v>
      </c>
      <c r="W163" s="42">
        <v>18608.027157699598</v>
      </c>
      <c r="X163" s="42">
        <v>20477.247772199498</v>
      </c>
      <c r="Y163" s="42">
        <v>22398.8765958205</v>
      </c>
      <c r="Z163" s="42">
        <v>24363.583754371499</v>
      </c>
      <c r="AA163" s="42">
        <v>26352.864766936698</v>
      </c>
      <c r="AB163" s="42">
        <v>28410.509666825001</v>
      </c>
      <c r="AC163" s="42">
        <v>30562.314615747699</v>
      </c>
      <c r="AD163" s="42">
        <v>32803.003574157199</v>
      </c>
      <c r="AE163" s="42">
        <v>35108.752316096601</v>
      </c>
      <c r="AF163" s="42">
        <v>37454.709582878801</v>
      </c>
      <c r="AG163" s="42">
        <v>39808.0259585842</v>
      </c>
      <c r="AH163" s="42">
        <v>42144.788478795199</v>
      </c>
      <c r="AI163" s="42">
        <v>44449.211748824397</v>
      </c>
      <c r="AJ163" s="42">
        <v>46724.845146250504</v>
      </c>
      <c r="AK163" s="42">
        <v>48976.328853481296</v>
      </c>
    </row>
    <row r="164" spans="1:37" s="42" customFormat="1" x14ac:dyDescent="0.2">
      <c r="A164" s="42" t="s">
        <v>523</v>
      </c>
      <c r="B164" s="42" t="s">
        <v>522</v>
      </c>
      <c r="C164" s="42" t="s">
        <v>342</v>
      </c>
      <c r="D164" s="42" t="s">
        <v>525</v>
      </c>
      <c r="E164" s="56" t="str">
        <f>VLOOKUP(C164,Classif!$C$3:$I$220,7,0)</f>
        <v>LMC</v>
      </c>
      <c r="F164" s="42" t="s">
        <v>524</v>
      </c>
      <c r="S164" s="42">
        <v>65.804476071425299</v>
      </c>
      <c r="T164" s="42">
        <v>124.008832263077</v>
      </c>
      <c r="U164" s="42">
        <v>250.856554074249</v>
      </c>
      <c r="V164" s="42">
        <v>455.92365468452101</v>
      </c>
      <c r="W164" s="42">
        <v>676.76654206007402</v>
      </c>
      <c r="X164" s="42">
        <v>852.56833608497595</v>
      </c>
      <c r="Y164" s="42">
        <v>966.95838951754399</v>
      </c>
      <c r="Z164" s="42">
        <v>1038.51244557424</v>
      </c>
      <c r="AA164" s="42">
        <v>1089.8538424304099</v>
      </c>
      <c r="AB164" s="42">
        <v>1135.66802385906</v>
      </c>
      <c r="AC164" s="42">
        <v>1182.42649248929</v>
      </c>
      <c r="AD164" s="42">
        <v>1232.93425446577</v>
      </c>
      <c r="AE164" s="42">
        <v>1287.4908058421299</v>
      </c>
      <c r="AF164" s="42">
        <v>1345.57954057652</v>
      </c>
      <c r="AG164" s="42">
        <v>1405.5335349386801</v>
      </c>
      <c r="AH164" s="42">
        <v>1465.9141597422399</v>
      </c>
      <c r="AI164" s="42">
        <v>1527.7159716619899</v>
      </c>
      <c r="AJ164" s="42">
        <v>1592.47880284393</v>
      </c>
      <c r="AK164" s="42">
        <v>1661.6223996471599</v>
      </c>
    </row>
    <row r="165" spans="1:37" s="42" customFormat="1" x14ac:dyDescent="0.2">
      <c r="A165" s="42" t="s">
        <v>523</v>
      </c>
      <c r="B165" s="42" t="s">
        <v>522</v>
      </c>
      <c r="C165" s="42" t="s">
        <v>341</v>
      </c>
      <c r="D165" s="42" t="s">
        <v>525</v>
      </c>
      <c r="E165" s="56" t="str">
        <f>VLOOKUP(C165,Classif!$C$3:$I$220,7,0)</f>
        <v>UMC</v>
      </c>
      <c r="F165" s="42" t="s">
        <v>524</v>
      </c>
      <c r="S165" s="42">
        <v>0.77247823907609703</v>
      </c>
      <c r="T165" s="42">
        <v>1.11397126303372</v>
      </c>
      <c r="U165" s="42">
        <v>1.42177689031456</v>
      </c>
      <c r="V165" s="42">
        <v>1.6297450054027101</v>
      </c>
      <c r="W165" s="42">
        <v>1.77775256405642</v>
      </c>
      <c r="X165" s="42">
        <v>1.91087762591838</v>
      </c>
      <c r="Y165" s="42">
        <v>2.0570519122931001</v>
      </c>
      <c r="Z165" s="42">
        <v>2.2134202621461601</v>
      </c>
      <c r="AA165" s="42">
        <v>2.36734895684293</v>
      </c>
      <c r="AB165" s="42">
        <v>2.5143026257325798</v>
      </c>
      <c r="AC165" s="42">
        <v>2.6499091710203402</v>
      </c>
      <c r="AD165" s="42">
        <v>2.7760636430816299</v>
      </c>
      <c r="AE165" s="42">
        <v>2.9551840341793598</v>
      </c>
      <c r="AF165" s="42">
        <v>3.1734580586341998</v>
      </c>
      <c r="AG165" s="42">
        <v>3.41409485839741</v>
      </c>
      <c r="AH165" s="42">
        <v>3.65186779720114</v>
      </c>
      <c r="AI165" s="42">
        <v>3.88413352008922</v>
      </c>
      <c r="AJ165" s="42">
        <v>4.1121835564362801</v>
      </c>
      <c r="AK165" s="42">
        <v>4.33895124414083</v>
      </c>
    </row>
    <row r="166" spans="1:37" s="42" customFormat="1" x14ac:dyDescent="0.2">
      <c r="A166" s="42" t="s">
        <v>523</v>
      </c>
      <c r="B166" s="42" t="s">
        <v>522</v>
      </c>
      <c r="C166" s="42" t="s">
        <v>340</v>
      </c>
      <c r="D166" s="42" t="s">
        <v>525</v>
      </c>
      <c r="E166" s="56" t="str">
        <f>VLOOKUP(C166,Classif!$C$3:$I$220,7,0)</f>
        <v>UMC</v>
      </c>
      <c r="F166" s="42" t="s">
        <v>524</v>
      </c>
      <c r="S166" s="42">
        <v>248.07334164739501</v>
      </c>
      <c r="T166" s="42">
        <v>334.554702102173</v>
      </c>
      <c r="U166" s="42">
        <v>444.42340575457501</v>
      </c>
      <c r="V166" s="42">
        <v>582.476062632609</v>
      </c>
      <c r="W166" s="42">
        <v>719.94096678496896</v>
      </c>
      <c r="X166" s="42">
        <v>842.25674818894902</v>
      </c>
      <c r="Y166" s="42">
        <v>947.66375462017595</v>
      </c>
      <c r="Z166" s="42">
        <v>1039.0335440758899</v>
      </c>
      <c r="AA166" s="42">
        <v>1133.5367303409701</v>
      </c>
      <c r="AB166" s="42">
        <v>1233.2873401013101</v>
      </c>
      <c r="AC166" s="42">
        <v>1335.1432976455901</v>
      </c>
      <c r="AD166" s="42">
        <v>1436.09316856859</v>
      </c>
      <c r="AE166" s="42">
        <v>1538.5857101147101</v>
      </c>
      <c r="AF166" s="42">
        <v>1644.05741901753</v>
      </c>
      <c r="AG166" s="42">
        <v>1751.9898146467399</v>
      </c>
      <c r="AH166" s="42">
        <v>1859.8313942720499</v>
      </c>
      <c r="AI166" s="42">
        <v>1965.21677451962</v>
      </c>
      <c r="AJ166" s="42">
        <v>2066.8767514001202</v>
      </c>
      <c r="AK166" s="42">
        <v>2164.0449673281501</v>
      </c>
    </row>
    <row r="167" spans="1:37" s="42" customFormat="1" x14ac:dyDescent="0.2">
      <c r="A167" s="42" t="s">
        <v>523</v>
      </c>
      <c r="B167" s="42" t="s">
        <v>522</v>
      </c>
      <c r="C167" s="42" t="s">
        <v>339</v>
      </c>
      <c r="D167" s="42" t="s">
        <v>525</v>
      </c>
      <c r="E167" s="56" t="str">
        <f>VLOOKUP(C167,Classif!$C$3:$I$220,7,0)</f>
        <v>LMC</v>
      </c>
      <c r="F167" s="42" t="s">
        <v>524</v>
      </c>
      <c r="S167" s="42">
        <v>254.29549354413399</v>
      </c>
      <c r="T167" s="42">
        <v>403.658739534662</v>
      </c>
      <c r="U167" s="42">
        <v>630.84874461278298</v>
      </c>
      <c r="V167" s="42">
        <v>907.281048114496</v>
      </c>
      <c r="W167" s="42">
        <v>1163.20846163686</v>
      </c>
      <c r="X167" s="42">
        <v>1370.2278162431901</v>
      </c>
      <c r="Y167" s="42">
        <v>1533.4597619860001</v>
      </c>
      <c r="Z167" s="42">
        <v>1665.8775818547299</v>
      </c>
      <c r="AA167" s="42">
        <v>1797.8834936932999</v>
      </c>
      <c r="AB167" s="42">
        <v>1935.2555001557801</v>
      </c>
      <c r="AC167" s="42">
        <v>2074.79162607032</v>
      </c>
      <c r="AD167" s="42">
        <v>2253.98903016963</v>
      </c>
      <c r="AE167" s="42">
        <v>2457.1226015227298</v>
      </c>
      <c r="AF167" s="42">
        <v>2656.5497949431101</v>
      </c>
      <c r="AG167" s="42">
        <v>2820.1724116634</v>
      </c>
      <c r="AH167" s="42">
        <v>2951.0651840067399</v>
      </c>
      <c r="AI167" s="42">
        <v>3068.3184406168598</v>
      </c>
      <c r="AJ167" s="42">
        <v>3187.2511074590702</v>
      </c>
      <c r="AK167" s="42">
        <v>3313.8435982432502</v>
      </c>
    </row>
    <row r="168" spans="1:37" s="42" customFormat="1" x14ac:dyDescent="0.2">
      <c r="A168" s="42" t="s">
        <v>523</v>
      </c>
      <c r="B168" s="42" t="s">
        <v>522</v>
      </c>
      <c r="C168" s="42" t="s">
        <v>338</v>
      </c>
      <c r="D168" s="42" t="s">
        <v>525</v>
      </c>
      <c r="E168" s="56" t="str">
        <f>VLOOKUP(C168,Classif!$C$3:$I$220,7,0)</f>
        <v>LMC</v>
      </c>
      <c r="F168" s="42" t="s">
        <v>524</v>
      </c>
      <c r="S168" s="42">
        <v>1.4302813481135399</v>
      </c>
      <c r="T168" s="42">
        <v>2.0725970403701401</v>
      </c>
      <c r="U168" s="42">
        <v>2.78899948415402</v>
      </c>
      <c r="V168" s="42">
        <v>3.5849664596681698</v>
      </c>
      <c r="W168" s="42">
        <v>4.4323226809001097</v>
      </c>
      <c r="X168" s="42">
        <v>5.3229071248682702</v>
      </c>
      <c r="Y168" s="42">
        <v>6.2790515012715398</v>
      </c>
      <c r="Z168" s="42">
        <v>7.3049772098065704</v>
      </c>
      <c r="AA168" s="42">
        <v>8.4012313819037594</v>
      </c>
      <c r="AB168" s="42">
        <v>9.5546819428576306</v>
      </c>
      <c r="AC168" s="42">
        <v>10.7595647115349</v>
      </c>
      <c r="AD168" s="42">
        <v>12.005941505153601</v>
      </c>
      <c r="AE168" s="42">
        <v>13.284803109276</v>
      </c>
      <c r="AF168" s="42">
        <v>14.567215193503401</v>
      </c>
      <c r="AG168" s="42">
        <v>15.8593762634118</v>
      </c>
      <c r="AH168" s="42">
        <v>17.488095565698298</v>
      </c>
      <c r="AI168" s="42">
        <v>19.427042914969199</v>
      </c>
      <c r="AJ168" s="42">
        <v>21.561701572517102</v>
      </c>
      <c r="AK168" s="42">
        <v>23.7140801375952</v>
      </c>
    </row>
    <row r="169" spans="1:37" s="42" customFormat="1" x14ac:dyDescent="0.2">
      <c r="A169" s="42" t="s">
        <v>523</v>
      </c>
      <c r="B169" s="42" t="s">
        <v>522</v>
      </c>
      <c r="C169" s="42" t="s">
        <v>337</v>
      </c>
      <c r="D169" s="42" t="s">
        <v>525</v>
      </c>
      <c r="E169" s="56" t="str">
        <f>VLOOKUP(C169,Classif!$C$3:$I$220,7,0)</f>
        <v>LMC</v>
      </c>
      <c r="F169" s="42" t="s">
        <v>524</v>
      </c>
      <c r="S169" s="42">
        <v>1.2504867432031599</v>
      </c>
      <c r="T169" s="42">
        <v>1.3981334033716399</v>
      </c>
      <c r="U169" s="42">
        <v>1.65350431283355</v>
      </c>
      <c r="V169" s="42">
        <v>1.97582077626722</v>
      </c>
      <c r="W169" s="42">
        <v>2.2970332857385198</v>
      </c>
      <c r="X169" s="42">
        <v>2.6111421691363801</v>
      </c>
      <c r="Y169" s="42">
        <v>2.9233431943649699</v>
      </c>
      <c r="Z169" s="42">
        <v>3.23158870330967</v>
      </c>
      <c r="AA169" s="42">
        <v>3.51954130042202</v>
      </c>
      <c r="AB169" s="42">
        <v>3.7555391816769399</v>
      </c>
      <c r="AC169" s="42">
        <v>3.96263271553289</v>
      </c>
      <c r="AD169" s="42">
        <v>4.1670103398320197</v>
      </c>
      <c r="AE169" s="42">
        <v>4.3899267879848702</v>
      </c>
      <c r="AF169" s="42">
        <v>4.6358576059436798</v>
      </c>
      <c r="AG169" s="42">
        <v>4.9251094244028204</v>
      </c>
      <c r="AH169" s="42">
        <v>5.2736172225610503</v>
      </c>
      <c r="AI169" s="42">
        <v>5.6890432808823101</v>
      </c>
      <c r="AJ169" s="42">
        <v>6.1698241385577797</v>
      </c>
      <c r="AK169" s="42">
        <v>6.7160989262781996</v>
      </c>
    </row>
    <row r="170" spans="1:37" s="42" customFormat="1" x14ac:dyDescent="0.2">
      <c r="A170" s="42" t="s">
        <v>523</v>
      </c>
      <c r="B170" s="42" t="s">
        <v>522</v>
      </c>
      <c r="C170" s="42" t="s">
        <v>336</v>
      </c>
      <c r="D170" s="42" t="s">
        <v>525</v>
      </c>
      <c r="E170" s="56" t="str">
        <f>VLOOKUP(C170,Classif!$C$3:$I$220,7,0)</f>
        <v>LIC</v>
      </c>
      <c r="F170" s="42" t="s">
        <v>524</v>
      </c>
      <c r="S170" s="42">
        <v>54.890807104732197</v>
      </c>
      <c r="T170" s="42">
        <v>96.163572318649997</v>
      </c>
      <c r="U170" s="42">
        <v>186.84432169647701</v>
      </c>
      <c r="V170" s="42">
        <v>367.67230644867101</v>
      </c>
      <c r="W170" s="42">
        <v>617.64012431252104</v>
      </c>
      <c r="X170" s="42">
        <v>887.115957714616</v>
      </c>
      <c r="Y170" s="42">
        <v>1130.9920320078199</v>
      </c>
      <c r="Z170" s="42">
        <v>1339.9963565072501</v>
      </c>
      <c r="AA170" s="42">
        <v>1519.29736188415</v>
      </c>
      <c r="AB170" s="42">
        <v>1691.5419416980001</v>
      </c>
      <c r="AC170" s="42">
        <v>1873.67820290686</v>
      </c>
      <c r="AD170" s="42">
        <v>2074.73211069031</v>
      </c>
      <c r="AE170" s="42">
        <v>2300.92941081237</v>
      </c>
      <c r="AF170" s="42">
        <v>2555.0389616355701</v>
      </c>
      <c r="AG170" s="42">
        <v>2836.5453488486801</v>
      </c>
      <c r="AH170" s="42">
        <v>3141.5528777949098</v>
      </c>
      <c r="AI170" s="42">
        <v>3463.8601585909901</v>
      </c>
      <c r="AJ170" s="42">
        <v>3798.2251726425702</v>
      </c>
      <c r="AK170" s="42">
        <v>4141.9864913978199</v>
      </c>
    </row>
    <row r="171" spans="1:37" s="42" customFormat="1" x14ac:dyDescent="0.2">
      <c r="A171" s="42" t="s">
        <v>523</v>
      </c>
      <c r="B171" s="42" t="s">
        <v>522</v>
      </c>
      <c r="C171" s="42" t="s">
        <v>335</v>
      </c>
      <c r="D171" s="42" t="s">
        <v>525</v>
      </c>
      <c r="E171" s="56" t="str">
        <f>VLOOKUP(C171,Classif!$C$3:$I$220,7,0)</f>
        <v>UMC</v>
      </c>
      <c r="F171" s="42" t="s">
        <v>524</v>
      </c>
      <c r="S171" s="42">
        <v>372.17928269987499</v>
      </c>
      <c r="T171" s="42">
        <v>457.72830445281699</v>
      </c>
      <c r="U171" s="42">
        <v>543.23666289779999</v>
      </c>
      <c r="V171" s="42">
        <v>641.84362478109301</v>
      </c>
      <c r="W171" s="42">
        <v>764.39478296502898</v>
      </c>
      <c r="X171" s="42">
        <v>910.86748283939403</v>
      </c>
      <c r="Y171" s="42">
        <v>1074.7284518759</v>
      </c>
      <c r="Z171" s="42">
        <v>1243.73703619702</v>
      </c>
      <c r="AA171" s="42">
        <v>1412.4985057717299</v>
      </c>
      <c r="AB171" s="42">
        <v>1578.4624793517401</v>
      </c>
      <c r="AC171" s="42">
        <v>1740.9896612327</v>
      </c>
      <c r="AD171" s="42">
        <v>1898.09616503999</v>
      </c>
      <c r="AE171" s="42">
        <v>2047.09003921966</v>
      </c>
      <c r="AF171" s="42">
        <v>2189.3242909041901</v>
      </c>
      <c r="AG171" s="42">
        <v>2326.9245542590302</v>
      </c>
      <c r="AH171" s="42">
        <v>2462.23143536715</v>
      </c>
      <c r="AI171" s="42">
        <v>2595.3578510720799</v>
      </c>
      <c r="AJ171" s="42">
        <v>2725.0529864764399</v>
      </c>
      <c r="AK171" s="42">
        <v>2850.1452454057398</v>
      </c>
    </row>
    <row r="172" spans="1:37" s="42" customFormat="1" x14ac:dyDescent="0.2">
      <c r="A172" s="42" t="s">
        <v>523</v>
      </c>
      <c r="B172" s="42" t="s">
        <v>522</v>
      </c>
      <c r="C172" s="42" t="s">
        <v>334</v>
      </c>
      <c r="D172" s="42" t="s">
        <v>525</v>
      </c>
      <c r="E172" s="56" t="str">
        <f>VLOOKUP(C172,Classif!$C$3:$I$220,7,0)</f>
        <v>LMC</v>
      </c>
      <c r="F172" s="42" t="s">
        <v>524</v>
      </c>
      <c r="S172" s="42">
        <v>23.049991752033499</v>
      </c>
      <c r="T172" s="42">
        <v>36.0809904862964</v>
      </c>
      <c r="U172" s="42">
        <v>47.271437741733997</v>
      </c>
      <c r="V172" s="42">
        <v>58.328008892125801</v>
      </c>
      <c r="W172" s="42">
        <v>71.888482523608999</v>
      </c>
      <c r="X172" s="42">
        <v>89.436437638268401</v>
      </c>
      <c r="Y172" s="42">
        <v>111.907560812695</v>
      </c>
      <c r="Z172" s="42">
        <v>139.73339401934101</v>
      </c>
      <c r="AA172" s="42">
        <v>173.528168055229</v>
      </c>
      <c r="AB172" s="42">
        <v>213.62498168785999</v>
      </c>
      <c r="AC172" s="42">
        <v>259.94234562776302</v>
      </c>
      <c r="AD172" s="42">
        <v>311.971782763514</v>
      </c>
      <c r="AE172" s="42">
        <v>369.49067243640502</v>
      </c>
      <c r="AF172" s="42">
        <v>433.427936333079</v>
      </c>
      <c r="AG172" s="42">
        <v>504.87504529709503</v>
      </c>
      <c r="AH172" s="42">
        <v>584.55869285045003</v>
      </c>
      <c r="AI172" s="42">
        <v>671.41370347723398</v>
      </c>
      <c r="AJ172" s="42">
        <v>763.71730721262304</v>
      </c>
      <c r="AK172" s="42">
        <v>859.19857219963296</v>
      </c>
    </row>
    <row r="173" spans="1:37" s="42" customFormat="1" x14ac:dyDescent="0.2">
      <c r="A173" s="42" t="s">
        <v>523</v>
      </c>
      <c r="B173" s="42" t="s">
        <v>522</v>
      </c>
      <c r="C173" s="42" t="s">
        <v>333</v>
      </c>
      <c r="D173" s="42" t="s">
        <v>525</v>
      </c>
      <c r="E173" s="56" t="str">
        <f>VLOOKUP(C173,Classif!$C$3:$I$220,7,0)</f>
        <v>LMC</v>
      </c>
      <c r="F173" s="42" t="s">
        <v>524</v>
      </c>
      <c r="S173" s="42">
        <v>1.6232101058010999</v>
      </c>
      <c r="T173" s="42">
        <v>1.7351234699571401</v>
      </c>
      <c r="U173" s="42">
        <v>2.0641389225723499</v>
      </c>
      <c r="V173" s="42">
        <v>2.7902032274856801</v>
      </c>
      <c r="W173" s="42">
        <v>3.9409220763588602</v>
      </c>
      <c r="X173" s="42">
        <v>5.5409306581083397</v>
      </c>
      <c r="Y173" s="42">
        <v>7.56836163713439</v>
      </c>
      <c r="Z173" s="42">
        <v>9.9724461394984392</v>
      </c>
      <c r="AA173" s="42">
        <v>12.7559908804829</v>
      </c>
      <c r="AB173" s="42">
        <v>15.959920201840101</v>
      </c>
      <c r="AC173" s="42">
        <v>19.648789397043199</v>
      </c>
      <c r="AD173" s="42">
        <v>23.942463237646798</v>
      </c>
      <c r="AE173" s="42">
        <v>28.968682552098201</v>
      </c>
      <c r="AF173" s="42">
        <v>34.812664173284098</v>
      </c>
      <c r="AG173" s="42">
        <v>41.509983038209903</v>
      </c>
      <c r="AH173" s="42">
        <v>49.099001295409998</v>
      </c>
      <c r="AI173" s="42">
        <v>57.591460917437203</v>
      </c>
      <c r="AJ173" s="42">
        <v>67.039760636056897</v>
      </c>
      <c r="AK173" s="42">
        <v>77.475362783482296</v>
      </c>
    </row>
    <row r="174" spans="1:37" s="42" customFormat="1" x14ac:dyDescent="0.2">
      <c r="A174" s="42" t="s">
        <v>523</v>
      </c>
      <c r="B174" s="42" t="s">
        <v>522</v>
      </c>
      <c r="C174" s="42" t="s">
        <v>444</v>
      </c>
      <c r="D174" s="42" t="s">
        <v>521</v>
      </c>
      <c r="E174" s="56" t="str">
        <f>VLOOKUP(C174,Classif!$C$3:$I$220,7,0)</f>
        <v>LMC</v>
      </c>
      <c r="F174" s="42" t="s">
        <v>748</v>
      </c>
      <c r="S174" s="42">
        <v>1224.61432699999</v>
      </c>
      <c r="T174" s="42">
        <v>1307.93291876325</v>
      </c>
      <c r="U174" s="42">
        <v>1388.0894570184801</v>
      </c>
      <c r="V174" s="42">
        <v>1461.7713384058</v>
      </c>
      <c r="W174" s="42">
        <v>1528.5951937745999</v>
      </c>
      <c r="X174" s="42">
        <v>1590.4379828815199</v>
      </c>
      <c r="Y174" s="42">
        <v>1645.88455453544</v>
      </c>
      <c r="Z174" s="42">
        <v>1694.5723631312101</v>
      </c>
      <c r="AA174" s="42">
        <v>1733.7954781103099</v>
      </c>
      <c r="AB174" s="42">
        <v>1762.64106119451</v>
      </c>
      <c r="AC174" s="42">
        <v>1779.2948409599601</v>
      </c>
      <c r="AD174" s="42">
        <v>1784.8231555284201</v>
      </c>
      <c r="AE174" s="42">
        <v>1781.25226539356</v>
      </c>
      <c r="AF174" s="42">
        <v>1768.80500393385</v>
      </c>
      <c r="AG174" s="42">
        <v>1747.79686385067</v>
      </c>
      <c r="AH174" s="42">
        <v>1718.93930629234</v>
      </c>
      <c r="AI174" s="42">
        <v>1684.43353053595</v>
      </c>
      <c r="AJ174" s="42">
        <v>1644.9243006659799</v>
      </c>
      <c r="AK174" s="42">
        <v>1602.93622781211</v>
      </c>
    </row>
    <row r="175" spans="1:37" s="42" customFormat="1" x14ac:dyDescent="0.2">
      <c r="A175" s="42" t="s">
        <v>523</v>
      </c>
      <c r="B175" s="42" t="s">
        <v>522</v>
      </c>
      <c r="C175" s="42" t="s">
        <v>489</v>
      </c>
      <c r="D175" s="42" t="s">
        <v>521</v>
      </c>
      <c r="E175" s="56" t="str">
        <f>VLOOKUP(C175,Classif!$C$3:$I$220,7,0)</f>
        <v>UMC</v>
      </c>
      <c r="F175" s="42" t="s">
        <v>748</v>
      </c>
      <c r="S175" s="42">
        <v>1341.3351520000001</v>
      </c>
      <c r="T175" s="42">
        <v>1363.4199798863399</v>
      </c>
      <c r="U175" s="42">
        <v>1379.2290244630301</v>
      </c>
      <c r="V175" s="42">
        <v>1385.1453568387501</v>
      </c>
      <c r="W175" s="42">
        <v>1380.6512443516001</v>
      </c>
      <c r="X175" s="42">
        <v>1365.27503495888</v>
      </c>
      <c r="Y175" s="42">
        <v>1339.58695281157</v>
      </c>
      <c r="Z175" s="42">
        <v>1305.1201409090199</v>
      </c>
      <c r="AA175" s="42">
        <v>1263.1380949470299</v>
      </c>
      <c r="AB175" s="42">
        <v>1215.40260455716</v>
      </c>
      <c r="AC175" s="42">
        <v>1163.7944075814401</v>
      </c>
      <c r="AD175" s="42">
        <v>1110.44364898401</v>
      </c>
      <c r="AE175" s="42">
        <v>1057.1462445679899</v>
      </c>
      <c r="AF175" s="42">
        <v>1004.27638942188</v>
      </c>
      <c r="AG175" s="42">
        <v>951.82769871737798</v>
      </c>
      <c r="AH175" s="42">
        <v>900.63643246316599</v>
      </c>
      <c r="AI175" s="42">
        <v>852.31854420257298</v>
      </c>
      <c r="AJ175" s="42">
        <v>807.86386305640701</v>
      </c>
      <c r="AK175" s="42">
        <v>767.27482039296001</v>
      </c>
    </row>
    <row r="176" spans="1:37" s="42" customFormat="1" x14ac:dyDescent="0.2">
      <c r="A176" s="42" t="s">
        <v>523</v>
      </c>
      <c r="B176" s="42" t="s">
        <v>522</v>
      </c>
      <c r="C176" s="42" t="s">
        <v>343</v>
      </c>
      <c r="D176" s="42" t="s">
        <v>521</v>
      </c>
      <c r="E176" s="56" t="str">
        <f>VLOOKUP(C176,Classif!$C$3:$I$220,7,0)</f>
        <v>USA</v>
      </c>
      <c r="F176" s="42" t="s">
        <v>748</v>
      </c>
      <c r="S176" s="42">
        <v>310.38394799999998</v>
      </c>
      <c r="T176" s="42">
        <v>322.83503872921</v>
      </c>
      <c r="U176" s="42">
        <v>335.75089485202</v>
      </c>
      <c r="V176" s="42">
        <v>348.68867248441398</v>
      </c>
      <c r="W176" s="42">
        <v>361.02943330020202</v>
      </c>
      <c r="X176" s="42">
        <v>372.55400976217999</v>
      </c>
      <c r="Y176" s="42">
        <v>383.23347817758599</v>
      </c>
      <c r="Z176" s="42">
        <v>393.02656534225099</v>
      </c>
      <c r="AA176" s="42">
        <v>402.30522665403703</v>
      </c>
      <c r="AB176" s="42">
        <v>411.56353875725102</v>
      </c>
      <c r="AC176" s="42">
        <v>420.93045781861798</v>
      </c>
      <c r="AD176" s="42">
        <v>429.75735043543398</v>
      </c>
      <c r="AE176" s="42">
        <v>437.63797488365498</v>
      </c>
      <c r="AF176" s="42">
        <v>444.29153774239899</v>
      </c>
      <c r="AG176" s="42">
        <v>449.545145788502</v>
      </c>
      <c r="AH176" s="42">
        <v>453.45324129234098</v>
      </c>
      <c r="AI176" s="42">
        <v>456.21227104209601</v>
      </c>
      <c r="AJ176" s="42">
        <v>457.94205043621599</v>
      </c>
      <c r="AK176" s="42">
        <v>458.56001276942197</v>
      </c>
    </row>
    <row r="177" spans="1:37" s="42" customFormat="1" x14ac:dyDescent="0.2">
      <c r="A177" s="42" t="s">
        <v>523</v>
      </c>
      <c r="B177" s="42" t="s">
        <v>522</v>
      </c>
      <c r="C177" s="42" t="s">
        <v>445</v>
      </c>
      <c r="D177" s="42" t="s">
        <v>521</v>
      </c>
      <c r="E177" s="56" t="str">
        <f>VLOOKUP(C177,Classif!$C$3:$I$220,7,0)</f>
        <v>LMC</v>
      </c>
      <c r="F177" s="42" t="s">
        <v>748</v>
      </c>
      <c r="S177" s="42">
        <v>239.870937015142</v>
      </c>
      <c r="T177" s="42">
        <v>251.39584044050301</v>
      </c>
      <c r="U177" s="42">
        <v>261.70485457582902</v>
      </c>
      <c r="V177" s="42">
        <v>270.39511097815699</v>
      </c>
      <c r="W177" s="42">
        <v>277.36384735771702</v>
      </c>
      <c r="X177" s="42">
        <v>282.72321229594598</v>
      </c>
      <c r="Y177" s="42">
        <v>286.313966148882</v>
      </c>
      <c r="Z177" s="42">
        <v>287.957541229735</v>
      </c>
      <c r="AA177" s="42">
        <v>287.52219567413601</v>
      </c>
      <c r="AB177" s="42">
        <v>285.51240688463503</v>
      </c>
      <c r="AC177" s="42">
        <v>282.01016556111102</v>
      </c>
      <c r="AD177" s="42">
        <v>277.24130499388502</v>
      </c>
      <c r="AE177" s="42">
        <v>271.45644688234103</v>
      </c>
      <c r="AF177" s="42">
        <v>264.910669470833</v>
      </c>
      <c r="AG177" s="42">
        <v>257.844378342597</v>
      </c>
      <c r="AH177" s="42">
        <v>250.45109571051799</v>
      </c>
      <c r="AI177" s="42">
        <v>242.86699846835299</v>
      </c>
      <c r="AJ177" s="42">
        <v>235.194938059978</v>
      </c>
      <c r="AK177" s="42">
        <v>227.51762828901099</v>
      </c>
    </row>
    <row r="178" spans="1:37" s="42" customFormat="1" x14ac:dyDescent="0.2">
      <c r="A178" s="42" t="s">
        <v>523</v>
      </c>
      <c r="B178" s="42" t="s">
        <v>522</v>
      </c>
      <c r="C178" s="42" t="s">
        <v>498</v>
      </c>
      <c r="D178" s="42" t="s">
        <v>521</v>
      </c>
      <c r="E178" s="56" t="str">
        <f>VLOOKUP(C178,Classif!$C$3:$I$220,7,0)</f>
        <v>UMC</v>
      </c>
      <c r="F178" s="42" t="s">
        <v>748</v>
      </c>
      <c r="S178" s="42">
        <v>194.94646999999901</v>
      </c>
      <c r="T178" s="42">
        <v>203.15011511388701</v>
      </c>
      <c r="U178" s="42">
        <v>210.742646458276</v>
      </c>
      <c r="V178" s="42">
        <v>217.42031320161101</v>
      </c>
      <c r="W178" s="42">
        <v>222.81908868466101</v>
      </c>
      <c r="X178" s="42">
        <v>226.941094656801</v>
      </c>
      <c r="Y178" s="42">
        <v>229.84059358549899</v>
      </c>
      <c r="Z178" s="42">
        <v>231.53143092277699</v>
      </c>
      <c r="AA178" s="42">
        <v>231.86816877452</v>
      </c>
      <c r="AB178" s="42">
        <v>230.80244798347999</v>
      </c>
      <c r="AC178" s="42">
        <v>228.66494189041401</v>
      </c>
      <c r="AD178" s="42">
        <v>225.547712527751</v>
      </c>
      <c r="AE178" s="42">
        <v>221.58058745308799</v>
      </c>
      <c r="AF178" s="42">
        <v>216.85302608025</v>
      </c>
      <c r="AG178" s="42">
        <v>211.583123844846</v>
      </c>
      <c r="AH178" s="42">
        <v>205.93935149435299</v>
      </c>
      <c r="AI178" s="42">
        <v>200.122938369156</v>
      </c>
      <c r="AJ178" s="42">
        <v>194.261565454226</v>
      </c>
      <c r="AK178" s="42">
        <v>188.41540649548099</v>
      </c>
    </row>
    <row r="179" spans="1:37" s="42" customFormat="1" x14ac:dyDescent="0.2">
      <c r="A179" s="42" t="s">
        <v>523</v>
      </c>
      <c r="B179" s="42" t="s">
        <v>522</v>
      </c>
      <c r="C179" s="42" t="s">
        <v>390</v>
      </c>
      <c r="D179" s="42" t="s">
        <v>521</v>
      </c>
      <c r="E179" s="56" t="str">
        <f>VLOOKUP(C179,Classif!$C$3:$I$220,7,0)</f>
        <v>LMC</v>
      </c>
      <c r="F179" s="42" t="s">
        <v>748</v>
      </c>
      <c r="S179" s="42">
        <v>173.59338299999899</v>
      </c>
      <c r="T179" s="42">
        <v>190.01516826605501</v>
      </c>
      <c r="U179" s="42">
        <v>207.340636571597</v>
      </c>
      <c r="V179" s="42">
        <v>224.143556060484</v>
      </c>
      <c r="W179" s="42">
        <v>239.68426082135801</v>
      </c>
      <c r="X179" s="42">
        <v>254.203220370786</v>
      </c>
      <c r="Y179" s="42">
        <v>267.97877033125201</v>
      </c>
      <c r="Z179" s="42">
        <v>280.89803922138799</v>
      </c>
      <c r="AA179" s="42">
        <v>292.576747160747</v>
      </c>
      <c r="AB179" s="42">
        <v>302.301369537732</v>
      </c>
      <c r="AC179" s="42">
        <v>310.04775535103499</v>
      </c>
      <c r="AD179" s="42">
        <v>316.183999746506</v>
      </c>
      <c r="AE179" s="42">
        <v>320.89671382333898</v>
      </c>
      <c r="AF179" s="42">
        <v>324.54517571847401</v>
      </c>
      <c r="AG179" s="42">
        <v>326.98542699396</v>
      </c>
      <c r="AH179" s="42">
        <v>328.46238919096402</v>
      </c>
      <c r="AI179" s="42">
        <v>328.65957205891101</v>
      </c>
      <c r="AJ179" s="42">
        <v>327.93910331096498</v>
      </c>
      <c r="AK179" s="42">
        <v>326.373969565322</v>
      </c>
    </row>
    <row r="180" spans="1:37" s="42" customFormat="1" x14ac:dyDescent="0.2">
      <c r="A180" s="42" t="s">
        <v>523</v>
      </c>
      <c r="B180" s="42" t="s">
        <v>522</v>
      </c>
      <c r="C180" s="42" t="s">
        <v>397</v>
      </c>
      <c r="D180" s="42" t="s">
        <v>521</v>
      </c>
      <c r="E180" s="56" t="str">
        <f>VLOOKUP(C180,Classif!$C$3:$I$220,7,0)</f>
        <v>LMC</v>
      </c>
      <c r="F180" s="42" t="s">
        <v>748</v>
      </c>
      <c r="S180" s="42">
        <v>158.423181893221</v>
      </c>
      <c r="T180" s="42">
        <v>178.837178151264</v>
      </c>
      <c r="U180" s="42">
        <v>201.52907037179099</v>
      </c>
      <c r="V180" s="42">
        <v>226.15412766474799</v>
      </c>
      <c r="W180" s="42">
        <v>252.724173590704</v>
      </c>
      <c r="X180" s="42">
        <v>281.01780279132601</v>
      </c>
      <c r="Y180" s="42">
        <v>310.62169065844898</v>
      </c>
      <c r="Z180" s="42">
        <v>340.94762336452101</v>
      </c>
      <c r="AA180" s="42">
        <v>371.69500001795802</v>
      </c>
      <c r="AB180" s="42">
        <v>400.33932315834801</v>
      </c>
      <c r="AC180" s="42">
        <v>427.38921857060001</v>
      </c>
      <c r="AD180" s="42">
        <v>453.40640476263297</v>
      </c>
      <c r="AE180" s="42">
        <v>477.96536022100099</v>
      </c>
      <c r="AF180" s="42">
        <v>500.55816061400799</v>
      </c>
      <c r="AG180" s="42">
        <v>521.27826124614899</v>
      </c>
      <c r="AH180" s="42">
        <v>539.73583254064397</v>
      </c>
      <c r="AI180" s="42">
        <v>555.75342452100801</v>
      </c>
      <c r="AJ180" s="42">
        <v>569.894757266375</v>
      </c>
      <c r="AK180" s="42">
        <v>582.38002920481199</v>
      </c>
    </row>
    <row r="181" spans="1:37" s="42" customFormat="1" x14ac:dyDescent="0.2">
      <c r="A181" s="42" t="s">
        <v>523</v>
      </c>
      <c r="B181" s="42" t="s">
        <v>522</v>
      </c>
      <c r="C181" s="42" t="s">
        <v>506</v>
      </c>
      <c r="D181" s="42" t="s">
        <v>521</v>
      </c>
      <c r="E181" s="56" t="str">
        <f>VLOOKUP(C181,Classif!$C$3:$I$220,7,0)</f>
        <v>LMC</v>
      </c>
      <c r="F181" s="42" t="s">
        <v>748</v>
      </c>
      <c r="S181" s="42">
        <v>148.69213099999999</v>
      </c>
      <c r="T181" s="42">
        <v>157.34617255738701</v>
      </c>
      <c r="U181" s="42">
        <v>166.225603454056</v>
      </c>
      <c r="V181" s="42">
        <v>174.28854805009399</v>
      </c>
      <c r="W181" s="42">
        <v>181.145819125787</v>
      </c>
      <c r="X181" s="42">
        <v>186.73614754618799</v>
      </c>
      <c r="Y181" s="42">
        <v>191.09232337042701</v>
      </c>
      <c r="Z181" s="42">
        <v>194.105499430451</v>
      </c>
      <c r="AA181" s="42">
        <v>195.77660502654899</v>
      </c>
      <c r="AB181" s="42">
        <v>196.10505906793401</v>
      </c>
      <c r="AC181" s="42">
        <v>195.149381288256</v>
      </c>
      <c r="AD181" s="42">
        <v>193.23941934826499</v>
      </c>
      <c r="AE181" s="42">
        <v>190.64918604814099</v>
      </c>
      <c r="AF181" s="42">
        <v>187.48461541618599</v>
      </c>
      <c r="AG181" s="42">
        <v>183.85826913660199</v>
      </c>
      <c r="AH181" s="42">
        <v>179.89609720100501</v>
      </c>
      <c r="AI181" s="42">
        <v>175.754130910209</v>
      </c>
      <c r="AJ181" s="42">
        <v>171.58869030679199</v>
      </c>
      <c r="AK181" s="42">
        <v>167.489635209417</v>
      </c>
    </row>
    <row r="182" spans="1:37" s="42" customFormat="1" x14ac:dyDescent="0.2">
      <c r="A182" s="42" t="s">
        <v>523</v>
      </c>
      <c r="B182" s="42" t="s">
        <v>522</v>
      </c>
      <c r="C182" s="42" t="s">
        <v>375</v>
      </c>
      <c r="D182" s="42" t="s">
        <v>521</v>
      </c>
      <c r="E182" s="56" t="str">
        <f>VLOOKUP(C182,Classif!$C$3:$I$220,7,0)</f>
        <v>UMC</v>
      </c>
      <c r="F182" s="42" t="s">
        <v>748</v>
      </c>
      <c r="S182" s="42">
        <v>142.95816400000001</v>
      </c>
      <c r="T182" s="42">
        <v>142.670925486838</v>
      </c>
      <c r="U182" s="42">
        <v>141.96855974814301</v>
      </c>
      <c r="V182" s="42">
        <v>140.90989359957399</v>
      </c>
      <c r="W182" s="42">
        <v>139.63219685644299</v>
      </c>
      <c r="X182" s="42">
        <v>138.48885462067599</v>
      </c>
      <c r="Y182" s="42">
        <v>137.79226949101101</v>
      </c>
      <c r="Z182" s="42">
        <v>137.238423032768</v>
      </c>
      <c r="AA182" s="42">
        <v>136.71471880613501</v>
      </c>
      <c r="AB182" s="42">
        <v>136.08727531189601</v>
      </c>
      <c r="AC182" s="42">
        <v>135.42364175003399</v>
      </c>
      <c r="AD182" s="42">
        <v>134.5036884715</v>
      </c>
      <c r="AE182" s="42">
        <v>133.42737808664899</v>
      </c>
      <c r="AF182" s="42">
        <v>132.15777912780601</v>
      </c>
      <c r="AG182" s="42">
        <v>130.63621233056401</v>
      </c>
      <c r="AH182" s="42">
        <v>128.88232953388001</v>
      </c>
      <c r="AI182" s="42">
        <v>126.967532313921</v>
      </c>
      <c r="AJ182" s="42">
        <v>124.905151818009</v>
      </c>
      <c r="AK182" s="42">
        <v>122.622212165612</v>
      </c>
    </row>
    <row r="183" spans="1:37" s="42" customFormat="1" x14ac:dyDescent="0.2">
      <c r="A183" s="42" t="s">
        <v>523</v>
      </c>
      <c r="B183" s="42" t="s">
        <v>522</v>
      </c>
      <c r="C183" s="42" t="s">
        <v>413</v>
      </c>
      <c r="D183" s="42" t="s">
        <v>521</v>
      </c>
      <c r="E183" s="56" t="str">
        <f>VLOOKUP(C183,Classif!$C$3:$I$220,7,0)</f>
        <v>UMC</v>
      </c>
      <c r="F183" s="42" t="s">
        <v>748</v>
      </c>
      <c r="S183" s="42">
        <v>113.423046992491</v>
      </c>
      <c r="T183" s="42">
        <v>119.972560080272</v>
      </c>
      <c r="U183" s="42">
        <v>126.182754015622</v>
      </c>
      <c r="V183" s="42">
        <v>131.81162308274199</v>
      </c>
      <c r="W183" s="42">
        <v>136.74726416228901</v>
      </c>
      <c r="X183" s="42">
        <v>140.908186165377</v>
      </c>
      <c r="Y183" s="42">
        <v>144.29812002860899</v>
      </c>
      <c r="Z183" s="42">
        <v>146.898369532754</v>
      </c>
      <c r="AA183" s="42">
        <v>148.71903431749899</v>
      </c>
      <c r="AB183" s="42">
        <v>149.77236494647201</v>
      </c>
      <c r="AC183" s="42">
        <v>150.03304595576401</v>
      </c>
      <c r="AD183" s="42">
        <v>149.955265547485</v>
      </c>
      <c r="AE183" s="42">
        <v>149.68508002180101</v>
      </c>
      <c r="AF183" s="42">
        <v>149.19590966401901</v>
      </c>
      <c r="AG183" s="42">
        <v>148.420625968557</v>
      </c>
      <c r="AH183" s="42">
        <v>147.340553715364</v>
      </c>
      <c r="AI183" s="42">
        <v>145.99848844540699</v>
      </c>
      <c r="AJ183" s="42">
        <v>144.55923736815001</v>
      </c>
      <c r="AK183" s="42">
        <v>143.06579872679799</v>
      </c>
    </row>
    <row r="184" spans="1:37" s="42" customFormat="1" x14ac:dyDescent="0.2">
      <c r="A184" s="42" t="s">
        <v>523</v>
      </c>
      <c r="B184" s="42" t="s">
        <v>522</v>
      </c>
      <c r="C184" s="42" t="s">
        <v>435</v>
      </c>
      <c r="D184" s="42" t="s">
        <v>521</v>
      </c>
      <c r="E184" s="56" t="str">
        <f>VLOOKUP(C184,Classif!$C$3:$I$220,7,0)</f>
        <v>HIC</v>
      </c>
      <c r="F184" s="42" t="s">
        <v>748</v>
      </c>
      <c r="S184" s="42">
        <v>126.53592001621899</v>
      </c>
      <c r="T184" s="42">
        <v>126.104531362411</v>
      </c>
      <c r="U184" s="42">
        <v>124.812548020653</v>
      </c>
      <c r="V184" s="42">
        <v>122.85015143982299</v>
      </c>
      <c r="W184" s="42">
        <v>120.409813323431</v>
      </c>
      <c r="X184" s="42">
        <v>117.670260958662</v>
      </c>
      <c r="Y184" s="42">
        <v>114.75440985661901</v>
      </c>
      <c r="Z184" s="42">
        <v>111.707925381412</v>
      </c>
      <c r="AA184" s="42">
        <v>108.60869980126</v>
      </c>
      <c r="AB184" s="42">
        <v>105.52285371676599</v>
      </c>
      <c r="AC184" s="42">
        <v>102.41474177057199</v>
      </c>
      <c r="AD184" s="42">
        <v>99.095345937503794</v>
      </c>
      <c r="AE184" s="42">
        <v>95.619122187541606</v>
      </c>
      <c r="AF184" s="42">
        <v>92.1221470293641</v>
      </c>
      <c r="AG184" s="42">
        <v>88.690439973261405</v>
      </c>
      <c r="AH184" s="42">
        <v>85.172126559406806</v>
      </c>
      <c r="AI184" s="42">
        <v>81.686361139724497</v>
      </c>
      <c r="AJ184" s="42">
        <v>78.275993683718099</v>
      </c>
      <c r="AK184" s="42">
        <v>74.941346345531898</v>
      </c>
    </row>
    <row r="185" spans="1:37" s="42" customFormat="1" x14ac:dyDescent="0.2">
      <c r="A185" s="42" t="s">
        <v>523</v>
      </c>
      <c r="B185" s="42" t="s">
        <v>522</v>
      </c>
      <c r="C185" s="42" t="s">
        <v>387</v>
      </c>
      <c r="D185" s="42" t="s">
        <v>521</v>
      </c>
      <c r="E185" s="56" t="str">
        <f>VLOOKUP(C185,Classif!$C$3:$I$220,7,0)</f>
        <v>LMC</v>
      </c>
      <c r="F185" s="42" t="s">
        <v>748</v>
      </c>
      <c r="S185" s="42">
        <v>93.260797999999994</v>
      </c>
      <c r="T185" s="42">
        <v>101.324598505721</v>
      </c>
      <c r="U185" s="42">
        <v>109.70510970985799</v>
      </c>
      <c r="V185" s="42">
        <v>117.8231434883</v>
      </c>
      <c r="W185" s="42">
        <v>125.355561521577</v>
      </c>
      <c r="X185" s="42">
        <v>132.32124133820199</v>
      </c>
      <c r="Y185" s="42">
        <v>138.61746525711399</v>
      </c>
      <c r="Z185" s="42">
        <v>144.21774404257101</v>
      </c>
      <c r="AA185" s="42">
        <v>149.04005805640699</v>
      </c>
      <c r="AB185" s="42">
        <v>153.214746237067</v>
      </c>
      <c r="AC185" s="42">
        <v>156.742106643998</v>
      </c>
      <c r="AD185" s="42">
        <v>159.52274132588701</v>
      </c>
      <c r="AE185" s="42">
        <v>161.592494382116</v>
      </c>
      <c r="AF185" s="42">
        <v>162.87486772814401</v>
      </c>
      <c r="AG185" s="42">
        <v>163.48532462679299</v>
      </c>
      <c r="AH185" s="42">
        <v>163.46590615261499</v>
      </c>
      <c r="AI185" s="42">
        <v>162.87592403164101</v>
      </c>
      <c r="AJ185" s="42">
        <v>161.76374771029</v>
      </c>
      <c r="AK185" s="42">
        <v>160.17859244766299</v>
      </c>
    </row>
    <row r="186" spans="1:37" s="42" customFormat="1" x14ac:dyDescent="0.2">
      <c r="A186" s="42" t="s">
        <v>523</v>
      </c>
      <c r="B186" s="42" t="s">
        <v>522</v>
      </c>
      <c r="C186" s="42" t="s">
        <v>467</v>
      </c>
      <c r="D186" s="42" t="s">
        <v>521</v>
      </c>
      <c r="E186" s="56" t="str">
        <f>VLOOKUP(C186,Classif!$C$3:$I$220,7,0)</f>
        <v>LIC</v>
      </c>
      <c r="F186" s="42" t="s">
        <v>748</v>
      </c>
      <c r="S186" s="42">
        <v>82.949539735610301</v>
      </c>
      <c r="T186" s="42">
        <v>92.596344049085502</v>
      </c>
      <c r="U186" s="42">
        <v>103.021410575389</v>
      </c>
      <c r="V186" s="42">
        <v>113.691467534431</v>
      </c>
      <c r="W186" s="42">
        <v>123.971378349471</v>
      </c>
      <c r="X186" s="42">
        <v>133.59607883003801</v>
      </c>
      <c r="Y186" s="42">
        <v>142.60996583917699</v>
      </c>
      <c r="Z186" s="42">
        <v>151.06779833772001</v>
      </c>
      <c r="AA186" s="42">
        <v>158.82881589732901</v>
      </c>
      <c r="AB186" s="42">
        <v>165.903569647507</v>
      </c>
      <c r="AC186" s="42">
        <v>172.129885974768</v>
      </c>
      <c r="AD186" s="42">
        <v>177.361019178551</v>
      </c>
      <c r="AE186" s="42">
        <v>181.728494817322</v>
      </c>
      <c r="AF186" s="42">
        <v>185.21895442824501</v>
      </c>
      <c r="AG186" s="42">
        <v>187.821787869644</v>
      </c>
      <c r="AH186" s="42">
        <v>189.694329936088</v>
      </c>
      <c r="AI186" s="42">
        <v>190.75973710571401</v>
      </c>
      <c r="AJ186" s="42">
        <v>191.23105638333499</v>
      </c>
      <c r="AK186" s="42">
        <v>191.006477361517</v>
      </c>
    </row>
    <row r="187" spans="1:37" s="42" customFormat="1" x14ac:dyDescent="0.2">
      <c r="A187" s="42" t="s">
        <v>523</v>
      </c>
      <c r="B187" s="42" t="s">
        <v>522</v>
      </c>
      <c r="C187" s="42" t="s">
        <v>339</v>
      </c>
      <c r="D187" s="42" t="s">
        <v>521</v>
      </c>
      <c r="E187" s="56" t="str">
        <f>VLOOKUP(C187,Classif!$C$3:$I$220,7,0)</f>
        <v>LMC</v>
      </c>
      <c r="F187" s="42" t="s">
        <v>748</v>
      </c>
      <c r="S187" s="42">
        <v>87.848444994377402</v>
      </c>
      <c r="T187" s="42">
        <v>92.375158996612399</v>
      </c>
      <c r="U187" s="42">
        <v>96.408427982507803</v>
      </c>
      <c r="V187" s="42">
        <v>99.606339371217302</v>
      </c>
      <c r="W187" s="42">
        <v>101.957794573307</v>
      </c>
      <c r="X187" s="42">
        <v>103.622797760735</v>
      </c>
      <c r="Y187" s="42">
        <v>104.650385079027</v>
      </c>
      <c r="Z187" s="42">
        <v>104.955702287124</v>
      </c>
      <c r="AA187" s="42">
        <v>104.375860447524</v>
      </c>
      <c r="AB187" s="42">
        <v>103.131281958438</v>
      </c>
      <c r="AC187" s="42">
        <v>101.328801859148</v>
      </c>
      <c r="AD187" s="42">
        <v>99.102618501366507</v>
      </c>
      <c r="AE187" s="42">
        <v>96.536562582371403</v>
      </c>
      <c r="AF187" s="42">
        <v>93.662646733256295</v>
      </c>
      <c r="AG187" s="42">
        <v>90.540291247852394</v>
      </c>
      <c r="AH187" s="42">
        <v>87.306340702651298</v>
      </c>
      <c r="AI187" s="42">
        <v>84.127699693196206</v>
      </c>
      <c r="AJ187" s="42">
        <v>81.111084196462599</v>
      </c>
      <c r="AK187" s="42">
        <v>78.266801186785898</v>
      </c>
    </row>
    <row r="188" spans="1:37" s="42" customFormat="1" x14ac:dyDescent="0.2">
      <c r="A188" s="42" t="s">
        <v>523</v>
      </c>
      <c r="B188" s="42" t="s">
        <v>522</v>
      </c>
      <c r="C188" s="42" t="s">
        <v>471</v>
      </c>
      <c r="D188" s="42" t="s">
        <v>521</v>
      </c>
      <c r="E188" s="56" t="str">
        <f>VLOOKUP(C188,Classif!$C$3:$I$220,7,0)</f>
        <v>LMC</v>
      </c>
      <c r="F188" s="42" t="s">
        <v>748</v>
      </c>
      <c r="S188" s="42">
        <v>81.121077</v>
      </c>
      <c r="T188" s="42">
        <v>88.083907686761705</v>
      </c>
      <c r="U188" s="42">
        <v>94.749853113281603</v>
      </c>
      <c r="V188" s="42">
        <v>100.949284891014</v>
      </c>
      <c r="W188" s="42">
        <v>106.68540214631</v>
      </c>
      <c r="X188" s="42">
        <v>112.00026086948399</v>
      </c>
      <c r="Y188" s="42">
        <v>116.867776794965</v>
      </c>
      <c r="Z188" s="42">
        <v>121.202267197387</v>
      </c>
      <c r="AA188" s="42">
        <v>124.86079053769799</v>
      </c>
      <c r="AB188" s="42">
        <v>127.96942367358901</v>
      </c>
      <c r="AC188" s="42">
        <v>130.529373760841</v>
      </c>
      <c r="AD188" s="42">
        <v>132.49650136365901</v>
      </c>
      <c r="AE188" s="42">
        <v>133.77807424323899</v>
      </c>
      <c r="AF188" s="42">
        <v>134.387361267389</v>
      </c>
      <c r="AG188" s="42">
        <v>134.51924710082699</v>
      </c>
      <c r="AH188" s="42">
        <v>134.22021360049499</v>
      </c>
      <c r="AI188" s="42">
        <v>133.57724925393501</v>
      </c>
      <c r="AJ188" s="42">
        <v>132.539715880177</v>
      </c>
      <c r="AK188" s="42">
        <v>131.23885688054301</v>
      </c>
    </row>
    <row r="189" spans="1:37" s="42" customFormat="1" x14ac:dyDescent="0.2">
      <c r="A189" s="42" t="s">
        <v>523</v>
      </c>
      <c r="B189" s="42" t="s">
        <v>522</v>
      </c>
      <c r="C189" s="42" t="s">
        <v>486</v>
      </c>
      <c r="D189" s="42" t="s">
        <v>521</v>
      </c>
      <c r="E189" s="56" t="str">
        <f>VLOOKUP(C189,Classif!$C$3:$I$220,7,0)</f>
        <v>LIC</v>
      </c>
      <c r="F189" s="42" t="s">
        <v>748</v>
      </c>
      <c r="S189" s="42">
        <v>65.965795</v>
      </c>
      <c r="T189" s="42">
        <v>75.413271524764099</v>
      </c>
      <c r="U189" s="42">
        <v>85.771451835983299</v>
      </c>
      <c r="V189" s="42">
        <v>96.613647261828206</v>
      </c>
      <c r="W189" s="42">
        <v>107.350361086018</v>
      </c>
      <c r="X189" s="42">
        <v>117.67795640586</v>
      </c>
      <c r="Y189" s="42">
        <v>127.42735711281</v>
      </c>
      <c r="Z189" s="42">
        <v>136.789113194621</v>
      </c>
      <c r="AA189" s="42">
        <v>145.71888671523399</v>
      </c>
      <c r="AB189" s="42">
        <v>153.863914683395</v>
      </c>
      <c r="AC189" s="42">
        <v>160.92875948146801</v>
      </c>
      <c r="AD189" s="42">
        <v>167.188335205138</v>
      </c>
      <c r="AE189" s="42">
        <v>172.53966200100299</v>
      </c>
      <c r="AF189" s="42">
        <v>177.04024996888</v>
      </c>
      <c r="AG189" s="42">
        <v>180.71085684566199</v>
      </c>
      <c r="AH189" s="42">
        <v>183.40578769659299</v>
      </c>
      <c r="AI189" s="42">
        <v>185.38672918985401</v>
      </c>
      <c r="AJ189" s="42">
        <v>186.60436015876601</v>
      </c>
      <c r="AK189" s="42">
        <v>187.014522866091</v>
      </c>
    </row>
    <row r="190" spans="1:37" s="42" customFormat="1" x14ac:dyDescent="0.2">
      <c r="A190" s="42" t="s">
        <v>523</v>
      </c>
      <c r="B190" s="42" t="s">
        <v>522</v>
      </c>
      <c r="C190" s="42" t="s">
        <v>442</v>
      </c>
      <c r="D190" s="42" t="s">
        <v>521</v>
      </c>
      <c r="E190" s="56" t="str">
        <f>VLOOKUP(C190,Classif!$C$3:$I$220,7,0)</f>
        <v>LMC</v>
      </c>
      <c r="F190" s="42" t="s">
        <v>748</v>
      </c>
      <c r="S190" s="42">
        <v>73.973629999999901</v>
      </c>
      <c r="T190" s="42">
        <v>78.344053716659701</v>
      </c>
      <c r="U190" s="42">
        <v>82.338654712930705</v>
      </c>
      <c r="V190" s="42">
        <v>85.506489697246707</v>
      </c>
      <c r="W190" s="42">
        <v>87.949978841034294</v>
      </c>
      <c r="X190" s="42">
        <v>89.954184883115701</v>
      </c>
      <c r="Y190" s="42">
        <v>91.658285913371003</v>
      </c>
      <c r="Z190" s="42">
        <v>92.892912462722606</v>
      </c>
      <c r="AA190" s="42">
        <v>93.465235306518593</v>
      </c>
      <c r="AB190" s="42">
        <v>93.314557938510106</v>
      </c>
      <c r="AC190" s="42">
        <v>92.471361201431904</v>
      </c>
      <c r="AD190" s="42">
        <v>91.0593248717188</v>
      </c>
      <c r="AE190" s="42">
        <v>89.152064563592006</v>
      </c>
      <c r="AF190" s="42">
        <v>86.810410541528796</v>
      </c>
      <c r="AG190" s="42">
        <v>84.178124697513098</v>
      </c>
      <c r="AH190" s="42">
        <v>81.503479865180196</v>
      </c>
      <c r="AI190" s="42">
        <v>79.020682039887205</v>
      </c>
      <c r="AJ190" s="42">
        <v>76.824081773659003</v>
      </c>
      <c r="AK190" s="42">
        <v>74.815278896076606</v>
      </c>
    </row>
    <row r="191" spans="1:37" s="42" customFormat="1" x14ac:dyDescent="0.2">
      <c r="A191" s="42" t="s">
        <v>523</v>
      </c>
      <c r="B191" s="42" t="s">
        <v>522</v>
      </c>
      <c r="C191" s="42" t="s">
        <v>477</v>
      </c>
      <c r="D191" s="42" t="s">
        <v>521</v>
      </c>
      <c r="E191" s="56" t="str">
        <f>VLOOKUP(C191,Classif!$C$3:$I$220,7,0)</f>
        <v>HIC</v>
      </c>
      <c r="F191" s="42" t="s">
        <v>748</v>
      </c>
      <c r="S191" s="42">
        <v>82.302463161787202</v>
      </c>
      <c r="T191" s="42">
        <v>82.123557912380207</v>
      </c>
      <c r="U191" s="42">
        <v>81.910202842727102</v>
      </c>
      <c r="V191" s="42">
        <v>81.683496207457594</v>
      </c>
      <c r="W191" s="42">
        <v>81.357388618524098</v>
      </c>
      <c r="X191" s="42">
        <v>80.913665416623402</v>
      </c>
      <c r="Y191" s="42">
        <v>80.366927335579803</v>
      </c>
      <c r="Z191" s="42">
        <v>79.714987486182906</v>
      </c>
      <c r="AA191" s="42">
        <v>78.932245186994294</v>
      </c>
      <c r="AB191" s="42">
        <v>78.020094953077404</v>
      </c>
      <c r="AC191" s="42">
        <v>77.068528524204396</v>
      </c>
      <c r="AD191" s="42">
        <v>76.013288841700799</v>
      </c>
      <c r="AE191" s="42">
        <v>74.934380184460096</v>
      </c>
      <c r="AF191" s="42">
        <v>73.815744951937901</v>
      </c>
      <c r="AG191" s="42">
        <v>72.604195826598698</v>
      </c>
      <c r="AH191" s="42">
        <v>71.267273296086799</v>
      </c>
      <c r="AI191" s="42">
        <v>69.827268805696804</v>
      </c>
      <c r="AJ191" s="42">
        <v>68.303032967186695</v>
      </c>
      <c r="AK191" s="42">
        <v>66.527605049117895</v>
      </c>
    </row>
    <row r="192" spans="1:37" s="42" customFormat="1" x14ac:dyDescent="0.2">
      <c r="A192" s="42" t="s">
        <v>523</v>
      </c>
      <c r="B192" s="42" t="s">
        <v>522</v>
      </c>
      <c r="C192" s="42" t="s">
        <v>348</v>
      </c>
      <c r="D192" s="42" t="s">
        <v>521</v>
      </c>
      <c r="E192" s="56" t="str">
        <f>VLOOKUP(C192,Classif!$C$3:$I$220,7,0)</f>
        <v>UMC</v>
      </c>
      <c r="F192" s="42" t="s">
        <v>748</v>
      </c>
      <c r="S192" s="42">
        <v>72.7523249999999</v>
      </c>
      <c r="T192" s="42">
        <v>77.041769864280795</v>
      </c>
      <c r="U192" s="42">
        <v>81.012191846605106</v>
      </c>
      <c r="V192" s="42">
        <v>84.610410432922393</v>
      </c>
      <c r="W192" s="42">
        <v>87.768595840835005</v>
      </c>
      <c r="X192" s="42">
        <v>90.480071499572404</v>
      </c>
      <c r="Y192" s="42">
        <v>92.749417365799204</v>
      </c>
      <c r="Z192" s="42">
        <v>94.552846010821497</v>
      </c>
      <c r="AA192" s="42">
        <v>95.879900579573501</v>
      </c>
      <c r="AB192" s="42">
        <v>96.684293065693495</v>
      </c>
      <c r="AC192" s="42">
        <v>97.027879727758105</v>
      </c>
      <c r="AD192" s="42">
        <v>97.024673713425898</v>
      </c>
      <c r="AE192" s="42">
        <v>96.681683413956605</v>
      </c>
      <c r="AF192" s="42">
        <v>96.004377785733993</v>
      </c>
      <c r="AG192" s="42">
        <v>95.029795733182397</v>
      </c>
      <c r="AH192" s="42">
        <v>93.827258839848298</v>
      </c>
      <c r="AI192" s="42">
        <v>92.526985684976097</v>
      </c>
      <c r="AJ192" s="42">
        <v>91.149023405948299</v>
      </c>
      <c r="AK192" s="42">
        <v>89.679428684777406</v>
      </c>
    </row>
    <row r="193" spans="1:37" s="42" customFormat="1" x14ac:dyDescent="0.2">
      <c r="A193" s="42" t="s">
        <v>523</v>
      </c>
      <c r="B193" s="42" t="s">
        <v>522</v>
      </c>
      <c r="C193" s="42" t="s">
        <v>355</v>
      </c>
      <c r="D193" s="42" t="s">
        <v>521</v>
      </c>
      <c r="E193" s="56" t="str">
        <f>VLOOKUP(C193,Classif!$C$3:$I$220,7,0)</f>
        <v>UMC</v>
      </c>
      <c r="F193" s="42" t="s">
        <v>748</v>
      </c>
      <c r="S193" s="42">
        <v>69.122234000000006</v>
      </c>
      <c r="T193" s="42">
        <v>71.113685087237798</v>
      </c>
      <c r="U193" s="42">
        <v>72.845743726125406</v>
      </c>
      <c r="V193" s="42">
        <v>74.140700706122104</v>
      </c>
      <c r="W193" s="42">
        <v>75.017720660772298</v>
      </c>
      <c r="X193" s="42">
        <v>75.384208545903505</v>
      </c>
      <c r="Y193" s="42">
        <v>75.219282569042207</v>
      </c>
      <c r="Z193" s="42">
        <v>74.567869030995396</v>
      </c>
      <c r="AA193" s="42">
        <v>73.551671435500495</v>
      </c>
      <c r="AB193" s="42">
        <v>72.289637527437606</v>
      </c>
      <c r="AC193" s="42">
        <v>70.862914463337404</v>
      </c>
      <c r="AD193" s="42">
        <v>69.192561085357895</v>
      </c>
      <c r="AE193" s="42">
        <v>67.347724991548205</v>
      </c>
      <c r="AF193" s="42">
        <v>65.349900357834002</v>
      </c>
      <c r="AG193" s="42">
        <v>63.271048500329798</v>
      </c>
      <c r="AH193" s="42">
        <v>61.133899051720498</v>
      </c>
      <c r="AI193" s="42">
        <v>58.972001257412202</v>
      </c>
      <c r="AJ193" s="42">
        <v>56.8112022160675</v>
      </c>
      <c r="AK193" s="42">
        <v>54.662499616212301</v>
      </c>
    </row>
    <row r="194" spans="1:37" s="42" customFormat="1" x14ac:dyDescent="0.2">
      <c r="A194" s="42" t="s">
        <v>523</v>
      </c>
      <c r="B194" s="42" t="s">
        <v>522</v>
      </c>
      <c r="C194" s="42" t="s">
        <v>464</v>
      </c>
      <c r="D194" s="42" t="s">
        <v>521</v>
      </c>
      <c r="E194" s="56" t="str">
        <f>VLOOKUP(C194,Classif!$C$3:$I$220,7,0)</f>
        <v>HIC</v>
      </c>
      <c r="F194" s="42" t="s">
        <v>748</v>
      </c>
      <c r="S194" s="42">
        <v>62.7874165517321</v>
      </c>
      <c r="T194" s="42">
        <v>64.695816384049905</v>
      </c>
      <c r="U194" s="42">
        <v>66.609124730259794</v>
      </c>
      <c r="V194" s="42">
        <v>68.499107129649303</v>
      </c>
      <c r="W194" s="42">
        <v>70.324320081952294</v>
      </c>
      <c r="X194" s="42">
        <v>72.071007005362901</v>
      </c>
      <c r="Y194" s="42">
        <v>73.707429413755406</v>
      </c>
      <c r="Z194" s="42">
        <v>75.185152828462904</v>
      </c>
      <c r="AA194" s="42">
        <v>76.503876523580601</v>
      </c>
      <c r="AB194" s="42">
        <v>77.714519929481099</v>
      </c>
      <c r="AC194" s="42">
        <v>78.866247771773502</v>
      </c>
      <c r="AD194" s="42">
        <v>79.910031502144605</v>
      </c>
      <c r="AE194" s="42">
        <v>80.865224286379799</v>
      </c>
      <c r="AF194" s="42">
        <v>81.721849668074299</v>
      </c>
      <c r="AG194" s="42">
        <v>82.440492821250501</v>
      </c>
      <c r="AH194" s="42">
        <v>82.990642216425599</v>
      </c>
      <c r="AI194" s="42">
        <v>83.226046791429098</v>
      </c>
      <c r="AJ194" s="42">
        <v>83.205847990957906</v>
      </c>
      <c r="AK194" s="42">
        <v>82.969660294997496</v>
      </c>
    </row>
    <row r="195" spans="1:37" s="42" customFormat="1" x14ac:dyDescent="0.2">
      <c r="A195" s="42" t="s">
        <v>523</v>
      </c>
      <c r="B195" s="42" t="s">
        <v>522</v>
      </c>
      <c r="C195" s="42" t="s">
        <v>462</v>
      </c>
      <c r="D195" s="42" t="s">
        <v>521</v>
      </c>
      <c r="E195" s="56" t="str">
        <f>VLOOKUP(C195,Classif!$C$3:$I$220,7,0)</f>
        <v>HIC</v>
      </c>
      <c r="F195" s="42" t="s">
        <v>748</v>
      </c>
      <c r="S195" s="42">
        <v>62.03557</v>
      </c>
      <c r="T195" s="42">
        <v>64.1778781908762</v>
      </c>
      <c r="U195" s="42">
        <v>66.208604732314797</v>
      </c>
      <c r="V195" s="42">
        <v>68.190814122133702</v>
      </c>
      <c r="W195" s="42">
        <v>70.036712951342295</v>
      </c>
      <c r="X195" s="42">
        <v>71.749807329204401</v>
      </c>
      <c r="Y195" s="42">
        <v>73.395802336654398</v>
      </c>
      <c r="Z195" s="42">
        <v>75.025556810033606</v>
      </c>
      <c r="AA195" s="42">
        <v>76.591518514816897</v>
      </c>
      <c r="AB195" s="42">
        <v>78.043221345984406</v>
      </c>
      <c r="AC195" s="42">
        <v>79.367193782438406</v>
      </c>
      <c r="AD195" s="42">
        <v>80.509173679793093</v>
      </c>
      <c r="AE195" s="42">
        <v>81.528212704894599</v>
      </c>
      <c r="AF195" s="42">
        <v>82.448038797320294</v>
      </c>
      <c r="AG195" s="42">
        <v>83.235162614191097</v>
      </c>
      <c r="AH195" s="42">
        <v>83.855853980071899</v>
      </c>
      <c r="AI195" s="42">
        <v>84.307637054067698</v>
      </c>
      <c r="AJ195" s="42">
        <v>84.611418214936407</v>
      </c>
      <c r="AK195" s="42">
        <v>84.723904498773805</v>
      </c>
    </row>
    <row r="196" spans="1:37" s="42" customFormat="1" x14ac:dyDescent="0.2">
      <c r="A196" s="42" t="s">
        <v>523</v>
      </c>
      <c r="B196" s="42" t="s">
        <v>522</v>
      </c>
      <c r="C196" s="42" t="s">
        <v>438</v>
      </c>
      <c r="D196" s="42" t="s">
        <v>521</v>
      </c>
      <c r="E196" s="56" t="str">
        <f>VLOOKUP(C196,Classif!$C$3:$I$220,7,0)</f>
        <v>HIC</v>
      </c>
      <c r="F196" s="42" t="s">
        <v>748</v>
      </c>
      <c r="S196" s="42">
        <v>60.550847999999903</v>
      </c>
      <c r="T196" s="42">
        <v>61.480488628327798</v>
      </c>
      <c r="U196" s="42">
        <v>61.701741030934201</v>
      </c>
      <c r="V196" s="42">
        <v>61.8395379335008</v>
      </c>
      <c r="W196" s="42">
        <v>61.953927715205602</v>
      </c>
      <c r="X196" s="42">
        <v>62.028486493269298</v>
      </c>
      <c r="Y196" s="42">
        <v>62.022483076367401</v>
      </c>
      <c r="Z196" s="42">
        <v>61.851374807182999</v>
      </c>
      <c r="AA196" s="42">
        <v>61.475817592359299</v>
      </c>
      <c r="AB196" s="42">
        <v>60.896659450934003</v>
      </c>
      <c r="AC196" s="42">
        <v>60.170599066694898</v>
      </c>
      <c r="AD196" s="42">
        <v>59.275837184331401</v>
      </c>
      <c r="AE196" s="42">
        <v>58.304545674827096</v>
      </c>
      <c r="AF196" s="42">
        <v>57.323501829476498</v>
      </c>
      <c r="AG196" s="42">
        <v>56.360853476994798</v>
      </c>
      <c r="AH196" s="42">
        <v>55.412937719237</v>
      </c>
      <c r="AI196" s="42">
        <v>54.378336535562198</v>
      </c>
      <c r="AJ196" s="42">
        <v>53.195178774102502</v>
      </c>
      <c r="AK196" s="42">
        <v>51.885154191202901</v>
      </c>
    </row>
    <row r="197" spans="1:37" s="42" customFormat="1" x14ac:dyDescent="0.2">
      <c r="A197" s="42" t="s">
        <v>523</v>
      </c>
      <c r="B197" s="42" t="s">
        <v>522</v>
      </c>
      <c r="C197" s="42" t="s">
        <v>347</v>
      </c>
      <c r="D197" s="42" t="s">
        <v>521</v>
      </c>
      <c r="E197" s="56" t="str">
        <f>VLOOKUP(C197,Classif!$C$3:$I$220,7,0)</f>
        <v>LMC</v>
      </c>
      <c r="F197" s="42" t="s">
        <v>748</v>
      </c>
      <c r="S197" s="42">
        <v>44.841225999999899</v>
      </c>
      <c r="T197" s="42">
        <v>51.352166866946099</v>
      </c>
      <c r="U197" s="42">
        <v>58.362081127380598</v>
      </c>
      <c r="V197" s="42">
        <v>65.593188261061101</v>
      </c>
      <c r="W197" s="42">
        <v>73.026228780735593</v>
      </c>
      <c r="X197" s="42">
        <v>80.562341722651098</v>
      </c>
      <c r="Y197" s="42">
        <v>88.102899790400201</v>
      </c>
      <c r="Z197" s="42">
        <v>95.348429925353201</v>
      </c>
      <c r="AA197" s="42">
        <v>102.253935509717</v>
      </c>
      <c r="AB197" s="42">
        <v>108.600910371182</v>
      </c>
      <c r="AC197" s="42">
        <v>114.34051401674201</v>
      </c>
      <c r="AD197" s="42">
        <v>119.70312871689001</v>
      </c>
      <c r="AE197" s="42">
        <v>124.680957201298</v>
      </c>
      <c r="AF197" s="42">
        <v>129.11513256028499</v>
      </c>
      <c r="AG197" s="42">
        <v>133.08416288813001</v>
      </c>
      <c r="AH197" s="42">
        <v>136.63307171756099</v>
      </c>
      <c r="AI197" s="42">
        <v>139.63591927217399</v>
      </c>
      <c r="AJ197" s="42">
        <v>142.02424820111901</v>
      </c>
      <c r="AK197" s="42">
        <v>143.78737234608201</v>
      </c>
    </row>
    <row r="198" spans="1:37" s="42" customFormat="1" x14ac:dyDescent="0.2">
      <c r="A198" s="42" t="s">
        <v>523</v>
      </c>
      <c r="B198" s="42" t="s">
        <v>522</v>
      </c>
      <c r="C198" s="42" t="s">
        <v>335</v>
      </c>
      <c r="D198" s="42" t="s">
        <v>521</v>
      </c>
      <c r="E198" s="56" t="str">
        <f>VLOOKUP(C198,Classif!$C$3:$I$220,7,0)</f>
        <v>UMC</v>
      </c>
      <c r="F198" s="42" t="s">
        <v>748</v>
      </c>
      <c r="S198" s="42">
        <v>50.132816999999903</v>
      </c>
      <c r="T198" s="42">
        <v>52.4934981690432</v>
      </c>
      <c r="U198" s="42">
        <v>54.796995814042504</v>
      </c>
      <c r="V198" s="42">
        <v>56.844958412023097</v>
      </c>
      <c r="W198" s="42">
        <v>58.585418394650603</v>
      </c>
      <c r="X198" s="42">
        <v>60.027784571182799</v>
      </c>
      <c r="Y198" s="42">
        <v>61.253914083285601</v>
      </c>
      <c r="Z198" s="42">
        <v>62.250483927470199</v>
      </c>
      <c r="AA198" s="42">
        <v>63.0449100863284</v>
      </c>
      <c r="AB198" s="42">
        <v>63.631471629507899</v>
      </c>
      <c r="AC198" s="42">
        <v>64.041843066102999</v>
      </c>
      <c r="AD198" s="42">
        <v>64.182610826493004</v>
      </c>
      <c r="AE198" s="42">
        <v>64.027959288668995</v>
      </c>
      <c r="AF198" s="42">
        <v>63.5908228198617</v>
      </c>
      <c r="AG198" s="42">
        <v>62.883682891567801</v>
      </c>
      <c r="AH198" s="42">
        <v>62.019466414569401</v>
      </c>
      <c r="AI198" s="42">
        <v>60.999520241528401</v>
      </c>
      <c r="AJ198" s="42">
        <v>59.822608854399398</v>
      </c>
      <c r="AK198" s="42">
        <v>58.483543296057299</v>
      </c>
    </row>
    <row r="199" spans="1:37" s="42" customFormat="1" x14ac:dyDescent="0.2">
      <c r="A199" s="42" t="s">
        <v>523</v>
      </c>
      <c r="B199" s="42" t="s">
        <v>522</v>
      </c>
      <c r="C199" s="42" t="s">
        <v>372</v>
      </c>
      <c r="D199" s="42" t="s">
        <v>521</v>
      </c>
      <c r="E199" s="56" t="str">
        <f>VLOOKUP(C199,Classif!$C$3:$I$220,7,0)</f>
        <v>LIC</v>
      </c>
      <c r="F199" s="42" t="s">
        <v>748</v>
      </c>
      <c r="S199" s="42">
        <v>43.551941000711302</v>
      </c>
      <c r="T199" s="42">
        <v>48.8598746714828</v>
      </c>
      <c r="U199" s="42">
        <v>54.185253821248502</v>
      </c>
      <c r="V199" s="42">
        <v>59.390840159438099</v>
      </c>
      <c r="W199" s="42">
        <v>64.5115510698771</v>
      </c>
      <c r="X199" s="42">
        <v>69.413564597884601</v>
      </c>
      <c r="Y199" s="42">
        <v>73.969119363670899</v>
      </c>
      <c r="Z199" s="42">
        <v>78.050325385225406</v>
      </c>
      <c r="AA199" s="42">
        <v>81.625127333577097</v>
      </c>
      <c r="AB199" s="42">
        <v>84.762672914672194</v>
      </c>
      <c r="AC199" s="42">
        <v>87.420030204604501</v>
      </c>
      <c r="AD199" s="42">
        <v>89.547584409796997</v>
      </c>
      <c r="AE199" s="42">
        <v>91.213869959422595</v>
      </c>
      <c r="AF199" s="42">
        <v>92.432532749694701</v>
      </c>
      <c r="AG199" s="42">
        <v>93.128460885649403</v>
      </c>
      <c r="AH199" s="42">
        <v>93.314191338816201</v>
      </c>
      <c r="AI199" s="42">
        <v>93.062816699965296</v>
      </c>
      <c r="AJ199" s="42">
        <v>92.492595941155301</v>
      </c>
      <c r="AK199" s="42">
        <v>91.592991077940297</v>
      </c>
    </row>
    <row r="200" spans="1:37" s="42" customFormat="1" x14ac:dyDescent="0.2">
      <c r="A200" s="42" t="s">
        <v>523</v>
      </c>
      <c r="B200" s="42" t="s">
        <v>522</v>
      </c>
      <c r="C200" s="42" t="s">
        <v>484</v>
      </c>
      <c r="D200" s="42" t="s">
        <v>521</v>
      </c>
      <c r="E200" s="56" t="str">
        <f>VLOOKUP(C200,Classif!$C$3:$I$220,7,0)</f>
        <v>UMC</v>
      </c>
      <c r="F200" s="42" t="s">
        <v>748</v>
      </c>
      <c r="S200" s="42">
        <v>46.294840999999899</v>
      </c>
      <c r="T200" s="42">
        <v>49.332406592420398</v>
      </c>
      <c r="U200" s="42">
        <v>52.233092843136497</v>
      </c>
      <c r="V200" s="42">
        <v>54.915137164617001</v>
      </c>
      <c r="W200" s="42">
        <v>57.3277686269846</v>
      </c>
      <c r="X200" s="42">
        <v>59.422207427571202</v>
      </c>
      <c r="Y200" s="42">
        <v>61.224502280976701</v>
      </c>
      <c r="Z200" s="42">
        <v>62.734973834418099</v>
      </c>
      <c r="AA200" s="42">
        <v>63.900053222018599</v>
      </c>
      <c r="AB200" s="42">
        <v>64.732826322860802</v>
      </c>
      <c r="AC200" s="42">
        <v>65.296837283498803</v>
      </c>
      <c r="AD200" s="42">
        <v>65.564596434761498</v>
      </c>
      <c r="AE200" s="42">
        <v>65.587527871320106</v>
      </c>
      <c r="AF200" s="42">
        <v>65.372333793193704</v>
      </c>
      <c r="AG200" s="42">
        <v>64.911657601088706</v>
      </c>
      <c r="AH200" s="42">
        <v>64.229828542430297</v>
      </c>
      <c r="AI200" s="42">
        <v>63.408043574912597</v>
      </c>
      <c r="AJ200" s="42">
        <v>62.472048760196301</v>
      </c>
      <c r="AK200" s="42">
        <v>61.435866095692802</v>
      </c>
    </row>
    <row r="201" spans="1:37" s="42" customFormat="1" x14ac:dyDescent="0.2">
      <c r="A201" s="42" t="s">
        <v>523</v>
      </c>
      <c r="B201" s="42" t="s">
        <v>522</v>
      </c>
      <c r="C201" s="42" t="s">
        <v>433</v>
      </c>
      <c r="D201" s="42" t="s">
        <v>521</v>
      </c>
      <c r="E201" s="56" t="str">
        <f>VLOOKUP(C201,Classif!$C$3:$I$220,7,0)</f>
        <v>LMC</v>
      </c>
      <c r="F201" s="42" t="s">
        <v>748</v>
      </c>
      <c r="S201" s="42">
        <v>40.512681999999899</v>
      </c>
      <c r="T201" s="42">
        <v>45.566401313828898</v>
      </c>
      <c r="U201" s="42">
        <v>50.657551371489802</v>
      </c>
      <c r="V201" s="42">
        <v>55.666685123045802</v>
      </c>
      <c r="W201" s="42">
        <v>60.593313790536797</v>
      </c>
      <c r="X201" s="42">
        <v>65.439475043517206</v>
      </c>
      <c r="Y201" s="42">
        <v>70.035351749307296</v>
      </c>
      <c r="Z201" s="42">
        <v>74.278589013803</v>
      </c>
      <c r="AA201" s="42">
        <v>78.055622340083204</v>
      </c>
      <c r="AB201" s="42">
        <v>81.307559121194501</v>
      </c>
      <c r="AC201" s="42">
        <v>84.1653098163642</v>
      </c>
      <c r="AD201" s="42">
        <v>86.759992705444503</v>
      </c>
      <c r="AE201" s="42">
        <v>89.022040424692506</v>
      </c>
      <c r="AF201" s="42">
        <v>90.979359640401697</v>
      </c>
      <c r="AG201" s="42">
        <v>92.594233110720396</v>
      </c>
      <c r="AH201" s="42">
        <v>93.8273189190636</v>
      </c>
      <c r="AI201" s="42">
        <v>94.732493648785507</v>
      </c>
      <c r="AJ201" s="42">
        <v>95.269321441110705</v>
      </c>
      <c r="AK201" s="42">
        <v>95.540581285799405</v>
      </c>
    </row>
    <row r="202" spans="1:37" s="42" customFormat="1" x14ac:dyDescent="0.2">
      <c r="A202" s="42" t="s">
        <v>523</v>
      </c>
      <c r="B202" s="42" t="s">
        <v>522</v>
      </c>
      <c r="C202" s="42" t="s">
        <v>409</v>
      </c>
      <c r="D202" s="42" t="s">
        <v>521</v>
      </c>
      <c r="E202" s="56" t="str">
        <f>VLOOKUP(C202,Classif!$C$3:$I$220,7,0)</f>
        <v/>
      </c>
      <c r="F202" s="42" t="s">
        <v>748</v>
      </c>
      <c r="S202" s="42">
        <v>47.963011999999999</v>
      </c>
      <c r="T202" s="42">
        <v>49.1937615839919</v>
      </c>
      <c r="U202" s="42">
        <v>50.163415476526303</v>
      </c>
      <c r="V202" s="42">
        <v>50.772607505308002</v>
      </c>
      <c r="W202" s="42">
        <v>51.096301939674703</v>
      </c>
      <c r="X202" s="42">
        <v>50.974646006540603</v>
      </c>
      <c r="Y202" s="42">
        <v>50.515334198581201</v>
      </c>
      <c r="Z202" s="42">
        <v>49.694875646352401</v>
      </c>
      <c r="AA202" s="42">
        <v>48.628276471300197</v>
      </c>
      <c r="AB202" s="42">
        <v>47.390777293607698</v>
      </c>
      <c r="AC202" s="42">
        <v>46.031436041539301</v>
      </c>
      <c r="AD202" s="42">
        <v>44.633721469981097</v>
      </c>
      <c r="AE202" s="42">
        <v>43.242156952555497</v>
      </c>
      <c r="AF202" s="42">
        <v>41.890996215550203</v>
      </c>
      <c r="AG202" s="42">
        <v>40.599038085584702</v>
      </c>
      <c r="AH202" s="42">
        <v>39.413392741869401</v>
      </c>
      <c r="AI202" s="42">
        <v>38.334457939335202</v>
      </c>
      <c r="AJ202" s="42">
        <v>37.360327350328603</v>
      </c>
      <c r="AK202" s="42">
        <v>36.467084039460303</v>
      </c>
    </row>
    <row r="203" spans="1:37" s="42" customFormat="1" x14ac:dyDescent="0.2">
      <c r="A203" s="42" t="s">
        <v>523</v>
      </c>
      <c r="B203" s="42" t="s">
        <v>522</v>
      </c>
      <c r="C203" s="42" t="s">
        <v>430</v>
      </c>
      <c r="D203" s="42" t="s">
        <v>521</v>
      </c>
      <c r="E203" s="56" t="str">
        <f>VLOOKUP(C203,Classif!$C$3:$I$220,7,0)</f>
        <v>HIC</v>
      </c>
      <c r="F203" s="42" t="s">
        <v>748</v>
      </c>
      <c r="S203" s="42">
        <v>48.183584001943501</v>
      </c>
      <c r="T203" s="42">
        <v>48.906107646598898</v>
      </c>
      <c r="U203" s="42">
        <v>49.377555055456199</v>
      </c>
      <c r="V203" s="42">
        <v>49.640653652555301</v>
      </c>
      <c r="W203" s="42">
        <v>49.660647219802598</v>
      </c>
      <c r="X203" s="42">
        <v>49.342321950644397</v>
      </c>
      <c r="Y203" s="42">
        <v>48.630185782313099</v>
      </c>
      <c r="Z203" s="42">
        <v>47.559507855010402</v>
      </c>
      <c r="AA203" s="42">
        <v>46.183250951548601</v>
      </c>
      <c r="AB203" s="42">
        <v>44.597867302299903</v>
      </c>
      <c r="AC203" s="42">
        <v>42.906458906013</v>
      </c>
      <c r="AD203" s="42">
        <v>41.155445271061197</v>
      </c>
      <c r="AE203" s="42">
        <v>39.391814795499499</v>
      </c>
      <c r="AF203" s="42">
        <v>37.654674290133599</v>
      </c>
      <c r="AG203" s="42">
        <v>35.974645168071604</v>
      </c>
      <c r="AH203" s="42">
        <v>34.370586930341098</v>
      </c>
      <c r="AI203" s="42">
        <v>32.8546870608833</v>
      </c>
      <c r="AJ203" s="42">
        <v>31.4355256332957</v>
      </c>
      <c r="AK203" s="42">
        <v>30.044472590361199</v>
      </c>
    </row>
    <row r="204" spans="1:37" s="42" customFormat="1" x14ac:dyDescent="0.2">
      <c r="A204" s="42" t="s">
        <v>523</v>
      </c>
      <c r="B204" s="42" t="s">
        <v>522</v>
      </c>
      <c r="C204" s="42" t="s">
        <v>469</v>
      </c>
      <c r="D204" s="42" t="s">
        <v>521</v>
      </c>
      <c r="E204" s="56" t="str">
        <f>VLOOKUP(C204,Classif!$C$3:$I$220,7,0)</f>
        <v>HIC</v>
      </c>
      <c r="F204" s="42" t="s">
        <v>748</v>
      </c>
      <c r="S204" s="42">
        <v>46.076988999999898</v>
      </c>
      <c r="T204" s="42">
        <v>47.811523821471503</v>
      </c>
      <c r="U204" s="42">
        <v>48.769021098036497</v>
      </c>
      <c r="V204" s="42">
        <v>49.5333517020267</v>
      </c>
      <c r="W204" s="42">
        <v>50.207779574928303</v>
      </c>
      <c r="X204" s="42">
        <v>50.923579429508798</v>
      </c>
      <c r="Y204" s="42">
        <v>51.674639907281097</v>
      </c>
      <c r="Z204" s="42">
        <v>52.327225967769202</v>
      </c>
      <c r="AA204" s="42">
        <v>52.760370111587001</v>
      </c>
      <c r="AB204" s="42">
        <v>52.9209414109352</v>
      </c>
      <c r="AC204" s="42">
        <v>52.844958028269701</v>
      </c>
      <c r="AD204" s="42">
        <v>52.528785522858101</v>
      </c>
      <c r="AE204" s="42">
        <v>52.081470355839002</v>
      </c>
      <c r="AF204" s="42">
        <v>51.555721875460499</v>
      </c>
      <c r="AG204" s="42">
        <v>50.964522005311601</v>
      </c>
      <c r="AH204" s="42">
        <v>50.330744767909003</v>
      </c>
      <c r="AI204" s="42">
        <v>49.601791419765497</v>
      </c>
      <c r="AJ204" s="42">
        <v>48.743110355187298</v>
      </c>
      <c r="AK204" s="42">
        <v>47.758903834015896</v>
      </c>
    </row>
    <row r="205" spans="1:37" s="42" customFormat="1" x14ac:dyDescent="0.2">
      <c r="A205" s="42" t="s">
        <v>523</v>
      </c>
      <c r="B205" s="42" t="s">
        <v>522</v>
      </c>
      <c r="C205" s="42" t="s">
        <v>346</v>
      </c>
      <c r="D205" s="42" t="s">
        <v>521</v>
      </c>
      <c r="E205" s="56" t="str">
        <f>VLOOKUP(C205,Classif!$C$3:$I$220,7,0)</f>
        <v>LIC</v>
      </c>
      <c r="F205" s="42" t="s">
        <v>748</v>
      </c>
      <c r="S205" s="42">
        <v>33.424683000000002</v>
      </c>
      <c r="T205" s="42">
        <v>39.119267546415898</v>
      </c>
      <c r="U205" s="42">
        <v>45.461320463175198</v>
      </c>
      <c r="V205" s="42">
        <v>52.403516325557497</v>
      </c>
      <c r="W205" s="42">
        <v>59.961030677929998</v>
      </c>
      <c r="X205" s="42">
        <v>68.013591854419701</v>
      </c>
      <c r="Y205" s="42">
        <v>76.3445801917088</v>
      </c>
      <c r="Z205" s="42">
        <v>84.803785508263502</v>
      </c>
      <c r="AA205" s="42">
        <v>93.253351067585896</v>
      </c>
      <c r="AB205" s="42">
        <v>101.455190356643</v>
      </c>
      <c r="AC205" s="42">
        <v>109.339036567656</v>
      </c>
      <c r="AD205" s="42">
        <v>116.918621609895</v>
      </c>
      <c r="AE205" s="42">
        <v>124.039080664472</v>
      </c>
      <c r="AF205" s="42">
        <v>130.73128074933399</v>
      </c>
      <c r="AG205" s="42">
        <v>136.96185910557699</v>
      </c>
      <c r="AH205" s="42">
        <v>142.60330449046899</v>
      </c>
      <c r="AI205" s="42">
        <v>147.60601599108099</v>
      </c>
      <c r="AJ205" s="42">
        <v>151.91278413595799</v>
      </c>
      <c r="AK205" s="42">
        <v>155.660878699611</v>
      </c>
    </row>
    <row r="206" spans="1:37" s="42" customFormat="1" x14ac:dyDescent="0.2">
      <c r="A206" s="42" t="s">
        <v>523</v>
      </c>
      <c r="B206" s="42" t="s">
        <v>522</v>
      </c>
      <c r="C206" s="42" t="s">
        <v>515</v>
      </c>
      <c r="D206" s="42" t="s">
        <v>521</v>
      </c>
      <c r="E206" s="56" t="str">
        <f>VLOOKUP(C206,Classif!$C$3:$I$220,7,0)</f>
        <v>UMC</v>
      </c>
      <c r="F206" s="42" t="s">
        <v>748</v>
      </c>
      <c r="S206" s="42">
        <v>40.412376000000002</v>
      </c>
      <c r="T206" s="42">
        <v>42.045094547379001</v>
      </c>
      <c r="U206" s="42">
        <v>43.569535197468397</v>
      </c>
      <c r="V206" s="42">
        <v>44.9388845756663</v>
      </c>
      <c r="W206" s="42">
        <v>46.155339338844499</v>
      </c>
      <c r="X206" s="42">
        <v>47.218674344842498</v>
      </c>
      <c r="Y206" s="42">
        <v>48.1415267938727</v>
      </c>
      <c r="Z206" s="42">
        <v>48.8544467885011</v>
      </c>
      <c r="AA206" s="42">
        <v>49.377013052364603</v>
      </c>
      <c r="AB206" s="42">
        <v>49.702459326441698</v>
      </c>
      <c r="AC206" s="42">
        <v>49.834069951714099</v>
      </c>
      <c r="AD206" s="42">
        <v>49.830005534049597</v>
      </c>
      <c r="AE206" s="42">
        <v>49.6635462291473</v>
      </c>
      <c r="AF206" s="42">
        <v>49.349677858987803</v>
      </c>
      <c r="AG206" s="42">
        <v>48.902264458382803</v>
      </c>
      <c r="AH206" s="42">
        <v>48.391635342423399</v>
      </c>
      <c r="AI206" s="42">
        <v>47.829954076002998</v>
      </c>
      <c r="AJ206" s="42">
        <v>47.221822758200503</v>
      </c>
      <c r="AK206" s="42">
        <v>46.574937690515398</v>
      </c>
    </row>
    <row r="207" spans="1:37" s="42" customFormat="1" x14ac:dyDescent="0.2">
      <c r="A207" s="42" t="s">
        <v>523</v>
      </c>
      <c r="B207" s="42" t="s">
        <v>522</v>
      </c>
      <c r="C207" s="42" t="s">
        <v>345</v>
      </c>
      <c r="D207" s="42" t="s">
        <v>521</v>
      </c>
      <c r="E207" s="56" t="str">
        <f>VLOOKUP(C207,Classif!$C$3:$I$220,7,0)</f>
        <v>LMC</v>
      </c>
      <c r="F207" s="42" t="s">
        <v>748</v>
      </c>
      <c r="S207" s="42">
        <v>45.448328999999902</v>
      </c>
      <c r="T207" s="42">
        <v>44.123076791853599</v>
      </c>
      <c r="U207" s="42">
        <v>42.939167757125702</v>
      </c>
      <c r="V207" s="42">
        <v>41.948249776474597</v>
      </c>
      <c r="W207" s="42">
        <v>41.093939318448598</v>
      </c>
      <c r="X207" s="42">
        <v>40.382137119862698</v>
      </c>
      <c r="Y207" s="42">
        <v>39.814330533333198</v>
      </c>
      <c r="Z207" s="42">
        <v>39.326704195556999</v>
      </c>
      <c r="AA207" s="42">
        <v>38.8820331181131</v>
      </c>
      <c r="AB207" s="42">
        <v>38.4777087036911</v>
      </c>
      <c r="AC207" s="42">
        <v>38.118662557867303</v>
      </c>
      <c r="AD207" s="42">
        <v>37.671173218748201</v>
      </c>
      <c r="AE207" s="42">
        <v>37.152638717140498</v>
      </c>
      <c r="AF207" s="42">
        <v>36.562727175457198</v>
      </c>
      <c r="AG207" s="42">
        <v>35.905943659954701</v>
      </c>
      <c r="AH207" s="42">
        <v>35.1979483776338</v>
      </c>
      <c r="AI207" s="42">
        <v>34.453803367618498</v>
      </c>
      <c r="AJ207" s="42">
        <v>33.672436827646102</v>
      </c>
      <c r="AK207" s="42">
        <v>32.835941187322703</v>
      </c>
    </row>
    <row r="208" spans="1:37" s="42" customFormat="1" x14ac:dyDescent="0.2">
      <c r="A208" s="42" t="s">
        <v>523</v>
      </c>
      <c r="B208" s="42" t="s">
        <v>522</v>
      </c>
      <c r="C208" s="42" t="s">
        <v>441</v>
      </c>
      <c r="D208" s="42" t="s">
        <v>521</v>
      </c>
      <c r="E208" s="56" t="str">
        <f>VLOOKUP(C208,Classif!$C$3:$I$220,7,0)</f>
        <v>UMC</v>
      </c>
      <c r="F208" s="42" t="s">
        <v>748</v>
      </c>
      <c r="S208" s="42">
        <v>31.6715909999999</v>
      </c>
      <c r="T208" s="42">
        <v>36.199786409557497</v>
      </c>
      <c r="U208" s="42">
        <v>40.7723034045909</v>
      </c>
      <c r="V208" s="42">
        <v>45.417334667068097</v>
      </c>
      <c r="W208" s="42">
        <v>50.174474162113803</v>
      </c>
      <c r="X208" s="42">
        <v>54.913471069778502</v>
      </c>
      <c r="Y208" s="42">
        <v>59.534563695980601</v>
      </c>
      <c r="Z208" s="42">
        <v>63.842093881160103</v>
      </c>
      <c r="AA208" s="42">
        <v>67.757489978450707</v>
      </c>
      <c r="AB208" s="42">
        <v>71.361399135433004</v>
      </c>
      <c r="AC208" s="42">
        <v>74.670558681094803</v>
      </c>
      <c r="AD208" s="42">
        <v>77.667368269726893</v>
      </c>
      <c r="AE208" s="42">
        <v>80.386553295485299</v>
      </c>
      <c r="AF208" s="42">
        <v>82.713112616881304</v>
      </c>
      <c r="AG208" s="42">
        <v>84.648873191329201</v>
      </c>
      <c r="AH208" s="42">
        <v>86.146803821697404</v>
      </c>
      <c r="AI208" s="42">
        <v>87.253844744728895</v>
      </c>
      <c r="AJ208" s="42">
        <v>88.040063354798306</v>
      </c>
      <c r="AK208" s="42">
        <v>88.494137691526902</v>
      </c>
    </row>
    <row r="209" spans="1:37" s="42" customFormat="1" x14ac:dyDescent="0.2">
      <c r="A209" s="42" t="s">
        <v>523</v>
      </c>
      <c r="B209" s="42" t="s">
        <v>522</v>
      </c>
      <c r="C209" s="42" t="s">
        <v>519</v>
      </c>
      <c r="D209" s="42" t="s">
        <v>521</v>
      </c>
      <c r="E209" s="56" t="str">
        <f>VLOOKUP(C209,Classif!$C$3:$I$220,7,0)</f>
        <v/>
      </c>
      <c r="F209" s="42" t="s">
        <v>748</v>
      </c>
      <c r="S209" s="42">
        <v>31.411742895821799</v>
      </c>
      <c r="T209" s="42">
        <v>35.754076231357502</v>
      </c>
      <c r="U209" s="42">
        <v>40.602141684652601</v>
      </c>
      <c r="V209" s="42">
        <v>45.942379558738502</v>
      </c>
      <c r="W209" s="42">
        <v>51.6893599873057</v>
      </c>
      <c r="X209" s="42">
        <v>57.639414993924099</v>
      </c>
      <c r="Y209" s="42">
        <v>63.598754977283299</v>
      </c>
      <c r="Z209" s="42">
        <v>69.469219769223699</v>
      </c>
      <c r="AA209" s="42">
        <v>75.161957562927796</v>
      </c>
      <c r="AB209" s="42">
        <v>80.642916083529499</v>
      </c>
      <c r="AC209" s="42">
        <v>85.821561532614595</v>
      </c>
      <c r="AD209" s="42">
        <v>90.6883174817266</v>
      </c>
      <c r="AE209" s="42">
        <v>95.120750514314906</v>
      </c>
      <c r="AF209" s="42">
        <v>99.192687359195304</v>
      </c>
      <c r="AG209" s="42">
        <v>102.899386050551</v>
      </c>
      <c r="AH209" s="42">
        <v>106.17588377023</v>
      </c>
      <c r="AI209" s="42">
        <v>108.98028707823499</v>
      </c>
      <c r="AJ209" s="42">
        <v>111.262855865056</v>
      </c>
      <c r="AK209" s="42">
        <v>113.08597844427401</v>
      </c>
    </row>
    <row r="210" spans="1:37" s="42" customFormat="1" x14ac:dyDescent="0.2">
      <c r="A210" s="42" t="s">
        <v>523</v>
      </c>
      <c r="B210" s="42" t="s">
        <v>522</v>
      </c>
      <c r="C210" s="42" t="s">
        <v>473</v>
      </c>
      <c r="D210" s="42" t="s">
        <v>521</v>
      </c>
      <c r="E210" s="56" t="str">
        <f>VLOOKUP(C210,Classif!$C$3:$I$220,7,0)</f>
        <v>LMC</v>
      </c>
      <c r="F210" s="42" t="s">
        <v>748</v>
      </c>
      <c r="S210" s="42">
        <v>35.468207999999997</v>
      </c>
      <c r="T210" s="42">
        <v>38.053415228149198</v>
      </c>
      <c r="U210" s="42">
        <v>40.527618927805896</v>
      </c>
      <c r="V210" s="42">
        <v>42.712874835949698</v>
      </c>
      <c r="W210" s="42">
        <v>44.518553361033703</v>
      </c>
      <c r="X210" s="42">
        <v>46.062985610049999</v>
      </c>
      <c r="Y210" s="42">
        <v>47.436809913305197</v>
      </c>
      <c r="Z210" s="42">
        <v>48.639523528249804</v>
      </c>
      <c r="AA210" s="42">
        <v>49.524883850789699</v>
      </c>
      <c r="AB210" s="42">
        <v>50.0171795704929</v>
      </c>
      <c r="AC210" s="42">
        <v>50.131811665575398</v>
      </c>
      <c r="AD210" s="42">
        <v>49.977028781454699</v>
      </c>
      <c r="AE210" s="42">
        <v>49.608925337561502</v>
      </c>
      <c r="AF210" s="42">
        <v>49.103146842121099</v>
      </c>
      <c r="AG210" s="42">
        <v>48.487461813726</v>
      </c>
      <c r="AH210" s="42">
        <v>47.7905062629372</v>
      </c>
      <c r="AI210" s="42">
        <v>47.080434989155698</v>
      </c>
      <c r="AJ210" s="42">
        <v>46.3561679188076</v>
      </c>
      <c r="AK210" s="42">
        <v>45.6007447126076</v>
      </c>
    </row>
    <row r="211" spans="1:37" s="42" customFormat="1" x14ac:dyDescent="0.2">
      <c r="A211" s="42" t="s">
        <v>523</v>
      </c>
      <c r="B211" s="42" t="s">
        <v>522</v>
      </c>
      <c r="C211" s="42" t="s">
        <v>385</v>
      </c>
      <c r="D211" s="42" t="s">
        <v>521</v>
      </c>
      <c r="E211" s="56" t="str">
        <f>VLOOKUP(C211,Classif!$C$3:$I$220,7,0)</f>
        <v>HIC</v>
      </c>
      <c r="F211" s="42" t="s">
        <v>748</v>
      </c>
      <c r="S211" s="42">
        <v>38.27666</v>
      </c>
      <c r="T211" s="42">
        <v>38.394801469645003</v>
      </c>
      <c r="U211" s="42">
        <v>38.409532047572</v>
      </c>
      <c r="V211" s="42">
        <v>38.258660545408198</v>
      </c>
      <c r="W211" s="42">
        <v>37.888693868409803</v>
      </c>
      <c r="X211" s="42">
        <v>37.291509657695002</v>
      </c>
      <c r="Y211" s="42">
        <v>36.585718471653799</v>
      </c>
      <c r="Z211" s="42">
        <v>35.866934862436104</v>
      </c>
      <c r="AA211" s="42">
        <v>35.162884108218897</v>
      </c>
      <c r="AB211" s="42">
        <v>34.4359508246758</v>
      </c>
      <c r="AC211" s="42">
        <v>33.637284665183401</v>
      </c>
      <c r="AD211" s="42">
        <v>32.715662241940002</v>
      </c>
      <c r="AE211" s="42">
        <v>31.6856254567004</v>
      </c>
      <c r="AF211" s="42">
        <v>30.614249088259999</v>
      </c>
      <c r="AG211" s="42">
        <v>29.5765237094203</v>
      </c>
      <c r="AH211" s="42">
        <v>28.618533231472401</v>
      </c>
      <c r="AI211" s="42">
        <v>27.7517442152295</v>
      </c>
      <c r="AJ211" s="42">
        <v>26.964713786415299</v>
      </c>
      <c r="AK211" s="42">
        <v>26.229385066658399</v>
      </c>
    </row>
    <row r="212" spans="1:37" s="42" customFormat="1" x14ac:dyDescent="0.2">
      <c r="A212" s="42" t="s">
        <v>523</v>
      </c>
      <c r="B212" s="42" t="s">
        <v>522</v>
      </c>
      <c r="C212" s="42" t="s">
        <v>492</v>
      </c>
      <c r="D212" s="42" t="s">
        <v>521</v>
      </c>
      <c r="E212" s="56" t="str">
        <f>VLOOKUP(C212,Classif!$C$3:$I$220,7,0)</f>
        <v>HIC</v>
      </c>
      <c r="F212" s="42" t="s">
        <v>748</v>
      </c>
      <c r="S212" s="42">
        <v>34.016593</v>
      </c>
      <c r="T212" s="42">
        <v>35.858229412510099</v>
      </c>
      <c r="U212" s="42">
        <v>37.764200456353599</v>
      </c>
      <c r="V212" s="42">
        <v>39.641199297109999</v>
      </c>
      <c r="W212" s="42">
        <v>41.383591043044902</v>
      </c>
      <c r="X212" s="42">
        <v>42.991781410515799</v>
      </c>
      <c r="Y212" s="42">
        <v>44.540266870321901</v>
      </c>
      <c r="Z212" s="42">
        <v>46.068122455529704</v>
      </c>
      <c r="AA212" s="42">
        <v>47.584804488954902</v>
      </c>
      <c r="AB212" s="42">
        <v>49.052588470800004</v>
      </c>
      <c r="AC212" s="42">
        <v>50.464904997803302</v>
      </c>
      <c r="AD212" s="42">
        <v>51.699931218828702</v>
      </c>
      <c r="AE212" s="42">
        <v>52.761670639423201</v>
      </c>
      <c r="AF212" s="42">
        <v>53.646729903491703</v>
      </c>
      <c r="AG212" s="42">
        <v>54.3218715455397</v>
      </c>
      <c r="AH212" s="42">
        <v>54.756803165318203</v>
      </c>
      <c r="AI212" s="42">
        <v>54.9452805290274</v>
      </c>
      <c r="AJ212" s="42">
        <v>54.830545016902803</v>
      </c>
      <c r="AK212" s="42">
        <v>54.423553847839699</v>
      </c>
    </row>
    <row r="213" spans="1:37" s="42" customFormat="1" x14ac:dyDescent="0.2">
      <c r="A213" s="42" t="s">
        <v>523</v>
      </c>
      <c r="B213" s="42" t="s">
        <v>522</v>
      </c>
      <c r="C213" s="42" t="s">
        <v>393</v>
      </c>
      <c r="D213" s="42" t="s">
        <v>521</v>
      </c>
      <c r="E213" s="56" t="str">
        <f>VLOOKUP(C213,Classif!$C$3:$I$220,7,0)</f>
        <v>LMC</v>
      </c>
      <c r="F213" s="42" t="s">
        <v>748</v>
      </c>
      <c r="S213" s="42">
        <v>29.959364000000001</v>
      </c>
      <c r="T213" s="42">
        <v>32.808399564309198</v>
      </c>
      <c r="U213" s="42">
        <v>35.755926438585199</v>
      </c>
      <c r="V213" s="42">
        <v>38.6212733105734</v>
      </c>
      <c r="W213" s="42">
        <v>41.272413065968998</v>
      </c>
      <c r="X213" s="42">
        <v>43.7635310660391</v>
      </c>
      <c r="Y213" s="42">
        <v>46.104691832752302</v>
      </c>
      <c r="Z213" s="42">
        <v>48.252437025718599</v>
      </c>
      <c r="AA213" s="42">
        <v>50.141832695609601</v>
      </c>
      <c r="AB213" s="42">
        <v>51.742643802664702</v>
      </c>
      <c r="AC213" s="42">
        <v>53.000005520624597</v>
      </c>
      <c r="AD213" s="42">
        <v>53.899750901728403</v>
      </c>
      <c r="AE213" s="42">
        <v>54.485267656366197</v>
      </c>
      <c r="AF213" s="42">
        <v>54.777684120764299</v>
      </c>
      <c r="AG213" s="42">
        <v>54.756631261790702</v>
      </c>
      <c r="AH213" s="42">
        <v>54.454164271643201</v>
      </c>
      <c r="AI213" s="42">
        <v>53.901663924019303</v>
      </c>
      <c r="AJ213" s="42">
        <v>53.206234766559298</v>
      </c>
      <c r="AK213" s="42">
        <v>52.406969430067797</v>
      </c>
    </row>
    <row r="214" spans="1:37" s="42" customFormat="1" x14ac:dyDescent="0.2">
      <c r="A214" s="42" t="s">
        <v>523</v>
      </c>
      <c r="B214" s="42" t="s">
        <v>522</v>
      </c>
      <c r="C214" s="42" t="s">
        <v>373</v>
      </c>
      <c r="D214" s="42" t="s">
        <v>521</v>
      </c>
      <c r="E214" s="56" t="str">
        <f>VLOOKUP(C214,Classif!$C$3:$I$220,7,0)</f>
        <v>HIC</v>
      </c>
      <c r="F214" s="42" t="s">
        <v>748</v>
      </c>
      <c r="S214" s="42">
        <v>27.448085999999901</v>
      </c>
      <c r="T214" s="42">
        <v>31.0781256794995</v>
      </c>
      <c r="U214" s="42">
        <v>34.746409697069801</v>
      </c>
      <c r="V214" s="42">
        <v>38.338173054790097</v>
      </c>
      <c r="W214" s="42">
        <v>41.861299855768699</v>
      </c>
      <c r="X214" s="42">
        <v>45.307618392316598</v>
      </c>
      <c r="Y214" s="42">
        <v>48.610702698778702</v>
      </c>
      <c r="Z214" s="42">
        <v>51.651496151986997</v>
      </c>
      <c r="AA214" s="42">
        <v>54.414247834163099</v>
      </c>
      <c r="AB214" s="42">
        <v>56.8956289380817</v>
      </c>
      <c r="AC214" s="42">
        <v>59.026015213152398</v>
      </c>
      <c r="AD214" s="42">
        <v>60.755959493477299</v>
      </c>
      <c r="AE214" s="42">
        <v>62.069187937248202</v>
      </c>
      <c r="AF214" s="42">
        <v>63.012247015189502</v>
      </c>
      <c r="AG214" s="42">
        <v>63.607502947222002</v>
      </c>
      <c r="AH214" s="42">
        <v>63.857641081232103</v>
      </c>
      <c r="AI214" s="42">
        <v>63.753216967113197</v>
      </c>
      <c r="AJ214" s="42">
        <v>63.357232705379801</v>
      </c>
      <c r="AK214" s="42">
        <v>62.663548561911298</v>
      </c>
    </row>
    <row r="215" spans="1:37" s="42" customFormat="1" x14ac:dyDescent="0.2">
      <c r="A215" s="42" t="s">
        <v>523</v>
      </c>
      <c r="B215" s="42" t="s">
        <v>522</v>
      </c>
      <c r="C215" s="42" t="s">
        <v>417</v>
      </c>
      <c r="D215" s="42" t="s">
        <v>521</v>
      </c>
      <c r="E215" s="56" t="str">
        <f>VLOOKUP(C215,Classif!$C$3:$I$220,7,0)</f>
        <v>LMC</v>
      </c>
      <c r="F215" s="42" t="s">
        <v>748</v>
      </c>
      <c r="S215" s="42">
        <v>31.951411999999898</v>
      </c>
      <c r="T215" s="42">
        <v>33.354729781449301</v>
      </c>
      <c r="U215" s="42">
        <v>34.600523890469901</v>
      </c>
      <c r="V215" s="42">
        <v>35.620817761180099</v>
      </c>
      <c r="W215" s="42">
        <v>36.366715080015297</v>
      </c>
      <c r="X215" s="42">
        <v>36.8563935228647</v>
      </c>
      <c r="Y215" s="42">
        <v>37.131839690440799</v>
      </c>
      <c r="Z215" s="42">
        <v>37.198660120891901</v>
      </c>
      <c r="AA215" s="42">
        <v>37.076364168489398</v>
      </c>
      <c r="AB215" s="42">
        <v>36.772287978175498</v>
      </c>
      <c r="AC215" s="42">
        <v>36.2905336577847</v>
      </c>
      <c r="AD215" s="42">
        <v>35.693774326899799</v>
      </c>
      <c r="AE215" s="42">
        <v>35.014139138499999</v>
      </c>
      <c r="AF215" s="42">
        <v>34.274257802563604</v>
      </c>
      <c r="AG215" s="42">
        <v>33.5124995671002</v>
      </c>
      <c r="AH215" s="42">
        <v>32.788938449739902</v>
      </c>
      <c r="AI215" s="42">
        <v>32.109353636363601</v>
      </c>
      <c r="AJ215" s="42">
        <v>31.475169832901798</v>
      </c>
      <c r="AK215" s="42">
        <v>30.878879750305401</v>
      </c>
    </row>
    <row r="216" spans="1:37" s="42" customFormat="1" x14ac:dyDescent="0.2">
      <c r="A216" s="42" t="s">
        <v>523</v>
      </c>
      <c r="B216" s="42" t="s">
        <v>522</v>
      </c>
      <c r="C216" s="42" t="s">
        <v>340</v>
      </c>
      <c r="D216" s="42" t="s">
        <v>521</v>
      </c>
      <c r="E216" s="56" t="str">
        <f>VLOOKUP(C216,Classif!$C$3:$I$220,7,0)</f>
        <v>UMC</v>
      </c>
      <c r="F216" s="42" t="s">
        <v>748</v>
      </c>
      <c r="S216" s="42">
        <v>28.9798569999999</v>
      </c>
      <c r="T216" s="42">
        <v>31.163953472461898</v>
      </c>
      <c r="U216" s="42">
        <v>33.203313314125602</v>
      </c>
      <c r="V216" s="42">
        <v>35.109059167441998</v>
      </c>
      <c r="W216" s="42">
        <v>36.864141593796802</v>
      </c>
      <c r="X216" s="42">
        <v>38.405396672174199</v>
      </c>
      <c r="Y216" s="42">
        <v>39.7286862608902</v>
      </c>
      <c r="Z216" s="42">
        <v>40.834962078706297</v>
      </c>
      <c r="AA216" s="42">
        <v>41.713847619182602</v>
      </c>
      <c r="AB216" s="42">
        <v>42.377697979449302</v>
      </c>
      <c r="AC216" s="42">
        <v>42.8327552772638</v>
      </c>
      <c r="AD216" s="42">
        <v>43.069488664463798</v>
      </c>
      <c r="AE216" s="42">
        <v>43.080870309271702</v>
      </c>
      <c r="AF216" s="42">
        <v>42.879882386664697</v>
      </c>
      <c r="AG216" s="42">
        <v>42.5197725921509</v>
      </c>
      <c r="AH216" s="42">
        <v>42.013536664037801</v>
      </c>
      <c r="AI216" s="42">
        <v>41.380725821232303</v>
      </c>
      <c r="AJ216" s="42">
        <v>40.641007147621302</v>
      </c>
      <c r="AK216" s="42">
        <v>39.817276905996202</v>
      </c>
    </row>
    <row r="217" spans="1:37" s="42" customFormat="1" x14ac:dyDescent="0.2">
      <c r="A217" s="42" t="s">
        <v>523</v>
      </c>
      <c r="B217" s="42" t="s">
        <v>522</v>
      </c>
      <c r="C217" s="42" t="s">
        <v>401</v>
      </c>
      <c r="D217" s="42" t="s">
        <v>521</v>
      </c>
      <c r="E217" s="56" t="str">
        <f>VLOOKUP(C217,Classif!$C$3:$I$220,7,0)</f>
        <v>UMC</v>
      </c>
      <c r="F217" s="42" t="s">
        <v>748</v>
      </c>
      <c r="S217" s="42">
        <v>28.4010169999999</v>
      </c>
      <c r="T217" s="42">
        <v>30.693765894275099</v>
      </c>
      <c r="U217" s="42">
        <v>32.945113544536902</v>
      </c>
      <c r="V217" s="42">
        <v>35.109512491514998</v>
      </c>
      <c r="W217" s="42">
        <v>37.1609132373164</v>
      </c>
      <c r="X217" s="42">
        <v>39.0366503248136</v>
      </c>
      <c r="Y217" s="42">
        <v>40.657599019744403</v>
      </c>
      <c r="Z217" s="42">
        <v>42.057657764524301</v>
      </c>
      <c r="AA217" s="42">
        <v>43.265018959583998</v>
      </c>
      <c r="AB217" s="42">
        <v>44.2876609204272</v>
      </c>
      <c r="AC217" s="42">
        <v>45.126625949397003</v>
      </c>
      <c r="AD217" s="42">
        <v>45.765128238636898</v>
      </c>
      <c r="AE217" s="42">
        <v>46.2160097817208</v>
      </c>
      <c r="AF217" s="42">
        <v>46.459461012153</v>
      </c>
      <c r="AG217" s="42">
        <v>46.483652291154698</v>
      </c>
      <c r="AH217" s="42">
        <v>46.311386280052197</v>
      </c>
      <c r="AI217" s="42">
        <v>45.9599294451058</v>
      </c>
      <c r="AJ217" s="42">
        <v>45.492663150574998</v>
      </c>
      <c r="AK217" s="42">
        <v>44.935652158224897</v>
      </c>
    </row>
    <row r="218" spans="1:37" s="42" customFormat="1" x14ac:dyDescent="0.2">
      <c r="A218" s="42" t="s">
        <v>523</v>
      </c>
      <c r="B218" s="42" t="s">
        <v>522</v>
      </c>
      <c r="C218" s="42" t="s">
        <v>336</v>
      </c>
      <c r="D218" s="42" t="s">
        <v>521</v>
      </c>
      <c r="E218" s="56" t="str">
        <f>VLOOKUP(C218,Classif!$C$3:$I$220,7,0)</f>
        <v>LIC</v>
      </c>
      <c r="F218" s="42" t="s">
        <v>748</v>
      </c>
      <c r="S218" s="42">
        <v>24.052513999999999</v>
      </c>
      <c r="T218" s="42">
        <v>27.896216732478099</v>
      </c>
      <c r="U218" s="42">
        <v>31.975717349167802</v>
      </c>
      <c r="V218" s="42">
        <v>36.110638745721303</v>
      </c>
      <c r="W218" s="42">
        <v>40.189423784390101</v>
      </c>
      <c r="X218" s="42">
        <v>44.323525139810599</v>
      </c>
      <c r="Y218" s="42">
        <v>48.512074374181402</v>
      </c>
      <c r="Z218" s="42">
        <v>52.648208428385999</v>
      </c>
      <c r="AA218" s="42">
        <v>56.603731255090402</v>
      </c>
      <c r="AB218" s="42">
        <v>60.189608554505703</v>
      </c>
      <c r="AC218" s="42">
        <v>63.355834830711103</v>
      </c>
      <c r="AD218" s="42">
        <v>66.222535213214499</v>
      </c>
      <c r="AE218" s="42">
        <v>68.828304769214199</v>
      </c>
      <c r="AF218" s="42">
        <v>71.115398173850906</v>
      </c>
      <c r="AG218" s="42">
        <v>73.037578358264398</v>
      </c>
      <c r="AH218" s="42">
        <v>74.613319973639705</v>
      </c>
      <c r="AI218" s="42">
        <v>75.813051173134397</v>
      </c>
      <c r="AJ218" s="42">
        <v>76.684882353638898</v>
      </c>
      <c r="AK218" s="42">
        <v>77.280979891700696</v>
      </c>
    </row>
    <row r="219" spans="1:37" s="42" customFormat="1" x14ac:dyDescent="0.2">
      <c r="A219" s="42" t="s">
        <v>523</v>
      </c>
      <c r="B219" s="42" t="s">
        <v>522</v>
      </c>
      <c r="C219" s="42" t="s">
        <v>388</v>
      </c>
      <c r="D219" s="42" t="s">
        <v>521</v>
      </c>
      <c r="E219" s="56" t="str">
        <f>VLOOKUP(C219,Classif!$C$3:$I$220,7,0)</f>
        <v>UMC</v>
      </c>
      <c r="F219" s="42" t="s">
        <v>748</v>
      </c>
      <c r="S219" s="42">
        <v>29.076511999999902</v>
      </c>
      <c r="T219" s="42">
        <v>30.3647377006067</v>
      </c>
      <c r="U219" s="42">
        <v>31.438969186758001</v>
      </c>
      <c r="V219" s="42">
        <v>32.328934320094803</v>
      </c>
      <c r="W219" s="42">
        <v>33.041402479747603</v>
      </c>
      <c r="X219" s="42">
        <v>33.541078097591999</v>
      </c>
      <c r="Y219" s="42">
        <v>33.8490506771398</v>
      </c>
      <c r="Z219" s="42">
        <v>33.956752020587203</v>
      </c>
      <c r="AA219" s="42">
        <v>33.862331234957303</v>
      </c>
      <c r="AB219" s="42">
        <v>33.572541444250902</v>
      </c>
      <c r="AC219" s="42">
        <v>33.116258654631103</v>
      </c>
      <c r="AD219" s="42">
        <v>32.622730050737502</v>
      </c>
      <c r="AE219" s="42">
        <v>32.106094520473597</v>
      </c>
      <c r="AF219" s="42">
        <v>31.563669662485399</v>
      </c>
      <c r="AG219" s="42">
        <v>30.993551102270899</v>
      </c>
      <c r="AH219" s="42">
        <v>30.400997221962001</v>
      </c>
      <c r="AI219" s="42">
        <v>29.802793819479799</v>
      </c>
      <c r="AJ219" s="42">
        <v>29.236811858209801</v>
      </c>
      <c r="AK219" s="42">
        <v>28.713009701088701</v>
      </c>
    </row>
    <row r="220" spans="1:37" s="42" customFormat="1" x14ac:dyDescent="0.2">
      <c r="A220" s="42" t="s">
        <v>523</v>
      </c>
      <c r="B220" s="42" t="s">
        <v>522</v>
      </c>
      <c r="C220" s="42" t="s">
        <v>342</v>
      </c>
      <c r="D220" s="42" t="s">
        <v>521</v>
      </c>
      <c r="E220" s="56" t="str">
        <f>VLOOKUP(C220,Classif!$C$3:$I$220,7,0)</f>
        <v>LMC</v>
      </c>
      <c r="F220" s="42" t="s">
        <v>748</v>
      </c>
      <c r="S220" s="42">
        <v>27.444701999999999</v>
      </c>
      <c r="T220" s="42">
        <v>28.866770787676099</v>
      </c>
      <c r="U220" s="42">
        <v>30.163439421637001</v>
      </c>
      <c r="V220" s="42">
        <v>31.2556265544784</v>
      </c>
      <c r="W220" s="42">
        <v>32.083900216034003</v>
      </c>
      <c r="X220" s="42">
        <v>32.662246345133802</v>
      </c>
      <c r="Y220" s="42">
        <v>33.0894466496894</v>
      </c>
      <c r="Z220" s="42">
        <v>33.381841633315297</v>
      </c>
      <c r="AA220" s="42">
        <v>33.475246933068803</v>
      </c>
      <c r="AB220" s="42">
        <v>33.355266033686497</v>
      </c>
      <c r="AC220" s="42">
        <v>33.039080338799799</v>
      </c>
      <c r="AD220" s="42">
        <v>32.636618995336299</v>
      </c>
      <c r="AE220" s="42">
        <v>32.156640314126399</v>
      </c>
      <c r="AF220" s="42">
        <v>31.620826321891801</v>
      </c>
      <c r="AG220" s="42">
        <v>31.023299267937901</v>
      </c>
      <c r="AH220" s="42">
        <v>30.382854646118101</v>
      </c>
      <c r="AI220" s="42">
        <v>29.754997849148499</v>
      </c>
      <c r="AJ220" s="42">
        <v>29.159717715600301</v>
      </c>
      <c r="AK220" s="42">
        <v>28.603811219342099</v>
      </c>
    </row>
    <row r="221" spans="1:37" s="42" customFormat="1" x14ac:dyDescent="0.2">
      <c r="A221" s="42" t="s">
        <v>523</v>
      </c>
      <c r="B221" s="42" t="s">
        <v>522</v>
      </c>
      <c r="C221" s="42" t="s">
        <v>460</v>
      </c>
      <c r="D221" s="42" t="s">
        <v>521</v>
      </c>
      <c r="E221" s="56" t="str">
        <f>VLOOKUP(C221,Classif!$C$3:$I$220,7,0)</f>
        <v>LMC</v>
      </c>
      <c r="F221" s="42" t="s">
        <v>748</v>
      </c>
      <c r="S221" s="42">
        <v>24.391822999999899</v>
      </c>
      <c r="T221" s="42">
        <v>27.248428274262999</v>
      </c>
      <c r="U221" s="42">
        <v>30.1614337468557</v>
      </c>
      <c r="V221" s="42">
        <v>33.0610211667112</v>
      </c>
      <c r="W221" s="42">
        <v>35.931403966465297</v>
      </c>
      <c r="X221" s="42">
        <v>38.7635561282586</v>
      </c>
      <c r="Y221" s="42">
        <v>41.4999366928703</v>
      </c>
      <c r="Z221" s="42">
        <v>44.056525383862699</v>
      </c>
      <c r="AA221" s="42">
        <v>46.376231423164697</v>
      </c>
      <c r="AB221" s="42">
        <v>48.417919512634697</v>
      </c>
      <c r="AC221" s="42">
        <v>50.2598403079379</v>
      </c>
      <c r="AD221" s="42">
        <v>51.924253005953098</v>
      </c>
      <c r="AE221" s="42">
        <v>53.388554494576397</v>
      </c>
      <c r="AF221" s="42">
        <v>54.659928043036302</v>
      </c>
      <c r="AG221" s="42">
        <v>55.682133121821003</v>
      </c>
      <c r="AH221" s="42">
        <v>56.487386613796701</v>
      </c>
      <c r="AI221" s="42">
        <v>57.046305216950998</v>
      </c>
      <c r="AJ221" s="42">
        <v>57.397304393391401</v>
      </c>
      <c r="AK221" s="42">
        <v>57.597333864022602</v>
      </c>
    </row>
    <row r="222" spans="1:37" s="42" customFormat="1" x14ac:dyDescent="0.2">
      <c r="A222" s="42" t="s">
        <v>523</v>
      </c>
      <c r="B222" s="42" t="s">
        <v>522</v>
      </c>
      <c r="C222" s="42" t="s">
        <v>406</v>
      </c>
      <c r="D222" s="42" t="s">
        <v>521</v>
      </c>
      <c r="E222" s="56" t="str">
        <f>VLOOKUP(C222,Classif!$C$3:$I$220,7,0)</f>
        <v>LIC</v>
      </c>
      <c r="F222" s="42" t="s">
        <v>748</v>
      </c>
      <c r="S222" s="42">
        <v>23.390764999999998</v>
      </c>
      <c r="T222" s="42">
        <v>25.990596382064599</v>
      </c>
      <c r="U222" s="42">
        <v>28.638302987510201</v>
      </c>
      <c r="V222" s="42">
        <v>31.263444596715399</v>
      </c>
      <c r="W222" s="42">
        <v>33.801492661376798</v>
      </c>
      <c r="X222" s="42">
        <v>36.212130707705299</v>
      </c>
      <c r="Y222" s="42">
        <v>38.4693581448944</v>
      </c>
      <c r="Z222" s="42">
        <v>40.4918781574397</v>
      </c>
      <c r="AA222" s="42">
        <v>42.293138489448197</v>
      </c>
      <c r="AB222" s="42">
        <v>43.910854348777903</v>
      </c>
      <c r="AC222" s="42">
        <v>45.3865334228649</v>
      </c>
      <c r="AD222" s="42">
        <v>46.689770370114097</v>
      </c>
      <c r="AE222" s="42">
        <v>47.773630043023502</v>
      </c>
      <c r="AF222" s="42">
        <v>48.672175680728699</v>
      </c>
      <c r="AG222" s="42">
        <v>49.385144249249301</v>
      </c>
      <c r="AH222" s="42">
        <v>49.881337280738599</v>
      </c>
      <c r="AI222" s="42">
        <v>50.161387846712898</v>
      </c>
      <c r="AJ222" s="42">
        <v>50.244516443795703</v>
      </c>
      <c r="AK222" s="42">
        <v>50.194101341673303</v>
      </c>
    </row>
    <row r="223" spans="1:37" s="42" customFormat="1" x14ac:dyDescent="0.2">
      <c r="A223" s="42" t="s">
        <v>523</v>
      </c>
      <c r="B223" s="42" t="s">
        <v>522</v>
      </c>
      <c r="C223" s="42" t="s">
        <v>415</v>
      </c>
      <c r="D223" s="42" t="s">
        <v>521</v>
      </c>
      <c r="E223" s="56" t="str">
        <f>VLOOKUP(C223,Classif!$C$3:$I$220,7,0)</f>
        <v>LIC</v>
      </c>
      <c r="F223" s="42" t="s">
        <v>748</v>
      </c>
      <c r="S223" s="42">
        <v>20.713818996419</v>
      </c>
      <c r="T223" s="42">
        <v>23.727569389713299</v>
      </c>
      <c r="U223" s="42">
        <v>26.868546260415201</v>
      </c>
      <c r="V223" s="42">
        <v>30.0547825120304</v>
      </c>
      <c r="W223" s="42">
        <v>33.269899375118897</v>
      </c>
      <c r="X223" s="42">
        <v>36.426639300688002</v>
      </c>
      <c r="Y223" s="42">
        <v>39.502478194972397</v>
      </c>
      <c r="Z223" s="42">
        <v>42.410812493077501</v>
      </c>
      <c r="AA223" s="42">
        <v>45.111481760093803</v>
      </c>
      <c r="AB223" s="42">
        <v>47.645710052197401</v>
      </c>
      <c r="AC223" s="42">
        <v>49.985862863999699</v>
      </c>
      <c r="AD223" s="42">
        <v>52.086336692099103</v>
      </c>
      <c r="AE223" s="42">
        <v>53.956405404081799</v>
      </c>
      <c r="AF223" s="42">
        <v>55.584950983897897</v>
      </c>
      <c r="AG223" s="42">
        <v>56.895895106196498</v>
      </c>
      <c r="AH223" s="42">
        <v>57.876031296704703</v>
      </c>
      <c r="AI223" s="42">
        <v>58.533128022150301</v>
      </c>
      <c r="AJ223" s="42">
        <v>58.929735472144301</v>
      </c>
      <c r="AK223" s="42">
        <v>59.053891009054702</v>
      </c>
    </row>
    <row r="224" spans="1:37" s="42" customFormat="1" x14ac:dyDescent="0.2">
      <c r="A224" s="42" t="s">
        <v>523</v>
      </c>
      <c r="B224" s="42" t="s">
        <v>522</v>
      </c>
      <c r="C224" s="42" t="s">
        <v>513</v>
      </c>
      <c r="D224" s="42" t="s">
        <v>521</v>
      </c>
      <c r="E224" s="56" t="str">
        <f>VLOOKUP(C224,Classif!$C$3:$I$220,7,0)</f>
        <v>HIC</v>
      </c>
      <c r="F224" s="42" t="s">
        <v>748</v>
      </c>
      <c r="S224" s="42">
        <v>22.268383999999902</v>
      </c>
      <c r="T224" s="42">
        <v>24.1398664053964</v>
      </c>
      <c r="U224" s="42">
        <v>25.987298572859199</v>
      </c>
      <c r="V224" s="42">
        <v>27.820515104379901</v>
      </c>
      <c r="W224" s="42">
        <v>29.562047873153801</v>
      </c>
      <c r="X224" s="42">
        <v>31.226638880494502</v>
      </c>
      <c r="Y224" s="42">
        <v>32.857684793289003</v>
      </c>
      <c r="Z224" s="42">
        <v>34.466113549464502</v>
      </c>
      <c r="AA224" s="42">
        <v>36.032921425670096</v>
      </c>
      <c r="AB224" s="42">
        <v>37.528935605017502</v>
      </c>
      <c r="AC224" s="42">
        <v>38.928741892908597</v>
      </c>
      <c r="AD224" s="42">
        <v>40.1248704881911</v>
      </c>
      <c r="AE224" s="42">
        <v>41.124212270689597</v>
      </c>
      <c r="AF224" s="42">
        <v>41.930821986917003</v>
      </c>
      <c r="AG224" s="42">
        <v>42.531289678013501</v>
      </c>
      <c r="AH224" s="42">
        <v>42.914980484436597</v>
      </c>
      <c r="AI224" s="42">
        <v>43.054916230543903</v>
      </c>
      <c r="AJ224" s="42">
        <v>42.9301118394593</v>
      </c>
      <c r="AK224" s="42">
        <v>42.577325463369398</v>
      </c>
    </row>
    <row r="225" spans="1:37" s="42" customFormat="1" x14ac:dyDescent="0.2">
      <c r="A225" s="42" t="s">
        <v>523</v>
      </c>
      <c r="B225" s="42" t="s">
        <v>522</v>
      </c>
      <c r="C225" s="42" t="s">
        <v>383</v>
      </c>
      <c r="D225" s="42" t="s">
        <v>521</v>
      </c>
      <c r="E225" s="56" t="str">
        <f>VLOOKUP(C225,Classif!$C$3:$I$220,7,0)</f>
        <v/>
      </c>
      <c r="F225" s="42" t="s">
        <v>748</v>
      </c>
      <c r="S225" s="42">
        <v>24.346229000000001</v>
      </c>
      <c r="T225" s="42">
        <v>24.9089882294125</v>
      </c>
      <c r="U225" s="42">
        <v>25.396019333852099</v>
      </c>
      <c r="V225" s="42">
        <v>25.760356450078799</v>
      </c>
      <c r="W225" s="42">
        <v>25.902288602741798</v>
      </c>
      <c r="X225" s="42">
        <v>25.846604601718099</v>
      </c>
      <c r="Y225" s="42">
        <v>25.664097551911301</v>
      </c>
      <c r="Z225" s="42">
        <v>25.371853167589499</v>
      </c>
      <c r="AA225" s="42">
        <v>24.969900858182701</v>
      </c>
      <c r="AB225" s="42">
        <v>24.452868359888502</v>
      </c>
      <c r="AC225" s="42">
        <v>23.8405440117422</v>
      </c>
      <c r="AD225" s="42">
        <v>23.163948338938301</v>
      </c>
      <c r="AE225" s="42">
        <v>22.458921275848098</v>
      </c>
      <c r="AF225" s="42">
        <v>21.727470285270201</v>
      </c>
      <c r="AG225" s="42">
        <v>20.955550524210999</v>
      </c>
      <c r="AH225" s="42">
        <v>20.1433263049448</v>
      </c>
      <c r="AI225" s="42">
        <v>19.3079782110505</v>
      </c>
      <c r="AJ225" s="42">
        <v>18.481072720073399</v>
      </c>
      <c r="AK225" s="42">
        <v>17.687258700421001</v>
      </c>
    </row>
    <row r="226" spans="1:37" s="42" customFormat="1" x14ac:dyDescent="0.2">
      <c r="A226" s="42" t="s">
        <v>523</v>
      </c>
      <c r="B226" s="42" t="s">
        <v>522</v>
      </c>
      <c r="C226" s="42" t="s">
        <v>518</v>
      </c>
      <c r="D226" s="42" t="s">
        <v>521</v>
      </c>
      <c r="E226" s="56" t="str">
        <f>VLOOKUP(C226,Classif!$C$3:$I$220,7,0)</f>
        <v/>
      </c>
      <c r="F226" s="42" t="s">
        <v>748</v>
      </c>
      <c r="S226" s="42">
        <v>19.081911999999999</v>
      </c>
      <c r="T226" s="42">
        <v>22.0126917654378</v>
      </c>
      <c r="U226" s="42">
        <v>25.239158492791098</v>
      </c>
      <c r="V226" s="42">
        <v>28.5612402963393</v>
      </c>
      <c r="W226" s="42">
        <v>31.855157392716698</v>
      </c>
      <c r="X226" s="42">
        <v>35.044778467030902</v>
      </c>
      <c r="Y226" s="42">
        <v>38.163797881033602</v>
      </c>
      <c r="Z226" s="42">
        <v>41.145034806018799</v>
      </c>
      <c r="AA226" s="42">
        <v>43.976155943136703</v>
      </c>
      <c r="AB226" s="42">
        <v>46.545969852141504</v>
      </c>
      <c r="AC226" s="42">
        <v>48.855870401519901</v>
      </c>
      <c r="AD226" s="42">
        <v>50.867321299686303</v>
      </c>
      <c r="AE226" s="42">
        <v>52.597805852339803</v>
      </c>
      <c r="AF226" s="42">
        <v>53.996634172549399</v>
      </c>
      <c r="AG226" s="42">
        <v>55.141770272040098</v>
      </c>
      <c r="AH226" s="42">
        <v>56.029631700629899</v>
      </c>
      <c r="AI226" s="42">
        <v>56.598233467862698</v>
      </c>
      <c r="AJ226" s="42">
        <v>56.880847090140598</v>
      </c>
      <c r="AK226" s="42">
        <v>56.891920377245498</v>
      </c>
    </row>
    <row r="227" spans="1:37" s="42" customFormat="1" x14ac:dyDescent="0.2">
      <c r="A227" s="42" t="s">
        <v>523</v>
      </c>
      <c r="B227" s="42" t="s">
        <v>522</v>
      </c>
      <c r="C227" s="42" t="s">
        <v>358</v>
      </c>
      <c r="D227" s="42" t="s">
        <v>521</v>
      </c>
      <c r="E227" s="56" t="str">
        <f>VLOOKUP(C227,Classif!$C$3:$I$220,7,0)</f>
        <v>LIC</v>
      </c>
      <c r="F227" s="42" t="s">
        <v>748</v>
      </c>
      <c r="S227" s="42">
        <v>20.410606000000001</v>
      </c>
      <c r="T227" s="42">
        <v>22.268210760514499</v>
      </c>
      <c r="U227" s="42">
        <v>24.1772319756376</v>
      </c>
      <c r="V227" s="42">
        <v>26.0890816167027</v>
      </c>
      <c r="W227" s="42">
        <v>27.930171004324599</v>
      </c>
      <c r="X227" s="42">
        <v>29.6331769021821</v>
      </c>
      <c r="Y227" s="42">
        <v>31.134212348694401</v>
      </c>
      <c r="Z227" s="42">
        <v>32.430582810410101</v>
      </c>
      <c r="AA227" s="42">
        <v>33.570491320304001</v>
      </c>
      <c r="AB227" s="42">
        <v>34.582204110556503</v>
      </c>
      <c r="AC227" s="42">
        <v>35.4216953333326</v>
      </c>
      <c r="AD227" s="42">
        <v>36.0827404752904</v>
      </c>
      <c r="AE227" s="42">
        <v>36.563477046999502</v>
      </c>
      <c r="AF227" s="42">
        <v>36.8797036093355</v>
      </c>
      <c r="AG227" s="42">
        <v>37.031692968841199</v>
      </c>
      <c r="AH227" s="42">
        <v>37.019014326034501</v>
      </c>
      <c r="AI227" s="42">
        <v>36.841494297407301</v>
      </c>
      <c r="AJ227" s="42">
        <v>36.5231267759562</v>
      </c>
      <c r="AK227" s="42">
        <v>36.105381598339399</v>
      </c>
    </row>
    <row r="228" spans="1:37" s="42" customFormat="1" x14ac:dyDescent="0.2">
      <c r="A228" s="42" t="s">
        <v>523</v>
      </c>
      <c r="B228" s="42" t="s">
        <v>522</v>
      </c>
      <c r="C228" s="42" t="s">
        <v>487</v>
      </c>
      <c r="D228" s="42" t="s">
        <v>521</v>
      </c>
      <c r="E228" s="56" t="str">
        <f>VLOOKUP(C228,Classif!$C$3:$I$220,7,0)</f>
        <v>LMC</v>
      </c>
      <c r="F228" s="42" t="s">
        <v>748</v>
      </c>
      <c r="S228" s="42">
        <v>19.5988889999999</v>
      </c>
      <c r="T228" s="42">
        <v>21.659261254140699</v>
      </c>
      <c r="U228" s="42">
        <v>23.654488854466301</v>
      </c>
      <c r="V228" s="42">
        <v>25.515776793491401</v>
      </c>
      <c r="W228" s="42">
        <v>27.315490225829699</v>
      </c>
      <c r="X228" s="42">
        <v>29.037379147440699</v>
      </c>
      <c r="Y228" s="42">
        <v>30.620556245749501</v>
      </c>
      <c r="Z228" s="42">
        <v>31.978384119306799</v>
      </c>
      <c r="AA228" s="42">
        <v>33.155573116931301</v>
      </c>
      <c r="AB228" s="42">
        <v>34.164447702143299</v>
      </c>
      <c r="AC228" s="42">
        <v>34.970778231517798</v>
      </c>
      <c r="AD228" s="42">
        <v>35.597348689095597</v>
      </c>
      <c r="AE228" s="42">
        <v>36.069479214804602</v>
      </c>
      <c r="AF228" s="42">
        <v>36.409040315395501</v>
      </c>
      <c r="AG228" s="42">
        <v>36.583164453113298</v>
      </c>
      <c r="AH228" s="42">
        <v>36.602399754485702</v>
      </c>
      <c r="AI228" s="42">
        <v>36.470288976513899</v>
      </c>
      <c r="AJ228" s="42">
        <v>36.251858813325001</v>
      </c>
      <c r="AK228" s="42">
        <v>35.924727800145298</v>
      </c>
    </row>
    <row r="229" spans="1:37" s="42" customFormat="1" x14ac:dyDescent="0.2">
      <c r="A229" s="42" t="s">
        <v>523</v>
      </c>
      <c r="B229" s="42" t="s">
        <v>522</v>
      </c>
      <c r="C229" s="42" t="s">
        <v>488</v>
      </c>
      <c r="D229" s="42" t="s">
        <v>521</v>
      </c>
      <c r="E229" s="56" t="str">
        <f>VLOOKUP(C229,Classif!$C$3:$I$220,7,0)</f>
        <v>LMC</v>
      </c>
      <c r="F229" s="42" t="s">
        <v>748</v>
      </c>
      <c r="S229" s="42">
        <v>19.7378</v>
      </c>
      <c r="T229" s="42">
        <v>21.4628394258729</v>
      </c>
      <c r="U229" s="42">
        <v>23.1521487454891</v>
      </c>
      <c r="V229" s="42">
        <v>24.710087981310199</v>
      </c>
      <c r="W229" s="42">
        <v>26.179458316488699</v>
      </c>
      <c r="X229" s="42">
        <v>27.548332799872899</v>
      </c>
      <c r="Y229" s="42">
        <v>28.756989609043501</v>
      </c>
      <c r="Z229" s="42">
        <v>29.7721422803425</v>
      </c>
      <c r="AA229" s="42">
        <v>30.619321340117299</v>
      </c>
      <c r="AB229" s="42">
        <v>31.283409921849099</v>
      </c>
      <c r="AC229" s="42">
        <v>31.8008657153656</v>
      </c>
      <c r="AD229" s="42">
        <v>32.237398621794</v>
      </c>
      <c r="AE229" s="42">
        <v>32.563244800500001</v>
      </c>
      <c r="AF229" s="42">
        <v>32.788170366965197</v>
      </c>
      <c r="AG229" s="42">
        <v>32.911609428884098</v>
      </c>
      <c r="AH229" s="42">
        <v>32.934975370939398</v>
      </c>
      <c r="AI229" s="42">
        <v>32.903808046552598</v>
      </c>
      <c r="AJ229" s="42">
        <v>32.796973901374898</v>
      </c>
      <c r="AK229" s="42">
        <v>32.654819979586101</v>
      </c>
    </row>
    <row r="230" spans="1:37" s="42" customFormat="1" x14ac:dyDescent="0.2">
      <c r="A230" s="42" t="s">
        <v>523</v>
      </c>
      <c r="B230" s="42" t="s">
        <v>522</v>
      </c>
      <c r="C230" s="42" t="s">
        <v>423</v>
      </c>
      <c r="D230" s="42" t="s">
        <v>521</v>
      </c>
      <c r="E230" s="56" t="str">
        <f>VLOOKUP(C230,Classif!$C$3:$I$220,7,0)</f>
        <v>LMC</v>
      </c>
      <c r="F230" s="42" t="s">
        <v>748</v>
      </c>
      <c r="S230" s="42">
        <v>20.859948999999901</v>
      </c>
      <c r="T230" s="42">
        <v>21.734738269871801</v>
      </c>
      <c r="U230" s="42">
        <v>22.438420767131198</v>
      </c>
      <c r="V230" s="42">
        <v>22.990813254558802</v>
      </c>
      <c r="W230" s="42">
        <v>23.435678707138798</v>
      </c>
      <c r="X230" s="42">
        <v>23.8044861263378</v>
      </c>
      <c r="Y230" s="42">
        <v>24.075519302823299</v>
      </c>
      <c r="Z230" s="42">
        <v>24.1993789255678</v>
      </c>
      <c r="AA230" s="42">
        <v>24.188050096181001</v>
      </c>
      <c r="AB230" s="42">
        <v>24.068488045086902</v>
      </c>
      <c r="AC230" s="42">
        <v>23.869868486558602</v>
      </c>
      <c r="AD230" s="42">
        <v>23.6207481665651</v>
      </c>
      <c r="AE230" s="42">
        <v>23.320985430681901</v>
      </c>
      <c r="AF230" s="42">
        <v>22.988594426047001</v>
      </c>
      <c r="AG230" s="42">
        <v>22.630182240414001</v>
      </c>
      <c r="AH230" s="42">
        <v>22.257886356411699</v>
      </c>
      <c r="AI230" s="42">
        <v>21.873459097243</v>
      </c>
      <c r="AJ230" s="42">
        <v>21.470972603081101</v>
      </c>
      <c r="AK230" s="42">
        <v>21.044745557715899</v>
      </c>
    </row>
    <row r="231" spans="1:37" s="42" customFormat="1" x14ac:dyDescent="0.2">
      <c r="A231" s="42" t="s">
        <v>523</v>
      </c>
      <c r="B231" s="42" t="s">
        <v>522</v>
      </c>
      <c r="C231" s="42" t="s">
        <v>398</v>
      </c>
      <c r="D231" s="42" t="s">
        <v>521</v>
      </c>
      <c r="E231" s="56" t="str">
        <f>VLOOKUP(C231,Classif!$C$3:$I$220,7,0)</f>
        <v>LIC</v>
      </c>
      <c r="F231" s="42" t="s">
        <v>748</v>
      </c>
      <c r="S231" s="42">
        <v>15.511953</v>
      </c>
      <c r="T231" s="42">
        <v>18.450535145912902</v>
      </c>
      <c r="U231" s="42">
        <v>21.816136409888699</v>
      </c>
      <c r="V231" s="42">
        <v>25.593309505141601</v>
      </c>
      <c r="W231" s="42">
        <v>29.816214529144499</v>
      </c>
      <c r="X231" s="42">
        <v>34.526644204817401</v>
      </c>
      <c r="Y231" s="42">
        <v>39.680694117132802</v>
      </c>
      <c r="Z231" s="42">
        <v>45.193926363809602</v>
      </c>
      <c r="AA231" s="42">
        <v>50.943358667762602</v>
      </c>
      <c r="AB231" s="42">
        <v>56.567997463348902</v>
      </c>
      <c r="AC231" s="42">
        <v>62.026959040034399</v>
      </c>
      <c r="AD231" s="42">
        <v>67.452578233677599</v>
      </c>
      <c r="AE231" s="42">
        <v>72.789276819025403</v>
      </c>
      <c r="AF231" s="42">
        <v>77.923030972842</v>
      </c>
      <c r="AG231" s="42">
        <v>82.672158368543606</v>
      </c>
      <c r="AH231" s="42">
        <v>87.045615022934697</v>
      </c>
      <c r="AI231" s="42">
        <v>91.055040403701895</v>
      </c>
      <c r="AJ231" s="42">
        <v>94.681748599179201</v>
      </c>
      <c r="AK231" s="42">
        <v>97.9064372462758</v>
      </c>
    </row>
    <row r="232" spans="1:37" s="42" customFormat="1" x14ac:dyDescent="0.2">
      <c r="A232" s="42" t="s">
        <v>523</v>
      </c>
      <c r="B232" s="42" t="s">
        <v>522</v>
      </c>
      <c r="C232" s="42" t="s">
        <v>507</v>
      </c>
      <c r="D232" s="42" t="s">
        <v>521</v>
      </c>
      <c r="E232" s="56" t="str">
        <f>VLOOKUP(C232,Classif!$C$3:$I$220,7,0)</f>
        <v>LIC</v>
      </c>
      <c r="F232" s="42" t="s">
        <v>748</v>
      </c>
      <c r="S232" s="42">
        <v>16.468713999999999</v>
      </c>
      <c r="T232" s="42">
        <v>18.9243113953797</v>
      </c>
      <c r="U232" s="42">
        <v>21.566602144219701</v>
      </c>
      <c r="V232" s="42">
        <v>24.375293517426002</v>
      </c>
      <c r="W232" s="42">
        <v>27.290895435290601</v>
      </c>
      <c r="X232" s="42">
        <v>30.230040326516299</v>
      </c>
      <c r="Y232" s="42">
        <v>33.134618650549903</v>
      </c>
      <c r="Z232" s="42">
        <v>35.924691524149303</v>
      </c>
      <c r="AA232" s="42">
        <v>38.6018493815345</v>
      </c>
      <c r="AB232" s="42">
        <v>41.1147357429601</v>
      </c>
      <c r="AC232" s="42">
        <v>43.419771706053297</v>
      </c>
      <c r="AD232" s="42">
        <v>45.519246937007203</v>
      </c>
      <c r="AE232" s="42">
        <v>47.467633382725701</v>
      </c>
      <c r="AF232" s="42">
        <v>49.220397783993498</v>
      </c>
      <c r="AG232" s="42">
        <v>50.8072623457861</v>
      </c>
      <c r="AH232" s="42">
        <v>52.214622463154903</v>
      </c>
      <c r="AI232" s="42">
        <v>53.431393517469701</v>
      </c>
      <c r="AJ232" s="42">
        <v>54.470187962407699</v>
      </c>
      <c r="AK232" s="42">
        <v>55.324615441172099</v>
      </c>
    </row>
    <row r="233" spans="1:37" s="42" customFormat="1" x14ac:dyDescent="0.2">
      <c r="A233" s="42" t="s">
        <v>523</v>
      </c>
      <c r="B233" s="42" t="s">
        <v>522</v>
      </c>
      <c r="C233" s="42" t="s">
        <v>376</v>
      </c>
      <c r="D233" s="42" t="s">
        <v>521</v>
      </c>
      <c r="E233" s="56" t="str">
        <f>VLOOKUP(C233,Classif!$C$3:$I$220,7,0)</f>
        <v>UMC</v>
      </c>
      <c r="F233" s="42" t="s">
        <v>748</v>
      </c>
      <c r="S233" s="42">
        <v>21.486370999999998</v>
      </c>
      <c r="T233" s="42">
        <v>21.137197025799399</v>
      </c>
      <c r="U233" s="42">
        <v>20.765849199529001</v>
      </c>
      <c r="V233" s="42">
        <v>20.354654070992598</v>
      </c>
      <c r="W233" s="42">
        <v>19.9152032167739</v>
      </c>
      <c r="X233" s="42">
        <v>19.444753979600701</v>
      </c>
      <c r="Y233" s="42">
        <v>18.934698348649</v>
      </c>
      <c r="Z233" s="42">
        <v>18.374868586398001</v>
      </c>
      <c r="AA233" s="42">
        <v>17.757120180607799</v>
      </c>
      <c r="AB233" s="42">
        <v>17.082115348227902</v>
      </c>
      <c r="AC233" s="42">
        <v>16.356182165208999</v>
      </c>
      <c r="AD233" s="42">
        <v>15.5958174094082</v>
      </c>
      <c r="AE233" s="42">
        <v>14.8320634603669</v>
      </c>
      <c r="AF233" s="42">
        <v>14.0968428011362</v>
      </c>
      <c r="AG233" s="42">
        <v>13.414976192452199</v>
      </c>
      <c r="AH233" s="42">
        <v>12.7997785467296</v>
      </c>
      <c r="AI233" s="42">
        <v>12.2554995725061</v>
      </c>
      <c r="AJ233" s="42">
        <v>11.769585074831999</v>
      </c>
      <c r="AK233" s="42">
        <v>11.323482328155499</v>
      </c>
    </row>
    <row r="234" spans="1:37" s="42" customFormat="1" x14ac:dyDescent="0.2">
      <c r="A234" s="42" t="s">
        <v>523</v>
      </c>
      <c r="B234" s="42" t="s">
        <v>522</v>
      </c>
      <c r="C234" s="42" t="s">
        <v>411</v>
      </c>
      <c r="D234" s="42" t="s">
        <v>521</v>
      </c>
      <c r="E234" s="56" t="str">
        <f>VLOOKUP(C234,Classif!$C$3:$I$220,7,0)</f>
        <v>LIC</v>
      </c>
      <c r="F234" s="42" t="s">
        <v>748</v>
      </c>
      <c r="S234" s="42">
        <v>15.369808999999901</v>
      </c>
      <c r="T234" s="42">
        <v>17.773511271646399</v>
      </c>
      <c r="U234" s="42">
        <v>20.3440893067655</v>
      </c>
      <c r="V234" s="42">
        <v>23.0354021339217</v>
      </c>
      <c r="W234" s="42">
        <v>25.7808150019113</v>
      </c>
      <c r="X234" s="42">
        <v>28.494942490575099</v>
      </c>
      <c r="Y234" s="42">
        <v>31.117610097807699</v>
      </c>
      <c r="Z234" s="42">
        <v>33.612926686328201</v>
      </c>
      <c r="AA234" s="42">
        <v>35.910201167956799</v>
      </c>
      <c r="AB234" s="42">
        <v>38.008436058665602</v>
      </c>
      <c r="AC234" s="42">
        <v>39.878586395506296</v>
      </c>
      <c r="AD234" s="42">
        <v>41.5776156821969</v>
      </c>
      <c r="AE234" s="42">
        <v>43.121773584976701</v>
      </c>
      <c r="AF234" s="42">
        <v>44.443651181470003</v>
      </c>
      <c r="AG234" s="42">
        <v>45.539712591631101</v>
      </c>
      <c r="AH234" s="42">
        <v>46.458531284893702</v>
      </c>
      <c r="AI234" s="42">
        <v>47.212761315655797</v>
      </c>
      <c r="AJ234" s="42">
        <v>47.7545054607181</v>
      </c>
      <c r="AK234" s="42">
        <v>48.140589816698103</v>
      </c>
    </row>
    <row r="235" spans="1:37" s="42" customFormat="1" x14ac:dyDescent="0.2">
      <c r="A235" s="42" t="s">
        <v>523</v>
      </c>
      <c r="B235" s="42" t="s">
        <v>522</v>
      </c>
      <c r="C235" s="42" t="s">
        <v>402</v>
      </c>
      <c r="D235" s="42" t="s">
        <v>521</v>
      </c>
      <c r="E235" s="56" t="str">
        <f>VLOOKUP(C235,Classif!$C$3:$I$220,7,0)</f>
        <v>LIC</v>
      </c>
      <c r="F235" s="42" t="s">
        <v>748</v>
      </c>
      <c r="S235" s="42">
        <v>14.9008410000125</v>
      </c>
      <c r="T235" s="42">
        <v>17.3090633750714</v>
      </c>
      <c r="U235" s="42">
        <v>20.019576446314499</v>
      </c>
      <c r="V235" s="42">
        <v>22.991100365560499</v>
      </c>
      <c r="W235" s="42">
        <v>26.227701102866</v>
      </c>
      <c r="X235" s="42">
        <v>29.669618282388001</v>
      </c>
      <c r="Y235" s="42">
        <v>33.268858113108998</v>
      </c>
      <c r="Z235" s="42">
        <v>36.916059528917799</v>
      </c>
      <c r="AA235" s="42">
        <v>40.541033398003798</v>
      </c>
      <c r="AB235" s="42">
        <v>44.0274808274485</v>
      </c>
      <c r="AC235" s="42">
        <v>47.382589102729298</v>
      </c>
      <c r="AD235" s="42">
        <v>50.586250607138702</v>
      </c>
      <c r="AE235" s="42">
        <v>53.576886277459302</v>
      </c>
      <c r="AF235" s="42">
        <v>56.368561801774199</v>
      </c>
      <c r="AG235" s="42">
        <v>58.948021354035802</v>
      </c>
      <c r="AH235" s="42">
        <v>61.288603360062901</v>
      </c>
      <c r="AI235" s="42">
        <v>63.344446709161701</v>
      </c>
      <c r="AJ235" s="42">
        <v>65.162240981130793</v>
      </c>
      <c r="AK235" s="42">
        <v>66.731269837436898</v>
      </c>
    </row>
    <row r="236" spans="1:37" s="42" customFormat="1" x14ac:dyDescent="0.2">
      <c r="A236" s="42" t="s">
        <v>523</v>
      </c>
      <c r="B236" s="42" t="s">
        <v>522</v>
      </c>
      <c r="C236" s="42" t="s">
        <v>490</v>
      </c>
      <c r="D236" s="42" t="s">
        <v>521</v>
      </c>
      <c r="E236" s="56" t="str">
        <f>VLOOKUP(C236,Classif!$C$3:$I$220,7,0)</f>
        <v>HIC</v>
      </c>
      <c r="F236" s="42" t="s">
        <v>748</v>
      </c>
      <c r="S236" s="42">
        <v>17.1136879999999</v>
      </c>
      <c r="T236" s="42">
        <v>17.8700864470933</v>
      </c>
      <c r="U236" s="42">
        <v>18.566889664780899</v>
      </c>
      <c r="V236" s="42">
        <v>19.181372302428802</v>
      </c>
      <c r="W236" s="42">
        <v>19.685618699914301</v>
      </c>
      <c r="X236" s="42">
        <v>20.071113790235401</v>
      </c>
      <c r="Y236" s="42">
        <v>20.337542474148101</v>
      </c>
      <c r="Z236" s="42">
        <v>20.495194366586599</v>
      </c>
      <c r="AA236" s="42">
        <v>20.534311589490599</v>
      </c>
      <c r="AB236" s="42">
        <v>20.489473575770901</v>
      </c>
      <c r="AC236" s="42">
        <v>20.368913575952799</v>
      </c>
      <c r="AD236" s="42">
        <v>20.174989595002899</v>
      </c>
      <c r="AE236" s="42">
        <v>19.916581795726099</v>
      </c>
      <c r="AF236" s="42">
        <v>19.601962415542001</v>
      </c>
      <c r="AG236" s="42">
        <v>19.231870584642099</v>
      </c>
      <c r="AH236" s="42">
        <v>18.8119879072093</v>
      </c>
      <c r="AI236" s="42">
        <v>18.354492960360801</v>
      </c>
      <c r="AJ236" s="42">
        <v>17.8767570096032</v>
      </c>
      <c r="AK236" s="42">
        <v>17.371084702813601</v>
      </c>
    </row>
    <row r="237" spans="1:37" s="42" customFormat="1" x14ac:dyDescent="0.2">
      <c r="A237" s="42" t="s">
        <v>523</v>
      </c>
      <c r="B237" s="42" t="s">
        <v>522</v>
      </c>
      <c r="C237" s="42" t="s">
        <v>434</v>
      </c>
      <c r="D237" s="42" t="s">
        <v>521</v>
      </c>
      <c r="E237" s="56" t="str">
        <f>VLOOKUP(C237,Classif!$C$3:$I$220,7,0)</f>
        <v>UMC</v>
      </c>
      <c r="F237" s="42" t="s">
        <v>748</v>
      </c>
      <c r="S237" s="42">
        <v>16.026367000456599</v>
      </c>
      <c r="T237" s="42">
        <v>16.866241530876799</v>
      </c>
      <c r="U237" s="42">
        <v>17.590496440663099</v>
      </c>
      <c r="V237" s="42">
        <v>18.192007421019898</v>
      </c>
      <c r="W237" s="42">
        <v>18.694465370067</v>
      </c>
      <c r="X237" s="42">
        <v>19.152897881064298</v>
      </c>
      <c r="Y237" s="42">
        <v>19.580723460077401</v>
      </c>
      <c r="Z237" s="42">
        <v>19.935375340489699</v>
      </c>
      <c r="AA237" s="42">
        <v>20.177791035800201</v>
      </c>
      <c r="AB237" s="42">
        <v>20.3235700323422</v>
      </c>
      <c r="AC237" s="42">
        <v>20.410380970915799</v>
      </c>
      <c r="AD237" s="42">
        <v>20.434941333653001</v>
      </c>
      <c r="AE237" s="42">
        <v>20.389978595740601</v>
      </c>
      <c r="AF237" s="42">
        <v>20.264287688673399</v>
      </c>
      <c r="AG237" s="42">
        <v>20.055106882873702</v>
      </c>
      <c r="AH237" s="42">
        <v>19.795198158730201</v>
      </c>
      <c r="AI237" s="42">
        <v>19.4985469435039</v>
      </c>
      <c r="AJ237" s="42">
        <v>19.168118550785302</v>
      </c>
      <c r="AK237" s="42">
        <v>18.793894205139502</v>
      </c>
    </row>
    <row r="238" spans="1:37" s="42" customFormat="1" x14ac:dyDescent="0.2">
      <c r="A238" s="42" t="s">
        <v>523</v>
      </c>
      <c r="B238" s="42" t="s">
        <v>522</v>
      </c>
      <c r="C238" s="42" t="s">
        <v>453</v>
      </c>
      <c r="D238" s="42" t="s">
        <v>521</v>
      </c>
      <c r="E238" s="56" t="str">
        <f>VLOOKUP(C238,Classif!$C$3:$I$220,7,0)</f>
        <v>UMC</v>
      </c>
      <c r="F238" s="42" t="s">
        <v>748</v>
      </c>
      <c r="S238" s="42">
        <v>14.3889289999999</v>
      </c>
      <c r="T238" s="42">
        <v>15.9880080979929</v>
      </c>
      <c r="U238" s="42">
        <v>17.5052362357475</v>
      </c>
      <c r="V238" s="42">
        <v>18.979786676338001</v>
      </c>
      <c r="W238" s="42">
        <v>20.4013865914992</v>
      </c>
      <c r="X238" s="42">
        <v>21.723756323773902</v>
      </c>
      <c r="Y238" s="42">
        <v>22.9109618288701</v>
      </c>
      <c r="Z238" s="42">
        <v>23.9986578214552</v>
      </c>
      <c r="AA238" s="42">
        <v>24.965488480710199</v>
      </c>
      <c r="AB238" s="42">
        <v>25.811575841690701</v>
      </c>
      <c r="AC238" s="42">
        <v>26.512277392282598</v>
      </c>
      <c r="AD238" s="42">
        <v>27.143451717500501</v>
      </c>
      <c r="AE238" s="42">
        <v>27.6990482315144</v>
      </c>
      <c r="AF238" s="42">
        <v>28.141513630049001</v>
      </c>
      <c r="AG238" s="42">
        <v>28.4862383697951</v>
      </c>
      <c r="AH238" s="42">
        <v>28.718388724761301</v>
      </c>
      <c r="AI238" s="42">
        <v>28.865767822850898</v>
      </c>
      <c r="AJ238" s="42">
        <v>28.9212314111974</v>
      </c>
      <c r="AK238" s="42">
        <v>28.893196543177901</v>
      </c>
    </row>
    <row r="239" spans="1:37" s="42" customFormat="1" x14ac:dyDescent="0.2">
      <c r="A239" s="42" t="s">
        <v>523</v>
      </c>
      <c r="B239" s="42" t="s">
        <v>522</v>
      </c>
      <c r="C239" s="42" t="s">
        <v>395</v>
      </c>
      <c r="D239" s="42" t="s">
        <v>521</v>
      </c>
      <c r="E239" s="56" t="str">
        <f>VLOOKUP(C239,Classif!$C$3:$I$220,7,0)</f>
        <v>HIC</v>
      </c>
      <c r="F239" s="42" t="s">
        <v>748</v>
      </c>
      <c r="S239" s="42">
        <v>16.612988000000001</v>
      </c>
      <c r="T239" s="42">
        <v>16.937136273206701</v>
      </c>
      <c r="U239" s="42">
        <v>17.263575942261301</v>
      </c>
      <c r="V239" s="42">
        <v>17.588879616799101</v>
      </c>
      <c r="W239" s="42">
        <v>17.8842510826709</v>
      </c>
      <c r="X239" s="42">
        <v>18.123619800571198</v>
      </c>
      <c r="Y239" s="42">
        <v>18.3095529825254</v>
      </c>
      <c r="Z239" s="42">
        <v>18.452844967975999</v>
      </c>
      <c r="AA239" s="42">
        <v>18.5751196570369</v>
      </c>
      <c r="AB239" s="42">
        <v>18.692092161531701</v>
      </c>
      <c r="AC239" s="42">
        <v>18.812996799649</v>
      </c>
      <c r="AD239" s="42">
        <v>18.9256838119394</v>
      </c>
      <c r="AE239" s="42">
        <v>19.029725471104602</v>
      </c>
      <c r="AF239" s="42">
        <v>19.121766470829201</v>
      </c>
      <c r="AG239" s="42">
        <v>19.1889426216486</v>
      </c>
      <c r="AH239" s="42">
        <v>19.223211705482701</v>
      </c>
      <c r="AI239" s="42">
        <v>19.219544900043999</v>
      </c>
      <c r="AJ239" s="42">
        <v>19.179172875431099</v>
      </c>
      <c r="AK239" s="42">
        <v>19.065211138132501</v>
      </c>
    </row>
    <row r="240" spans="1:37" s="42" customFormat="1" x14ac:dyDescent="0.2">
      <c r="A240" s="42" t="s">
        <v>523</v>
      </c>
      <c r="B240" s="42" t="s">
        <v>522</v>
      </c>
      <c r="C240" s="42" t="s">
        <v>334</v>
      </c>
      <c r="D240" s="42" t="s">
        <v>521</v>
      </c>
      <c r="E240" s="56" t="str">
        <f>VLOOKUP(C240,Classif!$C$3:$I$220,7,0)</f>
        <v>LMC</v>
      </c>
      <c r="F240" s="42" t="s">
        <v>748</v>
      </c>
      <c r="S240" s="42">
        <v>13.088569999999899</v>
      </c>
      <c r="T240" s="42">
        <v>14.9626698500981</v>
      </c>
      <c r="U240" s="42">
        <v>16.968309038939299</v>
      </c>
      <c r="V240" s="42">
        <v>19.113671534020799</v>
      </c>
      <c r="W240" s="42">
        <v>21.367767593080899</v>
      </c>
      <c r="X240" s="42">
        <v>23.6579100981922</v>
      </c>
      <c r="Y240" s="42">
        <v>25.9056278376389</v>
      </c>
      <c r="Z240" s="42">
        <v>28.050726501454399</v>
      </c>
      <c r="AA240" s="42">
        <v>30.104185266538298</v>
      </c>
      <c r="AB240" s="42">
        <v>32.049982223123401</v>
      </c>
      <c r="AC240" s="42">
        <v>33.860442824050203</v>
      </c>
      <c r="AD240" s="42">
        <v>35.521239026860698</v>
      </c>
      <c r="AE240" s="42">
        <v>37.072310175264299</v>
      </c>
      <c r="AF240" s="42">
        <v>38.481339869149402</v>
      </c>
      <c r="AG240" s="42">
        <v>39.766338020359598</v>
      </c>
      <c r="AH240" s="42">
        <v>40.9375369765363</v>
      </c>
      <c r="AI240" s="42">
        <v>41.930993430447401</v>
      </c>
      <c r="AJ240" s="42">
        <v>42.768790315850502</v>
      </c>
      <c r="AK240" s="42">
        <v>43.432901623059003</v>
      </c>
    </row>
    <row r="241" spans="1:37" s="42" customFormat="1" x14ac:dyDescent="0.2">
      <c r="A241" s="42" t="s">
        <v>523</v>
      </c>
      <c r="B241" s="42" t="s">
        <v>522</v>
      </c>
      <c r="C241" s="42" t="s">
        <v>472</v>
      </c>
      <c r="D241" s="42" t="s">
        <v>521</v>
      </c>
      <c r="E241" s="56" t="str">
        <f>VLOOKUP(C241,Classif!$C$3:$I$220,7,0)</f>
        <v>UMC</v>
      </c>
      <c r="F241" s="42" t="s">
        <v>748</v>
      </c>
      <c r="S241" s="42">
        <v>14.464739</v>
      </c>
      <c r="T241" s="42">
        <v>15.435445712663499</v>
      </c>
      <c r="U241" s="42">
        <v>16.347294371584699</v>
      </c>
      <c r="V241" s="42">
        <v>17.203607878927599</v>
      </c>
      <c r="W241" s="42">
        <v>17.9737988481488</v>
      </c>
      <c r="X241" s="42">
        <v>18.6525869494414</v>
      </c>
      <c r="Y241" s="42">
        <v>19.2396441325171</v>
      </c>
      <c r="Z241" s="42">
        <v>19.716814357292701</v>
      </c>
      <c r="AA241" s="42">
        <v>20.0891081843465</v>
      </c>
      <c r="AB241" s="42">
        <v>20.350612142696601</v>
      </c>
      <c r="AC241" s="42">
        <v>20.507654368992998</v>
      </c>
      <c r="AD241" s="42">
        <v>20.591967109672499</v>
      </c>
      <c r="AE241" s="42">
        <v>20.610577741087202</v>
      </c>
      <c r="AF241" s="42">
        <v>20.5613303906933</v>
      </c>
      <c r="AG241" s="42">
        <v>20.446515818978298</v>
      </c>
      <c r="AH241" s="42">
        <v>20.2655253588275</v>
      </c>
      <c r="AI241" s="42">
        <v>20.0316376576233</v>
      </c>
      <c r="AJ241" s="42">
        <v>19.751097233905899</v>
      </c>
      <c r="AK241" s="42">
        <v>19.4519278933181</v>
      </c>
    </row>
    <row r="242" spans="1:37" s="42" customFormat="1" x14ac:dyDescent="0.2">
      <c r="A242" s="42" t="s">
        <v>523</v>
      </c>
      <c r="B242" s="42" t="s">
        <v>522</v>
      </c>
      <c r="C242" s="42" t="s">
        <v>371</v>
      </c>
      <c r="D242" s="42" t="s">
        <v>521</v>
      </c>
      <c r="E242" s="56" t="str">
        <f>VLOOKUP(C242,Classif!$C$3:$I$220,7,0)</f>
        <v>LMC</v>
      </c>
      <c r="F242" s="42" t="s">
        <v>748</v>
      </c>
      <c r="S242" s="42">
        <v>12.433727999999901</v>
      </c>
      <c r="T242" s="42">
        <v>14.042963495432399</v>
      </c>
      <c r="U242" s="42">
        <v>15.6512912751352</v>
      </c>
      <c r="V242" s="42">
        <v>17.2364993763582</v>
      </c>
      <c r="W242" s="42">
        <v>18.790814287116302</v>
      </c>
      <c r="X242" s="42">
        <v>20.320444272305501</v>
      </c>
      <c r="Y242" s="42">
        <v>21.7599616995027</v>
      </c>
      <c r="Z242" s="42">
        <v>23.080420799468701</v>
      </c>
      <c r="AA242" s="42">
        <v>24.251973788883799</v>
      </c>
      <c r="AB242" s="42">
        <v>25.2797165915037</v>
      </c>
      <c r="AC242" s="42">
        <v>26.1941051040845</v>
      </c>
      <c r="AD242" s="42">
        <v>27.0636821471989</v>
      </c>
      <c r="AE242" s="42">
        <v>27.868629215087498</v>
      </c>
      <c r="AF242" s="42">
        <v>28.5949169693504</v>
      </c>
      <c r="AG242" s="42">
        <v>29.2637681159786</v>
      </c>
      <c r="AH242" s="42">
        <v>29.852355283327402</v>
      </c>
      <c r="AI242" s="42">
        <v>30.361199205137702</v>
      </c>
      <c r="AJ242" s="42">
        <v>30.787482473652801</v>
      </c>
      <c r="AK242" s="42">
        <v>31.150013740819201</v>
      </c>
    </row>
    <row r="243" spans="1:37" s="42" customFormat="1" x14ac:dyDescent="0.2">
      <c r="A243" s="42" t="s">
        <v>523</v>
      </c>
      <c r="B243" s="42" t="s">
        <v>522</v>
      </c>
      <c r="C243" s="42" t="s">
        <v>431</v>
      </c>
      <c r="D243" s="42" t="s">
        <v>521</v>
      </c>
      <c r="E243" s="56" t="str">
        <f>VLOOKUP(C243,Classif!$C$3:$I$220,7,0)</f>
        <v>LMC</v>
      </c>
      <c r="F243" s="42" t="s">
        <v>748</v>
      </c>
      <c r="S243" s="42">
        <v>14.1382550001141</v>
      </c>
      <c r="T243" s="42">
        <v>14.8925548952447</v>
      </c>
      <c r="U243" s="42">
        <v>15.606885619439399</v>
      </c>
      <c r="V243" s="42">
        <v>16.1918266171608</v>
      </c>
      <c r="W243" s="42">
        <v>16.659982101329401</v>
      </c>
      <c r="X243" s="42">
        <v>17.019795833518401</v>
      </c>
      <c r="Y243" s="42">
        <v>17.288656222231399</v>
      </c>
      <c r="Z243" s="42">
        <v>17.497029499063899</v>
      </c>
      <c r="AA243" s="42">
        <v>17.615270893458501</v>
      </c>
      <c r="AB243" s="42">
        <v>17.627374890603502</v>
      </c>
      <c r="AC243" s="42">
        <v>17.540092408390301</v>
      </c>
      <c r="AD243" s="42">
        <v>17.386303855027698</v>
      </c>
      <c r="AE243" s="42">
        <v>17.197262188591601</v>
      </c>
      <c r="AF243" s="42">
        <v>16.973793308022199</v>
      </c>
      <c r="AG243" s="42">
        <v>16.718821785168</v>
      </c>
      <c r="AH243" s="42">
        <v>16.457944471715901</v>
      </c>
      <c r="AI243" s="42">
        <v>16.191764849815499</v>
      </c>
      <c r="AJ243" s="42">
        <v>15.9467920965155</v>
      </c>
      <c r="AK243" s="42">
        <v>15.719884626473499</v>
      </c>
    </row>
    <row r="244" spans="1:37" s="42" customFormat="1" x14ac:dyDescent="0.2">
      <c r="A244" s="42" t="s">
        <v>523</v>
      </c>
      <c r="B244" s="42" t="s">
        <v>522</v>
      </c>
      <c r="C244" s="42" t="s">
        <v>357</v>
      </c>
      <c r="D244" s="42" t="s">
        <v>521</v>
      </c>
      <c r="E244" s="56" t="str">
        <f>VLOOKUP(C244,Classif!$C$3:$I$220,7,0)</f>
        <v>LIC</v>
      </c>
      <c r="F244" s="42" t="s">
        <v>748</v>
      </c>
      <c r="S244" s="42">
        <v>11.227207999999999</v>
      </c>
      <c r="T244" s="42">
        <v>12.8111758214147</v>
      </c>
      <c r="U244" s="42">
        <v>14.5321605418121</v>
      </c>
      <c r="V244" s="42">
        <v>16.3693860215343</v>
      </c>
      <c r="W244" s="42">
        <v>18.2546233347582</v>
      </c>
      <c r="X244" s="42">
        <v>20.125406235554902</v>
      </c>
      <c r="Y244" s="42">
        <v>21.911751386030001</v>
      </c>
      <c r="Z244" s="42">
        <v>23.619166104249501</v>
      </c>
      <c r="AA244" s="42">
        <v>25.238420237456499</v>
      </c>
      <c r="AB244" s="42">
        <v>26.757831877677599</v>
      </c>
      <c r="AC244" s="42">
        <v>28.118359850657999</v>
      </c>
      <c r="AD244" s="42">
        <v>29.316804830954499</v>
      </c>
      <c r="AE244" s="42">
        <v>30.396420900048</v>
      </c>
      <c r="AF244" s="42">
        <v>31.378394662964499</v>
      </c>
      <c r="AG244" s="42">
        <v>32.2060557379126</v>
      </c>
      <c r="AH244" s="42">
        <v>32.9172869181983</v>
      </c>
      <c r="AI244" s="42">
        <v>33.481251050390902</v>
      </c>
      <c r="AJ244" s="42">
        <v>33.901359212514002</v>
      </c>
      <c r="AK244" s="42">
        <v>34.197283653665501</v>
      </c>
    </row>
    <row r="245" spans="1:37" s="42" customFormat="1" x14ac:dyDescent="0.2">
      <c r="A245" s="42" t="s">
        <v>523</v>
      </c>
      <c r="B245" s="42" t="s">
        <v>522</v>
      </c>
      <c r="C245" s="42" t="s">
        <v>374</v>
      </c>
      <c r="D245" s="42" t="s">
        <v>521</v>
      </c>
      <c r="E245" s="56" t="str">
        <f>VLOOKUP(C245,Classif!$C$3:$I$220,7,0)</f>
        <v>LIC</v>
      </c>
      <c r="F245" s="42" t="s">
        <v>748</v>
      </c>
      <c r="S245" s="42">
        <v>10.624005</v>
      </c>
      <c r="T245" s="42">
        <v>12.167358034912199</v>
      </c>
      <c r="U245" s="42">
        <v>13.749409162464399</v>
      </c>
      <c r="V245" s="42">
        <v>15.2926639935956</v>
      </c>
      <c r="W245" s="42">
        <v>16.8266393837139</v>
      </c>
      <c r="X245" s="42">
        <v>18.394068019931701</v>
      </c>
      <c r="Y245" s="42">
        <v>19.9804939779258</v>
      </c>
      <c r="Z245" s="42">
        <v>21.518542128179501</v>
      </c>
      <c r="AA245" s="42">
        <v>22.953347249540901</v>
      </c>
      <c r="AB245" s="42">
        <v>24.219434928416199</v>
      </c>
      <c r="AC245" s="42">
        <v>25.345242226655699</v>
      </c>
      <c r="AD245" s="42">
        <v>26.395029562974901</v>
      </c>
      <c r="AE245" s="42">
        <v>27.374372895973099</v>
      </c>
      <c r="AF245" s="42">
        <v>28.260469468392301</v>
      </c>
      <c r="AG245" s="42">
        <v>29.026789871449701</v>
      </c>
      <c r="AH245" s="42">
        <v>29.671241935441799</v>
      </c>
      <c r="AI245" s="42">
        <v>30.186358195458599</v>
      </c>
      <c r="AJ245" s="42">
        <v>30.596030876295799</v>
      </c>
      <c r="AK245" s="42">
        <v>30.884251772368099</v>
      </c>
    </row>
    <row r="246" spans="1:37" s="42" customFormat="1" x14ac:dyDescent="0.2">
      <c r="A246" s="42" t="s">
        <v>523</v>
      </c>
      <c r="B246" s="42" t="s">
        <v>522</v>
      </c>
      <c r="C246" s="42" t="s">
        <v>333</v>
      </c>
      <c r="D246" s="42" t="s">
        <v>521</v>
      </c>
      <c r="E246" s="56" t="str">
        <f>VLOOKUP(C246,Classif!$C$3:$I$220,7,0)</f>
        <v>LMC</v>
      </c>
      <c r="F246" s="42" t="s">
        <v>748</v>
      </c>
      <c r="S246" s="42">
        <v>12.571453999999999</v>
      </c>
      <c r="T246" s="42">
        <v>12.769995051011801</v>
      </c>
      <c r="U246" s="42">
        <v>13.0750449260522</v>
      </c>
      <c r="V246" s="42">
        <v>13.256619190193</v>
      </c>
      <c r="W246" s="42">
        <v>13.326965734465601</v>
      </c>
      <c r="X246" s="42">
        <v>13.3389426116296</v>
      </c>
      <c r="Y246" s="42">
        <v>13.310172216937501</v>
      </c>
      <c r="Z246" s="42">
        <v>13.2383079718301</v>
      </c>
      <c r="AA246" s="42">
        <v>13.1235116049791</v>
      </c>
      <c r="AB246" s="42">
        <v>12.961771281614499</v>
      </c>
      <c r="AC246" s="42">
        <v>12.7686546187965</v>
      </c>
      <c r="AD246" s="42">
        <v>12.5898675770847</v>
      </c>
      <c r="AE246" s="42">
        <v>12.4217749503731</v>
      </c>
      <c r="AF246" s="42">
        <v>12.2415244683602</v>
      </c>
      <c r="AG246" s="42">
        <v>12.0635228675741</v>
      </c>
      <c r="AH246" s="42">
        <v>11.896533029623701</v>
      </c>
      <c r="AI246" s="42">
        <v>11.7426659787631</v>
      </c>
      <c r="AJ246" s="42">
        <v>11.6034485143803</v>
      </c>
      <c r="AK246" s="42">
        <v>11.481153057273399</v>
      </c>
    </row>
    <row r="247" spans="1:37" s="42" customFormat="1" x14ac:dyDescent="0.2">
      <c r="A247" s="42" t="s">
        <v>523</v>
      </c>
      <c r="B247" s="42" t="s">
        <v>522</v>
      </c>
      <c r="C247" s="42" t="s">
        <v>459</v>
      </c>
      <c r="D247" s="42" t="s">
        <v>521</v>
      </c>
      <c r="E247" s="56" t="str">
        <f>VLOOKUP(C247,Classif!$C$3:$I$220,7,0)</f>
        <v>LIC</v>
      </c>
      <c r="F247" s="42" t="s">
        <v>748</v>
      </c>
      <c r="S247" s="42">
        <v>9.9815900000000006</v>
      </c>
      <c r="T247" s="42">
        <v>10.8974840737579</v>
      </c>
      <c r="U247" s="42">
        <v>11.7781236066219</v>
      </c>
      <c r="V247" s="42">
        <v>12.604441287383199</v>
      </c>
      <c r="W247" s="42">
        <v>13.355545896556899</v>
      </c>
      <c r="X247" s="42">
        <v>14.029691218059501</v>
      </c>
      <c r="Y247" s="42">
        <v>14.6126586562036</v>
      </c>
      <c r="Z247" s="42">
        <v>15.0991584967141</v>
      </c>
      <c r="AA247" s="42">
        <v>15.4797717184493</v>
      </c>
      <c r="AB247" s="42">
        <v>15.750428860934599</v>
      </c>
      <c r="AC247" s="42">
        <v>15.937345568294701</v>
      </c>
      <c r="AD247" s="42">
        <v>16.1083515336373</v>
      </c>
      <c r="AE247" s="42">
        <v>16.2546457973869</v>
      </c>
      <c r="AF247" s="42">
        <v>16.3822868478941</v>
      </c>
      <c r="AG247" s="42">
        <v>16.470379879853201</v>
      </c>
      <c r="AH247" s="42">
        <v>16.5284378928067</v>
      </c>
      <c r="AI247" s="42">
        <v>16.555786117158299</v>
      </c>
      <c r="AJ247" s="42">
        <v>16.571257734032098</v>
      </c>
      <c r="AK247" s="42">
        <v>16.575956614257802</v>
      </c>
    </row>
    <row r="248" spans="1:37" s="42" customFormat="1" x14ac:dyDescent="0.2">
      <c r="A248" s="42" t="s">
        <v>523</v>
      </c>
      <c r="B248" s="42" t="s">
        <v>522</v>
      </c>
      <c r="C248" s="42" t="s">
        <v>508</v>
      </c>
      <c r="D248" s="42" t="s">
        <v>521</v>
      </c>
      <c r="E248" s="56" t="str">
        <f>VLOOKUP(C248,Classif!$C$3:$I$220,7,0)</f>
        <v>LMC</v>
      </c>
      <c r="F248" s="42" t="s">
        <v>748</v>
      </c>
      <c r="S248" s="42">
        <v>8.8498919999999899</v>
      </c>
      <c r="T248" s="42">
        <v>10.1445585666076</v>
      </c>
      <c r="U248" s="42">
        <v>11.5138200029996</v>
      </c>
      <c r="V248" s="42">
        <v>12.8997017307537</v>
      </c>
      <c r="W248" s="42">
        <v>14.253562800526399</v>
      </c>
      <c r="X248" s="42">
        <v>15.5707718618561</v>
      </c>
      <c r="Y248" s="42">
        <v>16.850192089698002</v>
      </c>
      <c r="Z248" s="42">
        <v>18.075879947489</v>
      </c>
      <c r="AA248" s="42">
        <v>19.213739008299601</v>
      </c>
      <c r="AB248" s="42">
        <v>20.232604578288001</v>
      </c>
      <c r="AC248" s="42">
        <v>21.149907822235701</v>
      </c>
      <c r="AD248" s="42">
        <v>21.967281498276702</v>
      </c>
      <c r="AE248" s="42">
        <v>22.670080211742299</v>
      </c>
      <c r="AF248" s="42">
        <v>23.271045005283799</v>
      </c>
      <c r="AG248" s="42">
        <v>23.7361200579697</v>
      </c>
      <c r="AH248" s="42">
        <v>24.063836530167201</v>
      </c>
      <c r="AI248" s="42">
        <v>24.2724650871614</v>
      </c>
      <c r="AJ248" s="42">
        <v>24.369628119850699</v>
      </c>
      <c r="AK248" s="42">
        <v>24.385282569538202</v>
      </c>
    </row>
    <row r="249" spans="1:37" s="42" customFormat="1" x14ac:dyDescent="0.2">
      <c r="A249" s="42" t="s">
        <v>523</v>
      </c>
      <c r="B249" s="42" t="s">
        <v>522</v>
      </c>
      <c r="C249" s="42" t="s">
        <v>349</v>
      </c>
      <c r="D249" s="42" t="s">
        <v>521</v>
      </c>
      <c r="E249" s="56" t="str">
        <f>VLOOKUP(C249,Classif!$C$3:$I$220,7,0)</f>
        <v>LMC</v>
      </c>
      <c r="F249" s="42" t="s">
        <v>748</v>
      </c>
      <c r="S249" s="42">
        <v>10.4809340000883</v>
      </c>
      <c r="T249" s="42">
        <v>10.9984179659227</v>
      </c>
      <c r="U249" s="42">
        <v>11.474561856864099</v>
      </c>
      <c r="V249" s="42">
        <v>11.8874702514715</v>
      </c>
      <c r="W249" s="42">
        <v>12.2055664527915</v>
      </c>
      <c r="X249" s="42">
        <v>12.432936547007699</v>
      </c>
      <c r="Y249" s="42">
        <v>12.5958421382847</v>
      </c>
      <c r="Z249" s="42">
        <v>12.7003785250592</v>
      </c>
      <c r="AA249" s="42">
        <v>12.7426579873935</v>
      </c>
      <c r="AB249" s="42">
        <v>12.717805561900301</v>
      </c>
      <c r="AC249" s="42">
        <v>12.6160965643836</v>
      </c>
      <c r="AD249" s="42">
        <v>12.4389150388579</v>
      </c>
      <c r="AE249" s="42">
        <v>12.2041442247997</v>
      </c>
      <c r="AF249" s="42">
        <v>11.9378587092254</v>
      </c>
      <c r="AG249" s="42">
        <v>11.662610205179</v>
      </c>
      <c r="AH249" s="42">
        <v>11.393522605674899</v>
      </c>
      <c r="AI249" s="42">
        <v>11.137868250295501</v>
      </c>
      <c r="AJ249" s="42">
        <v>10.8915111854605</v>
      </c>
      <c r="AK249" s="42">
        <v>10.644597971169</v>
      </c>
    </row>
    <row r="250" spans="1:37" s="42" customFormat="1" x14ac:dyDescent="0.2">
      <c r="A250" s="42" t="s">
        <v>523</v>
      </c>
      <c r="B250" s="42" t="s">
        <v>522</v>
      </c>
      <c r="C250" s="42" t="s">
        <v>454</v>
      </c>
      <c r="D250" s="42" t="s">
        <v>521</v>
      </c>
      <c r="E250" s="56" t="str">
        <f>VLOOKUP(C250,Classif!$C$3:$I$220,7,0)</f>
        <v>HIC</v>
      </c>
      <c r="F250" s="42" t="s">
        <v>748</v>
      </c>
      <c r="S250" s="42">
        <v>11.359346</v>
      </c>
      <c r="T250" s="42">
        <v>11.4492033362915</v>
      </c>
      <c r="U250" s="42">
        <v>11.430203399537801</v>
      </c>
      <c r="V250" s="42">
        <v>11.402399243259101</v>
      </c>
      <c r="W250" s="42">
        <v>11.379357628952199</v>
      </c>
      <c r="X250" s="42">
        <v>11.3660212885351</v>
      </c>
      <c r="Y250" s="42">
        <v>11.350582207681301</v>
      </c>
      <c r="Z250" s="42">
        <v>11.316783731756299</v>
      </c>
      <c r="AA250" s="42">
        <v>11.2484700757638</v>
      </c>
      <c r="AB250" s="42">
        <v>11.1464512518719</v>
      </c>
      <c r="AC250" s="42">
        <v>11.022191549579301</v>
      </c>
      <c r="AD250" s="42">
        <v>10.8644122892255</v>
      </c>
      <c r="AE250" s="42">
        <v>10.685899344677599</v>
      </c>
      <c r="AF250" s="42">
        <v>10.494241515741001</v>
      </c>
      <c r="AG250" s="42">
        <v>10.2955757164857</v>
      </c>
      <c r="AH250" s="42">
        <v>10.0933219956943</v>
      </c>
      <c r="AI250" s="42">
        <v>9.8907442753719792</v>
      </c>
      <c r="AJ250" s="42">
        <v>9.6798645242528494</v>
      </c>
      <c r="AK250" s="42">
        <v>9.4415259310027402</v>
      </c>
    </row>
    <row r="251" spans="1:37" s="42" customFormat="1" x14ac:dyDescent="0.2">
      <c r="A251" s="42" t="s">
        <v>523</v>
      </c>
      <c r="B251" s="42" t="s">
        <v>522</v>
      </c>
      <c r="C251" s="42" t="s">
        <v>499</v>
      </c>
      <c r="D251" s="42" t="s">
        <v>521</v>
      </c>
      <c r="E251" s="56" t="str">
        <f>VLOOKUP(C251,Classif!$C$3:$I$220,7,0)</f>
        <v>LMC</v>
      </c>
      <c r="F251" s="42" t="s">
        <v>748</v>
      </c>
      <c r="S251" s="42">
        <v>9.9298490000000008</v>
      </c>
      <c r="T251" s="42">
        <v>10.646834183650901</v>
      </c>
      <c r="U251" s="42">
        <v>11.3397862944485</v>
      </c>
      <c r="V251" s="42">
        <v>12.0014034697894</v>
      </c>
      <c r="W251" s="42">
        <v>12.6029252804222</v>
      </c>
      <c r="X251" s="42">
        <v>13.1300343844868</v>
      </c>
      <c r="Y251" s="42">
        <v>13.5849218500819</v>
      </c>
      <c r="Z251" s="42">
        <v>13.963053535020901</v>
      </c>
      <c r="AA251" s="42">
        <v>14.2706404273373</v>
      </c>
      <c r="AB251" s="42">
        <v>14.4948680625797</v>
      </c>
      <c r="AC251" s="42">
        <v>14.6455088657563</v>
      </c>
      <c r="AD251" s="42">
        <v>14.745151674375</v>
      </c>
      <c r="AE251" s="42">
        <v>14.803353724446399</v>
      </c>
      <c r="AF251" s="42">
        <v>14.818873631350201</v>
      </c>
      <c r="AG251" s="42">
        <v>14.7895924732714</v>
      </c>
      <c r="AH251" s="42">
        <v>14.7305840348114</v>
      </c>
      <c r="AI251" s="42">
        <v>14.6540226165554</v>
      </c>
      <c r="AJ251" s="42">
        <v>14.5674298449294</v>
      </c>
      <c r="AK251" s="42">
        <v>14.467992353026601</v>
      </c>
    </row>
    <row r="252" spans="1:37" s="42" customFormat="1" x14ac:dyDescent="0.2">
      <c r="A252" s="42" t="s">
        <v>523</v>
      </c>
      <c r="B252" s="42" t="s">
        <v>522</v>
      </c>
      <c r="C252" s="42" t="s">
        <v>509</v>
      </c>
      <c r="D252" s="42" t="s">
        <v>521</v>
      </c>
      <c r="E252" s="56" t="str">
        <f>VLOOKUP(C252,Classif!$C$3:$I$220,7,0)</f>
        <v>HIC</v>
      </c>
      <c r="F252" s="42" t="s">
        <v>748</v>
      </c>
      <c r="S252" s="42">
        <v>10.712065999999901</v>
      </c>
      <c r="T252" s="42">
        <v>11.004739333746</v>
      </c>
      <c r="U252" s="42">
        <v>11.2702223625715</v>
      </c>
      <c r="V252" s="42">
        <v>11.5295768022559</v>
      </c>
      <c r="W252" s="42">
        <v>11.775222157535801</v>
      </c>
      <c r="X252" s="42">
        <v>12.005254945227099</v>
      </c>
      <c r="Y252" s="42">
        <v>12.222440971169201</v>
      </c>
      <c r="Z252" s="42">
        <v>12.4197184319745</v>
      </c>
      <c r="AA252" s="42">
        <v>12.595585846290099</v>
      </c>
      <c r="AB252" s="42">
        <v>12.749265529154</v>
      </c>
      <c r="AC252" s="42">
        <v>12.885294993662701</v>
      </c>
      <c r="AD252" s="42">
        <v>12.988964534731799</v>
      </c>
      <c r="AE252" s="42">
        <v>13.068501918715199</v>
      </c>
      <c r="AF252" s="42">
        <v>13.125723633133299</v>
      </c>
      <c r="AG252" s="42">
        <v>13.1563753982697</v>
      </c>
      <c r="AH252" s="42">
        <v>13.156221773781301</v>
      </c>
      <c r="AI252" s="42">
        <v>13.122633583892499</v>
      </c>
      <c r="AJ252" s="42">
        <v>13.0528714871015</v>
      </c>
      <c r="AK252" s="42">
        <v>12.9244895209366</v>
      </c>
    </row>
    <row r="253" spans="1:37" s="42" customFormat="1" x14ac:dyDescent="0.2">
      <c r="A253" s="42" t="s">
        <v>523</v>
      </c>
      <c r="B253" s="42" t="s">
        <v>522</v>
      </c>
      <c r="C253" s="42" t="s">
        <v>366</v>
      </c>
      <c r="D253" s="42" t="s">
        <v>521</v>
      </c>
      <c r="E253" s="56" t="str">
        <f>VLOOKUP(C253,Classif!$C$3:$I$220,7,0)</f>
        <v>LIC</v>
      </c>
      <c r="F253" s="42" t="s">
        <v>748</v>
      </c>
      <c r="S253" s="42">
        <v>9.3308719999999994</v>
      </c>
      <c r="T253" s="42">
        <v>10.288647220240099</v>
      </c>
      <c r="U253" s="42">
        <v>11.2345520464341</v>
      </c>
      <c r="V253" s="42">
        <v>12.2010527912208</v>
      </c>
      <c r="W253" s="42">
        <v>13.1844179925669</v>
      </c>
      <c r="X253" s="42">
        <v>14.1242103598714</v>
      </c>
      <c r="Y253" s="42">
        <v>14.9338422621947</v>
      </c>
      <c r="Z253" s="42">
        <v>15.59826773607</v>
      </c>
      <c r="AA253" s="42">
        <v>16.162462682952999</v>
      </c>
      <c r="AB253" s="42">
        <v>16.649571498243599</v>
      </c>
      <c r="AC253" s="42">
        <v>17.051617829602701</v>
      </c>
      <c r="AD253" s="42">
        <v>17.421625292356001</v>
      </c>
      <c r="AE253" s="42">
        <v>17.7646964360905</v>
      </c>
      <c r="AF253" s="42">
        <v>18.076356450453201</v>
      </c>
      <c r="AG253" s="42">
        <v>18.357796572536198</v>
      </c>
      <c r="AH253" s="42">
        <v>18.619020756332599</v>
      </c>
      <c r="AI253" s="42">
        <v>18.841728103462199</v>
      </c>
      <c r="AJ253" s="42">
        <v>19.047464534596099</v>
      </c>
      <c r="AK253" s="42">
        <v>19.228836637055299</v>
      </c>
    </row>
    <row r="254" spans="1:37" s="42" customFormat="1" x14ac:dyDescent="0.2">
      <c r="A254" s="42" t="s">
        <v>523</v>
      </c>
      <c r="B254" s="42" t="s">
        <v>522</v>
      </c>
      <c r="C254" s="42" t="s">
        <v>480</v>
      </c>
      <c r="D254" s="42" t="s">
        <v>521</v>
      </c>
      <c r="E254" s="56" t="str">
        <f>VLOOKUP(C254,Classif!$C$3:$I$220,7,0)</f>
        <v>UMC</v>
      </c>
      <c r="F254" s="42" t="s">
        <v>748</v>
      </c>
      <c r="S254" s="42">
        <v>11.257979000000001</v>
      </c>
      <c r="T254" s="42">
        <v>11.1902664333159</v>
      </c>
      <c r="U254" s="42">
        <v>11.083457375302</v>
      </c>
      <c r="V254" s="42">
        <v>10.9195243236111</v>
      </c>
      <c r="W254" s="42">
        <v>10.694774644429501</v>
      </c>
      <c r="X254" s="42">
        <v>10.405491185288</v>
      </c>
      <c r="Y254" s="42">
        <v>10.0561241621746</v>
      </c>
      <c r="Z254" s="42">
        <v>9.6512652601768494</v>
      </c>
      <c r="AA254" s="42">
        <v>9.19223348482425</v>
      </c>
      <c r="AB254" s="42">
        <v>8.6887710875085507</v>
      </c>
      <c r="AC254" s="42">
        <v>8.1566533723304602</v>
      </c>
      <c r="AD254" s="42">
        <v>7.6311518837292001</v>
      </c>
      <c r="AE254" s="42">
        <v>7.1377850389653403</v>
      </c>
      <c r="AF254" s="42">
        <v>6.6902502341175998</v>
      </c>
      <c r="AG254" s="42">
        <v>6.2861428547001896</v>
      </c>
      <c r="AH254" s="42">
        <v>5.9144436389378896</v>
      </c>
      <c r="AI254" s="42">
        <v>5.5684751808232598</v>
      </c>
      <c r="AJ254" s="42">
        <v>5.2493682898967204</v>
      </c>
      <c r="AK254" s="42">
        <v>4.95957605209116</v>
      </c>
    </row>
    <row r="255" spans="1:37" s="42" customFormat="1" x14ac:dyDescent="0.2">
      <c r="A255" s="42" t="s">
        <v>523</v>
      </c>
      <c r="B255" s="42" t="s">
        <v>522</v>
      </c>
      <c r="C255" s="42" t="s">
        <v>447</v>
      </c>
      <c r="D255" s="42" t="s">
        <v>521</v>
      </c>
      <c r="E255" s="56" t="str">
        <f>VLOOKUP(C255,Classif!$C$3:$I$220,7,0)</f>
        <v>LMC</v>
      </c>
      <c r="F255" s="42" t="s">
        <v>748</v>
      </c>
      <c r="S255" s="42">
        <v>9.9932470000000002</v>
      </c>
      <c r="T255" s="42">
        <v>10.557756781543601</v>
      </c>
      <c r="U255" s="42">
        <v>11.066898174178499</v>
      </c>
      <c r="V255" s="42">
        <v>11.5166842532542</v>
      </c>
      <c r="W255" s="42">
        <v>11.900742584918101</v>
      </c>
      <c r="X255" s="42">
        <v>12.2114246525922</v>
      </c>
      <c r="Y255" s="42">
        <v>12.4620396295101</v>
      </c>
      <c r="Z255" s="42">
        <v>12.643938768801499</v>
      </c>
      <c r="AA255" s="42">
        <v>12.747289171016099</v>
      </c>
      <c r="AB255" s="42">
        <v>12.780102543760099</v>
      </c>
      <c r="AC255" s="42">
        <v>12.730643529969599</v>
      </c>
      <c r="AD255" s="42">
        <v>12.6371748814329</v>
      </c>
      <c r="AE255" s="42">
        <v>12.4933769388741</v>
      </c>
      <c r="AF255" s="42">
        <v>12.314839000538701</v>
      </c>
      <c r="AG255" s="42">
        <v>12.109033843636499</v>
      </c>
      <c r="AH255" s="42">
        <v>11.882696314981599</v>
      </c>
      <c r="AI255" s="42">
        <v>11.642797461978001</v>
      </c>
      <c r="AJ255" s="42">
        <v>11.4125001766855</v>
      </c>
      <c r="AK255" s="42">
        <v>11.193161797639</v>
      </c>
    </row>
    <row r="256" spans="1:37" s="42" customFormat="1" x14ac:dyDescent="0.2">
      <c r="A256" s="42" t="s">
        <v>523</v>
      </c>
      <c r="B256" s="42" t="s">
        <v>522</v>
      </c>
      <c r="C256" s="42" t="s">
        <v>474</v>
      </c>
      <c r="D256" s="42" t="s">
        <v>521</v>
      </c>
      <c r="E256" s="56" t="str">
        <f>VLOOKUP(C256,Classif!$C$3:$I$220,7,0)</f>
        <v>UMC</v>
      </c>
      <c r="F256" s="42" t="s">
        <v>748</v>
      </c>
      <c r="S256" s="42">
        <v>9.9273199999999999</v>
      </c>
      <c r="T256" s="42">
        <v>10.522129756969401</v>
      </c>
      <c r="U256" s="42">
        <v>11.0658592180352</v>
      </c>
      <c r="V256" s="42">
        <v>11.56092348718</v>
      </c>
      <c r="W256" s="42">
        <v>12.005697510814599</v>
      </c>
      <c r="X256" s="42">
        <v>12.387810307980599</v>
      </c>
      <c r="Y256" s="42">
        <v>12.696150890709401</v>
      </c>
      <c r="Z256" s="42">
        <v>12.943755259742501</v>
      </c>
      <c r="AA256" s="42">
        <v>13.1321799979742</v>
      </c>
      <c r="AB256" s="42">
        <v>13.2463253844383</v>
      </c>
      <c r="AC256" s="42">
        <v>13.2951832990907</v>
      </c>
      <c r="AD256" s="42">
        <v>13.2953719939563</v>
      </c>
      <c r="AE256" s="42">
        <v>13.262963421902301</v>
      </c>
      <c r="AF256" s="42">
        <v>13.191929220311501</v>
      </c>
      <c r="AG256" s="42">
        <v>13.0820883792962</v>
      </c>
      <c r="AH256" s="42">
        <v>12.937041610612701</v>
      </c>
      <c r="AI256" s="42">
        <v>12.771943663374</v>
      </c>
      <c r="AJ256" s="42">
        <v>12.5905549873957</v>
      </c>
      <c r="AK256" s="42">
        <v>12.394762295738801</v>
      </c>
    </row>
    <row r="257" spans="1:37" s="42" customFormat="1" x14ac:dyDescent="0.2">
      <c r="A257" s="42" t="s">
        <v>523</v>
      </c>
      <c r="B257" s="42" t="s">
        <v>522</v>
      </c>
      <c r="C257" s="42" t="s">
        <v>516</v>
      </c>
      <c r="D257" s="42" t="s">
        <v>521</v>
      </c>
      <c r="E257" s="56" t="str">
        <f>VLOOKUP(C257,Classif!$C$3:$I$220,7,0)</f>
        <v/>
      </c>
      <c r="F257" s="42" t="s">
        <v>748</v>
      </c>
      <c r="S257" s="42">
        <v>7.51168999999999</v>
      </c>
      <c r="T257" s="42">
        <v>9.7427577309206104</v>
      </c>
      <c r="U257" s="42">
        <v>11.0428715613648</v>
      </c>
      <c r="V257" s="42">
        <v>12.2443084085712</v>
      </c>
      <c r="W257" s="42">
        <v>13.358531750281401</v>
      </c>
      <c r="X257" s="42">
        <v>14.399168393541</v>
      </c>
      <c r="Y257" s="42">
        <v>15.357001924180899</v>
      </c>
      <c r="Z257" s="42">
        <v>16.199603156567001</v>
      </c>
      <c r="AA257" s="42">
        <v>16.915151159386699</v>
      </c>
      <c r="AB257" s="42">
        <v>17.500939879707001</v>
      </c>
      <c r="AC257" s="42">
        <v>17.963078930436499</v>
      </c>
      <c r="AD257" s="42">
        <v>18.229814015680301</v>
      </c>
      <c r="AE257" s="42">
        <v>18.298885748845901</v>
      </c>
      <c r="AF257" s="42">
        <v>18.197064639724299</v>
      </c>
      <c r="AG257" s="42">
        <v>17.969521300944301</v>
      </c>
      <c r="AH257" s="42">
        <v>17.6571391301453</v>
      </c>
      <c r="AI257" s="42">
        <v>17.281760522366699</v>
      </c>
      <c r="AJ257" s="42">
        <v>16.842097839166399</v>
      </c>
      <c r="AK257" s="42">
        <v>16.3268989404677</v>
      </c>
    </row>
    <row r="258" spans="1:37" s="42" customFormat="1" x14ac:dyDescent="0.2">
      <c r="A258" s="42" t="s">
        <v>523</v>
      </c>
      <c r="B258" s="42" t="s">
        <v>522</v>
      </c>
      <c r="C258" s="42" t="s">
        <v>478</v>
      </c>
      <c r="D258" s="42" t="s">
        <v>521</v>
      </c>
      <c r="E258" s="56" t="str">
        <f>VLOOKUP(C258,Classif!$C$3:$I$220,7,0)</f>
        <v>HIC</v>
      </c>
      <c r="F258" s="42" t="s">
        <v>748</v>
      </c>
      <c r="S258" s="42">
        <v>10.492959999999901</v>
      </c>
      <c r="T258" s="42">
        <v>10.7598639898843</v>
      </c>
      <c r="U258" s="42">
        <v>10.971918332150199</v>
      </c>
      <c r="V258" s="42">
        <v>11.1535356880789</v>
      </c>
      <c r="W258" s="42">
        <v>11.2918318248289</v>
      </c>
      <c r="X258" s="42">
        <v>11.386760533117</v>
      </c>
      <c r="Y258" s="42">
        <v>11.477775165859001</v>
      </c>
      <c r="Z258" s="42">
        <v>11.588833186021199</v>
      </c>
      <c r="AA258" s="42">
        <v>11.7037010067598</v>
      </c>
      <c r="AB258" s="42">
        <v>11.7941240027905</v>
      </c>
      <c r="AC258" s="42">
        <v>11.841114013167999</v>
      </c>
      <c r="AD258" s="42">
        <v>11.8104147696192</v>
      </c>
      <c r="AE258" s="42">
        <v>11.719134908129799</v>
      </c>
      <c r="AF258" s="42">
        <v>11.5945891484717</v>
      </c>
      <c r="AG258" s="42">
        <v>11.460357768434999</v>
      </c>
      <c r="AH258" s="42">
        <v>11.3247591717627</v>
      </c>
      <c r="AI258" s="42">
        <v>11.1829477253031</v>
      </c>
      <c r="AJ258" s="42">
        <v>11.0289796351608</v>
      </c>
      <c r="AK258" s="42">
        <v>10.8557928840247</v>
      </c>
    </row>
    <row r="259" spans="1:37" s="42" customFormat="1" x14ac:dyDescent="0.2">
      <c r="A259" s="42" t="s">
        <v>523</v>
      </c>
      <c r="B259" s="42" t="s">
        <v>522</v>
      </c>
      <c r="C259" s="42" t="s">
        <v>382</v>
      </c>
      <c r="D259" s="42" t="s">
        <v>521</v>
      </c>
      <c r="E259" s="56" t="str">
        <f>VLOOKUP(C259,Classif!$C$3:$I$220,7,0)</f>
        <v>HIC</v>
      </c>
      <c r="F259" s="42" t="s">
        <v>748</v>
      </c>
      <c r="S259" s="42">
        <v>10.675571999999899</v>
      </c>
      <c r="T259" s="42">
        <v>10.804997165736699</v>
      </c>
      <c r="U259" s="42">
        <v>10.909987403763701</v>
      </c>
      <c r="V259" s="42">
        <v>10.999201995929299</v>
      </c>
      <c r="W259" s="42">
        <v>11.082360814288201</v>
      </c>
      <c r="X259" s="42">
        <v>11.1632111212631</v>
      </c>
      <c r="Y259" s="42">
        <v>11.2337720065771</v>
      </c>
      <c r="Z259" s="42">
        <v>11.2837778899741</v>
      </c>
      <c r="AA259" s="42">
        <v>11.3096721623762</v>
      </c>
      <c r="AB259" s="42">
        <v>11.3055532939029</v>
      </c>
      <c r="AC259" s="42">
        <v>11.276929008342901</v>
      </c>
      <c r="AD259" s="42">
        <v>11.2107771982838</v>
      </c>
      <c r="AE259" s="42">
        <v>11.1148940214481</v>
      </c>
      <c r="AF259" s="42">
        <v>10.9958413918131</v>
      </c>
      <c r="AG259" s="42">
        <v>10.862868786492101</v>
      </c>
      <c r="AH259" s="42">
        <v>10.7219795472909</v>
      </c>
      <c r="AI259" s="42">
        <v>10.572341331012201</v>
      </c>
      <c r="AJ259" s="42">
        <v>10.4098895835916</v>
      </c>
      <c r="AK259" s="42">
        <v>10.2167924097196</v>
      </c>
    </row>
    <row r="260" spans="1:37" s="42" customFormat="1" x14ac:dyDescent="0.2">
      <c r="A260" s="42" t="s">
        <v>523</v>
      </c>
      <c r="B260" s="42" t="s">
        <v>522</v>
      </c>
      <c r="C260" s="42" t="s">
        <v>510</v>
      </c>
      <c r="D260" s="42" t="s">
        <v>521</v>
      </c>
      <c r="E260" s="56" t="str">
        <f>VLOOKUP(C260,Classif!$C$3:$I$220,7,0)</f>
        <v>LIC</v>
      </c>
      <c r="F260" s="42" t="s">
        <v>748</v>
      </c>
      <c r="S260" s="42">
        <v>8.3822444656684407</v>
      </c>
      <c r="T260" s="42">
        <v>9.6420093061369894</v>
      </c>
      <c r="U260" s="42">
        <v>10.892053801763799</v>
      </c>
      <c r="V260" s="42">
        <v>12.037282104491799</v>
      </c>
      <c r="W260" s="42">
        <v>13.0858237079447</v>
      </c>
      <c r="X260" s="42">
        <v>14.085632694538599</v>
      </c>
      <c r="Y260" s="42">
        <v>15.0563520937511</v>
      </c>
      <c r="Z260" s="42">
        <v>15.974006283791301</v>
      </c>
      <c r="AA260" s="42">
        <v>16.810184008020901</v>
      </c>
      <c r="AB260" s="42">
        <v>17.531277211674698</v>
      </c>
      <c r="AC260" s="42">
        <v>18.1258472270571</v>
      </c>
      <c r="AD260" s="42">
        <v>18.578916893416601</v>
      </c>
      <c r="AE260" s="42">
        <v>18.937831393144702</v>
      </c>
      <c r="AF260" s="42">
        <v>19.1881239098593</v>
      </c>
      <c r="AG260" s="42">
        <v>19.323813873682301</v>
      </c>
      <c r="AH260" s="42">
        <v>19.352648235997599</v>
      </c>
      <c r="AI260" s="42">
        <v>19.289082427618499</v>
      </c>
      <c r="AJ260" s="42">
        <v>19.148876346048699</v>
      </c>
      <c r="AK260" s="42">
        <v>18.9179128610098</v>
      </c>
    </row>
    <row r="261" spans="1:37" s="42" customFormat="1" x14ac:dyDescent="0.2">
      <c r="A261" s="42" t="s">
        <v>523</v>
      </c>
      <c r="B261" s="42" t="s">
        <v>522</v>
      </c>
      <c r="C261" s="42" t="s">
        <v>360</v>
      </c>
      <c r="D261" s="42" t="s">
        <v>521</v>
      </c>
      <c r="E261" s="56" t="str">
        <f>VLOOKUP(C261,Classif!$C$3:$I$220,7,0)</f>
        <v>HIC</v>
      </c>
      <c r="F261" s="42" t="s">
        <v>748</v>
      </c>
      <c r="S261" s="42">
        <v>9.3796846498169693</v>
      </c>
      <c r="T261" s="42">
        <v>9.7755344635036696</v>
      </c>
      <c r="U261" s="42">
        <v>10.1855431445838</v>
      </c>
      <c r="V261" s="42">
        <v>10.603790386638501</v>
      </c>
      <c r="W261" s="42">
        <v>10.9862776037708</v>
      </c>
      <c r="X261" s="42">
        <v>11.3408760883156</v>
      </c>
      <c r="Y261" s="42">
        <v>11.705101767715</v>
      </c>
      <c r="Z261" s="42">
        <v>12.097393162207499</v>
      </c>
      <c r="AA261" s="42">
        <v>12.511715901363299</v>
      </c>
      <c r="AB261" s="42">
        <v>12.9266215852931</v>
      </c>
      <c r="AC261" s="42">
        <v>13.3238532462218</v>
      </c>
      <c r="AD261" s="42">
        <v>13.6750066047342</v>
      </c>
      <c r="AE261" s="42">
        <v>13.9941717184269</v>
      </c>
      <c r="AF261" s="42">
        <v>14.290652023214699</v>
      </c>
      <c r="AG261" s="42">
        <v>14.5586593795454</v>
      </c>
      <c r="AH261" s="42">
        <v>14.784342804047199</v>
      </c>
      <c r="AI261" s="42">
        <v>14.958359861669299</v>
      </c>
      <c r="AJ261" s="42">
        <v>15.0788395197236</v>
      </c>
      <c r="AK261" s="42">
        <v>15.1332179031923</v>
      </c>
    </row>
    <row r="262" spans="1:37" s="42" customFormat="1" x14ac:dyDescent="0.2">
      <c r="A262" s="42" t="s">
        <v>523</v>
      </c>
      <c r="B262" s="42" t="s">
        <v>522</v>
      </c>
      <c r="C262" s="42" t="s">
        <v>511</v>
      </c>
      <c r="D262" s="42" t="s">
        <v>521</v>
      </c>
      <c r="E262" s="56" t="str">
        <f>VLOOKUP(C262,Classif!$C$3:$I$220,7,0)</f>
        <v>UMC</v>
      </c>
      <c r="F262" s="42" t="s">
        <v>748</v>
      </c>
      <c r="S262" s="42">
        <v>9.18778299999998</v>
      </c>
      <c r="T262" s="42">
        <v>9.7052287979738097</v>
      </c>
      <c r="U262" s="42">
        <v>10.132468963870799</v>
      </c>
      <c r="V262" s="42">
        <v>10.423741542936</v>
      </c>
      <c r="W262" s="42">
        <v>10.6277730055319</v>
      </c>
      <c r="X262" s="42">
        <v>10.795896127791099</v>
      </c>
      <c r="Y262" s="42">
        <v>10.9300824001504</v>
      </c>
      <c r="Z262" s="42">
        <v>10.9981256333358</v>
      </c>
      <c r="AA262" s="42">
        <v>10.9929618027674</v>
      </c>
      <c r="AB262" s="42">
        <v>10.930367883072501</v>
      </c>
      <c r="AC262" s="42">
        <v>10.8403066047983</v>
      </c>
      <c r="AD262" s="42">
        <v>10.7231647492774</v>
      </c>
      <c r="AE262" s="42">
        <v>10.5695746747627</v>
      </c>
      <c r="AF262" s="42">
        <v>10.375386973256999</v>
      </c>
      <c r="AG262" s="42">
        <v>10.152736252646401</v>
      </c>
      <c r="AH262" s="42">
        <v>9.9262876718326396</v>
      </c>
      <c r="AI262" s="42">
        <v>9.7130080856753196</v>
      </c>
      <c r="AJ262" s="42">
        <v>9.5081495526333804</v>
      </c>
      <c r="AK262" s="42">
        <v>9.2924628179056992</v>
      </c>
    </row>
    <row r="263" spans="1:37" s="42" customFormat="1" x14ac:dyDescent="0.2">
      <c r="A263" s="42" t="s">
        <v>523</v>
      </c>
      <c r="B263" s="42" t="s">
        <v>522</v>
      </c>
      <c r="C263" s="42" t="s">
        <v>365</v>
      </c>
      <c r="D263" s="42" t="s">
        <v>521</v>
      </c>
      <c r="E263" s="56" t="str">
        <f>VLOOKUP(C263,Classif!$C$3:$I$220,7,0)</f>
        <v>UMC</v>
      </c>
      <c r="F263" s="42" t="s">
        <v>748</v>
      </c>
      <c r="S263" s="42">
        <v>9.85622199999999</v>
      </c>
      <c r="T263" s="42">
        <v>9.7795707996896493</v>
      </c>
      <c r="U263" s="42">
        <v>9.7317646488820309</v>
      </c>
      <c r="V263" s="42">
        <v>9.7208120443963306</v>
      </c>
      <c r="W263" s="42">
        <v>9.7302543996305104</v>
      </c>
      <c r="X263" s="42">
        <v>9.73469544682332</v>
      </c>
      <c r="Y263" s="42">
        <v>9.7266213388302099</v>
      </c>
      <c r="Z263" s="42">
        <v>9.7030688029538794</v>
      </c>
      <c r="AA263" s="42">
        <v>9.6688408459109692</v>
      </c>
      <c r="AB263" s="42">
        <v>9.6277773764360894</v>
      </c>
      <c r="AC263" s="42">
        <v>9.5733471392040101</v>
      </c>
      <c r="AD263" s="42">
        <v>9.4642514061225107</v>
      </c>
      <c r="AE263" s="42">
        <v>9.2996957119355006</v>
      </c>
      <c r="AF263" s="42">
        <v>9.0892006439361399</v>
      </c>
      <c r="AG263" s="42">
        <v>8.8463092360988593</v>
      </c>
      <c r="AH263" s="42">
        <v>8.5842387164518996</v>
      </c>
      <c r="AI263" s="42">
        <v>8.3105414057592295</v>
      </c>
      <c r="AJ263" s="42">
        <v>8.0246860070581807</v>
      </c>
      <c r="AK263" s="42">
        <v>7.7275183687695801</v>
      </c>
    </row>
    <row r="264" spans="1:37" s="42" customFormat="1" x14ac:dyDescent="0.2">
      <c r="A264" s="42" t="s">
        <v>523</v>
      </c>
      <c r="B264" s="42" t="s">
        <v>522</v>
      </c>
      <c r="C264" s="42" t="s">
        <v>446</v>
      </c>
      <c r="D264" s="42" t="s">
        <v>521</v>
      </c>
      <c r="E264" s="56" t="str">
        <f>VLOOKUP(C264,Classif!$C$3:$I$220,7,0)</f>
        <v>HIC</v>
      </c>
      <c r="F264" s="42" t="s">
        <v>748</v>
      </c>
      <c r="S264" s="42">
        <v>9.9836450000000099</v>
      </c>
      <c r="T264" s="42">
        <v>9.8525891544769699</v>
      </c>
      <c r="U264" s="42">
        <v>9.7288854181318403</v>
      </c>
      <c r="V264" s="42">
        <v>9.6119948692227393</v>
      </c>
      <c r="W264" s="42">
        <v>9.4882597943448097</v>
      </c>
      <c r="X264" s="42">
        <v>9.3489395806329902</v>
      </c>
      <c r="Y264" s="42">
        <v>9.2017970635118793</v>
      </c>
      <c r="Z264" s="42">
        <v>9.0519884922001097</v>
      </c>
      <c r="AA264" s="42">
        <v>8.8994462888385097</v>
      </c>
      <c r="AB264" s="42">
        <v>8.7413702167849507</v>
      </c>
      <c r="AC264" s="42">
        <v>8.5735159245860508</v>
      </c>
      <c r="AD264" s="42">
        <v>8.3791845624000292</v>
      </c>
      <c r="AE264" s="42">
        <v>8.1636673713950998</v>
      </c>
      <c r="AF264" s="42">
        <v>7.9399873937981997</v>
      </c>
      <c r="AG264" s="42">
        <v>7.72142657016912</v>
      </c>
      <c r="AH264" s="42">
        <v>7.5121655418249897</v>
      </c>
      <c r="AI264" s="42">
        <v>7.3117596701152898</v>
      </c>
      <c r="AJ264" s="42">
        <v>7.1178928790545397</v>
      </c>
      <c r="AK264" s="42">
        <v>6.9262422196956797</v>
      </c>
    </row>
    <row r="265" spans="1:37" s="42" customFormat="1" x14ac:dyDescent="0.2">
      <c r="A265" s="42" t="s">
        <v>523</v>
      </c>
      <c r="B265" s="42" t="s">
        <v>522</v>
      </c>
      <c r="C265" s="42" t="s">
        <v>501</v>
      </c>
      <c r="D265" s="42" t="s">
        <v>521</v>
      </c>
      <c r="E265" s="56" t="str">
        <f>VLOOKUP(C265,Classif!$C$3:$I$220,7,0)</f>
        <v>UMC</v>
      </c>
      <c r="F265" s="42" t="s">
        <v>748</v>
      </c>
      <c r="S265" s="42">
        <v>9.595421</v>
      </c>
      <c r="T265" s="42">
        <v>9.4311438745123901</v>
      </c>
      <c r="U265" s="42">
        <v>9.2704862178318201</v>
      </c>
      <c r="V265" s="42">
        <v>9.0981623767497197</v>
      </c>
      <c r="W265" s="42">
        <v>8.9154500974353592</v>
      </c>
      <c r="X265" s="42">
        <v>8.7345732301305201</v>
      </c>
      <c r="Y265" s="42">
        <v>8.5622472429033003</v>
      </c>
      <c r="Z265" s="42">
        <v>8.3889282263573595</v>
      </c>
      <c r="AA265" s="42">
        <v>8.2055200225501004</v>
      </c>
      <c r="AB265" s="42">
        <v>8.0116725557615105</v>
      </c>
      <c r="AC265" s="42">
        <v>7.8128935293782904</v>
      </c>
      <c r="AD265" s="42">
        <v>7.6067884062991</v>
      </c>
      <c r="AE265" s="42">
        <v>7.3990454141143296</v>
      </c>
      <c r="AF265" s="42">
        <v>7.1909221276978998</v>
      </c>
      <c r="AG265" s="42">
        <v>6.9834769214431498</v>
      </c>
      <c r="AH265" s="42">
        <v>6.7801304901645896</v>
      </c>
      <c r="AI265" s="42">
        <v>6.5873941587097198</v>
      </c>
      <c r="AJ265" s="42">
        <v>6.4063045125401796</v>
      </c>
      <c r="AK265" s="42">
        <v>6.23170100572018</v>
      </c>
    </row>
    <row r="266" spans="1:37" s="42" customFormat="1" x14ac:dyDescent="0.2">
      <c r="A266" s="42" t="s">
        <v>523</v>
      </c>
      <c r="B266" s="42" t="s">
        <v>522</v>
      </c>
      <c r="C266" s="42" t="s">
        <v>439</v>
      </c>
      <c r="D266" s="42" t="s">
        <v>521</v>
      </c>
      <c r="E266" s="56" t="str">
        <f>VLOOKUP(C266,Classif!$C$3:$I$220,7,0)</f>
        <v>HIC</v>
      </c>
      <c r="F266" s="42" t="s">
        <v>748</v>
      </c>
      <c r="S266" s="42">
        <v>7.4184000000000001</v>
      </c>
      <c r="T266" s="42">
        <v>8.3194741970467501</v>
      </c>
      <c r="U266" s="42">
        <v>9.2366171591722797</v>
      </c>
      <c r="V266" s="42">
        <v>10.150746603537099</v>
      </c>
      <c r="W266" s="42">
        <v>11.0502610271925</v>
      </c>
      <c r="X266" s="42">
        <v>11.9494546980103</v>
      </c>
      <c r="Y266" s="42">
        <v>12.8595337533829</v>
      </c>
      <c r="Z266" s="42">
        <v>13.766392286134501</v>
      </c>
      <c r="AA266" s="42">
        <v>14.648657512143201</v>
      </c>
      <c r="AB266" s="42">
        <v>15.4974600244012</v>
      </c>
      <c r="AC266" s="42">
        <v>16.314768390091299</v>
      </c>
      <c r="AD266" s="42">
        <v>17.147312591799601</v>
      </c>
      <c r="AE266" s="42">
        <v>17.994841438411299</v>
      </c>
      <c r="AF266" s="42">
        <v>18.851501914805201</v>
      </c>
      <c r="AG266" s="42">
        <v>19.707658949090899</v>
      </c>
      <c r="AH266" s="42">
        <v>20.561102652614199</v>
      </c>
      <c r="AI266" s="42">
        <v>21.4171783295449</v>
      </c>
      <c r="AJ266" s="42">
        <v>22.284274950441301</v>
      </c>
      <c r="AK266" s="42">
        <v>23.1439488210357</v>
      </c>
    </row>
    <row r="267" spans="1:37" s="42" customFormat="1" x14ac:dyDescent="0.2">
      <c r="A267" s="42" t="s">
        <v>523</v>
      </c>
      <c r="B267" s="42" t="s">
        <v>522</v>
      </c>
      <c r="C267" s="42" t="s">
        <v>449</v>
      </c>
      <c r="D267" s="42" t="s">
        <v>521</v>
      </c>
      <c r="E267" s="56" t="str">
        <f>VLOOKUP(C267,Classif!$C$3:$I$220,7,0)</f>
        <v>LMC</v>
      </c>
      <c r="F267" s="42" t="s">
        <v>748</v>
      </c>
      <c r="S267" s="42">
        <v>7.6005240000000001</v>
      </c>
      <c r="T267" s="42">
        <v>8.28042653784442</v>
      </c>
      <c r="U267" s="42">
        <v>8.9237849452330007</v>
      </c>
      <c r="V267" s="42">
        <v>9.5224004101655702</v>
      </c>
      <c r="W267" s="42">
        <v>10.061399209597299</v>
      </c>
      <c r="X267" s="42">
        <v>10.5505952619366</v>
      </c>
      <c r="Y267" s="42">
        <v>10.987393505568299</v>
      </c>
      <c r="Z267" s="42">
        <v>11.355994086869</v>
      </c>
      <c r="AA267" s="42">
        <v>11.658606994172301</v>
      </c>
      <c r="AB267" s="42">
        <v>11.905903800572201</v>
      </c>
      <c r="AC267" s="42">
        <v>12.096324899279599</v>
      </c>
      <c r="AD267" s="42">
        <v>12.237688761164501</v>
      </c>
      <c r="AE267" s="42">
        <v>12.330850381951601</v>
      </c>
      <c r="AF267" s="42">
        <v>12.3773180084254</v>
      </c>
      <c r="AG267" s="42">
        <v>12.3890079715928</v>
      </c>
      <c r="AH267" s="42">
        <v>12.3637078774995</v>
      </c>
      <c r="AI267" s="42">
        <v>12.306498748423</v>
      </c>
      <c r="AJ267" s="42">
        <v>12.219939328769</v>
      </c>
      <c r="AK267" s="42">
        <v>12.1224410384502</v>
      </c>
    </row>
    <row r="268" spans="1:37" s="42" customFormat="1" x14ac:dyDescent="0.2">
      <c r="A268" s="42" t="s">
        <v>523</v>
      </c>
      <c r="B268" s="42" t="s">
        <v>522</v>
      </c>
      <c r="C268" s="42" t="s">
        <v>512</v>
      </c>
      <c r="D268" s="42" t="s">
        <v>521</v>
      </c>
      <c r="E268" s="56" t="str">
        <f>VLOOKUP(C268,Classif!$C$3:$I$220,7,0)</f>
        <v>HIC</v>
      </c>
      <c r="F268" s="42" t="s">
        <v>748</v>
      </c>
      <c r="S268" s="42">
        <v>8.3936439746464906</v>
      </c>
      <c r="T268" s="42">
        <v>8.5556501138594694</v>
      </c>
      <c r="U268" s="42">
        <v>8.6961353969556292</v>
      </c>
      <c r="V268" s="42">
        <v>8.8309245407199004</v>
      </c>
      <c r="W268" s="42">
        <v>8.9459925168604002</v>
      </c>
      <c r="X268" s="42">
        <v>9.0365385565775505</v>
      </c>
      <c r="Y268" s="42">
        <v>9.1095497348395096</v>
      </c>
      <c r="Z268" s="42">
        <v>9.1712381672504009</v>
      </c>
      <c r="AA268" s="42">
        <v>9.2137902704680492</v>
      </c>
      <c r="AB268" s="42">
        <v>9.2282499764904493</v>
      </c>
      <c r="AC268" s="42">
        <v>9.2135189972409002</v>
      </c>
      <c r="AD268" s="42">
        <v>9.1581442588167903</v>
      </c>
      <c r="AE268" s="42">
        <v>9.0767963887234604</v>
      </c>
      <c r="AF268" s="42">
        <v>8.9773782570209502</v>
      </c>
      <c r="AG268" s="42">
        <v>8.8580355371225803</v>
      </c>
      <c r="AH268" s="42">
        <v>8.7171262503869702</v>
      </c>
      <c r="AI268" s="42">
        <v>8.5546326264581207</v>
      </c>
      <c r="AJ268" s="42">
        <v>8.3667730046795903</v>
      </c>
      <c r="AK268" s="42">
        <v>8.1483613620089699</v>
      </c>
    </row>
    <row r="269" spans="1:37" s="42" customFormat="1" x14ac:dyDescent="0.2">
      <c r="A269" s="42" t="s">
        <v>523</v>
      </c>
      <c r="B269" s="42" t="s">
        <v>522</v>
      </c>
      <c r="C269" s="42" t="s">
        <v>386</v>
      </c>
      <c r="D269" s="42" t="s">
        <v>521</v>
      </c>
      <c r="E269" s="56" t="str">
        <f>VLOOKUP(C269,Classif!$C$3:$I$220,7,0)</f>
        <v>LMC</v>
      </c>
      <c r="F269" s="42" t="s">
        <v>748</v>
      </c>
      <c r="S269" s="42">
        <v>6.8582660000000004</v>
      </c>
      <c r="T269" s="42">
        <v>7.5684150471845504</v>
      </c>
      <c r="U269" s="42">
        <v>8.2398501982429995</v>
      </c>
      <c r="V269" s="42">
        <v>8.8995307289299301</v>
      </c>
      <c r="W269" s="42">
        <v>9.54260373608893</v>
      </c>
      <c r="X269" s="42">
        <v>10.1389422863588</v>
      </c>
      <c r="Y269" s="42">
        <v>10.661335005195401</v>
      </c>
      <c r="Z269" s="42">
        <v>11.117771676477901</v>
      </c>
      <c r="AA269" s="42">
        <v>11.5044023120559</v>
      </c>
      <c r="AB269" s="42">
        <v>11.830863422105899</v>
      </c>
      <c r="AC269" s="42">
        <v>12.086723693778</v>
      </c>
      <c r="AD269" s="42">
        <v>12.2766918913164</v>
      </c>
      <c r="AE269" s="42">
        <v>12.390858945334299</v>
      </c>
      <c r="AF269" s="42">
        <v>12.4387103207807</v>
      </c>
      <c r="AG269" s="42">
        <v>12.4333263222527</v>
      </c>
      <c r="AH269" s="42">
        <v>12.3743284965594</v>
      </c>
      <c r="AI269" s="42">
        <v>12.2652689810747</v>
      </c>
      <c r="AJ269" s="42">
        <v>12.1081979821085</v>
      </c>
      <c r="AK269" s="42">
        <v>11.9171521302454</v>
      </c>
    </row>
    <row r="270" spans="1:37" s="42" customFormat="1" x14ac:dyDescent="0.2">
      <c r="A270" s="42" t="s">
        <v>523</v>
      </c>
      <c r="B270" s="42" t="s">
        <v>522</v>
      </c>
      <c r="C270" s="42" t="s">
        <v>491</v>
      </c>
      <c r="D270" s="42" t="s">
        <v>521</v>
      </c>
      <c r="E270" s="56" t="str">
        <f>VLOOKUP(C270,Classif!$C$3:$I$220,7,0)</f>
        <v>HIC</v>
      </c>
      <c r="F270" s="42" t="s">
        <v>748</v>
      </c>
      <c r="S270" s="42">
        <v>7.6643179999999997</v>
      </c>
      <c r="T270" s="42">
        <v>7.8996144540608899</v>
      </c>
      <c r="U270" s="42">
        <v>8.1009752626614393</v>
      </c>
      <c r="V270" s="42">
        <v>8.3122589939104792</v>
      </c>
      <c r="W270" s="42">
        <v>8.5193781504349797</v>
      </c>
      <c r="X270" s="42">
        <v>8.7093842295656803</v>
      </c>
      <c r="Y270" s="42">
        <v>8.8792917191928495</v>
      </c>
      <c r="Z270" s="42">
        <v>9.0333396395428096</v>
      </c>
      <c r="AA270" s="42">
        <v>9.1717189230944705</v>
      </c>
      <c r="AB270" s="42">
        <v>9.2892569345637792</v>
      </c>
      <c r="AC270" s="42">
        <v>9.3837690105756799</v>
      </c>
      <c r="AD270" s="42">
        <v>9.4402884642406999</v>
      </c>
      <c r="AE270" s="42">
        <v>9.4671080314665907</v>
      </c>
      <c r="AF270" s="42">
        <v>9.4697836692662207</v>
      </c>
      <c r="AG270" s="42">
        <v>9.4502728946950203</v>
      </c>
      <c r="AH270" s="42">
        <v>9.4066970089332802</v>
      </c>
      <c r="AI270" s="42">
        <v>9.3215988830387904</v>
      </c>
      <c r="AJ270" s="42">
        <v>9.1968959764891292</v>
      </c>
      <c r="AK270" s="42">
        <v>9.0411572776834799</v>
      </c>
    </row>
    <row r="271" spans="1:37" s="42" customFormat="1" x14ac:dyDescent="0.2">
      <c r="A271" s="42" t="s">
        <v>523</v>
      </c>
      <c r="B271" s="42" t="s">
        <v>522</v>
      </c>
      <c r="C271" s="42" t="s">
        <v>436</v>
      </c>
      <c r="D271" s="42" t="s">
        <v>521</v>
      </c>
      <c r="E271" s="56" t="str">
        <f>VLOOKUP(C271,Classif!$C$3:$I$220,7,0)</f>
        <v>UMC</v>
      </c>
      <c r="F271" s="42" t="s">
        <v>748</v>
      </c>
      <c r="S271" s="42">
        <v>6.187227</v>
      </c>
      <c r="T271" s="42">
        <v>7.06834019805342</v>
      </c>
      <c r="U271" s="42">
        <v>7.9930647538320496</v>
      </c>
      <c r="V271" s="42">
        <v>8.9315815420285105</v>
      </c>
      <c r="W271" s="42">
        <v>9.8554137943136801</v>
      </c>
      <c r="X271" s="42">
        <v>10.7584022151086</v>
      </c>
      <c r="Y271" s="42">
        <v>11.633312061630299</v>
      </c>
      <c r="Z271" s="42">
        <v>12.4654240875303</v>
      </c>
      <c r="AA271" s="42">
        <v>13.2533654283557</v>
      </c>
      <c r="AB271" s="42">
        <v>13.9783054637282</v>
      </c>
      <c r="AC271" s="42">
        <v>14.6292500364164</v>
      </c>
      <c r="AD271" s="42">
        <v>15.171962852103601</v>
      </c>
      <c r="AE271" s="42">
        <v>15.5908912496028</v>
      </c>
      <c r="AF271" s="42">
        <v>15.887339162232299</v>
      </c>
      <c r="AG271" s="42">
        <v>16.079761705692899</v>
      </c>
      <c r="AH271" s="42">
        <v>16.171204698981299</v>
      </c>
      <c r="AI271" s="42">
        <v>16.172854975341298</v>
      </c>
      <c r="AJ271" s="42">
        <v>16.086912251462401</v>
      </c>
      <c r="AK271" s="42">
        <v>15.9348801566942</v>
      </c>
    </row>
    <row r="272" spans="1:37" s="42" customFormat="1" x14ac:dyDescent="0.2">
      <c r="A272" s="42" t="s">
        <v>523</v>
      </c>
      <c r="B272" s="42" t="s">
        <v>522</v>
      </c>
      <c r="C272" s="42" t="s">
        <v>450</v>
      </c>
      <c r="D272" s="42" t="s">
        <v>521</v>
      </c>
      <c r="E272" s="56" t="str">
        <f>VLOOKUP(C272,Classif!$C$3:$I$220,7,0)</f>
        <v>HIC</v>
      </c>
      <c r="F272" s="42" t="s">
        <v>748</v>
      </c>
      <c r="S272" s="42">
        <v>7.0531889999999997</v>
      </c>
      <c r="T272" s="42">
        <v>7.3609582879409601</v>
      </c>
      <c r="U272" s="42">
        <v>7.6472725264714203</v>
      </c>
      <c r="V272" s="42">
        <v>7.9429767465737999</v>
      </c>
      <c r="W272" s="42">
        <v>8.2532440673786507</v>
      </c>
      <c r="X272" s="42">
        <v>8.5513071539635899</v>
      </c>
      <c r="Y272" s="42">
        <v>8.8182728630401392</v>
      </c>
      <c r="Z272" s="42">
        <v>9.05773568558552</v>
      </c>
      <c r="AA272" s="42">
        <v>9.2666690026302998</v>
      </c>
      <c r="AB272" s="42">
        <v>9.4384524099092104</v>
      </c>
      <c r="AC272" s="42">
        <v>9.5769290921116408</v>
      </c>
      <c r="AD272" s="42">
        <v>9.6472962559041608</v>
      </c>
      <c r="AE272" s="42">
        <v>9.6554123567892791</v>
      </c>
      <c r="AF272" s="42">
        <v>9.6056826588717801</v>
      </c>
      <c r="AG272" s="42">
        <v>9.5021625506694303</v>
      </c>
      <c r="AH272" s="42">
        <v>9.3456662407402202</v>
      </c>
      <c r="AI272" s="42">
        <v>9.1166064177142001</v>
      </c>
      <c r="AJ272" s="42">
        <v>8.8290292797537493</v>
      </c>
      <c r="AK272" s="42">
        <v>8.4959919975910907</v>
      </c>
    </row>
    <row r="273" spans="1:37" s="42" customFormat="1" x14ac:dyDescent="0.2">
      <c r="A273" s="42" t="s">
        <v>523</v>
      </c>
      <c r="B273" s="42" t="s">
        <v>522</v>
      </c>
      <c r="C273" s="42" t="s">
        <v>354</v>
      </c>
      <c r="D273" s="42" t="s">
        <v>521</v>
      </c>
      <c r="E273" s="56" t="str">
        <f>VLOOKUP(C273,Classif!$C$3:$I$220,7,0)</f>
        <v>LMC</v>
      </c>
      <c r="F273" s="42" t="s">
        <v>748</v>
      </c>
      <c r="S273" s="42">
        <v>6.8786369850144</v>
      </c>
      <c r="T273" s="42">
        <v>7.2378016051905103</v>
      </c>
      <c r="U273" s="42">
        <v>7.5437654246880097</v>
      </c>
      <c r="V273" s="42">
        <v>7.7814820813788899</v>
      </c>
      <c r="W273" s="42">
        <v>7.9430705571178004</v>
      </c>
      <c r="X273" s="42">
        <v>8.0437309073874292</v>
      </c>
      <c r="Y273" s="42">
        <v>8.0980473829071702</v>
      </c>
      <c r="Z273" s="42">
        <v>8.0978081530614396</v>
      </c>
      <c r="AA273" s="42">
        <v>8.0447708239418301</v>
      </c>
      <c r="AB273" s="42">
        <v>7.9528334809271897</v>
      </c>
      <c r="AC273" s="42">
        <v>7.8287997930950404</v>
      </c>
      <c r="AD273" s="42">
        <v>7.7110581035484804</v>
      </c>
      <c r="AE273" s="42">
        <v>7.6003062289213501</v>
      </c>
      <c r="AF273" s="42">
        <v>7.4913767576189603</v>
      </c>
      <c r="AG273" s="42">
        <v>7.3874259038296701</v>
      </c>
      <c r="AH273" s="42">
        <v>7.2930095328901698</v>
      </c>
      <c r="AI273" s="42">
        <v>7.2079750013816701</v>
      </c>
      <c r="AJ273" s="42">
        <v>7.1369776636383699</v>
      </c>
      <c r="AK273" s="42">
        <v>7.0779412144015703</v>
      </c>
    </row>
    <row r="274" spans="1:37" s="42" customFormat="1" x14ac:dyDescent="0.2">
      <c r="A274" s="42" t="s">
        <v>523</v>
      </c>
      <c r="B274" s="42" t="s">
        <v>522</v>
      </c>
      <c r="C274" s="42" t="s">
        <v>381</v>
      </c>
      <c r="D274" s="42" t="s">
        <v>521</v>
      </c>
      <c r="E274" s="56" t="str">
        <f>VLOOKUP(C274,Classif!$C$3:$I$220,7,0)</f>
        <v>UMC</v>
      </c>
      <c r="F274" s="42" t="s">
        <v>748</v>
      </c>
      <c r="S274" s="42">
        <v>6.4545479999999902</v>
      </c>
      <c r="T274" s="42">
        <v>6.98596262581085</v>
      </c>
      <c r="U274" s="42">
        <v>7.5017933270823898</v>
      </c>
      <c r="V274" s="42">
        <v>7.9851660660756103</v>
      </c>
      <c r="W274" s="42">
        <v>8.4267857480275499</v>
      </c>
      <c r="X274" s="42">
        <v>8.8299324417748206</v>
      </c>
      <c r="Y274" s="42">
        <v>9.1895784225191992</v>
      </c>
      <c r="Z274" s="42">
        <v>9.4992661307102697</v>
      </c>
      <c r="AA274" s="42">
        <v>9.7567926433700798</v>
      </c>
      <c r="AB274" s="42">
        <v>9.9668035727318198</v>
      </c>
      <c r="AC274" s="42">
        <v>10.12242398227</v>
      </c>
      <c r="AD274" s="42">
        <v>10.2323641688306</v>
      </c>
      <c r="AE274" s="42">
        <v>10.300605223759501</v>
      </c>
      <c r="AF274" s="42">
        <v>10.3303014731512</v>
      </c>
      <c r="AG274" s="42">
        <v>10.3208509274139</v>
      </c>
      <c r="AH274" s="42">
        <v>10.275062879828999</v>
      </c>
      <c r="AI274" s="42">
        <v>10.1946263731576</v>
      </c>
      <c r="AJ274" s="42">
        <v>10.0856855849048</v>
      </c>
      <c r="AK274" s="42">
        <v>9.9535181088403206</v>
      </c>
    </row>
    <row r="275" spans="1:37" s="42" customFormat="1" x14ac:dyDescent="0.2">
      <c r="A275" s="42" t="s">
        <v>523</v>
      </c>
      <c r="B275" s="42" t="s">
        <v>522</v>
      </c>
      <c r="C275" s="42" t="s">
        <v>425</v>
      </c>
      <c r="D275" s="42" t="s">
        <v>521</v>
      </c>
      <c r="E275" s="56" t="str">
        <f>VLOOKUP(C275,Classif!$C$3:$I$220,7,0)</f>
        <v>UMC</v>
      </c>
      <c r="F275" s="42" t="s">
        <v>748</v>
      </c>
      <c r="S275" s="42">
        <v>6.3551119999999903</v>
      </c>
      <c r="T275" s="42">
        <v>6.9372946568787697</v>
      </c>
      <c r="U275" s="42">
        <v>7.4614674596713799</v>
      </c>
      <c r="V275" s="42">
        <v>7.9062629099557098</v>
      </c>
      <c r="W275" s="42">
        <v>8.3045491689042308</v>
      </c>
      <c r="X275" s="42">
        <v>8.6860223220769797</v>
      </c>
      <c r="Y275" s="42">
        <v>9.0605508691999592</v>
      </c>
      <c r="Z275" s="42">
        <v>9.4108194861616994</v>
      </c>
      <c r="AA275" s="42">
        <v>9.7026543654903108</v>
      </c>
      <c r="AB275" s="42">
        <v>9.9092207194133408</v>
      </c>
      <c r="AC275" s="42">
        <v>10.0358566542423</v>
      </c>
      <c r="AD275" s="42">
        <v>10.109969629229001</v>
      </c>
      <c r="AE275" s="42">
        <v>10.1418078212069</v>
      </c>
      <c r="AF275" s="42">
        <v>10.1475763886395</v>
      </c>
      <c r="AG275" s="42">
        <v>10.129077748177</v>
      </c>
      <c r="AH275" s="42">
        <v>10.0811505955641</v>
      </c>
      <c r="AI275" s="42">
        <v>10.0030172942368</v>
      </c>
      <c r="AJ275" s="42">
        <v>9.9034868839378802</v>
      </c>
      <c r="AK275" s="42">
        <v>9.7831219293854197</v>
      </c>
    </row>
    <row r="276" spans="1:37" s="42" customFormat="1" x14ac:dyDescent="0.2">
      <c r="A276" s="42" t="s">
        <v>523</v>
      </c>
      <c r="B276" s="42" t="s">
        <v>522</v>
      </c>
      <c r="C276" s="42" t="s">
        <v>368</v>
      </c>
      <c r="D276" s="42" t="s">
        <v>521</v>
      </c>
      <c r="E276" s="56" t="str">
        <f>VLOOKUP(C276,Classif!$C$3:$I$220,7,0)</f>
        <v>LIC</v>
      </c>
      <c r="F276" s="42" t="s">
        <v>748</v>
      </c>
      <c r="S276" s="42">
        <v>5.8675359999999896</v>
      </c>
      <c r="T276" s="42">
        <v>6.5881369421049101</v>
      </c>
      <c r="U276" s="42">
        <v>7.3234222550757098</v>
      </c>
      <c r="V276" s="42">
        <v>8.0495135317964408</v>
      </c>
      <c r="W276" s="42">
        <v>8.7549741051504704</v>
      </c>
      <c r="X276" s="42">
        <v>9.4498041438240801</v>
      </c>
      <c r="Y276" s="42">
        <v>10.1176518651269</v>
      </c>
      <c r="Z276" s="42">
        <v>10.733179269418899</v>
      </c>
      <c r="AA276" s="42">
        <v>11.27903233754</v>
      </c>
      <c r="AB276" s="42">
        <v>11.7636332033134</v>
      </c>
      <c r="AC276" s="42">
        <v>12.1971868955369</v>
      </c>
      <c r="AD276" s="42">
        <v>12.5558073954116</v>
      </c>
      <c r="AE276" s="42">
        <v>12.832985164716501</v>
      </c>
      <c r="AF276" s="42">
        <v>13.0385042574895</v>
      </c>
      <c r="AG276" s="42">
        <v>13.1743787526663</v>
      </c>
      <c r="AH276" s="42">
        <v>13.240260759905</v>
      </c>
      <c r="AI276" s="42">
        <v>13.2483591949204</v>
      </c>
      <c r="AJ276" s="42">
        <v>13.213646041083299</v>
      </c>
      <c r="AK276" s="42">
        <v>13.145352233433</v>
      </c>
    </row>
    <row r="277" spans="1:37" s="42" customFormat="1" x14ac:dyDescent="0.2">
      <c r="A277" s="42" t="s">
        <v>523</v>
      </c>
      <c r="B277" s="42" t="s">
        <v>522</v>
      </c>
      <c r="C277" s="42" t="s">
        <v>356</v>
      </c>
      <c r="D277" s="42" t="s">
        <v>521</v>
      </c>
      <c r="E277" s="56" t="str">
        <f>VLOOKUP(C277,Classif!$C$3:$I$220,7,0)</f>
        <v>LIC</v>
      </c>
      <c r="F277" s="42" t="s">
        <v>748</v>
      </c>
      <c r="S277" s="42">
        <v>6.0277979999999998</v>
      </c>
      <c r="T277" s="42">
        <v>6.65206551143637</v>
      </c>
      <c r="U277" s="42">
        <v>7.2771961160614298</v>
      </c>
      <c r="V277" s="42">
        <v>7.8882594276214997</v>
      </c>
      <c r="W277" s="42">
        <v>8.4698131256020996</v>
      </c>
      <c r="X277" s="42">
        <v>9.0225871027937092</v>
      </c>
      <c r="Y277" s="42">
        <v>9.5230629511240501</v>
      </c>
      <c r="Z277" s="42">
        <v>9.9609562625248493</v>
      </c>
      <c r="AA277" s="42">
        <v>10.3493492505142</v>
      </c>
      <c r="AB277" s="42">
        <v>10.6826556958033</v>
      </c>
      <c r="AC277" s="42">
        <v>10.956780001627701</v>
      </c>
      <c r="AD277" s="42">
        <v>11.1731363081713</v>
      </c>
      <c r="AE277" s="42">
        <v>11.3371812641461</v>
      </c>
      <c r="AF277" s="42">
        <v>11.4472482634954</v>
      </c>
      <c r="AG277" s="42">
        <v>11.506428673386701</v>
      </c>
      <c r="AH277" s="42">
        <v>11.530481197101301</v>
      </c>
      <c r="AI277" s="42">
        <v>11.522683293840601</v>
      </c>
      <c r="AJ277" s="42">
        <v>11.4844053548495</v>
      </c>
      <c r="AK277" s="42">
        <v>11.416263634573101</v>
      </c>
    </row>
    <row r="278" spans="1:37" s="42" customFormat="1" x14ac:dyDescent="0.2">
      <c r="A278" s="42" t="s">
        <v>523</v>
      </c>
      <c r="B278" s="42" t="s">
        <v>522</v>
      </c>
      <c r="C278" s="42" t="s">
        <v>505</v>
      </c>
      <c r="D278" s="42" t="s">
        <v>521</v>
      </c>
      <c r="E278" s="56" t="str">
        <f>VLOOKUP(C278,Classif!$C$3:$I$220,7,0)</f>
        <v>UMC</v>
      </c>
      <c r="F278" s="42" t="s">
        <v>748</v>
      </c>
      <c r="S278" s="42">
        <v>7.4943319999999902</v>
      </c>
      <c r="T278" s="42">
        <v>7.2673363149727104</v>
      </c>
      <c r="U278" s="42">
        <v>7.06828342693791</v>
      </c>
      <c r="V278" s="42">
        <v>6.8999891340802204</v>
      </c>
      <c r="W278" s="42">
        <v>6.7535966949367898</v>
      </c>
      <c r="X278" s="42">
        <v>6.6238599543310901</v>
      </c>
      <c r="Y278" s="42">
        <v>6.5096447162789204</v>
      </c>
      <c r="Z278" s="42">
        <v>6.4061238242901801</v>
      </c>
      <c r="AA278" s="42">
        <v>6.3084752928122203</v>
      </c>
      <c r="AB278" s="42">
        <v>6.2139489554659102</v>
      </c>
      <c r="AC278" s="42">
        <v>6.12136393598957</v>
      </c>
      <c r="AD278" s="42">
        <v>6.0124895290653697</v>
      </c>
      <c r="AE278" s="42">
        <v>5.8906457550276698</v>
      </c>
      <c r="AF278" s="42">
        <v>5.7595802641578402</v>
      </c>
      <c r="AG278" s="42">
        <v>5.6233829408280496</v>
      </c>
      <c r="AH278" s="42">
        <v>5.4853630144159</v>
      </c>
      <c r="AI278" s="42">
        <v>5.3473170753817501</v>
      </c>
      <c r="AJ278" s="42">
        <v>5.2073461770025897</v>
      </c>
      <c r="AK278" s="42">
        <v>5.0616923701549901</v>
      </c>
    </row>
    <row r="279" spans="1:37" s="42" customFormat="1" x14ac:dyDescent="0.2">
      <c r="A279" s="42" t="s">
        <v>523</v>
      </c>
      <c r="B279" s="42" t="s">
        <v>522</v>
      </c>
      <c r="C279" s="42" t="s">
        <v>428</v>
      </c>
      <c r="D279" s="42" t="s">
        <v>521</v>
      </c>
      <c r="E279" s="56" t="str">
        <f>VLOOKUP(C279,Classif!$C$3:$I$220,7,0)</f>
        <v>LMC</v>
      </c>
      <c r="F279" s="42" t="s">
        <v>748</v>
      </c>
      <c r="S279" s="42">
        <v>6.2008939999999901</v>
      </c>
      <c r="T279" s="42">
        <v>6.63689616596396</v>
      </c>
      <c r="U279" s="42">
        <v>7.0664417472112699</v>
      </c>
      <c r="V279" s="42">
        <v>7.45979002060922</v>
      </c>
      <c r="W279" s="42">
        <v>7.8021303491184302</v>
      </c>
      <c r="X279" s="42">
        <v>8.0791105355169002</v>
      </c>
      <c r="Y279" s="42">
        <v>8.30370281321491</v>
      </c>
      <c r="Z279" s="42">
        <v>8.4857095476210702</v>
      </c>
      <c r="AA279" s="42">
        <v>8.6312191890752796</v>
      </c>
      <c r="AB279" s="42">
        <v>8.7287675017009594</v>
      </c>
      <c r="AC279" s="42">
        <v>8.7645121719091801</v>
      </c>
      <c r="AD279" s="42">
        <v>8.7511880784337208</v>
      </c>
      <c r="AE279" s="42">
        <v>8.6979202152039807</v>
      </c>
      <c r="AF279" s="42">
        <v>8.6241104848630599</v>
      </c>
      <c r="AG279" s="42">
        <v>8.5403965537296909</v>
      </c>
      <c r="AH279" s="42">
        <v>8.4491679243657298</v>
      </c>
      <c r="AI279" s="42">
        <v>8.3521434043866396</v>
      </c>
      <c r="AJ279" s="42">
        <v>8.2462756868726395</v>
      </c>
      <c r="AK279" s="42">
        <v>8.1335883936347404</v>
      </c>
    </row>
    <row r="280" spans="1:37" s="42" customFormat="1" x14ac:dyDescent="0.2">
      <c r="A280" s="42" t="s">
        <v>523</v>
      </c>
      <c r="B280" s="42" t="s">
        <v>522</v>
      </c>
      <c r="C280" s="42" t="s">
        <v>470</v>
      </c>
      <c r="D280" s="42" t="s">
        <v>521</v>
      </c>
      <c r="E280" s="56" t="str">
        <f>VLOOKUP(C280,Classif!$C$3:$I$220,7,0)</f>
        <v>LIC</v>
      </c>
      <c r="F280" s="42" t="s">
        <v>748</v>
      </c>
      <c r="S280" s="42">
        <v>5.2536759999999996</v>
      </c>
      <c r="T280" s="42">
        <v>6.0913568215084997</v>
      </c>
      <c r="U280" s="42">
        <v>6.9255143244424202</v>
      </c>
      <c r="V280" s="42">
        <v>7.7274024779023902</v>
      </c>
      <c r="W280" s="42">
        <v>8.5393539752563807</v>
      </c>
      <c r="X280" s="42">
        <v>9.3726769728957606</v>
      </c>
      <c r="Y280" s="42">
        <v>10.193225190345</v>
      </c>
      <c r="Z280" s="42">
        <v>10.952238307082499</v>
      </c>
      <c r="AA280" s="42">
        <v>11.6338389821007</v>
      </c>
      <c r="AB280" s="42">
        <v>12.2432267320973</v>
      </c>
      <c r="AC280" s="42">
        <v>12.7912305577678</v>
      </c>
      <c r="AD280" s="42">
        <v>13.272033873489599</v>
      </c>
      <c r="AE280" s="42">
        <v>13.6861747138688</v>
      </c>
      <c r="AF280" s="42">
        <v>14.0113075655077</v>
      </c>
      <c r="AG280" s="42">
        <v>14.252320893306599</v>
      </c>
      <c r="AH280" s="42">
        <v>14.399599272763</v>
      </c>
      <c r="AI280" s="42">
        <v>14.4719159986366</v>
      </c>
      <c r="AJ280" s="42">
        <v>14.4697461631121</v>
      </c>
      <c r="AK280" s="42">
        <v>14.3933954826757</v>
      </c>
    </row>
    <row r="281" spans="1:37" s="42" customFormat="1" x14ac:dyDescent="0.2">
      <c r="A281" s="42" t="s">
        <v>523</v>
      </c>
      <c r="B281" s="42" t="s">
        <v>522</v>
      </c>
      <c r="C281" s="42" t="s">
        <v>367</v>
      </c>
      <c r="D281" s="42" t="s">
        <v>521</v>
      </c>
      <c r="E281" s="56" t="str">
        <f>VLOOKUP(C281,Classif!$C$3:$I$220,7,0)</f>
        <v>LMC</v>
      </c>
      <c r="F281" s="42" t="s">
        <v>748</v>
      </c>
      <c r="S281" s="42">
        <v>6.1929930000000004</v>
      </c>
      <c r="T281" s="42">
        <v>6.3038534765316498</v>
      </c>
      <c r="U281" s="42">
        <v>6.3831333887108404</v>
      </c>
      <c r="V281" s="42">
        <v>6.41210988379299</v>
      </c>
      <c r="W281" s="42">
        <v>6.3955932963181397</v>
      </c>
      <c r="X281" s="42">
        <v>6.3529642067346996</v>
      </c>
      <c r="Y281" s="42">
        <v>6.2905931945302598</v>
      </c>
      <c r="Z281" s="42">
        <v>6.2000403119779</v>
      </c>
      <c r="AA281" s="42">
        <v>6.0805108756956203</v>
      </c>
      <c r="AB281" s="42">
        <v>5.9345364781315304</v>
      </c>
      <c r="AC281" s="42">
        <v>5.7701994627182902</v>
      </c>
      <c r="AD281" s="42">
        <v>5.6137501009972297</v>
      </c>
      <c r="AE281" s="42">
        <v>5.4649272274352496</v>
      </c>
      <c r="AF281" s="42">
        <v>5.3208376186227602</v>
      </c>
      <c r="AG281" s="42">
        <v>5.1873271150156599</v>
      </c>
      <c r="AH281" s="42">
        <v>5.0630893603434197</v>
      </c>
      <c r="AI281" s="42">
        <v>4.9481892713171396</v>
      </c>
      <c r="AJ281" s="42">
        <v>4.8451866957279801</v>
      </c>
      <c r="AK281" s="42">
        <v>4.7570241203418204</v>
      </c>
    </row>
    <row r="282" spans="1:37" s="42" customFormat="1" x14ac:dyDescent="0.2">
      <c r="A282" s="42" t="s">
        <v>523</v>
      </c>
      <c r="B282" s="42" t="s">
        <v>522</v>
      </c>
      <c r="C282" s="42" t="s">
        <v>396</v>
      </c>
      <c r="D282" s="42" t="s">
        <v>521</v>
      </c>
      <c r="E282" s="56" t="str">
        <f>VLOOKUP(C282,Classif!$C$3:$I$220,7,0)</f>
        <v>LMC</v>
      </c>
      <c r="F282" s="42" t="s">
        <v>748</v>
      </c>
      <c r="S282" s="42">
        <v>5.7881629999999902</v>
      </c>
      <c r="T282" s="42">
        <v>6.1016211590143996</v>
      </c>
      <c r="U282" s="42">
        <v>6.3655397056803702</v>
      </c>
      <c r="V282" s="42">
        <v>6.5806094569992304</v>
      </c>
      <c r="W282" s="42">
        <v>6.7540505276974496</v>
      </c>
      <c r="X282" s="42">
        <v>6.8848318949095004</v>
      </c>
      <c r="Y282" s="42">
        <v>6.9690188157664696</v>
      </c>
      <c r="Z282" s="42">
        <v>7.0112987904129902</v>
      </c>
      <c r="AA282" s="42">
        <v>7.0136681718433396</v>
      </c>
      <c r="AB282" s="42">
        <v>6.97637039887044</v>
      </c>
      <c r="AC282" s="42">
        <v>6.9029827590386699</v>
      </c>
      <c r="AD282" s="42">
        <v>6.8270119783083301</v>
      </c>
      <c r="AE282" s="42">
        <v>6.7504187822942496</v>
      </c>
      <c r="AF282" s="42">
        <v>6.6712368404371798</v>
      </c>
      <c r="AG282" s="42">
        <v>6.58816050221614</v>
      </c>
      <c r="AH282" s="42">
        <v>6.5004221978928998</v>
      </c>
      <c r="AI282" s="42">
        <v>6.4107855733496404</v>
      </c>
      <c r="AJ282" s="42">
        <v>6.3222413321812798</v>
      </c>
      <c r="AK282" s="42">
        <v>6.2437381637084899</v>
      </c>
    </row>
    <row r="283" spans="1:37" s="42" customFormat="1" x14ac:dyDescent="0.2">
      <c r="A283" s="42" t="s">
        <v>523</v>
      </c>
      <c r="B283" s="42" t="s">
        <v>522</v>
      </c>
      <c r="C283" s="42" t="s">
        <v>432</v>
      </c>
      <c r="D283" s="42" t="s">
        <v>521</v>
      </c>
      <c r="E283" s="56" t="str">
        <f>VLOOKUP(C283,Classif!$C$3:$I$220,7,0)</f>
        <v>LMC</v>
      </c>
      <c r="F283" s="42" t="s">
        <v>748</v>
      </c>
      <c r="S283" s="42">
        <v>5.3342229999999899</v>
      </c>
      <c r="T283" s="42">
        <v>5.60972643588397</v>
      </c>
      <c r="U283" s="42">
        <v>5.8394755487416603</v>
      </c>
      <c r="V283" s="42">
        <v>6.01776964127464</v>
      </c>
      <c r="W283" s="42">
        <v>6.1607906272377004</v>
      </c>
      <c r="X283" s="42">
        <v>6.2807433382636297</v>
      </c>
      <c r="Y283" s="42">
        <v>6.3670486701005098</v>
      </c>
      <c r="Z283" s="42">
        <v>6.40839592826614</v>
      </c>
      <c r="AA283" s="42">
        <v>6.4096160755133003</v>
      </c>
      <c r="AB283" s="42">
        <v>6.3776282973962601</v>
      </c>
      <c r="AC283" s="42">
        <v>6.3201755741370302</v>
      </c>
      <c r="AD283" s="42">
        <v>6.2551676484310104</v>
      </c>
      <c r="AE283" s="42">
        <v>6.1816891643884704</v>
      </c>
      <c r="AF283" s="42">
        <v>6.0929935666841297</v>
      </c>
      <c r="AG283" s="42">
        <v>5.9927139492968804</v>
      </c>
      <c r="AH283" s="42">
        <v>5.8868845792775604</v>
      </c>
      <c r="AI283" s="42">
        <v>5.7794949219993601</v>
      </c>
      <c r="AJ283" s="42">
        <v>5.6793418103543996</v>
      </c>
      <c r="AK283" s="42">
        <v>5.58387090621315</v>
      </c>
    </row>
    <row r="284" spans="1:37" s="42" customFormat="1" x14ac:dyDescent="0.2">
      <c r="A284" s="42" t="s">
        <v>523</v>
      </c>
      <c r="B284" s="42" t="s">
        <v>522</v>
      </c>
      <c r="C284" s="42" t="s">
        <v>475</v>
      </c>
      <c r="D284" s="42" t="s">
        <v>521</v>
      </c>
      <c r="E284" s="56" t="str">
        <f>VLOOKUP(C284,Classif!$C$3:$I$220,7,0)</f>
        <v>HIC</v>
      </c>
      <c r="F284" s="42" t="s">
        <v>748</v>
      </c>
      <c r="S284" s="42">
        <v>5.5501420000000001</v>
      </c>
      <c r="T284" s="42">
        <v>5.6785174023446201</v>
      </c>
      <c r="U284" s="42">
        <v>5.8062019315970996</v>
      </c>
      <c r="V284" s="42">
        <v>5.9462747288303799</v>
      </c>
      <c r="W284" s="42">
        <v>6.0869395813835299</v>
      </c>
      <c r="X284" s="42">
        <v>6.2177866211963</v>
      </c>
      <c r="Y284" s="42">
        <v>6.3376502404338897</v>
      </c>
      <c r="Z284" s="42">
        <v>6.4542966833628004</v>
      </c>
      <c r="AA284" s="42">
        <v>6.57397318544204</v>
      </c>
      <c r="AB284" s="42">
        <v>6.6986087639371297</v>
      </c>
      <c r="AC284" s="42">
        <v>6.82466039072456</v>
      </c>
      <c r="AD284" s="42">
        <v>6.9414421703042697</v>
      </c>
      <c r="AE284" s="42">
        <v>7.0469371642712497</v>
      </c>
      <c r="AF284" s="42">
        <v>7.1411949045577696</v>
      </c>
      <c r="AG284" s="42">
        <v>7.2246113643258596</v>
      </c>
      <c r="AH284" s="42">
        <v>7.2961228315456603</v>
      </c>
      <c r="AI284" s="42">
        <v>7.3541930821793402</v>
      </c>
      <c r="AJ284" s="42">
        <v>7.3975693492342796</v>
      </c>
      <c r="AK284" s="42">
        <v>7.4255353930004704</v>
      </c>
    </row>
    <row r="285" spans="1:37" s="42" customFormat="1" x14ac:dyDescent="0.2">
      <c r="A285" s="42" t="s">
        <v>523</v>
      </c>
      <c r="B285" s="42" t="s">
        <v>522</v>
      </c>
      <c r="C285" s="42" t="s">
        <v>426</v>
      </c>
      <c r="D285" s="42" t="s">
        <v>521</v>
      </c>
      <c r="E285" s="56" t="str">
        <f>VLOOKUP(C285,Classif!$C$3:$I$220,7,0)</f>
        <v>LIC</v>
      </c>
      <c r="F285" s="42" t="s">
        <v>748</v>
      </c>
      <c r="S285" s="42">
        <v>3.994122</v>
      </c>
      <c r="T285" s="42">
        <v>4.8571283068973896</v>
      </c>
      <c r="U285" s="42">
        <v>5.7519687119949401</v>
      </c>
      <c r="V285" s="42">
        <v>6.6702498456385202</v>
      </c>
      <c r="W285" s="42">
        <v>7.5853417672094299</v>
      </c>
      <c r="X285" s="42">
        <v>8.4962887251633799</v>
      </c>
      <c r="Y285" s="42">
        <v>9.3933774547421507</v>
      </c>
      <c r="Z285" s="42">
        <v>10.267620166675</v>
      </c>
      <c r="AA285" s="42">
        <v>11.0935441592601</v>
      </c>
      <c r="AB285" s="42">
        <v>11.851397053950899</v>
      </c>
      <c r="AC285" s="42">
        <v>12.548074378330901</v>
      </c>
      <c r="AD285" s="42">
        <v>13.1661316956175</v>
      </c>
      <c r="AE285" s="42">
        <v>13.691978541789499</v>
      </c>
      <c r="AF285" s="42">
        <v>14.1351478984772</v>
      </c>
      <c r="AG285" s="42">
        <v>14.480052415570199</v>
      </c>
      <c r="AH285" s="42">
        <v>14.7153628967722</v>
      </c>
      <c r="AI285" s="42">
        <v>14.8542664297351</v>
      </c>
      <c r="AJ285" s="42">
        <v>14.893546899983001</v>
      </c>
      <c r="AK285" s="42">
        <v>14.8595936531779</v>
      </c>
    </row>
    <row r="286" spans="1:37" s="42" customFormat="1" x14ac:dyDescent="0.2">
      <c r="A286" s="42" t="s">
        <v>523</v>
      </c>
      <c r="B286" s="42" t="s">
        <v>522</v>
      </c>
      <c r="C286" s="42" t="s">
        <v>370</v>
      </c>
      <c r="D286" s="42" t="s">
        <v>521</v>
      </c>
      <c r="E286" s="56" t="str">
        <f>VLOOKUP(C286,Classif!$C$3:$I$220,7,0)</f>
        <v>HIC</v>
      </c>
      <c r="F286" s="42" t="s">
        <v>748</v>
      </c>
      <c r="S286" s="42">
        <v>5.08641799973205</v>
      </c>
      <c r="T286" s="42">
        <v>5.5230239998542698</v>
      </c>
      <c r="U286" s="42">
        <v>5.7192747855843002</v>
      </c>
      <c r="V286" s="42">
        <v>5.90699531029688</v>
      </c>
      <c r="W286" s="42">
        <v>6.0876375295728904</v>
      </c>
      <c r="X286" s="42">
        <v>6.2466568239174096</v>
      </c>
      <c r="Y286" s="42">
        <v>6.3733285992527096</v>
      </c>
      <c r="Z286" s="42">
        <v>6.4665475580706202</v>
      </c>
      <c r="AA286" s="42">
        <v>6.52955134944599</v>
      </c>
      <c r="AB286" s="42">
        <v>6.5690117354134197</v>
      </c>
      <c r="AC286" s="42">
        <v>6.5909360099546701</v>
      </c>
      <c r="AD286" s="42">
        <v>6.5712957323790304</v>
      </c>
      <c r="AE286" s="42">
        <v>6.5098495247891099</v>
      </c>
      <c r="AF286" s="42">
        <v>6.4092916897714298</v>
      </c>
      <c r="AG286" s="42">
        <v>6.2759654284369404</v>
      </c>
      <c r="AH286" s="42">
        <v>6.1175571444127099</v>
      </c>
      <c r="AI286" s="42">
        <v>5.9406477767397403</v>
      </c>
      <c r="AJ286" s="42">
        <v>5.7486762783774497</v>
      </c>
      <c r="AK286" s="42">
        <v>5.5379977538115304</v>
      </c>
    </row>
    <row r="287" spans="1:37" s="42" customFormat="1" x14ac:dyDescent="0.2">
      <c r="A287" s="42" t="s">
        <v>523</v>
      </c>
      <c r="B287" s="42" t="s">
        <v>522</v>
      </c>
      <c r="C287" s="42" t="s">
        <v>466</v>
      </c>
      <c r="D287" s="42" t="s">
        <v>521</v>
      </c>
      <c r="E287" s="56" t="str">
        <f>VLOOKUP(C287,Classif!$C$3:$I$220,7,0)</f>
        <v>HIC</v>
      </c>
      <c r="F287" s="42" t="s">
        <v>748</v>
      </c>
      <c r="S287" s="42">
        <v>5.3645451060663003</v>
      </c>
      <c r="T287" s="42">
        <v>5.4928941684878003</v>
      </c>
      <c r="U287" s="42">
        <v>5.6170402058607101</v>
      </c>
      <c r="V287" s="42">
        <v>5.7378651100774798</v>
      </c>
      <c r="W287" s="42">
        <v>5.8446957971043902</v>
      </c>
      <c r="X287" s="42">
        <v>5.9338629017347202</v>
      </c>
      <c r="Y287" s="42">
        <v>6.0119266681851196</v>
      </c>
      <c r="Z287" s="42">
        <v>6.0901223142767398</v>
      </c>
      <c r="AA287" s="42">
        <v>6.1755740537153896</v>
      </c>
      <c r="AB287" s="42">
        <v>6.2688457940601401</v>
      </c>
      <c r="AC287" s="42">
        <v>6.3659287083224001</v>
      </c>
      <c r="AD287" s="42">
        <v>6.4572459859388101</v>
      </c>
      <c r="AE287" s="42">
        <v>6.5410941787537498</v>
      </c>
      <c r="AF287" s="42">
        <v>6.61740299460216</v>
      </c>
      <c r="AG287" s="42">
        <v>6.6838652787231698</v>
      </c>
      <c r="AH287" s="42">
        <v>6.7403451749551104</v>
      </c>
      <c r="AI287" s="42">
        <v>6.7855295582321196</v>
      </c>
      <c r="AJ287" s="42">
        <v>6.8160817549823802</v>
      </c>
      <c r="AK287" s="42">
        <v>6.8240869069693604</v>
      </c>
    </row>
    <row r="288" spans="1:37" s="42" customFormat="1" x14ac:dyDescent="0.2">
      <c r="A288" s="42" t="s">
        <v>523</v>
      </c>
      <c r="B288" s="42" t="s">
        <v>522</v>
      </c>
      <c r="C288" s="42" t="s">
        <v>362</v>
      </c>
      <c r="D288" s="42" t="s">
        <v>521</v>
      </c>
      <c r="E288" s="56" t="str">
        <f>VLOOKUP(C288,Classif!$C$3:$I$220,7,0)</f>
        <v>HIC</v>
      </c>
      <c r="F288" s="42" t="s">
        <v>748</v>
      </c>
      <c r="S288" s="42">
        <v>5.4621190000000004</v>
      </c>
      <c r="T288" s="42">
        <v>5.5385937837252301</v>
      </c>
      <c r="U288" s="42">
        <v>5.6067958338845196</v>
      </c>
      <c r="V288" s="42">
        <v>5.6535898255657502</v>
      </c>
      <c r="W288" s="42">
        <v>5.6687246342534499</v>
      </c>
      <c r="X288" s="42">
        <v>5.6489766353301496</v>
      </c>
      <c r="Y288" s="42">
        <v>5.6127336136081203</v>
      </c>
      <c r="Z288" s="42">
        <v>5.5728071113963296</v>
      </c>
      <c r="AA288" s="42">
        <v>5.52956969707847</v>
      </c>
      <c r="AB288" s="42">
        <v>5.4759556066647699</v>
      </c>
      <c r="AC288" s="42">
        <v>5.4042226884157101</v>
      </c>
      <c r="AD288" s="42">
        <v>5.30271891710718</v>
      </c>
      <c r="AE288" s="42">
        <v>5.1778910550358903</v>
      </c>
      <c r="AF288" s="42">
        <v>5.04281111939253</v>
      </c>
      <c r="AG288" s="42">
        <v>4.9091318002108197</v>
      </c>
      <c r="AH288" s="42">
        <v>4.7818462040819396</v>
      </c>
      <c r="AI288" s="42">
        <v>4.6610842612157501</v>
      </c>
      <c r="AJ288" s="42">
        <v>4.5439231918107597</v>
      </c>
      <c r="AK288" s="42">
        <v>4.4271674156452896</v>
      </c>
    </row>
    <row r="289" spans="1:37" s="42" customFormat="1" x14ac:dyDescent="0.2">
      <c r="A289" s="42" t="s">
        <v>523</v>
      </c>
      <c r="B289" s="42" t="s">
        <v>522</v>
      </c>
      <c r="C289" s="42" t="s">
        <v>353</v>
      </c>
      <c r="D289" s="42" t="s">
        <v>521</v>
      </c>
      <c r="E289" s="56" t="str">
        <f>VLOOKUP(C289,Classif!$C$3:$I$220,7,0)</f>
        <v>UMC</v>
      </c>
      <c r="F289" s="42" t="s">
        <v>748</v>
      </c>
      <c r="S289" s="42">
        <v>5.041995</v>
      </c>
      <c r="T289" s="42">
        <v>5.32907599711241</v>
      </c>
      <c r="U289" s="42">
        <v>5.5946217213970302</v>
      </c>
      <c r="V289" s="42">
        <v>5.8247250643165396</v>
      </c>
      <c r="W289" s="42">
        <v>6.0087888396961002</v>
      </c>
      <c r="X289" s="42">
        <v>6.15027734861801</v>
      </c>
      <c r="Y289" s="42">
        <v>6.2596352856847597</v>
      </c>
      <c r="Z289" s="42">
        <v>6.3345668847960699</v>
      </c>
      <c r="AA289" s="42">
        <v>6.3739258035861504</v>
      </c>
      <c r="AB289" s="42">
        <v>6.3746663355923197</v>
      </c>
      <c r="AC289" s="42">
        <v>6.3405706079869004</v>
      </c>
      <c r="AD289" s="42">
        <v>6.28195187882854</v>
      </c>
      <c r="AE289" s="42">
        <v>6.2034525922810202</v>
      </c>
      <c r="AF289" s="42">
        <v>6.1067839953059604</v>
      </c>
      <c r="AG289" s="42">
        <v>6.0017725915699698</v>
      </c>
      <c r="AH289" s="42">
        <v>5.8910847203780898</v>
      </c>
      <c r="AI289" s="42">
        <v>5.7775126602705598</v>
      </c>
      <c r="AJ289" s="42">
        <v>5.6626209970160204</v>
      </c>
      <c r="AK289" s="42">
        <v>5.5465613959920299</v>
      </c>
    </row>
    <row r="290" spans="1:37" s="42" customFormat="1" x14ac:dyDescent="0.2">
      <c r="A290" s="42" t="s">
        <v>523</v>
      </c>
      <c r="B290" s="42" t="s">
        <v>522</v>
      </c>
      <c r="C290" s="42" t="s">
        <v>394</v>
      </c>
      <c r="D290" s="42" t="s">
        <v>521</v>
      </c>
      <c r="E290" s="56" t="str">
        <f>VLOOKUP(C290,Classif!$C$3:$I$220,7,0)</f>
        <v>HIC</v>
      </c>
      <c r="F290" s="42" t="s">
        <v>748</v>
      </c>
      <c r="S290" s="42">
        <v>4.8831109336728602</v>
      </c>
      <c r="T290" s="42">
        <v>5.1520705935019802</v>
      </c>
      <c r="U290" s="42">
        <v>5.4258879676979896</v>
      </c>
      <c r="V290" s="42">
        <v>5.7152886098232196</v>
      </c>
      <c r="W290" s="42">
        <v>6.0035195643178598</v>
      </c>
      <c r="X290" s="42">
        <v>6.2789343487332703</v>
      </c>
      <c r="Y290" s="42">
        <v>6.5427437179471699</v>
      </c>
      <c r="Z290" s="42">
        <v>6.8026964664568101</v>
      </c>
      <c r="AA290" s="42">
        <v>7.0633070259231303</v>
      </c>
      <c r="AB290" s="42">
        <v>7.3234918364094899</v>
      </c>
      <c r="AC290" s="42">
        <v>7.5770508057389696</v>
      </c>
      <c r="AD290" s="42">
        <v>7.8051952747805702</v>
      </c>
      <c r="AE290" s="42">
        <v>8.0075581928225201</v>
      </c>
      <c r="AF290" s="42">
        <v>8.1869568516170208</v>
      </c>
      <c r="AG290" s="42">
        <v>8.3437926706506307</v>
      </c>
      <c r="AH290" s="42">
        <v>8.4749695982086397</v>
      </c>
      <c r="AI290" s="42">
        <v>8.5776448050059493</v>
      </c>
      <c r="AJ290" s="42">
        <v>8.6461922127256301</v>
      </c>
      <c r="AK290" s="42">
        <v>8.6699358294925002</v>
      </c>
    </row>
    <row r="291" spans="1:37" s="42" customFormat="1" x14ac:dyDescent="0.2">
      <c r="A291" s="42" t="s">
        <v>523</v>
      </c>
      <c r="B291" s="42" t="s">
        <v>522</v>
      </c>
      <c r="C291" s="42" t="s">
        <v>481</v>
      </c>
      <c r="D291" s="42" t="s">
        <v>521</v>
      </c>
      <c r="E291" s="56" t="str">
        <f>VLOOKUP(C291,Classif!$C$3:$I$220,7,0)</f>
        <v>UMC</v>
      </c>
      <c r="F291" s="42" t="s">
        <v>748</v>
      </c>
      <c r="S291" s="42">
        <v>4.658887</v>
      </c>
      <c r="T291" s="42">
        <v>5.0011103839294604</v>
      </c>
      <c r="U291" s="42">
        <v>5.3261615890815799</v>
      </c>
      <c r="V291" s="42">
        <v>5.6303111028014197</v>
      </c>
      <c r="W291" s="42">
        <v>5.9105262114558803</v>
      </c>
      <c r="X291" s="42">
        <v>6.16214125301161</v>
      </c>
      <c r="Y291" s="42">
        <v>6.3866269907041398</v>
      </c>
      <c r="Z291" s="42">
        <v>6.5766924692513804</v>
      </c>
      <c r="AA291" s="42">
        <v>6.7359718721069504</v>
      </c>
      <c r="AB291" s="42">
        <v>6.8649724787950204</v>
      </c>
      <c r="AC291" s="42">
        <v>6.9652957760758696</v>
      </c>
      <c r="AD291" s="42">
        <v>7.0229095703197899</v>
      </c>
      <c r="AE291" s="42">
        <v>7.0376452160954202</v>
      </c>
      <c r="AF291" s="42">
        <v>7.0104482254807801</v>
      </c>
      <c r="AG291" s="42">
        <v>6.9488139921664196</v>
      </c>
      <c r="AH291" s="42">
        <v>6.8563016949645599</v>
      </c>
      <c r="AI291" s="42">
        <v>6.73927537617634</v>
      </c>
      <c r="AJ291" s="42">
        <v>6.6042864221337396</v>
      </c>
      <c r="AK291" s="42">
        <v>6.4554974557656504</v>
      </c>
    </row>
    <row r="292" spans="1:37" s="42" customFormat="1" x14ac:dyDescent="0.2">
      <c r="A292" s="42" t="s">
        <v>523</v>
      </c>
      <c r="B292" s="42" t="s">
        <v>522</v>
      </c>
      <c r="C292" s="42" t="s">
        <v>493</v>
      </c>
      <c r="D292" s="42" t="s">
        <v>521</v>
      </c>
      <c r="E292" s="56" t="str">
        <f>VLOOKUP(C292,Classif!$C$3:$I$220,7,0)</f>
        <v>LIC</v>
      </c>
      <c r="F292" s="42" t="s">
        <v>748</v>
      </c>
      <c r="S292" s="42">
        <v>4.4010509999999998</v>
      </c>
      <c r="T292" s="42">
        <v>4.8183627453497602</v>
      </c>
      <c r="U292" s="42">
        <v>5.2585287993709997</v>
      </c>
      <c r="V292" s="42">
        <v>5.6861793071097901</v>
      </c>
      <c r="W292" s="42">
        <v>6.0971625570643599</v>
      </c>
      <c r="X292" s="42">
        <v>6.4792784994746198</v>
      </c>
      <c r="Y292" s="42">
        <v>6.8342814748862102</v>
      </c>
      <c r="Z292" s="42">
        <v>7.1472047161034302</v>
      </c>
      <c r="AA292" s="42">
        <v>7.4138949227471196</v>
      </c>
      <c r="AB292" s="42">
        <v>7.6424972892466103</v>
      </c>
      <c r="AC292" s="42">
        <v>7.8249892748944498</v>
      </c>
      <c r="AD292" s="42">
        <v>7.9600207371607397</v>
      </c>
      <c r="AE292" s="42">
        <v>8.0515551506478307</v>
      </c>
      <c r="AF292" s="42">
        <v>8.0990018901823504</v>
      </c>
      <c r="AG292" s="42">
        <v>8.1113914574497699</v>
      </c>
      <c r="AH292" s="42">
        <v>8.0917238318244795</v>
      </c>
      <c r="AI292" s="42">
        <v>8.0424103891920993</v>
      </c>
      <c r="AJ292" s="42">
        <v>7.97261012799457</v>
      </c>
      <c r="AK292" s="42">
        <v>7.8859028087744596</v>
      </c>
    </row>
    <row r="293" spans="1:37" s="42" customFormat="1" x14ac:dyDescent="0.2">
      <c r="A293" s="42" t="s">
        <v>523</v>
      </c>
      <c r="B293" s="42" t="s">
        <v>522</v>
      </c>
      <c r="C293" s="42" t="s">
        <v>485</v>
      </c>
      <c r="D293" s="42" t="s">
        <v>521</v>
      </c>
      <c r="E293" s="56" t="str">
        <f>VLOOKUP(C293,Classif!$C$3:$I$220,7,0)</f>
        <v>LMC</v>
      </c>
      <c r="F293" s="42" t="s">
        <v>748</v>
      </c>
      <c r="S293" s="42">
        <v>4.0428990000000002</v>
      </c>
      <c r="T293" s="42">
        <v>4.5610323027867796</v>
      </c>
      <c r="U293" s="42">
        <v>5.0774704249734697</v>
      </c>
      <c r="V293" s="42">
        <v>5.57998029433542</v>
      </c>
      <c r="W293" s="42">
        <v>6.0800405927405796</v>
      </c>
      <c r="X293" s="42">
        <v>6.5706240986619502</v>
      </c>
      <c r="Y293" s="42">
        <v>7.0323113615613</v>
      </c>
      <c r="Z293" s="42">
        <v>7.4456222859218002</v>
      </c>
      <c r="AA293" s="42">
        <v>7.8233325313651898</v>
      </c>
      <c r="AB293" s="42">
        <v>8.1614715135907794</v>
      </c>
      <c r="AC293" s="42">
        <v>8.4543783134622306</v>
      </c>
      <c r="AD293" s="42">
        <v>8.6995557687667997</v>
      </c>
      <c r="AE293" s="42">
        <v>8.9024277558938198</v>
      </c>
      <c r="AF293" s="42">
        <v>9.0630433233226704</v>
      </c>
      <c r="AG293" s="42">
        <v>9.1715371032792099</v>
      </c>
      <c r="AH293" s="42">
        <v>9.2310867117957294</v>
      </c>
      <c r="AI293" s="42">
        <v>9.2421700777296607</v>
      </c>
      <c r="AJ293" s="42">
        <v>9.2161270959892807</v>
      </c>
      <c r="AK293" s="42">
        <v>9.1528648117762401</v>
      </c>
    </row>
    <row r="294" spans="1:37" s="42" customFormat="1" x14ac:dyDescent="0.2">
      <c r="A294" s="42" t="s">
        <v>523</v>
      </c>
      <c r="B294" s="42" t="s">
        <v>522</v>
      </c>
      <c r="C294" s="42" t="s">
        <v>443</v>
      </c>
      <c r="D294" s="42" t="s">
        <v>521</v>
      </c>
      <c r="E294" s="56" t="str">
        <f>VLOOKUP(C294,Classif!$C$3:$I$220,7,0)</f>
        <v>HIC</v>
      </c>
      <c r="F294" s="42" t="s">
        <v>748</v>
      </c>
      <c r="S294" s="42">
        <v>4.4698999999999902</v>
      </c>
      <c r="T294" s="42">
        <v>4.7674688171854998</v>
      </c>
      <c r="U294" s="42">
        <v>5.0367434649217104</v>
      </c>
      <c r="V294" s="42">
        <v>5.2838051573753901</v>
      </c>
      <c r="W294" s="42">
        <v>5.5133675997684097</v>
      </c>
      <c r="X294" s="42">
        <v>5.7360905782334202</v>
      </c>
      <c r="Y294" s="42">
        <v>5.9557714449986197</v>
      </c>
      <c r="Z294" s="42">
        <v>6.1667503357548501</v>
      </c>
      <c r="AA294" s="42">
        <v>6.3579590106120101</v>
      </c>
      <c r="AB294" s="42">
        <v>6.5235633906450898</v>
      </c>
      <c r="AC294" s="42">
        <v>6.6652205766911301</v>
      </c>
      <c r="AD294" s="42">
        <v>6.7781831211001702</v>
      </c>
      <c r="AE294" s="42">
        <v>6.86971095214468</v>
      </c>
      <c r="AF294" s="42">
        <v>6.9440118044994597</v>
      </c>
      <c r="AG294" s="42">
        <v>7.0028600639381597</v>
      </c>
      <c r="AH294" s="42">
        <v>7.0467776833618698</v>
      </c>
      <c r="AI294" s="42">
        <v>7.0748079644789499</v>
      </c>
      <c r="AJ294" s="42">
        <v>7.08592156100568</v>
      </c>
      <c r="AK294" s="42">
        <v>7.0757822839417397</v>
      </c>
    </row>
    <row r="295" spans="1:37" s="42" customFormat="1" x14ac:dyDescent="0.2">
      <c r="A295" s="42" t="s">
        <v>523</v>
      </c>
      <c r="B295" s="42" t="s">
        <v>522</v>
      </c>
      <c r="C295" s="42" t="s">
        <v>380</v>
      </c>
      <c r="D295" s="42" t="s">
        <v>521</v>
      </c>
      <c r="E295" s="56" t="str">
        <f>VLOOKUP(C295,Classif!$C$3:$I$220,7,0)</f>
        <v/>
      </c>
      <c r="F295" s="42" t="s">
        <v>748</v>
      </c>
      <c r="S295" s="42">
        <v>4.0391919999999999</v>
      </c>
      <c r="T295" s="42">
        <v>4.4797934736203402</v>
      </c>
      <c r="U295" s="42">
        <v>4.8565659408571902</v>
      </c>
      <c r="V295" s="42">
        <v>5.15761367687535</v>
      </c>
      <c r="W295" s="42">
        <v>5.3980670473265597</v>
      </c>
      <c r="X295" s="42">
        <v>5.5820495558260399</v>
      </c>
      <c r="Y295" s="42">
        <v>5.7122776690609802</v>
      </c>
      <c r="Z295" s="42">
        <v>5.7908306804680496</v>
      </c>
      <c r="AA295" s="42">
        <v>5.8298478053020997</v>
      </c>
      <c r="AB295" s="42">
        <v>5.8272599538618897</v>
      </c>
      <c r="AC295" s="42">
        <v>5.7903817222832901</v>
      </c>
      <c r="AD295" s="42">
        <v>5.7534030045295204</v>
      </c>
      <c r="AE295" s="42">
        <v>5.7183333557307297</v>
      </c>
      <c r="AF295" s="42">
        <v>5.6905882339326199</v>
      </c>
      <c r="AG295" s="42">
        <v>5.6694705964832401</v>
      </c>
      <c r="AH295" s="42">
        <v>5.6552565545518698</v>
      </c>
      <c r="AI295" s="42">
        <v>5.6527543796854296</v>
      </c>
      <c r="AJ295" s="42">
        <v>5.6597744791848399</v>
      </c>
      <c r="AK295" s="42">
        <v>5.6783581918020696</v>
      </c>
    </row>
    <row r="296" spans="1:37" s="42" customFormat="1" x14ac:dyDescent="0.2">
      <c r="A296" s="42" t="s">
        <v>523</v>
      </c>
      <c r="B296" s="42" t="s">
        <v>522</v>
      </c>
      <c r="C296" s="42" t="s">
        <v>392</v>
      </c>
      <c r="D296" s="42" t="s">
        <v>521</v>
      </c>
      <c r="E296" s="56" t="str">
        <f>VLOOKUP(C296,Classif!$C$3:$I$220,7,0)</f>
        <v>HIC</v>
      </c>
      <c r="F296" s="42" t="s">
        <v>748</v>
      </c>
      <c r="S296" s="42">
        <v>4.3681359999999998</v>
      </c>
      <c r="T296" s="42">
        <v>4.6114204432971704</v>
      </c>
      <c r="U296" s="42">
        <v>4.8515298619647096</v>
      </c>
      <c r="V296" s="42">
        <v>5.0778931608451998</v>
      </c>
      <c r="W296" s="42">
        <v>5.2795691375743399</v>
      </c>
      <c r="X296" s="42">
        <v>5.4617232622942398</v>
      </c>
      <c r="Y296" s="42">
        <v>5.6327789131491102</v>
      </c>
      <c r="Z296" s="42">
        <v>5.79338867936701</v>
      </c>
      <c r="AA296" s="42">
        <v>5.9395938663699601</v>
      </c>
      <c r="AB296" s="42">
        <v>6.0700074363069696</v>
      </c>
      <c r="AC296" s="42">
        <v>6.1858704927642298</v>
      </c>
      <c r="AD296" s="42">
        <v>6.2842755069613903</v>
      </c>
      <c r="AE296" s="42">
        <v>6.3692618026613701</v>
      </c>
      <c r="AF296" s="42">
        <v>6.4414512081245796</v>
      </c>
      <c r="AG296" s="42">
        <v>6.4967755859942002</v>
      </c>
      <c r="AH296" s="42">
        <v>6.5310412504596798</v>
      </c>
      <c r="AI296" s="42">
        <v>6.5434538718451698</v>
      </c>
      <c r="AJ296" s="42">
        <v>6.5374859790827999</v>
      </c>
      <c r="AK296" s="42">
        <v>6.5092681429375103</v>
      </c>
    </row>
    <row r="297" spans="1:37" s="42" customFormat="1" x14ac:dyDescent="0.2">
      <c r="A297" s="42" t="s">
        <v>523</v>
      </c>
      <c r="B297" s="42" t="s">
        <v>522</v>
      </c>
      <c r="C297" s="42" t="s">
        <v>427</v>
      </c>
      <c r="D297" s="42" t="s">
        <v>521</v>
      </c>
      <c r="E297" s="56" t="str">
        <f>VLOOKUP(C297,Classif!$C$3:$I$220,7,0)</f>
        <v>UMC</v>
      </c>
      <c r="F297" s="42" t="s">
        <v>748</v>
      </c>
      <c r="S297" s="42">
        <v>4.2275969999999896</v>
      </c>
      <c r="T297" s="42">
        <v>4.3871010610733503</v>
      </c>
      <c r="U297" s="42">
        <v>4.5404071125958101</v>
      </c>
      <c r="V297" s="42">
        <v>4.6817011657369703</v>
      </c>
      <c r="W297" s="42">
        <v>4.7996823519796301</v>
      </c>
      <c r="X297" s="42">
        <v>4.88540520920494</v>
      </c>
      <c r="Y297" s="42">
        <v>4.9412002048312402</v>
      </c>
      <c r="Z297" s="42">
        <v>4.9692413938556097</v>
      </c>
      <c r="AA297" s="42">
        <v>4.9725097653210604</v>
      </c>
      <c r="AB297" s="42">
        <v>4.9550232042275804</v>
      </c>
      <c r="AC297" s="42">
        <v>4.9158082754981898</v>
      </c>
      <c r="AD297" s="42">
        <v>4.8514319866551503</v>
      </c>
      <c r="AE297" s="42">
        <v>4.7656188546837699</v>
      </c>
      <c r="AF297" s="42">
        <v>4.6643990152257597</v>
      </c>
      <c r="AG297" s="42">
        <v>4.5539970790176998</v>
      </c>
      <c r="AH297" s="42">
        <v>4.4381416321726102</v>
      </c>
      <c r="AI297" s="42">
        <v>4.3202076461594299</v>
      </c>
      <c r="AJ297" s="42">
        <v>4.2019599368378699</v>
      </c>
      <c r="AK297" s="42">
        <v>4.0856625890433698</v>
      </c>
    </row>
    <row r="298" spans="1:37" s="42" customFormat="1" x14ac:dyDescent="0.2">
      <c r="A298" s="42" t="s">
        <v>523</v>
      </c>
      <c r="B298" s="42" t="s">
        <v>522</v>
      </c>
      <c r="C298" s="42" t="s">
        <v>448</v>
      </c>
      <c r="D298" s="42" t="s">
        <v>521</v>
      </c>
      <c r="E298" s="56" t="str">
        <f>VLOOKUP(C298,Classif!$C$3:$I$220,7,0)</f>
        <v>HIC</v>
      </c>
      <c r="F298" s="42" t="s">
        <v>748</v>
      </c>
      <c r="S298" s="42">
        <v>4.4033300000000004</v>
      </c>
      <c r="T298" s="42">
        <v>4.3727112697916599</v>
      </c>
      <c r="U298" s="42">
        <v>4.3391813687262903</v>
      </c>
      <c r="V298" s="42">
        <v>4.3012450121181196</v>
      </c>
      <c r="W298" s="42">
        <v>4.25933784535298</v>
      </c>
      <c r="X298" s="42">
        <v>4.2141602632502702</v>
      </c>
      <c r="Y298" s="42">
        <v>4.1668101801883104</v>
      </c>
      <c r="Z298" s="42">
        <v>4.11647981478745</v>
      </c>
      <c r="AA298" s="42">
        <v>4.0632903857405704</v>
      </c>
      <c r="AB298" s="42">
        <v>4.00767702383519</v>
      </c>
      <c r="AC298" s="42">
        <v>3.9498711750788198</v>
      </c>
      <c r="AD298" s="42">
        <v>3.8810257899827798</v>
      </c>
      <c r="AE298" s="42">
        <v>3.8022842307267601</v>
      </c>
      <c r="AF298" s="42">
        <v>3.7150876813461799</v>
      </c>
      <c r="AG298" s="42">
        <v>3.6211912260426402</v>
      </c>
      <c r="AH298" s="42">
        <v>3.5232589479469598</v>
      </c>
      <c r="AI298" s="42">
        <v>3.4232242329869198</v>
      </c>
      <c r="AJ298" s="42">
        <v>3.3219485096414201</v>
      </c>
      <c r="AK298" s="42">
        <v>3.2199876024233598</v>
      </c>
    </row>
    <row r="299" spans="1:37" s="42" customFormat="1" x14ac:dyDescent="0.2">
      <c r="A299" s="42" t="s">
        <v>523</v>
      </c>
      <c r="B299" s="42" t="s">
        <v>522</v>
      </c>
      <c r="C299" s="42" t="s">
        <v>405</v>
      </c>
      <c r="D299" s="42" t="s">
        <v>521</v>
      </c>
      <c r="E299" s="56" t="str">
        <f>VLOOKUP(C299,Classif!$C$3:$I$220,7,0)</f>
        <v>LMC</v>
      </c>
      <c r="F299" s="42" t="s">
        <v>748</v>
      </c>
      <c r="S299" s="42">
        <v>3.4597730000000002</v>
      </c>
      <c r="T299" s="42">
        <v>3.8703834208802301</v>
      </c>
      <c r="U299" s="42">
        <v>4.2694272343963799</v>
      </c>
      <c r="V299" s="42">
        <v>4.65178213041274</v>
      </c>
      <c r="W299" s="42">
        <v>5.0263678507334104</v>
      </c>
      <c r="X299" s="42">
        <v>5.3879104316884803</v>
      </c>
      <c r="Y299" s="42">
        <v>5.7215481572476801</v>
      </c>
      <c r="Z299" s="42">
        <v>6.0138355366459697</v>
      </c>
      <c r="AA299" s="42">
        <v>6.2710983299014798</v>
      </c>
      <c r="AB299" s="42">
        <v>6.4984466623061001</v>
      </c>
      <c r="AC299" s="42">
        <v>6.7011518410372704</v>
      </c>
      <c r="AD299" s="42">
        <v>6.8728796325404202</v>
      </c>
      <c r="AE299" s="42">
        <v>7.0151710214442398</v>
      </c>
      <c r="AF299" s="42">
        <v>7.1311743687358504</v>
      </c>
      <c r="AG299" s="42">
        <v>7.2193468545048702</v>
      </c>
      <c r="AH299" s="42">
        <v>7.2800370014502898</v>
      </c>
      <c r="AI299" s="42">
        <v>7.3189977476921202</v>
      </c>
      <c r="AJ299" s="42">
        <v>7.3318373176329299</v>
      </c>
      <c r="AK299" s="42">
        <v>7.3223455482049404</v>
      </c>
    </row>
    <row r="300" spans="1:37" s="42" customFormat="1" x14ac:dyDescent="0.2">
      <c r="A300" s="42" t="s">
        <v>523</v>
      </c>
      <c r="B300" s="42" t="s">
        <v>522</v>
      </c>
      <c r="C300" s="42" t="s">
        <v>461</v>
      </c>
      <c r="D300" s="42" t="s">
        <v>521</v>
      </c>
      <c r="E300" s="56" t="str">
        <f>VLOOKUP(C300,Classif!$C$3:$I$220,7,0)</f>
        <v>UMC</v>
      </c>
      <c r="F300" s="42" t="s">
        <v>748</v>
      </c>
      <c r="S300" s="42">
        <v>4.3522439999999998</v>
      </c>
      <c r="T300" s="42">
        <v>4.2580997414207298</v>
      </c>
      <c r="U300" s="42">
        <v>4.1339457844747098</v>
      </c>
      <c r="V300" s="42">
        <v>3.99174591481977</v>
      </c>
      <c r="W300" s="42">
        <v>3.8419593961619598</v>
      </c>
      <c r="X300" s="42">
        <v>3.69341162264194</v>
      </c>
      <c r="Y300" s="42">
        <v>3.5434308383316502</v>
      </c>
      <c r="Z300" s="42">
        <v>3.38733257738037</v>
      </c>
      <c r="AA300" s="42">
        <v>3.2261503271409699</v>
      </c>
      <c r="AB300" s="42">
        <v>3.0653439327254701</v>
      </c>
      <c r="AC300" s="42">
        <v>2.9115562831855599</v>
      </c>
      <c r="AD300" s="42">
        <v>2.77189618467535</v>
      </c>
      <c r="AE300" s="42">
        <v>2.6448111474350098</v>
      </c>
      <c r="AF300" s="42">
        <v>2.5275997206598499</v>
      </c>
      <c r="AG300" s="42">
        <v>2.41938870000476</v>
      </c>
      <c r="AH300" s="42">
        <v>2.32207906481</v>
      </c>
      <c r="AI300" s="42">
        <v>2.2383081622701302</v>
      </c>
      <c r="AJ300" s="42">
        <v>2.1685679968695601</v>
      </c>
      <c r="AK300" s="42">
        <v>2.11031480112679</v>
      </c>
    </row>
    <row r="301" spans="1:37" s="42" customFormat="1" x14ac:dyDescent="0.2">
      <c r="A301" s="42" t="s">
        <v>523</v>
      </c>
      <c r="B301" s="42" t="s">
        <v>522</v>
      </c>
      <c r="C301" s="42" t="s">
        <v>389</v>
      </c>
      <c r="D301" s="42" t="s">
        <v>521</v>
      </c>
      <c r="E301" s="56" t="str">
        <f>VLOOKUP(C301,Classif!$C$3:$I$220,7,0)</f>
        <v>UMC</v>
      </c>
      <c r="F301" s="42" t="s">
        <v>748</v>
      </c>
      <c r="S301" s="42">
        <v>3.5168199998645102</v>
      </c>
      <c r="T301" s="42">
        <v>3.77558914092049</v>
      </c>
      <c r="U301" s="42">
        <v>4.0219789752741502</v>
      </c>
      <c r="V301" s="42">
        <v>4.2570677797104999</v>
      </c>
      <c r="W301" s="42">
        <v>4.4767258494699096</v>
      </c>
      <c r="X301" s="42">
        <v>4.67241353661238</v>
      </c>
      <c r="Y301" s="42">
        <v>4.8456351487322102</v>
      </c>
      <c r="Z301" s="42">
        <v>4.9910946797289597</v>
      </c>
      <c r="AA301" s="42">
        <v>5.1081671952466996</v>
      </c>
      <c r="AB301" s="42">
        <v>5.19871874149786</v>
      </c>
      <c r="AC301" s="42">
        <v>5.2631443780648901</v>
      </c>
      <c r="AD301" s="42">
        <v>5.3051111271026299</v>
      </c>
      <c r="AE301" s="42">
        <v>5.32415799339205</v>
      </c>
      <c r="AF301" s="42">
        <v>5.3190220315388403</v>
      </c>
      <c r="AG301" s="42">
        <v>5.2937917971918402</v>
      </c>
      <c r="AH301" s="42">
        <v>5.24758359237621</v>
      </c>
      <c r="AI301" s="42">
        <v>5.1865762852159696</v>
      </c>
      <c r="AJ301" s="42">
        <v>5.1117611959862996</v>
      </c>
      <c r="AK301" s="42">
        <v>5.0246973048459402</v>
      </c>
    </row>
    <row r="302" spans="1:37" s="42" customFormat="1" x14ac:dyDescent="0.2">
      <c r="A302" s="42" t="s">
        <v>523</v>
      </c>
      <c r="B302" s="42" t="s">
        <v>522</v>
      </c>
      <c r="C302" s="42" t="s">
        <v>502</v>
      </c>
      <c r="D302" s="42" t="s">
        <v>521</v>
      </c>
      <c r="E302" s="56" t="str">
        <f>VLOOKUP(C302,Classif!$C$3:$I$220,7,0)</f>
        <v>UMC</v>
      </c>
      <c r="F302" s="42" t="s">
        <v>748</v>
      </c>
      <c r="S302" s="42">
        <v>3.7601490000979099</v>
      </c>
      <c r="T302" s="42">
        <v>3.7450878359151298</v>
      </c>
      <c r="U302" s="42">
        <v>3.7180560347233</v>
      </c>
      <c r="V302" s="42">
        <v>3.6808307558714999</v>
      </c>
      <c r="W302" s="42">
        <v>3.6325952557739001</v>
      </c>
      <c r="X302" s="42">
        <v>3.5699730418068398</v>
      </c>
      <c r="Y302" s="42">
        <v>3.49153918842446</v>
      </c>
      <c r="Z302" s="42">
        <v>3.4011088068190101</v>
      </c>
      <c r="AA302" s="42">
        <v>3.3012735008665199</v>
      </c>
      <c r="AB302" s="42">
        <v>3.1954431805704999</v>
      </c>
      <c r="AC302" s="42">
        <v>3.0867587409164101</v>
      </c>
      <c r="AD302" s="42">
        <v>2.97163003439272</v>
      </c>
      <c r="AE302" s="42">
        <v>2.8517143246849499</v>
      </c>
      <c r="AF302" s="42">
        <v>2.7294138287470902</v>
      </c>
      <c r="AG302" s="42">
        <v>2.6084541654877098</v>
      </c>
      <c r="AH302" s="42">
        <v>2.49250622686005</v>
      </c>
      <c r="AI302" s="42">
        <v>2.3849017926304801</v>
      </c>
      <c r="AJ302" s="42">
        <v>2.2856922511876001</v>
      </c>
      <c r="AK302" s="42">
        <v>2.1937113688857899</v>
      </c>
    </row>
    <row r="303" spans="1:37" s="42" customFormat="1" x14ac:dyDescent="0.2">
      <c r="A303" s="42" t="s">
        <v>523</v>
      </c>
      <c r="B303" s="42" t="s">
        <v>522</v>
      </c>
      <c r="C303" s="42" t="s">
        <v>384</v>
      </c>
      <c r="D303" s="42" t="s">
        <v>521</v>
      </c>
      <c r="E303" s="56" t="str">
        <f>VLOOKUP(C303,Classif!$C$3:$I$220,7,0)</f>
        <v>HIC</v>
      </c>
      <c r="F303" s="42" t="s">
        <v>748</v>
      </c>
      <c r="S303" s="42">
        <v>3.749009</v>
      </c>
      <c r="T303" s="42">
        <v>3.7027802660681499</v>
      </c>
      <c r="U303" s="42">
        <v>3.6429007777840798</v>
      </c>
      <c r="V303" s="42">
        <v>3.56728072210981</v>
      </c>
      <c r="W303" s="42">
        <v>3.4748742452114101</v>
      </c>
      <c r="X303" s="42">
        <v>3.3665918076396202</v>
      </c>
      <c r="Y303" s="42">
        <v>3.24546041099837</v>
      </c>
      <c r="Z303" s="42">
        <v>3.1107976711438998</v>
      </c>
      <c r="AA303" s="42">
        <v>2.9689513266694401</v>
      </c>
      <c r="AB303" s="42">
        <v>2.8224281004967802</v>
      </c>
      <c r="AC303" s="42">
        <v>2.6740929257439001</v>
      </c>
      <c r="AD303" s="42">
        <v>2.5332387819814999</v>
      </c>
      <c r="AE303" s="42">
        <v>2.4013369946086098</v>
      </c>
      <c r="AF303" s="42">
        <v>2.27917398798709</v>
      </c>
      <c r="AG303" s="42">
        <v>2.1672709701165802</v>
      </c>
      <c r="AH303" s="42">
        <v>2.0655640656727501</v>
      </c>
      <c r="AI303" s="42">
        <v>1.9733894703493</v>
      </c>
      <c r="AJ303" s="42">
        <v>1.88971547582509</v>
      </c>
      <c r="AK303" s="42">
        <v>1.81043619842182</v>
      </c>
    </row>
    <row r="304" spans="1:37" s="42" customFormat="1" x14ac:dyDescent="0.2">
      <c r="A304" s="42" t="s">
        <v>523</v>
      </c>
      <c r="B304" s="42" t="s">
        <v>522</v>
      </c>
      <c r="C304" s="42" t="s">
        <v>429</v>
      </c>
      <c r="D304" s="42" t="s">
        <v>521</v>
      </c>
      <c r="E304" s="56" t="str">
        <f>VLOOKUP(C304,Classif!$C$3:$I$220,7,0)</f>
        <v>HIC</v>
      </c>
      <c r="F304" s="42" t="s">
        <v>748</v>
      </c>
      <c r="S304" s="42">
        <v>2.7367319999999902</v>
      </c>
      <c r="T304" s="42">
        <v>3.1794924789077399</v>
      </c>
      <c r="U304" s="42">
        <v>3.5842673931447901</v>
      </c>
      <c r="V304" s="42">
        <v>3.98534014454318</v>
      </c>
      <c r="W304" s="42">
        <v>4.3862130140959197</v>
      </c>
      <c r="X304" s="42">
        <v>4.7838384148464703</v>
      </c>
      <c r="Y304" s="42">
        <v>5.16571913591791</v>
      </c>
      <c r="Z304" s="42">
        <v>5.5140055221382296</v>
      </c>
      <c r="AA304" s="42">
        <v>5.8202691693359601</v>
      </c>
      <c r="AB304" s="42">
        <v>6.0852769483076301</v>
      </c>
      <c r="AC304" s="42">
        <v>6.3144860191873899</v>
      </c>
      <c r="AD304" s="42">
        <v>6.4937741902897796</v>
      </c>
      <c r="AE304" s="42">
        <v>6.6214438925253303</v>
      </c>
      <c r="AF304" s="42">
        <v>6.6980933049564504</v>
      </c>
      <c r="AG304" s="42">
        <v>6.7283680427135097</v>
      </c>
      <c r="AH304" s="42">
        <v>6.72010637421974</v>
      </c>
      <c r="AI304" s="42">
        <v>6.6768057000148602</v>
      </c>
      <c r="AJ304" s="42">
        <v>6.6010583651280896</v>
      </c>
      <c r="AK304" s="42">
        <v>6.4877138580819</v>
      </c>
    </row>
    <row r="305" spans="1:37" s="42" customFormat="1" x14ac:dyDescent="0.2">
      <c r="A305" s="42" t="s">
        <v>523</v>
      </c>
      <c r="B305" s="42" t="s">
        <v>522</v>
      </c>
      <c r="C305" s="42" t="s">
        <v>344</v>
      </c>
      <c r="D305" s="42" t="s">
        <v>521</v>
      </c>
      <c r="E305" s="56" t="str">
        <f>VLOOKUP(C305,Classif!$C$3:$I$220,7,0)</f>
        <v>HIC</v>
      </c>
      <c r="F305" s="42" t="s">
        <v>748</v>
      </c>
      <c r="S305" s="42">
        <v>3.3687859999999898</v>
      </c>
      <c r="T305" s="42">
        <v>3.4018373929052999</v>
      </c>
      <c r="U305" s="42">
        <v>3.4260189508376202</v>
      </c>
      <c r="V305" s="42">
        <v>3.44306552691013</v>
      </c>
      <c r="W305" s="42">
        <v>3.4493231055829798</v>
      </c>
      <c r="X305" s="42">
        <v>3.4408946314493098</v>
      </c>
      <c r="Y305" s="42">
        <v>3.4182007075226402</v>
      </c>
      <c r="Z305" s="42">
        <v>3.38218380446017</v>
      </c>
      <c r="AA305" s="42">
        <v>3.3324421106720199</v>
      </c>
      <c r="AB305" s="42">
        <v>3.2709816927617301</v>
      </c>
      <c r="AC305" s="42">
        <v>3.2022580637383302</v>
      </c>
      <c r="AD305" s="42">
        <v>3.1313078913301702</v>
      </c>
      <c r="AE305" s="42">
        <v>3.0588303349823098</v>
      </c>
      <c r="AF305" s="42">
        <v>2.9853884056175302</v>
      </c>
      <c r="AG305" s="42">
        <v>2.9121497218383401</v>
      </c>
      <c r="AH305" s="42">
        <v>2.8393723460654399</v>
      </c>
      <c r="AI305" s="42">
        <v>2.7674336672596702</v>
      </c>
      <c r="AJ305" s="42">
        <v>2.6972531573344698</v>
      </c>
      <c r="AK305" s="42">
        <v>2.62993211064021</v>
      </c>
    </row>
    <row r="306" spans="1:37" s="42" customFormat="1" x14ac:dyDescent="0.2">
      <c r="A306" s="42" t="s">
        <v>523</v>
      </c>
      <c r="B306" s="42" t="s">
        <v>522</v>
      </c>
      <c r="C306" s="42" t="s">
        <v>391</v>
      </c>
      <c r="D306" s="42" t="s">
        <v>521</v>
      </c>
      <c r="E306" s="56" t="str">
        <f>VLOOKUP(C306,Classif!$C$3:$I$220,7,0)</f>
        <v>HIC</v>
      </c>
      <c r="F306" s="42" t="s">
        <v>748</v>
      </c>
      <c r="S306" s="42">
        <v>2.7824349999999902</v>
      </c>
      <c r="T306" s="42">
        <v>3.0883198881202998</v>
      </c>
      <c r="U306" s="42">
        <v>3.3827456484672802</v>
      </c>
      <c r="V306" s="42">
        <v>3.68928387845052</v>
      </c>
      <c r="W306" s="42">
        <v>3.9884836588085699</v>
      </c>
      <c r="X306" s="42">
        <v>4.27200774771892</v>
      </c>
      <c r="Y306" s="42">
        <v>4.5437286651417397</v>
      </c>
      <c r="Z306" s="42">
        <v>4.7920003098221997</v>
      </c>
      <c r="AA306" s="42">
        <v>5.0113662888310904</v>
      </c>
      <c r="AB306" s="42">
        <v>5.2011422993482803</v>
      </c>
      <c r="AC306" s="42">
        <v>5.3654840357952898</v>
      </c>
      <c r="AD306" s="42">
        <v>5.49184498354622</v>
      </c>
      <c r="AE306" s="42">
        <v>5.5834187029206399</v>
      </c>
      <c r="AF306" s="42">
        <v>5.6413712499395601</v>
      </c>
      <c r="AG306" s="42">
        <v>5.6749104424072803</v>
      </c>
      <c r="AH306" s="42">
        <v>5.6893873799232999</v>
      </c>
      <c r="AI306" s="42">
        <v>5.6908864671551402</v>
      </c>
      <c r="AJ306" s="42">
        <v>5.6776647778955596</v>
      </c>
      <c r="AK306" s="42">
        <v>5.6508065966969596</v>
      </c>
    </row>
    <row r="307" spans="1:37" s="42" customFormat="1" x14ac:dyDescent="0.2">
      <c r="A307" s="42" t="s">
        <v>523</v>
      </c>
      <c r="B307" s="42" t="s">
        <v>522</v>
      </c>
      <c r="C307" s="42" t="s">
        <v>517</v>
      </c>
      <c r="D307" s="42" t="s">
        <v>521</v>
      </c>
      <c r="E307" s="56" t="str">
        <f>VLOOKUP(C307,Classif!$C$3:$I$220,7,0)</f>
        <v/>
      </c>
      <c r="F307" s="42" t="s">
        <v>748</v>
      </c>
      <c r="S307" s="42">
        <v>3.2042839999999901</v>
      </c>
      <c r="T307" s="42">
        <v>3.2398557498216798</v>
      </c>
      <c r="U307" s="42">
        <v>3.2707421198559898</v>
      </c>
      <c r="V307" s="42">
        <v>3.2923588627084301</v>
      </c>
      <c r="W307" s="42">
        <v>3.3005642379437501</v>
      </c>
      <c r="X307" s="42">
        <v>3.2942033831640098</v>
      </c>
      <c r="Y307" s="42">
        <v>3.2744066717676401</v>
      </c>
      <c r="Z307" s="42">
        <v>3.2429519424369202</v>
      </c>
      <c r="AA307" s="42">
        <v>3.20149496587366</v>
      </c>
      <c r="AB307" s="42">
        <v>3.1518137536959099</v>
      </c>
      <c r="AC307" s="42">
        <v>3.0950094831339601</v>
      </c>
      <c r="AD307" s="42">
        <v>3.0250980563506098</v>
      </c>
      <c r="AE307" s="42">
        <v>2.9416475191349898</v>
      </c>
      <c r="AF307" s="42">
        <v>2.84594396752895</v>
      </c>
      <c r="AG307" s="42">
        <v>2.74143971333151</v>
      </c>
      <c r="AH307" s="42">
        <v>2.6324498531765599</v>
      </c>
      <c r="AI307" s="42">
        <v>2.52371544404894</v>
      </c>
      <c r="AJ307" s="42">
        <v>2.4183819179601902</v>
      </c>
      <c r="AK307" s="42">
        <v>2.31851983195136</v>
      </c>
    </row>
    <row r="308" spans="1:37" s="42" customFormat="1" x14ac:dyDescent="0.2">
      <c r="A308" s="42" t="s">
        <v>523</v>
      </c>
      <c r="B308" s="42" t="s">
        <v>522</v>
      </c>
      <c r="C308" s="42" t="s">
        <v>416</v>
      </c>
      <c r="D308" s="42" t="s">
        <v>521</v>
      </c>
      <c r="E308" s="56" t="str">
        <f>VLOOKUP(C308,Classif!$C$3:$I$220,7,0)</f>
        <v>UMC</v>
      </c>
      <c r="F308" s="42" t="s">
        <v>748</v>
      </c>
      <c r="S308" s="42">
        <v>3.5728849999999901</v>
      </c>
      <c r="T308" s="42">
        <v>3.3753061140434801</v>
      </c>
      <c r="U308" s="42">
        <v>3.1969665893107302</v>
      </c>
      <c r="V308" s="42">
        <v>3.0215902242434298</v>
      </c>
      <c r="W308" s="42">
        <v>2.8495380104710799</v>
      </c>
      <c r="X308" s="42">
        <v>2.6793191403164598</v>
      </c>
      <c r="Y308" s="42">
        <v>2.5105963268221299</v>
      </c>
      <c r="Z308" s="42">
        <v>2.34393672791703</v>
      </c>
      <c r="AA308" s="42">
        <v>2.1812053417181598</v>
      </c>
      <c r="AB308" s="42">
        <v>2.02526697216841</v>
      </c>
      <c r="AC308" s="42">
        <v>1.8768124060140401</v>
      </c>
      <c r="AD308" s="42">
        <v>1.74102957585618</v>
      </c>
      <c r="AE308" s="42">
        <v>1.61583013187127</v>
      </c>
      <c r="AF308" s="42">
        <v>1.49977911008883</v>
      </c>
      <c r="AG308" s="42">
        <v>1.3942682112926399</v>
      </c>
      <c r="AH308" s="42">
        <v>1.30162792981717</v>
      </c>
      <c r="AI308" s="42">
        <v>1.2234565883369799</v>
      </c>
      <c r="AJ308" s="42">
        <v>1.1592567594093599</v>
      </c>
      <c r="AK308" s="42">
        <v>1.1064240786692101</v>
      </c>
    </row>
    <row r="309" spans="1:37" s="42" customFormat="1" x14ac:dyDescent="0.2">
      <c r="A309" s="42" t="s">
        <v>523</v>
      </c>
      <c r="B309" s="42" t="s">
        <v>522</v>
      </c>
      <c r="C309" s="42" t="s">
        <v>421</v>
      </c>
      <c r="D309" s="42" t="s">
        <v>521</v>
      </c>
      <c r="E309" s="56" t="str">
        <f>VLOOKUP(C309,Classif!$C$3:$I$220,7,0)</f>
        <v>HIC</v>
      </c>
      <c r="F309" s="42" t="s">
        <v>748</v>
      </c>
      <c r="S309" s="42">
        <v>3.3236110000000001</v>
      </c>
      <c r="T309" s="42">
        <v>3.2549143883878302</v>
      </c>
      <c r="U309" s="42">
        <v>3.1895578268546698</v>
      </c>
      <c r="V309" s="42">
        <v>3.1245390170151</v>
      </c>
      <c r="W309" s="42">
        <v>3.0507056215417498</v>
      </c>
      <c r="X309" s="42">
        <v>2.9662982389380899</v>
      </c>
      <c r="Y309" s="42">
        <v>2.87946236140903</v>
      </c>
      <c r="Z309" s="42">
        <v>2.7956192245101299</v>
      </c>
      <c r="AA309" s="42">
        <v>2.7127306347891</v>
      </c>
      <c r="AB309" s="42">
        <v>2.6268672750162199</v>
      </c>
      <c r="AC309" s="42">
        <v>2.5369720260369202</v>
      </c>
      <c r="AD309" s="42">
        <v>2.4472384122526498</v>
      </c>
      <c r="AE309" s="42">
        <v>2.3605999646985998</v>
      </c>
      <c r="AF309" s="42">
        <v>2.2807481153717801</v>
      </c>
      <c r="AG309" s="42">
        <v>2.2087065544848401</v>
      </c>
      <c r="AH309" s="42">
        <v>2.1446111284110398</v>
      </c>
      <c r="AI309" s="42">
        <v>2.0886371535871899</v>
      </c>
      <c r="AJ309" s="42">
        <v>2.0407958210806898</v>
      </c>
      <c r="AK309" s="42">
        <v>2.0002222844645998</v>
      </c>
    </row>
    <row r="310" spans="1:37" s="42" customFormat="1" x14ac:dyDescent="0.2">
      <c r="A310" s="42" t="s">
        <v>523</v>
      </c>
      <c r="B310" s="42" t="s">
        <v>522</v>
      </c>
      <c r="C310" s="42" t="s">
        <v>407</v>
      </c>
      <c r="D310" s="42" t="s">
        <v>521</v>
      </c>
      <c r="E310" s="56" t="str">
        <f>VLOOKUP(C310,Classif!$C$3:$I$220,7,0)</f>
        <v>LMC</v>
      </c>
      <c r="F310" s="42" t="s">
        <v>748</v>
      </c>
      <c r="S310" s="42">
        <v>2.7560009999999999</v>
      </c>
      <c r="T310" s="42">
        <v>2.9585712887313802</v>
      </c>
      <c r="U310" s="42">
        <v>3.1423584030064502</v>
      </c>
      <c r="V310" s="42">
        <v>3.2930782440303101</v>
      </c>
      <c r="W310" s="42">
        <v>3.41056337230361</v>
      </c>
      <c r="X310" s="42">
        <v>3.5128805698296799</v>
      </c>
      <c r="Y310" s="42">
        <v>3.6117671379496201</v>
      </c>
      <c r="Z310" s="42">
        <v>3.6991683921716598</v>
      </c>
      <c r="AA310" s="42">
        <v>3.76481192114916</v>
      </c>
      <c r="AB310" s="42">
        <v>3.8010517427855901</v>
      </c>
      <c r="AC310" s="42">
        <v>3.8117093641761199</v>
      </c>
      <c r="AD310" s="42">
        <v>3.8111708988413602</v>
      </c>
      <c r="AE310" s="42">
        <v>3.80316531348404</v>
      </c>
      <c r="AF310" s="42">
        <v>3.79111878313683</v>
      </c>
      <c r="AG310" s="42">
        <v>3.7709878483983799</v>
      </c>
      <c r="AH310" s="42">
        <v>3.7416175989377001</v>
      </c>
      <c r="AI310" s="42">
        <v>3.70396123876474</v>
      </c>
      <c r="AJ310" s="42">
        <v>3.6621482383658899</v>
      </c>
      <c r="AK310" s="42">
        <v>3.6150639504086199</v>
      </c>
    </row>
    <row r="311" spans="1:37" s="42" customFormat="1" x14ac:dyDescent="0.2">
      <c r="A311" s="42" t="s">
        <v>523</v>
      </c>
      <c r="B311" s="42" t="s">
        <v>522</v>
      </c>
      <c r="C311" s="42" t="s">
        <v>514</v>
      </c>
      <c r="D311" s="42" t="s">
        <v>521</v>
      </c>
      <c r="E311" s="56" t="str">
        <f>VLOOKUP(C311,Classif!$C$3:$I$220,7,0)</f>
        <v>UMC</v>
      </c>
      <c r="F311" s="42" t="s">
        <v>748</v>
      </c>
      <c r="S311" s="42">
        <v>3.0920719999999902</v>
      </c>
      <c r="T311" s="42">
        <v>3.0776450139708702</v>
      </c>
      <c r="U311" s="42">
        <v>3.0378836976536001</v>
      </c>
      <c r="V311" s="42">
        <v>2.9823023029644902</v>
      </c>
      <c r="W311" s="42">
        <v>2.9221689924168799</v>
      </c>
      <c r="X311" s="42">
        <v>2.8564429757496002</v>
      </c>
      <c r="Y311" s="42">
        <v>2.78004876245314</v>
      </c>
      <c r="Z311" s="42">
        <v>2.6915220920378302</v>
      </c>
      <c r="AA311" s="42">
        <v>2.59361953232614</v>
      </c>
      <c r="AB311" s="42">
        <v>2.49214071661779</v>
      </c>
      <c r="AC311" s="42">
        <v>2.39159728501616</v>
      </c>
      <c r="AD311" s="42">
        <v>2.2972994388109398</v>
      </c>
      <c r="AE311" s="42">
        <v>2.2059514610285502</v>
      </c>
      <c r="AF311" s="42">
        <v>2.1156350442203098</v>
      </c>
      <c r="AG311" s="42">
        <v>2.0279771310388299</v>
      </c>
      <c r="AH311" s="42">
        <v>1.9468483792672999</v>
      </c>
      <c r="AI311" s="42">
        <v>1.87620944860092</v>
      </c>
      <c r="AJ311" s="42">
        <v>1.8169416384817401</v>
      </c>
      <c r="AK311" s="42">
        <v>1.7675640035157001</v>
      </c>
    </row>
    <row r="312" spans="1:37" s="42" customFormat="1" x14ac:dyDescent="0.2">
      <c r="A312" s="42" t="s">
        <v>523</v>
      </c>
      <c r="B312" s="42" t="s">
        <v>522</v>
      </c>
      <c r="C312" s="42" t="s">
        <v>437</v>
      </c>
      <c r="D312" s="42" t="s">
        <v>521</v>
      </c>
      <c r="E312" s="56" t="str">
        <f>VLOOKUP(C312,Classif!$C$3:$I$220,7,0)</f>
        <v>UMC</v>
      </c>
      <c r="F312" s="42" t="s">
        <v>748</v>
      </c>
      <c r="S312" s="42">
        <v>2.7410519999999998</v>
      </c>
      <c r="T312" s="42">
        <v>2.7903994899837401</v>
      </c>
      <c r="U312" s="42">
        <v>2.8362905176539299</v>
      </c>
      <c r="V312" s="42">
        <v>2.8679221640254502</v>
      </c>
      <c r="W312" s="42">
        <v>2.8797228442462002</v>
      </c>
      <c r="X312" s="42">
        <v>2.8761552587450998</v>
      </c>
      <c r="Y312" s="42">
        <v>2.8590322847895502</v>
      </c>
      <c r="Z312" s="42">
        <v>2.82992441707531</v>
      </c>
      <c r="AA312" s="42">
        <v>2.7858279351783302</v>
      </c>
      <c r="AB312" s="42">
        <v>2.7269123532100399</v>
      </c>
      <c r="AC312" s="42">
        <v>2.6595729504789198</v>
      </c>
      <c r="AD312" s="42">
        <v>2.59472103800648</v>
      </c>
      <c r="AE312" s="42">
        <v>2.5352939267245702</v>
      </c>
      <c r="AF312" s="42">
        <v>2.4807212099765499</v>
      </c>
      <c r="AG312" s="42">
        <v>2.4284348416463901</v>
      </c>
      <c r="AH312" s="42">
        <v>2.3765385311364202</v>
      </c>
      <c r="AI312" s="42">
        <v>2.3274191638059198</v>
      </c>
      <c r="AJ312" s="42">
        <v>2.2819471034163699</v>
      </c>
      <c r="AK312" s="42">
        <v>2.2415372306774799</v>
      </c>
    </row>
    <row r="313" spans="1:37" s="42" customFormat="1" x14ac:dyDescent="0.2">
      <c r="A313" s="42" t="s">
        <v>523</v>
      </c>
      <c r="B313" s="42" t="s">
        <v>522</v>
      </c>
      <c r="C313" s="42" t="s">
        <v>400</v>
      </c>
      <c r="D313" s="42" t="s">
        <v>521</v>
      </c>
      <c r="E313" s="56" t="str">
        <f>VLOOKUP(C313,Classif!$C$3:$I$220,7,0)</f>
        <v>UMC</v>
      </c>
      <c r="F313" s="42" t="s">
        <v>748</v>
      </c>
      <c r="S313" s="42">
        <v>2.2832889999999999</v>
      </c>
      <c r="T313" s="42">
        <v>2.47003976934334</v>
      </c>
      <c r="U313" s="42">
        <v>2.64071722394789</v>
      </c>
      <c r="V313" s="42">
        <v>2.80170051262342</v>
      </c>
      <c r="W313" s="42">
        <v>2.9463660492236499</v>
      </c>
      <c r="X313" s="42">
        <v>3.07385306488555</v>
      </c>
      <c r="Y313" s="42">
        <v>3.1814840709707899</v>
      </c>
      <c r="Z313" s="42">
        <v>3.2692283581921</v>
      </c>
      <c r="AA313" s="42">
        <v>3.3427175850896802</v>
      </c>
      <c r="AB313" s="42">
        <v>3.4014112632959801</v>
      </c>
      <c r="AC313" s="42">
        <v>3.4481823932214399</v>
      </c>
      <c r="AD313" s="42">
        <v>3.4786660032414698</v>
      </c>
      <c r="AE313" s="42">
        <v>3.4938015546066801</v>
      </c>
      <c r="AF313" s="42">
        <v>3.4948102404930101</v>
      </c>
      <c r="AG313" s="42">
        <v>3.4813980484620202</v>
      </c>
      <c r="AH313" s="42">
        <v>3.45344712612135</v>
      </c>
      <c r="AI313" s="42">
        <v>3.4145024019200698</v>
      </c>
      <c r="AJ313" s="42">
        <v>3.3642123745437602</v>
      </c>
      <c r="AK313" s="42">
        <v>3.3088525549636798</v>
      </c>
    </row>
    <row r="314" spans="1:37" s="42" customFormat="1" x14ac:dyDescent="0.2">
      <c r="A314" s="42" t="s">
        <v>523</v>
      </c>
      <c r="B314" s="42" t="s">
        <v>522</v>
      </c>
      <c r="C314" s="42" t="s">
        <v>378</v>
      </c>
      <c r="D314" s="42" t="s">
        <v>521</v>
      </c>
      <c r="E314" s="56" t="str">
        <f>VLOOKUP(C314,Classif!$C$3:$I$220,7,0)</f>
        <v/>
      </c>
      <c r="F314" s="42" t="s">
        <v>748</v>
      </c>
      <c r="S314" s="42">
        <v>1.75879300029898</v>
      </c>
      <c r="T314" s="42">
        <v>2.3064563186377902</v>
      </c>
      <c r="U314" s="42">
        <v>2.5623701516984099</v>
      </c>
      <c r="V314" s="42">
        <v>2.8085134881252598</v>
      </c>
      <c r="W314" s="42">
        <v>3.0446737282968499</v>
      </c>
      <c r="X314" s="42">
        <v>3.2705525948742298</v>
      </c>
      <c r="Y314" s="42">
        <v>3.4749796327201099</v>
      </c>
      <c r="Z314" s="42">
        <v>3.6525193644153502</v>
      </c>
      <c r="AA314" s="42">
        <v>3.79731717155</v>
      </c>
      <c r="AB314" s="42">
        <v>3.9106699731408798</v>
      </c>
      <c r="AC314" s="42">
        <v>3.9936059479845798</v>
      </c>
      <c r="AD314" s="42">
        <v>4.0387941219574897</v>
      </c>
      <c r="AE314" s="42">
        <v>4.0441998558970598</v>
      </c>
      <c r="AF314" s="42">
        <v>4.0129938707585602</v>
      </c>
      <c r="AG314" s="42">
        <v>3.9540148356678602</v>
      </c>
      <c r="AH314" s="42">
        <v>3.87959104036588</v>
      </c>
      <c r="AI314" s="42">
        <v>3.7967053920473002</v>
      </c>
      <c r="AJ314" s="42">
        <v>3.7065655833074902</v>
      </c>
      <c r="AK314" s="42">
        <v>3.6060494962204599</v>
      </c>
    </row>
    <row r="315" spans="1:37" s="42" customFormat="1" x14ac:dyDescent="0.2">
      <c r="A315" s="42" t="s">
        <v>523</v>
      </c>
      <c r="B315" s="42" t="s">
        <v>522</v>
      </c>
      <c r="C315" s="42" t="s">
        <v>422</v>
      </c>
      <c r="D315" s="42" t="s">
        <v>521</v>
      </c>
      <c r="E315" s="56" t="str">
        <f>VLOOKUP(C315,Classif!$C$3:$I$220,7,0)</f>
        <v>LMC</v>
      </c>
      <c r="F315" s="42" t="s">
        <v>748</v>
      </c>
      <c r="S315" s="42">
        <v>2.1713179664548998</v>
      </c>
      <c r="T315" s="42">
        <v>2.27318358707628</v>
      </c>
      <c r="U315" s="42">
        <v>2.3692256058305801</v>
      </c>
      <c r="V315" s="42">
        <v>2.4525660594072898</v>
      </c>
      <c r="W315" s="42">
        <v>2.5206732052075802</v>
      </c>
      <c r="X315" s="42">
        <v>2.5717919699993699</v>
      </c>
      <c r="Y315" s="42">
        <v>2.6119239814309401</v>
      </c>
      <c r="Z315" s="42">
        <v>2.6440183460114799</v>
      </c>
      <c r="AA315" s="42">
        <v>2.66645325386233</v>
      </c>
      <c r="AB315" s="42">
        <v>2.6774356158030601</v>
      </c>
      <c r="AC315" s="42">
        <v>2.6789774858751199</v>
      </c>
      <c r="AD315" s="42">
        <v>2.6713009758399999</v>
      </c>
      <c r="AE315" s="42">
        <v>2.6575746586826301</v>
      </c>
      <c r="AF315" s="42">
        <v>2.6342463496548398</v>
      </c>
      <c r="AG315" s="42">
        <v>2.60505666429941</v>
      </c>
      <c r="AH315" s="42">
        <v>2.5709914735871902</v>
      </c>
      <c r="AI315" s="42">
        <v>2.53163181970235</v>
      </c>
      <c r="AJ315" s="42">
        <v>2.4892594467581701</v>
      </c>
      <c r="AK315" s="42">
        <v>2.4454703127711501</v>
      </c>
    </row>
    <row r="316" spans="1:37" s="42" customFormat="1" x14ac:dyDescent="0.2">
      <c r="A316" s="42" t="s">
        <v>523</v>
      </c>
      <c r="B316" s="42" t="s">
        <v>522</v>
      </c>
      <c r="C316" s="42" t="s">
        <v>494</v>
      </c>
      <c r="D316" s="42" t="s">
        <v>521</v>
      </c>
      <c r="E316" s="56" t="str">
        <f>VLOOKUP(C316,Classif!$C$3:$I$220,7,0)</f>
        <v>UMC</v>
      </c>
      <c r="F316" s="42" t="s">
        <v>748</v>
      </c>
      <c r="S316" s="42">
        <v>2.0069449999999902</v>
      </c>
      <c r="T316" s="42">
        <v>2.1297569175497402</v>
      </c>
      <c r="U316" s="42">
        <v>2.24184321493621</v>
      </c>
      <c r="V316" s="42">
        <v>2.3399149252741198</v>
      </c>
      <c r="W316" s="42">
        <v>2.4281480463165002</v>
      </c>
      <c r="X316" s="42">
        <v>2.5106900660869602</v>
      </c>
      <c r="Y316" s="42">
        <v>2.5886272599736802</v>
      </c>
      <c r="Z316" s="42">
        <v>2.6631518255939701</v>
      </c>
      <c r="AA316" s="42">
        <v>2.7357553165888402</v>
      </c>
      <c r="AB316" s="42">
        <v>2.8046925608520898</v>
      </c>
      <c r="AC316" s="42">
        <v>2.8715599472037399</v>
      </c>
      <c r="AD316" s="42">
        <v>2.9226437445244402</v>
      </c>
      <c r="AE316" s="42">
        <v>2.9536155570192002</v>
      </c>
      <c r="AF316" s="42">
        <v>2.9635803711672102</v>
      </c>
      <c r="AG316" s="42">
        <v>2.9567128099050501</v>
      </c>
      <c r="AH316" s="42">
        <v>2.9306126102323802</v>
      </c>
      <c r="AI316" s="42">
        <v>2.8898215338003399</v>
      </c>
      <c r="AJ316" s="42">
        <v>2.8340466419533699</v>
      </c>
      <c r="AK316" s="42">
        <v>2.7623677411049901</v>
      </c>
    </row>
    <row r="317" spans="1:37" s="42" customFormat="1" x14ac:dyDescent="0.2">
      <c r="A317" s="42" t="s">
        <v>523</v>
      </c>
      <c r="B317" s="42" t="s">
        <v>522</v>
      </c>
      <c r="C317" s="42" t="s">
        <v>457</v>
      </c>
      <c r="D317" s="42" t="s">
        <v>521</v>
      </c>
      <c r="E317" s="56" t="str">
        <f>VLOOKUP(C317,Classif!$C$3:$I$220,7,0)</f>
        <v>LIC</v>
      </c>
      <c r="F317" s="42" t="s">
        <v>748</v>
      </c>
      <c r="S317" s="42">
        <v>1.72839399999999</v>
      </c>
      <c r="T317" s="42">
        <v>1.9588174819600199</v>
      </c>
      <c r="U317" s="42">
        <v>2.1847249097273602</v>
      </c>
      <c r="V317" s="42">
        <v>2.3995299882088799</v>
      </c>
      <c r="W317" s="42">
        <v>2.6013887183860902</v>
      </c>
      <c r="X317" s="42">
        <v>2.7938038737479101</v>
      </c>
      <c r="Y317" s="42">
        <v>2.9759001268922698</v>
      </c>
      <c r="Z317" s="42">
        <v>3.1368803831873602</v>
      </c>
      <c r="AA317" s="42">
        <v>3.2730757061978499</v>
      </c>
      <c r="AB317" s="42">
        <v>3.3863442423605301</v>
      </c>
      <c r="AC317" s="42">
        <v>3.4816683783401499</v>
      </c>
      <c r="AD317" s="42">
        <v>3.5660015454731102</v>
      </c>
      <c r="AE317" s="42">
        <v>3.6401532063355</v>
      </c>
      <c r="AF317" s="42">
        <v>3.70001707518428</v>
      </c>
      <c r="AG317" s="42">
        <v>3.7486986401041502</v>
      </c>
      <c r="AH317" s="42">
        <v>3.7849508043475999</v>
      </c>
      <c r="AI317" s="42">
        <v>3.81378246840515</v>
      </c>
      <c r="AJ317" s="42">
        <v>3.83109744412761</v>
      </c>
      <c r="AK317" s="42">
        <v>3.83846376758222</v>
      </c>
    </row>
    <row r="318" spans="1:37" s="42" customFormat="1" x14ac:dyDescent="0.2">
      <c r="A318" s="42" t="s">
        <v>523</v>
      </c>
      <c r="B318" s="42" t="s">
        <v>522</v>
      </c>
      <c r="C318" s="42" t="s">
        <v>412</v>
      </c>
      <c r="D318" s="42" t="s">
        <v>521</v>
      </c>
      <c r="E318" s="56" t="str">
        <f>VLOOKUP(C318,Classif!$C$3:$I$220,7,0)</f>
        <v>UMC</v>
      </c>
      <c r="F318" s="42" t="s">
        <v>748</v>
      </c>
      <c r="S318" s="42">
        <v>2.0601556966805799</v>
      </c>
      <c r="T318" s="42">
        <v>2.0928316943104202</v>
      </c>
      <c r="U318" s="42">
        <v>2.12674090960178</v>
      </c>
      <c r="V318" s="42">
        <v>2.1617955863745402</v>
      </c>
      <c r="W318" s="42">
        <v>2.1960535683217701</v>
      </c>
      <c r="X318" s="42">
        <v>2.22850184438001</v>
      </c>
      <c r="Y318" s="42">
        <v>2.2586264534340001</v>
      </c>
      <c r="Z318" s="42">
        <v>2.2865828012638798</v>
      </c>
      <c r="AA318" s="42">
        <v>2.3106937981867399</v>
      </c>
      <c r="AB318" s="42">
        <v>2.3294887306133698</v>
      </c>
      <c r="AC318" s="42">
        <v>2.3417696740638201</v>
      </c>
      <c r="AD318" s="42">
        <v>2.3364793677441198</v>
      </c>
      <c r="AE318" s="42">
        <v>2.3148826195230701</v>
      </c>
      <c r="AF318" s="42">
        <v>2.2796840846629101</v>
      </c>
      <c r="AG318" s="42">
        <v>2.23342020515482</v>
      </c>
      <c r="AH318" s="42">
        <v>2.17874161688313</v>
      </c>
      <c r="AI318" s="42">
        <v>2.1176415523041801</v>
      </c>
      <c r="AJ318" s="42">
        <v>2.0513619701685202</v>
      </c>
      <c r="AK318" s="42">
        <v>1.9803749555744099</v>
      </c>
    </row>
    <row r="319" spans="1:37" s="42" customFormat="1" x14ac:dyDescent="0.2">
      <c r="A319" s="42" t="s">
        <v>523</v>
      </c>
      <c r="B319" s="42" t="s">
        <v>522</v>
      </c>
      <c r="C319" s="42" t="s">
        <v>419</v>
      </c>
      <c r="D319" s="42" t="s">
        <v>521</v>
      </c>
      <c r="E319" s="56" t="str">
        <f>VLOOKUP(C319,Classif!$C$3:$I$220,7,0)</f>
        <v>HIC</v>
      </c>
      <c r="F319" s="42" t="s">
        <v>748</v>
      </c>
      <c r="S319" s="42">
        <v>2.2520600000000002</v>
      </c>
      <c r="T319" s="42">
        <v>2.1840799120962799</v>
      </c>
      <c r="U319" s="42">
        <v>2.12378310286838</v>
      </c>
      <c r="V319" s="42">
        <v>2.0709737052573498</v>
      </c>
      <c r="W319" s="42">
        <v>2.01991612549558</v>
      </c>
      <c r="X319" s="42">
        <v>1.9704693532212301</v>
      </c>
      <c r="Y319" s="42">
        <v>1.92501620515379</v>
      </c>
      <c r="Z319" s="42">
        <v>1.88047249843152</v>
      </c>
      <c r="AA319" s="42">
        <v>1.8353195084782701</v>
      </c>
      <c r="AB319" s="42">
        <v>1.7894847565606899</v>
      </c>
      <c r="AC319" s="42">
        <v>1.7433482531998099</v>
      </c>
      <c r="AD319" s="42">
        <v>1.6942732855843901</v>
      </c>
      <c r="AE319" s="42">
        <v>1.6430835422936401</v>
      </c>
      <c r="AF319" s="42">
        <v>1.59061100614506</v>
      </c>
      <c r="AG319" s="42">
        <v>1.538296055622</v>
      </c>
      <c r="AH319" s="42">
        <v>1.4881707928961401</v>
      </c>
      <c r="AI319" s="42">
        <v>1.44190262664765</v>
      </c>
      <c r="AJ319" s="42">
        <v>1.39954458262187</v>
      </c>
      <c r="AK319" s="42">
        <v>1.35926505119771</v>
      </c>
    </row>
    <row r="320" spans="1:37" s="42" customFormat="1" x14ac:dyDescent="0.2">
      <c r="A320" s="42" t="s">
        <v>523</v>
      </c>
      <c r="B320" s="42" t="s">
        <v>522</v>
      </c>
      <c r="C320" s="42" t="s">
        <v>361</v>
      </c>
      <c r="D320" s="42" t="s">
        <v>521</v>
      </c>
      <c r="E320" s="56" t="str">
        <f>VLOOKUP(C320,Classif!$C$3:$I$220,7,0)</f>
        <v>HIC</v>
      </c>
      <c r="F320" s="42" t="s">
        <v>748</v>
      </c>
      <c r="S320" s="42">
        <v>2.0296799999999999</v>
      </c>
      <c r="T320" s="42">
        <v>2.0654246500632198</v>
      </c>
      <c r="U320" s="42">
        <v>2.0940622330633101</v>
      </c>
      <c r="V320" s="42">
        <v>2.11671586887865</v>
      </c>
      <c r="W320" s="42">
        <v>2.1346621388561098</v>
      </c>
      <c r="X320" s="42">
        <v>2.1504830754440998</v>
      </c>
      <c r="Y320" s="42">
        <v>2.1672108801280898</v>
      </c>
      <c r="Z320" s="42">
        <v>2.1840991729525698</v>
      </c>
      <c r="AA320" s="42">
        <v>2.1990544596758799</v>
      </c>
      <c r="AB320" s="42">
        <v>2.2108582619211901</v>
      </c>
      <c r="AC320" s="42">
        <v>2.2200364821366199</v>
      </c>
      <c r="AD320" s="42">
        <v>2.22317932874128</v>
      </c>
      <c r="AE320" s="42">
        <v>2.2221896413849098</v>
      </c>
      <c r="AF320" s="42">
        <v>2.21752221316367</v>
      </c>
      <c r="AG320" s="42">
        <v>2.20889275431117</v>
      </c>
      <c r="AH320" s="42">
        <v>2.1955598984096398</v>
      </c>
      <c r="AI320" s="42">
        <v>2.1775363318309</v>
      </c>
      <c r="AJ320" s="42">
        <v>2.15529010225573</v>
      </c>
      <c r="AK320" s="42">
        <v>2.1284448660343802</v>
      </c>
    </row>
    <row r="321" spans="1:37" s="42" customFormat="1" x14ac:dyDescent="0.2">
      <c r="A321" s="42" t="s">
        <v>523</v>
      </c>
      <c r="B321" s="42" t="s">
        <v>522</v>
      </c>
      <c r="C321" s="42" t="s">
        <v>504</v>
      </c>
      <c r="D321" s="42" t="s">
        <v>521</v>
      </c>
      <c r="E321" s="56" t="str">
        <f>VLOOKUP(C321,Classif!$C$3:$I$220,7,0)</f>
        <v>HIC</v>
      </c>
      <c r="F321" s="42" t="s">
        <v>748</v>
      </c>
      <c r="S321" s="42">
        <v>1.261835</v>
      </c>
      <c r="T321" s="42">
        <v>1.63433999300888</v>
      </c>
      <c r="U321" s="42">
        <v>1.8826434191347801</v>
      </c>
      <c r="V321" s="42">
        <v>2.12041109227548</v>
      </c>
      <c r="W321" s="42">
        <v>2.3491256269564902</v>
      </c>
      <c r="X321" s="42">
        <v>2.5733274514861599</v>
      </c>
      <c r="Y321" s="42">
        <v>2.7960667536904098</v>
      </c>
      <c r="Z321" s="42">
        <v>3.010724353539</v>
      </c>
      <c r="AA321" s="42">
        <v>3.20746745643449</v>
      </c>
      <c r="AB321" s="42">
        <v>3.3809236115646399</v>
      </c>
      <c r="AC321" s="42">
        <v>3.5301813390488501</v>
      </c>
      <c r="AD321" s="42">
        <v>3.6521498791062501</v>
      </c>
      <c r="AE321" s="42">
        <v>3.7507439834738401</v>
      </c>
      <c r="AF321" s="42">
        <v>3.82477387068201</v>
      </c>
      <c r="AG321" s="42">
        <v>3.8727847486527498</v>
      </c>
      <c r="AH321" s="42">
        <v>3.8967880124280598</v>
      </c>
      <c r="AI321" s="42">
        <v>3.8997564654382999</v>
      </c>
      <c r="AJ321" s="42">
        <v>3.8845375256876302</v>
      </c>
      <c r="AK321" s="42">
        <v>3.8477512907803999</v>
      </c>
    </row>
    <row r="322" spans="1:37" s="42" customFormat="1" x14ac:dyDescent="0.2">
      <c r="A322" s="42" t="s">
        <v>523</v>
      </c>
      <c r="B322" s="42" t="s">
        <v>522</v>
      </c>
      <c r="C322" s="42" t="s">
        <v>456</v>
      </c>
      <c r="D322" s="42" t="s">
        <v>521</v>
      </c>
      <c r="E322" s="56" t="str">
        <f>VLOOKUP(C322,Classif!$C$3:$I$220,7,0)</f>
        <v>LIC</v>
      </c>
      <c r="F322" s="42" t="s">
        <v>748</v>
      </c>
      <c r="S322" s="42">
        <v>1.5152239999999899</v>
      </c>
      <c r="T322" s="42">
        <v>1.66456961030532</v>
      </c>
      <c r="U322" s="42">
        <v>1.81120802139161</v>
      </c>
      <c r="V322" s="42">
        <v>1.9480478390102001</v>
      </c>
      <c r="W322" s="42">
        <v>2.0744575190999299</v>
      </c>
      <c r="X322" s="42">
        <v>2.1949774888150899</v>
      </c>
      <c r="Y322" s="42">
        <v>2.3066022420041601</v>
      </c>
      <c r="Z322" s="42">
        <v>2.4053086993819002</v>
      </c>
      <c r="AA322" s="42">
        <v>2.4884374205895998</v>
      </c>
      <c r="AB322" s="42">
        <v>2.55625651093554</v>
      </c>
      <c r="AC322" s="42">
        <v>2.6102509349233198</v>
      </c>
      <c r="AD322" s="42">
        <v>2.6524101956236699</v>
      </c>
      <c r="AE322" s="42">
        <v>2.6837506488171501</v>
      </c>
      <c r="AF322" s="42">
        <v>2.7050745204867201</v>
      </c>
      <c r="AG322" s="42">
        <v>2.71267640707722</v>
      </c>
      <c r="AH322" s="42">
        <v>2.7066169125944399</v>
      </c>
      <c r="AI322" s="42">
        <v>2.6926855129398302</v>
      </c>
      <c r="AJ322" s="42">
        <v>2.6732245132574599</v>
      </c>
      <c r="AK322" s="42">
        <v>2.6485803867014099</v>
      </c>
    </row>
    <row r="323" spans="1:37" s="42" customFormat="1" x14ac:dyDescent="0.2">
      <c r="A323" s="42" t="s">
        <v>523</v>
      </c>
      <c r="B323" s="42" t="s">
        <v>522</v>
      </c>
      <c r="C323" s="42" t="s">
        <v>463</v>
      </c>
      <c r="D323" s="42" t="s">
        <v>521</v>
      </c>
      <c r="E323" s="56" t="str">
        <f>VLOOKUP(C323,Classif!$C$3:$I$220,7,0)</f>
        <v>UMC</v>
      </c>
      <c r="F323" s="42" t="s">
        <v>748</v>
      </c>
      <c r="S323" s="42">
        <v>1.505463</v>
      </c>
      <c r="T323" s="42">
        <v>1.6336596921678099</v>
      </c>
      <c r="U323" s="42">
        <v>1.7594568300968201</v>
      </c>
      <c r="V323" s="42">
        <v>1.8768466336281</v>
      </c>
      <c r="W323" s="42">
        <v>1.98184128658631</v>
      </c>
      <c r="X323" s="42">
        <v>2.0754338184368399</v>
      </c>
      <c r="Y323" s="42">
        <v>2.1580957361470601</v>
      </c>
      <c r="Z323" s="42">
        <v>2.22902627961198</v>
      </c>
      <c r="AA323" s="42">
        <v>2.2875280525660902</v>
      </c>
      <c r="AB323" s="42">
        <v>2.33633814224667</v>
      </c>
      <c r="AC323" s="42">
        <v>2.37542958385959</v>
      </c>
      <c r="AD323" s="42">
        <v>2.4016939961761001</v>
      </c>
      <c r="AE323" s="42">
        <v>2.41530925061145</v>
      </c>
      <c r="AF323" s="42">
        <v>2.41668847678201</v>
      </c>
      <c r="AG323" s="42">
        <v>2.4096617128626399</v>
      </c>
      <c r="AH323" s="42">
        <v>2.3934763863829698</v>
      </c>
      <c r="AI323" s="42">
        <v>2.3698358945809801</v>
      </c>
      <c r="AJ323" s="42">
        <v>2.33868901350225</v>
      </c>
      <c r="AK323" s="42">
        <v>2.3043497004414699</v>
      </c>
    </row>
    <row r="324" spans="1:37" s="42" customFormat="1" x14ac:dyDescent="0.2">
      <c r="A324" s="42" t="s">
        <v>523</v>
      </c>
      <c r="B324" s="42" t="s">
        <v>522</v>
      </c>
      <c r="C324" s="42" t="s">
        <v>352</v>
      </c>
      <c r="D324" s="42" t="s">
        <v>521</v>
      </c>
      <c r="E324" s="56" t="str">
        <f>VLOOKUP(C324,Classif!$C$3:$I$220,7,0)</f>
        <v>LMC</v>
      </c>
      <c r="F324" s="42" t="s">
        <v>748</v>
      </c>
      <c r="S324" s="42">
        <v>1.12435500000141</v>
      </c>
      <c r="T324" s="42">
        <v>1.24467521824586</v>
      </c>
      <c r="U324" s="42">
        <v>1.37664849836586</v>
      </c>
      <c r="V324" s="42">
        <v>1.5146190519996301</v>
      </c>
      <c r="W324" s="42">
        <v>1.6508029837196201</v>
      </c>
      <c r="X324" s="42">
        <v>1.7745147526181699</v>
      </c>
      <c r="Y324" s="42">
        <v>1.8826084704836501</v>
      </c>
      <c r="Z324" s="42">
        <v>1.97581999711906</v>
      </c>
      <c r="AA324" s="42">
        <v>2.0591611164560799</v>
      </c>
      <c r="AB324" s="42">
        <v>2.1292338905455499</v>
      </c>
      <c r="AC324" s="42">
        <v>2.1821252762114698</v>
      </c>
      <c r="AD324" s="42">
        <v>2.2310529365206802</v>
      </c>
      <c r="AE324" s="42">
        <v>2.2797936372019798</v>
      </c>
      <c r="AF324" s="42">
        <v>2.3305718602510299</v>
      </c>
      <c r="AG324" s="42">
        <v>2.3830314830381401</v>
      </c>
      <c r="AH324" s="42">
        <v>2.4371627298290801</v>
      </c>
      <c r="AI324" s="42">
        <v>2.4918919721850301</v>
      </c>
      <c r="AJ324" s="42">
        <v>2.5492151937776799</v>
      </c>
      <c r="AK324" s="42">
        <v>2.60841569128814</v>
      </c>
    </row>
    <row r="325" spans="1:37" s="42" customFormat="1" x14ac:dyDescent="0.2">
      <c r="A325" s="42" t="s">
        <v>523</v>
      </c>
      <c r="B325" s="42" t="s">
        <v>522</v>
      </c>
      <c r="C325" s="42" t="s">
        <v>350</v>
      </c>
      <c r="D325" s="42" t="s">
        <v>521</v>
      </c>
      <c r="E325" s="56" t="str">
        <f>VLOOKUP(C325,Classif!$C$3:$I$220,7,0)</f>
        <v>HIC</v>
      </c>
      <c r="F325" s="42" t="s">
        <v>748</v>
      </c>
      <c r="S325" s="42">
        <v>1.3414649999999899</v>
      </c>
      <c r="T325" s="42">
        <v>1.3606859654563199</v>
      </c>
      <c r="U325" s="42">
        <v>1.3715200922919699</v>
      </c>
      <c r="V325" s="42">
        <v>1.3709261375671999</v>
      </c>
      <c r="W325" s="42">
        <v>1.3603744272343199</v>
      </c>
      <c r="X325" s="42">
        <v>1.34329688289418</v>
      </c>
      <c r="Y325" s="42">
        <v>1.3189994355027199</v>
      </c>
      <c r="Z325" s="42">
        <v>1.28673098401483</v>
      </c>
      <c r="AA325" s="42">
        <v>1.2465509375149999</v>
      </c>
      <c r="AB325" s="42">
        <v>1.2005530548940899</v>
      </c>
      <c r="AC325" s="42">
        <v>1.1510468121998401</v>
      </c>
      <c r="AD325" s="42">
        <v>1.1004377743826701</v>
      </c>
      <c r="AE325" s="42">
        <v>1.0492579931894801</v>
      </c>
      <c r="AF325" s="42">
        <v>0.99803018571359503</v>
      </c>
      <c r="AG325" s="42">
        <v>0.94809523130208795</v>
      </c>
      <c r="AH325" s="42">
        <v>0.901368128979675</v>
      </c>
      <c r="AI325" s="42">
        <v>0.858845110425975</v>
      </c>
      <c r="AJ325" s="42">
        <v>0.82049359560463897</v>
      </c>
      <c r="AK325" s="42">
        <v>0.78519600708497195</v>
      </c>
    </row>
    <row r="326" spans="1:37" s="42" customFormat="1" x14ac:dyDescent="0.2">
      <c r="A326" s="42" t="s">
        <v>523</v>
      </c>
      <c r="B326" s="42" t="s">
        <v>522</v>
      </c>
      <c r="C326" s="42" t="s">
        <v>403</v>
      </c>
      <c r="D326" s="42" t="s">
        <v>521</v>
      </c>
      <c r="E326" s="56" t="str">
        <f>VLOOKUP(C326,Classif!$C$3:$I$220,7,0)</f>
        <v>UMC</v>
      </c>
      <c r="F326" s="42" t="s">
        <v>748</v>
      </c>
      <c r="S326" s="42">
        <v>1.29917199999999</v>
      </c>
      <c r="T326" s="42">
        <v>1.3330542501107501</v>
      </c>
      <c r="U326" s="42">
        <v>1.36654248289657</v>
      </c>
      <c r="V326" s="42">
        <v>1.3984715199214499</v>
      </c>
      <c r="W326" s="42">
        <v>1.4260490062378399</v>
      </c>
      <c r="X326" s="42">
        <v>1.4469604943997201</v>
      </c>
      <c r="Y326" s="42">
        <v>1.46050819276041</v>
      </c>
      <c r="Z326" s="42">
        <v>1.4676375929868699</v>
      </c>
      <c r="AA326" s="42">
        <v>1.4693895522396501</v>
      </c>
      <c r="AB326" s="42">
        <v>1.46689289238442</v>
      </c>
      <c r="AC326" s="42">
        <v>1.46121523521182</v>
      </c>
      <c r="AD326" s="42">
        <v>1.4511995787711101</v>
      </c>
      <c r="AE326" s="42">
        <v>1.43710039263985</v>
      </c>
      <c r="AF326" s="42">
        <v>1.4193171427665201</v>
      </c>
      <c r="AG326" s="42">
        <v>1.39859073557499</v>
      </c>
      <c r="AH326" s="42">
        <v>1.3759282500141199</v>
      </c>
      <c r="AI326" s="42">
        <v>1.3518440490971699</v>
      </c>
      <c r="AJ326" s="42">
        <v>1.3271522712038899</v>
      </c>
      <c r="AK326" s="42">
        <v>1.30234065016318</v>
      </c>
    </row>
    <row r="327" spans="1:37" s="42" customFormat="1" x14ac:dyDescent="0.2">
      <c r="A327" s="42" t="s">
        <v>523</v>
      </c>
      <c r="B327" s="42" t="s">
        <v>522</v>
      </c>
      <c r="C327" s="42" t="s">
        <v>359</v>
      </c>
      <c r="D327" s="42" t="s">
        <v>521</v>
      </c>
      <c r="E327" s="56" t="str">
        <f>VLOOKUP(C327,Classif!$C$3:$I$220,7,0)</f>
        <v>LMC</v>
      </c>
      <c r="F327" s="42" t="s">
        <v>748</v>
      </c>
      <c r="S327" s="42">
        <v>1.18605599999999</v>
      </c>
      <c r="T327" s="42">
        <v>1.263071112654</v>
      </c>
      <c r="U327" s="42">
        <v>1.3253160494911</v>
      </c>
      <c r="V327" s="42">
        <v>1.38021725753285</v>
      </c>
      <c r="W327" s="42">
        <v>1.4267573144491901</v>
      </c>
      <c r="X327" s="42">
        <v>1.46394242292551</v>
      </c>
      <c r="Y327" s="42">
        <v>1.4957626534780299</v>
      </c>
      <c r="Z327" s="42">
        <v>1.5231091099021199</v>
      </c>
      <c r="AA327" s="42">
        <v>1.54601897672264</v>
      </c>
      <c r="AB327" s="42">
        <v>1.56505205086901</v>
      </c>
      <c r="AC327" s="42">
        <v>1.57858785520871</v>
      </c>
      <c r="AD327" s="42">
        <v>1.5865610652144899</v>
      </c>
      <c r="AE327" s="42">
        <v>1.59041792946532</v>
      </c>
      <c r="AF327" s="42">
        <v>1.58834877164912</v>
      </c>
      <c r="AG327" s="42">
        <v>1.5814178394899501</v>
      </c>
      <c r="AH327" s="42">
        <v>1.5710972580565501</v>
      </c>
      <c r="AI327" s="42">
        <v>1.55662873266238</v>
      </c>
      <c r="AJ327" s="42">
        <v>1.53827889813743</v>
      </c>
      <c r="AK327" s="42">
        <v>1.5164913211648301</v>
      </c>
    </row>
    <row r="328" spans="1:37" s="42" customFormat="1" x14ac:dyDescent="0.2">
      <c r="A328" s="42" t="s">
        <v>523</v>
      </c>
      <c r="B328" s="42" t="s">
        <v>522</v>
      </c>
      <c r="C328" s="42" t="s">
        <v>468</v>
      </c>
      <c r="D328" s="42" t="s">
        <v>521</v>
      </c>
      <c r="E328" s="56" t="str">
        <f>VLOOKUP(C328,Classif!$C$3:$I$220,7,0)</f>
        <v>HIC</v>
      </c>
      <c r="F328" s="42" t="s">
        <v>748</v>
      </c>
      <c r="S328" s="42">
        <v>1.34114</v>
      </c>
      <c r="T328" s="42">
        <v>1.33451286398709</v>
      </c>
      <c r="U328" s="42">
        <v>1.3246253364823599</v>
      </c>
      <c r="V328" s="42">
        <v>1.31209578625523</v>
      </c>
      <c r="W328" s="42">
        <v>1.2969635751714299</v>
      </c>
      <c r="X328" s="42">
        <v>1.2827814378304501</v>
      </c>
      <c r="Y328" s="42">
        <v>1.2729217452272501</v>
      </c>
      <c r="Z328" s="42">
        <v>1.26606479589835</v>
      </c>
      <c r="AA328" s="42">
        <v>1.25940642527764</v>
      </c>
      <c r="AB328" s="42">
        <v>1.25088050128552</v>
      </c>
      <c r="AC328" s="42">
        <v>1.24069446644349</v>
      </c>
      <c r="AD328" s="42">
        <v>1.2284533271965501</v>
      </c>
      <c r="AE328" s="42">
        <v>1.21575279050595</v>
      </c>
      <c r="AF328" s="42">
        <v>1.2029966840400701</v>
      </c>
      <c r="AG328" s="42">
        <v>1.18988282464213</v>
      </c>
      <c r="AH328" s="42">
        <v>1.17615070521196</v>
      </c>
      <c r="AI328" s="42">
        <v>1.16206728324062</v>
      </c>
      <c r="AJ328" s="42">
        <v>1.1478157321242199</v>
      </c>
      <c r="AK328" s="42">
        <v>1.1329069188757299</v>
      </c>
    </row>
    <row r="329" spans="1:37" s="42" customFormat="1" x14ac:dyDescent="0.2">
      <c r="A329" s="42" t="s">
        <v>523</v>
      </c>
      <c r="B329" s="42" t="s">
        <v>522</v>
      </c>
      <c r="C329" s="42" t="s">
        <v>479</v>
      </c>
      <c r="D329" s="42" t="s">
        <v>521</v>
      </c>
      <c r="E329" s="56" t="str">
        <f>VLOOKUP(C329,Classif!$C$3:$I$220,7,0)</f>
        <v>HIC</v>
      </c>
      <c r="F329" s="42" t="s">
        <v>748</v>
      </c>
      <c r="S329" s="42">
        <v>1.1036469999999901</v>
      </c>
      <c r="T329" s="42">
        <v>1.17652376699911</v>
      </c>
      <c r="U329" s="42">
        <v>1.2477744118889</v>
      </c>
      <c r="V329" s="42">
        <v>1.31583120047075</v>
      </c>
      <c r="W329" s="42">
        <v>1.3774049663643599</v>
      </c>
      <c r="X329" s="42">
        <v>1.43271342846122</v>
      </c>
      <c r="Y329" s="42">
        <v>1.4843141858573901</v>
      </c>
      <c r="Z329" s="42">
        <v>1.5333803494247999</v>
      </c>
      <c r="AA329" s="42">
        <v>1.5786693477859499</v>
      </c>
      <c r="AB329" s="42">
        <v>1.6178696884930599</v>
      </c>
      <c r="AC329" s="42">
        <v>1.64964173978036</v>
      </c>
      <c r="AD329" s="42">
        <v>1.66820306585839</v>
      </c>
      <c r="AE329" s="42">
        <v>1.67398365867457</v>
      </c>
      <c r="AF329" s="42">
        <v>1.6684753439484701</v>
      </c>
      <c r="AG329" s="42">
        <v>1.65321703917285</v>
      </c>
      <c r="AH329" s="42">
        <v>1.6300129944044399</v>
      </c>
      <c r="AI329" s="42">
        <v>1.6013270072314201</v>
      </c>
      <c r="AJ329" s="42">
        <v>1.56872875099401</v>
      </c>
      <c r="AK329" s="42">
        <v>1.53292333762505</v>
      </c>
    </row>
    <row r="330" spans="1:37" s="42" customFormat="1" x14ac:dyDescent="0.2">
      <c r="A330" s="42" t="s">
        <v>523</v>
      </c>
      <c r="B330" s="42" t="s">
        <v>522</v>
      </c>
      <c r="C330" s="42" t="s">
        <v>476</v>
      </c>
      <c r="D330" s="42" t="s">
        <v>521</v>
      </c>
      <c r="E330" s="56" t="str">
        <f>VLOOKUP(C330,Classif!$C$3:$I$220,7,0)</f>
        <v>LMC</v>
      </c>
      <c r="F330" s="42" t="s">
        <v>748</v>
      </c>
      <c r="S330" s="42">
        <v>0.88871599999999995</v>
      </c>
      <c r="T330" s="42">
        <v>0.968072565827372</v>
      </c>
      <c r="U330" s="42">
        <v>1.0446004478125801</v>
      </c>
      <c r="V330" s="42">
        <v>1.1160573056554199</v>
      </c>
      <c r="W330" s="42">
        <v>1.1817452064353899</v>
      </c>
      <c r="X330" s="42">
        <v>1.2411270446703699</v>
      </c>
      <c r="Y330" s="42">
        <v>1.2940320562902199</v>
      </c>
      <c r="Z330" s="42">
        <v>1.33987320898597</v>
      </c>
      <c r="AA330" s="42">
        <v>1.37780341930603</v>
      </c>
      <c r="AB330" s="42">
        <v>1.4063592928932001</v>
      </c>
      <c r="AC330" s="42">
        <v>1.4266505846358299</v>
      </c>
      <c r="AD330" s="42">
        <v>1.4396543442467</v>
      </c>
      <c r="AE330" s="42">
        <v>1.4467680337959301</v>
      </c>
      <c r="AF330" s="42">
        <v>1.4480709504129501</v>
      </c>
      <c r="AG330" s="42">
        <v>1.4441588313056799</v>
      </c>
      <c r="AH330" s="42">
        <v>1.4366897697185801</v>
      </c>
      <c r="AI330" s="42">
        <v>1.4254602634384601</v>
      </c>
      <c r="AJ330" s="42">
        <v>1.41102007790272</v>
      </c>
      <c r="AK330" s="42">
        <v>1.39497052116901</v>
      </c>
    </row>
    <row r="331" spans="1:37" s="42" customFormat="1" x14ac:dyDescent="0.2">
      <c r="A331" s="42" t="s">
        <v>523</v>
      </c>
      <c r="B331" s="42" t="s">
        <v>522</v>
      </c>
      <c r="C331" s="42" t="s">
        <v>377</v>
      </c>
      <c r="D331" s="42" t="s">
        <v>521</v>
      </c>
      <c r="E331" s="56" t="e">
        <f>VLOOKUP(C331,Classif!$C$3:$I$220,7,0)</f>
        <v>#N/A</v>
      </c>
      <c r="F331" s="42" t="s">
        <v>748</v>
      </c>
      <c r="S331" s="42">
        <v>0.84606800000693705</v>
      </c>
      <c r="T331" s="42">
        <v>0.89470631377633503</v>
      </c>
      <c r="U331" s="42">
        <v>0.94094795741963699</v>
      </c>
      <c r="V331" s="42">
        <v>0.98444395708225696</v>
      </c>
      <c r="W331" s="42">
        <v>1.02454027104972</v>
      </c>
      <c r="X331" s="42">
        <v>1.06187869115611</v>
      </c>
      <c r="Y331" s="42">
        <v>1.09586239221495</v>
      </c>
      <c r="Z331" s="42">
        <v>1.1258160937518</v>
      </c>
      <c r="AA331" s="42">
        <v>1.1512644012720299</v>
      </c>
      <c r="AB331" s="42">
        <v>1.17298416929752</v>
      </c>
      <c r="AC331" s="42">
        <v>1.19162906448621</v>
      </c>
      <c r="AD331" s="42">
        <v>1.2079493511916399</v>
      </c>
      <c r="AE331" s="42">
        <v>1.2225035501136099</v>
      </c>
      <c r="AF331" s="42">
        <v>1.2353210275892801</v>
      </c>
      <c r="AG331" s="42">
        <v>1.24609076956821</v>
      </c>
      <c r="AH331" s="42">
        <v>1.2545470359308299</v>
      </c>
      <c r="AI331" s="42">
        <v>1.2611053081091801</v>
      </c>
      <c r="AJ331" s="42">
        <v>1.2661946253380301</v>
      </c>
      <c r="AK331" s="42">
        <v>1.2700414338855099</v>
      </c>
    </row>
    <row r="332" spans="1:37" s="42" customFormat="1" x14ac:dyDescent="0.2">
      <c r="A332" s="42" t="s">
        <v>523</v>
      </c>
      <c r="B332" s="42" t="s">
        <v>522</v>
      </c>
      <c r="C332" s="42" t="s">
        <v>465</v>
      </c>
      <c r="D332" s="42" t="s">
        <v>521</v>
      </c>
      <c r="E332" s="56" t="str">
        <f>VLOOKUP(C332,Classif!$C$3:$I$220,7,0)</f>
        <v>UMC</v>
      </c>
      <c r="F332" s="42" t="s">
        <v>748</v>
      </c>
      <c r="S332" s="42">
        <v>0.86062299999999903</v>
      </c>
      <c r="T332" s="42">
        <v>0.89655092537643399</v>
      </c>
      <c r="U332" s="42">
        <v>0.92458053042039701</v>
      </c>
      <c r="V332" s="42">
        <v>0.94482026030076305</v>
      </c>
      <c r="W332" s="42">
        <v>0.96006829672197802</v>
      </c>
      <c r="X332" s="42">
        <v>0.97050000552870896</v>
      </c>
      <c r="Y332" s="42">
        <v>0.97517229869673405</v>
      </c>
      <c r="Z332" s="42">
        <v>0.97445012238589601</v>
      </c>
      <c r="AA332" s="42">
        <v>0.96950541009025804</v>
      </c>
      <c r="AB332" s="42">
        <v>0.96027374911253804</v>
      </c>
      <c r="AC332" s="42">
        <v>0.94732856270556698</v>
      </c>
      <c r="AD332" s="42">
        <v>0.93366511884668302</v>
      </c>
      <c r="AE332" s="42">
        <v>0.91987366018073902</v>
      </c>
      <c r="AF332" s="42">
        <v>0.90560816870051297</v>
      </c>
      <c r="AG332" s="42">
        <v>0.89091562261905799</v>
      </c>
      <c r="AH332" s="42">
        <v>0.87559710240915101</v>
      </c>
      <c r="AI332" s="42">
        <v>0.85987334372499902</v>
      </c>
      <c r="AJ332" s="42">
        <v>0.84380711199896496</v>
      </c>
      <c r="AK332" s="42">
        <v>0.82849755270488401</v>
      </c>
    </row>
    <row r="333" spans="1:37" s="42" customFormat="1" x14ac:dyDescent="0.2">
      <c r="A333" s="42" t="s">
        <v>523</v>
      </c>
      <c r="B333" s="42" t="s">
        <v>522</v>
      </c>
      <c r="C333" s="42" t="s">
        <v>455</v>
      </c>
      <c r="D333" s="42" t="s">
        <v>521</v>
      </c>
      <c r="E333" s="56" t="str">
        <f>VLOOKUP(C333,Classif!$C$3:$I$220,7,0)</f>
        <v>UMC</v>
      </c>
      <c r="F333" s="42" t="s">
        <v>748</v>
      </c>
      <c r="S333" s="42">
        <v>0.70040099999999905</v>
      </c>
      <c r="T333" s="42">
        <v>0.79880530370657699</v>
      </c>
      <c r="U333" s="42">
        <v>0.90107912445843497</v>
      </c>
      <c r="V333" s="42">
        <v>1.0012026755116701</v>
      </c>
      <c r="W333" s="42">
        <v>1.09725463830045</v>
      </c>
      <c r="X333" s="42">
        <v>1.19076197879211</v>
      </c>
      <c r="Y333" s="42">
        <v>1.28012426881673</v>
      </c>
      <c r="Z333" s="42">
        <v>1.36454431985757</v>
      </c>
      <c r="AA333" s="42">
        <v>1.44294452089673</v>
      </c>
      <c r="AB333" s="42">
        <v>1.5160764716138599</v>
      </c>
      <c r="AC333" s="42">
        <v>1.58288473561612</v>
      </c>
      <c r="AD333" s="42">
        <v>1.6413861779037999</v>
      </c>
      <c r="AE333" s="42">
        <v>1.68942826325555</v>
      </c>
      <c r="AF333" s="42">
        <v>1.7280597103658</v>
      </c>
      <c r="AG333" s="42">
        <v>1.75726975740783</v>
      </c>
      <c r="AH333" s="42">
        <v>1.77588107347206</v>
      </c>
      <c r="AI333" s="42">
        <v>1.78509302305442</v>
      </c>
      <c r="AJ333" s="42">
        <v>1.78328059531242</v>
      </c>
      <c r="AK333" s="42">
        <v>1.7736769760692399</v>
      </c>
    </row>
    <row r="334" spans="1:37" s="42" customFormat="1" x14ac:dyDescent="0.2">
      <c r="A334" s="42" t="s">
        <v>523</v>
      </c>
      <c r="B334" s="42" t="s">
        <v>522</v>
      </c>
      <c r="C334" s="42" t="s">
        <v>483</v>
      </c>
      <c r="D334" s="42" t="s">
        <v>521</v>
      </c>
      <c r="E334" s="56" t="str">
        <f>VLOOKUP(C334,Classif!$C$3:$I$220,7,0)</f>
        <v>LMC</v>
      </c>
      <c r="F334" s="42" t="s">
        <v>748</v>
      </c>
      <c r="S334" s="42">
        <v>0.73475000000000001</v>
      </c>
      <c r="T334" s="42">
        <v>0.82182267368959605</v>
      </c>
      <c r="U334" s="42">
        <v>0.90107205300557502</v>
      </c>
      <c r="V334" s="42">
        <v>0.97517540249092904</v>
      </c>
      <c r="W334" s="42">
        <v>1.04832595388421</v>
      </c>
      <c r="X334" s="42">
        <v>1.12045478615225</v>
      </c>
      <c r="Y334" s="42">
        <v>1.18701711551972</v>
      </c>
      <c r="Z334" s="42">
        <v>1.2427282813162599</v>
      </c>
      <c r="AA334" s="42">
        <v>1.28687632631953</v>
      </c>
      <c r="AB334" s="42">
        <v>1.32272000902862</v>
      </c>
      <c r="AC334" s="42">
        <v>1.3528887744034801</v>
      </c>
      <c r="AD334" s="42">
        <v>1.3790069441650501</v>
      </c>
      <c r="AE334" s="42">
        <v>1.4004715219943</v>
      </c>
      <c r="AF334" s="42">
        <v>1.4153203101262199</v>
      </c>
      <c r="AG334" s="42">
        <v>1.4239674493200001</v>
      </c>
      <c r="AH334" s="42">
        <v>1.4266234587589299</v>
      </c>
      <c r="AI334" s="42">
        <v>1.42475756438989</v>
      </c>
      <c r="AJ334" s="42">
        <v>1.4198400800939699</v>
      </c>
      <c r="AK334" s="42">
        <v>1.4124133281564699</v>
      </c>
    </row>
    <row r="335" spans="1:37" s="42" customFormat="1" x14ac:dyDescent="0.2">
      <c r="A335" s="42" t="s">
        <v>523</v>
      </c>
      <c r="B335" s="42" t="s">
        <v>522</v>
      </c>
      <c r="C335" s="42" t="s">
        <v>495</v>
      </c>
      <c r="D335" s="42" t="s">
        <v>521</v>
      </c>
      <c r="E335" s="56" t="str">
        <f>VLOOKUP(C335,Classif!$C$3:$I$220,7,0)</f>
        <v>LMC</v>
      </c>
      <c r="F335" s="42" t="s">
        <v>748</v>
      </c>
      <c r="S335" s="42">
        <v>0.72594000000000003</v>
      </c>
      <c r="T335" s="42">
        <v>0.79670548942276997</v>
      </c>
      <c r="U335" s="42">
        <v>0.86886186252410202</v>
      </c>
      <c r="V335" s="42">
        <v>0.93927278778395995</v>
      </c>
      <c r="W335" s="42">
        <v>1.0063986756882899</v>
      </c>
      <c r="X335" s="42">
        <v>1.06915906994114</v>
      </c>
      <c r="Y335" s="42">
        <v>1.12927414265576</v>
      </c>
      <c r="Z335" s="42">
        <v>1.1864601300001001</v>
      </c>
      <c r="AA335" s="42">
        <v>1.23881299160263</v>
      </c>
      <c r="AB335" s="42">
        <v>1.2841746409432</v>
      </c>
      <c r="AC335" s="42">
        <v>1.3209672155001899</v>
      </c>
      <c r="AD335" s="42">
        <v>1.34742404425703</v>
      </c>
      <c r="AE335" s="42">
        <v>1.36442343042005</v>
      </c>
      <c r="AF335" s="42">
        <v>1.3721914300967999</v>
      </c>
      <c r="AG335" s="42">
        <v>1.3708845084691601</v>
      </c>
      <c r="AH335" s="42">
        <v>1.3618797024824101</v>
      </c>
      <c r="AI335" s="42">
        <v>1.3467872997820201</v>
      </c>
      <c r="AJ335" s="42">
        <v>1.32782407555743</v>
      </c>
      <c r="AK335" s="42">
        <v>1.3049247466289</v>
      </c>
    </row>
    <row r="336" spans="1:37" s="42" customFormat="1" x14ac:dyDescent="0.2">
      <c r="A336" s="42" t="s">
        <v>523</v>
      </c>
      <c r="B336" s="42" t="s">
        <v>522</v>
      </c>
      <c r="C336" s="42" t="s">
        <v>451</v>
      </c>
      <c r="D336" s="42" t="s">
        <v>521</v>
      </c>
      <c r="E336" s="56" t="str">
        <f>VLOOKUP(C336,Classif!$C$3:$I$220,7,0)</f>
        <v>UMC</v>
      </c>
      <c r="F336" s="42" t="s">
        <v>748</v>
      </c>
      <c r="S336" s="42">
        <v>0.75449299999999897</v>
      </c>
      <c r="T336" s="42">
        <v>0.76303629698977204</v>
      </c>
      <c r="U336" s="42">
        <v>0.77428693314012498</v>
      </c>
      <c r="V336" s="42">
        <v>0.78159795872169302</v>
      </c>
      <c r="W336" s="42">
        <v>0.78222327233800204</v>
      </c>
      <c r="X336" s="42">
        <v>0.77689717410024794</v>
      </c>
      <c r="Y336" s="42">
        <v>0.76585424530771995</v>
      </c>
      <c r="Z336" s="42">
        <v>0.75030743834647795</v>
      </c>
      <c r="AA336" s="42">
        <v>0.73221029883548205</v>
      </c>
      <c r="AB336" s="42">
        <v>0.71152716675776195</v>
      </c>
      <c r="AC336" s="42">
        <v>0.68848401823612404</v>
      </c>
      <c r="AD336" s="42">
        <v>0.66640947002747697</v>
      </c>
      <c r="AE336" s="42">
        <v>0.64549747677939195</v>
      </c>
      <c r="AF336" s="42">
        <v>0.62541008764643502</v>
      </c>
      <c r="AG336" s="42">
        <v>0.60664715205150899</v>
      </c>
      <c r="AH336" s="42">
        <v>0.58904620655810802</v>
      </c>
      <c r="AI336" s="42">
        <v>0.57254063159855695</v>
      </c>
      <c r="AJ336" s="42">
        <v>0.55781867393487805</v>
      </c>
      <c r="AK336" s="42">
        <v>0.545719022813834</v>
      </c>
    </row>
    <row r="337" spans="1:37" s="42" customFormat="1" x14ac:dyDescent="0.2">
      <c r="A337" s="42" t="s">
        <v>523</v>
      </c>
      <c r="B337" s="42" t="s">
        <v>522</v>
      </c>
      <c r="C337" s="42" t="s">
        <v>369</v>
      </c>
      <c r="D337" s="42" t="s">
        <v>521</v>
      </c>
      <c r="E337" s="56" t="str">
        <f>VLOOKUP(C337,Classif!$C$3:$I$220,7,0)</f>
        <v>LMC</v>
      </c>
      <c r="F337" s="42" t="s">
        <v>748</v>
      </c>
      <c r="S337" s="42">
        <v>0.53814799999999896</v>
      </c>
      <c r="T337" s="42">
        <v>0.60272189091276396</v>
      </c>
      <c r="U337" s="42">
        <v>0.66382658585791299</v>
      </c>
      <c r="V337" s="42">
        <v>0.72290479958409504</v>
      </c>
      <c r="W337" s="42">
        <v>0.78044742313809801</v>
      </c>
      <c r="X337" s="42">
        <v>0.83613899947840398</v>
      </c>
      <c r="Y337" s="42">
        <v>0.88731082500098102</v>
      </c>
      <c r="Z337" s="42">
        <v>0.93200041539170198</v>
      </c>
      <c r="AA337" s="42">
        <v>0.97128335207539696</v>
      </c>
      <c r="AB337" s="42">
        <v>1.0055745631736199</v>
      </c>
      <c r="AC337" s="42">
        <v>1.03425873549633</v>
      </c>
      <c r="AD337" s="42">
        <v>1.05804556944219</v>
      </c>
      <c r="AE337" s="42">
        <v>1.07628448859722</v>
      </c>
      <c r="AF337" s="42">
        <v>1.0884953319237001</v>
      </c>
      <c r="AG337" s="42">
        <v>1.0950722640575601</v>
      </c>
      <c r="AH337" s="42">
        <v>1.09634176276058</v>
      </c>
      <c r="AI337" s="42">
        <v>1.0934099464931</v>
      </c>
      <c r="AJ337" s="42">
        <v>1.0869576146281099</v>
      </c>
      <c r="AK337" s="42">
        <v>1.0770124269295001</v>
      </c>
    </row>
    <row r="338" spans="1:37" s="42" customFormat="1" x14ac:dyDescent="0.2">
      <c r="A338" s="42" t="s">
        <v>523</v>
      </c>
      <c r="B338" s="42" t="s">
        <v>522</v>
      </c>
      <c r="C338" s="42" t="s">
        <v>408</v>
      </c>
      <c r="D338" s="42" t="s">
        <v>521</v>
      </c>
      <c r="E338" s="56" t="str">
        <f>VLOOKUP(C338,Classif!$C$3:$I$220,7,0)</f>
        <v/>
      </c>
      <c r="F338" s="42" t="s">
        <v>748</v>
      </c>
      <c r="S338" s="42">
        <v>0.631489999999999</v>
      </c>
      <c r="T338" s="42">
        <v>0.64119862344280998</v>
      </c>
      <c r="U338" s="42">
        <v>0.65164923832388</v>
      </c>
      <c r="V338" s="42">
        <v>0.66123905704564001</v>
      </c>
      <c r="W338" s="42">
        <v>0.66936141009248895</v>
      </c>
      <c r="X338" s="42">
        <v>0.67608154533828901</v>
      </c>
      <c r="Y338" s="42">
        <v>0.68157295347804603</v>
      </c>
      <c r="Z338" s="42">
        <v>0.685631344691503</v>
      </c>
      <c r="AA338" s="42">
        <v>0.68834713223003197</v>
      </c>
      <c r="AB338" s="42">
        <v>0.68982171320659602</v>
      </c>
      <c r="AC338" s="42">
        <v>0.68993168034796704</v>
      </c>
      <c r="AD338" s="42">
        <v>0.68578371841474395</v>
      </c>
      <c r="AE338" s="42">
        <v>0.67752528692950897</v>
      </c>
      <c r="AF338" s="42">
        <v>0.66562166224490305</v>
      </c>
      <c r="AG338" s="42">
        <v>0.650797442842726</v>
      </c>
      <c r="AH338" s="42">
        <v>0.63385396874644695</v>
      </c>
      <c r="AI338" s="42">
        <v>0.61540028280888104</v>
      </c>
      <c r="AJ338" s="42">
        <v>0.59581502030172995</v>
      </c>
      <c r="AK338" s="42">
        <v>0.57523576864371995</v>
      </c>
    </row>
    <row r="339" spans="1:37" s="42" customFormat="1" x14ac:dyDescent="0.2">
      <c r="A339" s="42" t="s">
        <v>523</v>
      </c>
      <c r="B339" s="42" t="s">
        <v>522</v>
      </c>
      <c r="C339" s="42" t="s">
        <v>418</v>
      </c>
      <c r="D339" s="42" t="s">
        <v>521</v>
      </c>
      <c r="E339" s="56" t="str">
        <f>VLOOKUP(C339,Classif!$C$3:$I$220,7,0)</f>
        <v/>
      </c>
      <c r="F339" s="42" t="s">
        <v>748</v>
      </c>
      <c r="S339" s="42">
        <v>0.54365599999999903</v>
      </c>
      <c r="T339" s="42">
        <v>0.58790398169682501</v>
      </c>
      <c r="U339" s="42">
        <v>0.61512398109940503</v>
      </c>
      <c r="V339" s="42">
        <v>0.64568327142953197</v>
      </c>
      <c r="W339" s="42">
        <v>0.67751299596579895</v>
      </c>
      <c r="X339" s="42">
        <v>0.707843189729227</v>
      </c>
      <c r="Y339" s="42">
        <v>0.73509442865882701</v>
      </c>
      <c r="Z339" s="42">
        <v>0.75874028091628998</v>
      </c>
      <c r="AA339" s="42">
        <v>0.77880262845710702</v>
      </c>
      <c r="AB339" s="42">
        <v>0.79487866862995304</v>
      </c>
      <c r="AC339" s="42">
        <v>0.80718167616479897</v>
      </c>
      <c r="AD339" s="42">
        <v>0.81381713998778404</v>
      </c>
      <c r="AE339" s="42">
        <v>0.815234602045662</v>
      </c>
      <c r="AF339" s="42">
        <v>0.81177715839652798</v>
      </c>
      <c r="AG339" s="42">
        <v>0.80353821981617501</v>
      </c>
      <c r="AH339" s="42">
        <v>0.79092315537087399</v>
      </c>
      <c r="AI339" s="42">
        <v>0.77458505108448095</v>
      </c>
      <c r="AJ339" s="42">
        <v>0.75472590291762598</v>
      </c>
      <c r="AK339" s="42">
        <v>0.73022938371593604</v>
      </c>
    </row>
    <row r="340" spans="1:37" s="42" customFormat="1" x14ac:dyDescent="0.2">
      <c r="A340" s="42" t="s">
        <v>523</v>
      </c>
      <c r="B340" s="42" t="s">
        <v>522</v>
      </c>
      <c r="C340" s="42" t="s">
        <v>420</v>
      </c>
      <c r="D340" s="42" t="s">
        <v>521</v>
      </c>
      <c r="E340" s="56" t="str">
        <f>VLOOKUP(C340,Classif!$C$3:$I$220,7,0)</f>
        <v>HIC</v>
      </c>
      <c r="F340" s="42" t="s">
        <v>748</v>
      </c>
      <c r="S340" s="42">
        <v>0.50744800000000001</v>
      </c>
      <c r="T340" s="42">
        <v>0.55304805573004001</v>
      </c>
      <c r="U340" s="42">
        <v>0.593041740404881</v>
      </c>
      <c r="V340" s="42">
        <v>0.63430050603666399</v>
      </c>
      <c r="W340" s="42">
        <v>0.67589101582928002</v>
      </c>
      <c r="X340" s="42">
        <v>0.71688112493150802</v>
      </c>
      <c r="Y340" s="42">
        <v>0.75665495408391703</v>
      </c>
      <c r="Z340" s="42">
        <v>0.79476600992148605</v>
      </c>
      <c r="AA340" s="42">
        <v>0.830756822489919</v>
      </c>
      <c r="AB340" s="42">
        <v>0.86415179214670301</v>
      </c>
      <c r="AC340" s="42">
        <v>0.89471516943859897</v>
      </c>
      <c r="AD340" s="42">
        <v>0.92012464639855096</v>
      </c>
      <c r="AE340" s="42">
        <v>0.94020223522967095</v>
      </c>
      <c r="AF340" s="42">
        <v>0.95486537839094998</v>
      </c>
      <c r="AG340" s="42">
        <v>0.96417091929090903</v>
      </c>
      <c r="AH340" s="42">
        <v>0.96840515305455899</v>
      </c>
      <c r="AI340" s="42">
        <v>0.96795281446495895</v>
      </c>
      <c r="AJ340" s="42">
        <v>0.96288293631980104</v>
      </c>
      <c r="AK340" s="42">
        <v>0.95207216492801605</v>
      </c>
    </row>
    <row r="341" spans="1:37" s="42" customFormat="1" x14ac:dyDescent="0.2">
      <c r="A341" s="42" t="s">
        <v>523</v>
      </c>
      <c r="B341" s="42" t="s">
        <v>522</v>
      </c>
      <c r="C341" s="42" t="s">
        <v>363</v>
      </c>
      <c r="D341" s="42" t="s">
        <v>521</v>
      </c>
      <c r="E341" s="56" t="str">
        <f>VLOOKUP(C341,Classif!$C$3:$I$220,7,0)</f>
        <v>UMC</v>
      </c>
      <c r="F341" s="42" t="s">
        <v>748</v>
      </c>
      <c r="S341" s="42">
        <v>0.52463599999999999</v>
      </c>
      <c r="T341" s="42">
        <v>0.54856959436358599</v>
      </c>
      <c r="U341" s="42">
        <v>0.57191609266474697</v>
      </c>
      <c r="V341" s="42">
        <v>0.59346391063239401</v>
      </c>
      <c r="W341" s="42">
        <v>0.61265725774909596</v>
      </c>
      <c r="X341" s="42">
        <v>0.62886236755707503</v>
      </c>
      <c r="Y341" s="42">
        <v>0.641745215733312</v>
      </c>
      <c r="Z341" s="42">
        <v>0.65178292569622198</v>
      </c>
      <c r="AA341" s="42">
        <v>0.65939163605833895</v>
      </c>
      <c r="AB341" s="42">
        <v>0.66452656620693096</v>
      </c>
      <c r="AC341" s="42">
        <v>0.66733030423464101</v>
      </c>
      <c r="AD341" s="42">
        <v>0.66790511630825</v>
      </c>
      <c r="AE341" s="42">
        <v>0.666154904948142</v>
      </c>
      <c r="AF341" s="42">
        <v>0.66272329278074105</v>
      </c>
      <c r="AG341" s="42">
        <v>0.65810666492005399</v>
      </c>
      <c r="AH341" s="42">
        <v>0.65227952784684395</v>
      </c>
      <c r="AI341" s="42">
        <v>0.64483360029004799</v>
      </c>
      <c r="AJ341" s="42">
        <v>0.63585196899610696</v>
      </c>
      <c r="AK341" s="42">
        <v>0.62565894990587401</v>
      </c>
    </row>
    <row r="342" spans="1:37" s="42" customFormat="1" x14ac:dyDescent="0.2">
      <c r="A342" s="42" t="s">
        <v>523</v>
      </c>
      <c r="B342" s="42" t="s">
        <v>522</v>
      </c>
      <c r="C342" s="42" t="s">
        <v>482</v>
      </c>
      <c r="D342" s="42" t="s">
        <v>521</v>
      </c>
      <c r="E342" s="56" t="str">
        <f>VLOOKUP(C342,Classif!$C$3:$I$220,7,0)</f>
        <v>LMC</v>
      </c>
      <c r="F342" s="42" t="s">
        <v>748</v>
      </c>
      <c r="S342" s="42">
        <v>0.49599899999999902</v>
      </c>
      <c r="T342" s="42">
        <v>0.51575578279398504</v>
      </c>
      <c r="U342" s="42">
        <v>0.53300692778605796</v>
      </c>
      <c r="V342" s="42">
        <v>0.54739618296311499</v>
      </c>
      <c r="W342" s="42">
        <v>0.55883855170753804</v>
      </c>
      <c r="X342" s="42">
        <v>0.56694061756388103</v>
      </c>
      <c r="Y342" s="42">
        <v>0.57215148244761704</v>
      </c>
      <c r="Z342" s="42">
        <v>0.57432291818244696</v>
      </c>
      <c r="AA342" s="42">
        <v>0.57320765671975904</v>
      </c>
      <c r="AB342" s="42">
        <v>0.56886756366765101</v>
      </c>
      <c r="AC342" s="42">
        <v>0.56146355291566796</v>
      </c>
      <c r="AD342" s="42">
        <v>0.55372265614834304</v>
      </c>
      <c r="AE342" s="42">
        <v>0.54604798579596703</v>
      </c>
      <c r="AF342" s="42">
        <v>0.53795725772449399</v>
      </c>
      <c r="AG342" s="42">
        <v>0.52947966551770498</v>
      </c>
      <c r="AH342" s="42">
        <v>0.52087138027874402</v>
      </c>
      <c r="AI342" s="42">
        <v>0.51322261256867097</v>
      </c>
      <c r="AJ342" s="42">
        <v>0.50701827863565796</v>
      </c>
      <c r="AK342" s="42">
        <v>0.50238127940313604</v>
      </c>
    </row>
    <row r="343" spans="1:37" s="42" customFormat="1" x14ac:dyDescent="0.2">
      <c r="A343" s="42" t="s">
        <v>523</v>
      </c>
      <c r="B343" s="42" t="s">
        <v>522</v>
      </c>
      <c r="C343" s="42" t="s">
        <v>458</v>
      </c>
      <c r="D343" s="42" t="s">
        <v>521</v>
      </c>
      <c r="E343" s="56" t="e">
        <f>VLOOKUP(C343,Classif!$C$3:$I$220,7,0)</f>
        <v>#N/A</v>
      </c>
      <c r="F343" s="42" t="s">
        <v>748</v>
      </c>
      <c r="S343" s="42">
        <v>0.46066599998197799</v>
      </c>
      <c r="T343" s="42">
        <v>0.473340417738222</v>
      </c>
      <c r="U343" s="42">
        <v>0.48395281237458998</v>
      </c>
      <c r="V343" s="42">
        <v>0.49373668703830298</v>
      </c>
      <c r="W343" s="42">
        <v>0.50262447764643103</v>
      </c>
      <c r="X343" s="42">
        <v>0.50980288175622102</v>
      </c>
      <c r="Y343" s="42">
        <v>0.51478274665677304</v>
      </c>
      <c r="Z343" s="42">
        <v>0.517534997706801</v>
      </c>
      <c r="AA343" s="42">
        <v>0.51821417277700299</v>
      </c>
      <c r="AB343" s="42">
        <v>0.51745277105550302</v>
      </c>
      <c r="AC343" s="42">
        <v>0.51569709361349203</v>
      </c>
      <c r="AD343" s="42">
        <v>0.51359575369712995</v>
      </c>
      <c r="AE343" s="42">
        <v>0.51157159641840699</v>
      </c>
      <c r="AF343" s="42">
        <v>0.50993134055710299</v>
      </c>
      <c r="AG343" s="42">
        <v>0.50866934382270701</v>
      </c>
      <c r="AH343" s="42">
        <v>0.50752534129181404</v>
      </c>
      <c r="AI343" s="42">
        <v>0.50623079369587698</v>
      </c>
      <c r="AJ343" s="42">
        <v>0.50426347109654901</v>
      </c>
      <c r="AK343" s="42">
        <v>0.50118642518891898</v>
      </c>
    </row>
    <row r="344" spans="1:37" s="42" customFormat="1" x14ac:dyDescent="0.2">
      <c r="A344" s="42" t="s">
        <v>523</v>
      </c>
      <c r="B344" s="42" t="s">
        <v>522</v>
      </c>
      <c r="C344" s="42" t="s">
        <v>496</v>
      </c>
      <c r="D344" s="42" t="s">
        <v>521</v>
      </c>
      <c r="E344" s="56" t="str">
        <f>VLOOKUP(C344,Classif!$C$3:$I$220,7,0)</f>
        <v>HIC</v>
      </c>
      <c r="F344" s="42" t="s">
        <v>748</v>
      </c>
      <c r="S344" s="42">
        <v>0.398919999999999</v>
      </c>
      <c r="T344" s="42">
        <v>0.43312615027152901</v>
      </c>
      <c r="U344" s="42">
        <v>0.46636770411311501</v>
      </c>
      <c r="V344" s="42">
        <v>0.49777986787050399</v>
      </c>
      <c r="W344" s="42">
        <v>0.52716385321822801</v>
      </c>
      <c r="X344" s="42">
        <v>0.554689885853903</v>
      </c>
      <c r="Y344" s="42">
        <v>0.580455090287052</v>
      </c>
      <c r="Z344" s="42">
        <v>0.60446664222295998</v>
      </c>
      <c r="AA344" s="42">
        <v>0.62694656767732004</v>
      </c>
      <c r="AB344" s="42">
        <v>0.64705548500492105</v>
      </c>
      <c r="AC344" s="42">
        <v>0.66431447209789396</v>
      </c>
      <c r="AD344" s="42">
        <v>0.67603742830112201</v>
      </c>
      <c r="AE344" s="42">
        <v>0.68278576590875295</v>
      </c>
      <c r="AF344" s="42">
        <v>0.68474521489331697</v>
      </c>
      <c r="AG344" s="42">
        <v>0.68305824384661895</v>
      </c>
      <c r="AH344" s="42">
        <v>0.67818134105866701</v>
      </c>
      <c r="AI344" s="42">
        <v>0.67052101369573203</v>
      </c>
      <c r="AJ344" s="42">
        <v>0.66034985552181702</v>
      </c>
      <c r="AK344" s="42">
        <v>0.64785513122109895</v>
      </c>
    </row>
    <row r="345" spans="1:37" s="42" customFormat="1" x14ac:dyDescent="0.2">
      <c r="A345" s="42" t="s">
        <v>523</v>
      </c>
      <c r="B345" s="42" t="s">
        <v>522</v>
      </c>
      <c r="C345" s="42" t="s">
        <v>410</v>
      </c>
      <c r="D345" s="42" t="s">
        <v>521</v>
      </c>
      <c r="E345" s="56" t="str">
        <f>VLOOKUP(C345,Classif!$C$3:$I$220,7,0)</f>
        <v>HIC</v>
      </c>
      <c r="F345" s="42" t="s">
        <v>748</v>
      </c>
      <c r="S345" s="42">
        <v>0.416514999913216</v>
      </c>
      <c r="T345" s="42">
        <v>0.42505655767662698</v>
      </c>
      <c r="U345" s="42">
        <v>0.43318433914872601</v>
      </c>
      <c r="V345" s="42">
        <v>0.43990203544918799</v>
      </c>
      <c r="W345" s="42">
        <v>0.44438894289040298</v>
      </c>
      <c r="X345" s="42">
        <v>0.44634144049882601</v>
      </c>
      <c r="Y345" s="42">
        <v>0.44614424727360003</v>
      </c>
      <c r="Z345" s="42">
        <v>0.44480792039172601</v>
      </c>
      <c r="AA345" s="42">
        <v>0.44307551693234098</v>
      </c>
      <c r="AB345" s="42">
        <v>0.44116623168123897</v>
      </c>
      <c r="AC345" s="42">
        <v>0.43889002648563102</v>
      </c>
      <c r="AD345" s="42">
        <v>0.43499484501539099</v>
      </c>
      <c r="AE345" s="42">
        <v>0.42919015633309698</v>
      </c>
      <c r="AF345" s="42">
        <v>0.42146154403204</v>
      </c>
      <c r="AG345" s="42">
        <v>0.412241205691662</v>
      </c>
      <c r="AH345" s="42">
        <v>0.40223517798161601</v>
      </c>
      <c r="AI345" s="42">
        <v>0.39202490388822298</v>
      </c>
      <c r="AJ345" s="42">
        <v>0.38207362430144098</v>
      </c>
      <c r="AK345" s="42">
        <v>0.372437549723098</v>
      </c>
    </row>
    <row r="346" spans="1:37" s="42" customFormat="1" x14ac:dyDescent="0.2">
      <c r="A346" s="42" t="s">
        <v>523</v>
      </c>
      <c r="B346" s="42" t="s">
        <v>522</v>
      </c>
      <c r="C346" s="42" t="s">
        <v>404</v>
      </c>
      <c r="D346" s="42" t="s">
        <v>521</v>
      </c>
      <c r="E346" s="56" t="e">
        <f>VLOOKUP(C346,Classif!$C$3:$I$220,7,0)</f>
        <v>#N/A</v>
      </c>
      <c r="F346" s="42" t="s">
        <v>748</v>
      </c>
      <c r="S346" s="42">
        <v>0.40581399992039202</v>
      </c>
      <c r="T346" s="42">
        <v>0.41358737218731301</v>
      </c>
      <c r="U346" s="42">
        <v>0.42033484748475503</v>
      </c>
      <c r="V346" s="42">
        <v>0.426560964498576</v>
      </c>
      <c r="W346" s="42">
        <v>0.43195990834328601</v>
      </c>
      <c r="X346" s="42">
        <v>0.435970293783353</v>
      </c>
      <c r="Y346" s="42">
        <v>0.43835808272702098</v>
      </c>
      <c r="Z346" s="42">
        <v>0.43909094078424699</v>
      </c>
      <c r="AA346" s="42">
        <v>0.438398844522917</v>
      </c>
      <c r="AB346" s="42">
        <v>0.436795827802194</v>
      </c>
      <c r="AC346" s="42">
        <v>0.43472559761437901</v>
      </c>
      <c r="AD346" s="42">
        <v>0.43237001952462201</v>
      </c>
      <c r="AE346" s="42">
        <v>0.43011298947028997</v>
      </c>
      <c r="AF346" s="42">
        <v>0.42797917235758998</v>
      </c>
      <c r="AG346" s="42">
        <v>0.42570228521846698</v>
      </c>
      <c r="AH346" s="42">
        <v>0.42302613299745601</v>
      </c>
      <c r="AI346" s="42">
        <v>0.41988437700509701</v>
      </c>
      <c r="AJ346" s="42">
        <v>0.416430798907448</v>
      </c>
      <c r="AK346" s="42">
        <v>0.41241338101319702</v>
      </c>
    </row>
    <row r="347" spans="1:37" s="42" customFormat="1" x14ac:dyDescent="0.2">
      <c r="A347" s="42" t="s">
        <v>523</v>
      </c>
      <c r="B347" s="42" t="s">
        <v>522</v>
      </c>
      <c r="C347" s="42" t="s">
        <v>503</v>
      </c>
      <c r="D347" s="42" t="s">
        <v>521</v>
      </c>
      <c r="E347" s="56" t="str">
        <f>VLOOKUP(C347,Classif!$C$3:$I$220,7,0)</f>
        <v>HIC</v>
      </c>
      <c r="F347" s="42" t="s">
        <v>748</v>
      </c>
      <c r="S347" s="42">
        <v>0.34287699999999899</v>
      </c>
      <c r="T347" s="42">
        <v>0.36576034140973301</v>
      </c>
      <c r="U347" s="42">
        <v>0.38731225418432402</v>
      </c>
      <c r="V347" s="42">
        <v>0.407386331646997</v>
      </c>
      <c r="W347" s="42">
        <v>0.42580976626310102</v>
      </c>
      <c r="X347" s="42">
        <v>0.4422225058764</v>
      </c>
      <c r="Y347" s="42">
        <v>0.456432856758622</v>
      </c>
      <c r="Z347" s="42">
        <v>0.46831710242138103</v>
      </c>
      <c r="AA347" s="42">
        <v>0.47839463896745699</v>
      </c>
      <c r="AB347" s="42">
        <v>0.48665314357741202</v>
      </c>
      <c r="AC347" s="42">
        <v>0.49314139211616398</v>
      </c>
      <c r="AD347" s="42">
        <v>0.496577330102484</v>
      </c>
      <c r="AE347" s="42">
        <v>0.49716178267394301</v>
      </c>
      <c r="AF347" s="42">
        <v>0.49519002044945798</v>
      </c>
      <c r="AG347" s="42">
        <v>0.49113670977563301</v>
      </c>
      <c r="AH347" s="42">
        <v>0.48557654454786198</v>
      </c>
      <c r="AI347" s="42">
        <v>0.47865897573170801</v>
      </c>
      <c r="AJ347" s="42">
        <v>0.470715729417922</v>
      </c>
      <c r="AK347" s="42">
        <v>0.46171173538115301</v>
      </c>
    </row>
    <row r="348" spans="1:37" s="42" customFormat="1" x14ac:dyDescent="0.2">
      <c r="A348" s="42" t="s">
        <v>523</v>
      </c>
      <c r="B348" s="42" t="s">
        <v>522</v>
      </c>
      <c r="C348" s="42" t="s">
        <v>440</v>
      </c>
      <c r="D348" s="42" t="s">
        <v>521</v>
      </c>
      <c r="E348" s="56" t="str">
        <f>VLOOKUP(C348,Classif!$C$3:$I$220,7,0)</f>
        <v>HIC</v>
      </c>
      <c r="F348" s="42" t="s">
        <v>748</v>
      </c>
      <c r="S348" s="42">
        <v>0.32013594562136699</v>
      </c>
      <c r="T348" s="42">
        <v>0.34493604290875401</v>
      </c>
      <c r="U348" s="42">
        <v>0.36874457310521003</v>
      </c>
      <c r="V348" s="42">
        <v>0.39175249803164902</v>
      </c>
      <c r="W348" s="42">
        <v>0.41321283402991799</v>
      </c>
      <c r="X348" s="42">
        <v>0.43349799856271198</v>
      </c>
      <c r="Y348" s="42">
        <v>0.45351548623782401</v>
      </c>
      <c r="Z348" s="42">
        <v>0.47328873257460702</v>
      </c>
      <c r="AA348" s="42">
        <v>0.49226541807375701</v>
      </c>
      <c r="AB348" s="42">
        <v>0.50990716209387399</v>
      </c>
      <c r="AC348" s="42">
        <v>0.52601435398572904</v>
      </c>
      <c r="AD348" s="42">
        <v>0.54005995568352705</v>
      </c>
      <c r="AE348" s="42">
        <v>0.55244622814578004</v>
      </c>
      <c r="AF348" s="42">
        <v>0.56341538092472299</v>
      </c>
      <c r="AG348" s="42">
        <v>0.57272440110996004</v>
      </c>
      <c r="AH348" s="42">
        <v>0.58007276460650603</v>
      </c>
      <c r="AI348" s="42">
        <v>0.58541082732893002</v>
      </c>
      <c r="AJ348" s="42">
        <v>0.58821839739757298</v>
      </c>
      <c r="AK348" s="42">
        <v>0.58868292101018604</v>
      </c>
    </row>
    <row r="349" spans="1:37" s="42" customFormat="1" x14ac:dyDescent="0.2">
      <c r="A349" s="42" t="s">
        <v>523</v>
      </c>
      <c r="B349" s="42" t="s">
        <v>522</v>
      </c>
      <c r="C349" s="42" t="s">
        <v>500</v>
      </c>
      <c r="D349" s="42" t="s">
        <v>521</v>
      </c>
      <c r="E349" s="56" t="str">
        <f>VLOOKUP(C349,Classif!$C$3:$I$220,7,0)</f>
        <v>LMC</v>
      </c>
      <c r="F349" s="42" t="s">
        <v>748</v>
      </c>
      <c r="S349" s="42">
        <v>0.31162699999999899</v>
      </c>
      <c r="T349" s="42">
        <v>0.33975768487001301</v>
      </c>
      <c r="U349" s="42">
        <v>0.36480043859309802</v>
      </c>
      <c r="V349" s="42">
        <v>0.38556184041296598</v>
      </c>
      <c r="W349" s="42">
        <v>0.40321622598842199</v>
      </c>
      <c r="X349" s="42">
        <v>0.41812129019585498</v>
      </c>
      <c r="Y349" s="42">
        <v>0.43050860765634602</v>
      </c>
      <c r="Z349" s="42">
        <v>0.44029209199549202</v>
      </c>
      <c r="AA349" s="42">
        <v>0.44751530844159398</v>
      </c>
      <c r="AB349" s="42">
        <v>0.45256711972311198</v>
      </c>
      <c r="AC349" s="42">
        <v>0.45568291639171499</v>
      </c>
      <c r="AD349" s="42">
        <v>0.45728568699864303</v>
      </c>
      <c r="AE349" s="42">
        <v>0.45760603203220801</v>
      </c>
      <c r="AF349" s="42">
        <v>0.45717185516312397</v>
      </c>
      <c r="AG349" s="42">
        <v>0.45598461485596198</v>
      </c>
      <c r="AH349" s="42">
        <v>0.45429462294212802</v>
      </c>
      <c r="AI349" s="42">
        <v>0.45213900491390402</v>
      </c>
      <c r="AJ349" s="42">
        <v>0.45022899244923198</v>
      </c>
      <c r="AK349" s="42">
        <v>0.44873952302301101</v>
      </c>
    </row>
    <row r="350" spans="1:37" s="42" customFormat="1" x14ac:dyDescent="0.2">
      <c r="A350" s="42" t="s">
        <v>523</v>
      </c>
      <c r="B350" s="42" t="s">
        <v>522</v>
      </c>
      <c r="C350" s="42" t="s">
        <v>414</v>
      </c>
      <c r="D350" s="42" t="s">
        <v>521</v>
      </c>
      <c r="E350" s="56" t="str">
        <f>VLOOKUP(C350,Classif!$C$3:$I$220,7,0)</f>
        <v>UMC</v>
      </c>
      <c r="F350" s="42" t="s">
        <v>748</v>
      </c>
      <c r="S350" s="42">
        <v>0.31588499999999903</v>
      </c>
      <c r="T350" s="42">
        <v>0.33876914194098701</v>
      </c>
      <c r="U350" s="42">
        <v>0.36232810551928202</v>
      </c>
      <c r="V350" s="42">
        <v>0.38412053307301403</v>
      </c>
      <c r="W350" s="42">
        <v>0.402955122551163</v>
      </c>
      <c r="X350" s="42">
        <v>0.41891994931849602</v>
      </c>
      <c r="Y350" s="42">
        <v>0.43329090566627898</v>
      </c>
      <c r="Z350" s="42">
        <v>0.44629665313475297</v>
      </c>
      <c r="AA350" s="42">
        <v>0.45738843526826301</v>
      </c>
      <c r="AB350" s="42">
        <v>0.46580212469940702</v>
      </c>
      <c r="AC350" s="42">
        <v>0.47094881330257099</v>
      </c>
      <c r="AD350" s="42">
        <v>0.47285314764295999</v>
      </c>
      <c r="AE350" s="42">
        <v>0.47183305249618401</v>
      </c>
      <c r="AF350" s="42">
        <v>0.467952353328841</v>
      </c>
      <c r="AG350" s="42">
        <v>0.46107753748395802</v>
      </c>
      <c r="AH350" s="42">
        <v>0.45148652149171598</v>
      </c>
      <c r="AI350" s="42">
        <v>0.439204320234589</v>
      </c>
      <c r="AJ350" s="42">
        <v>0.42567287976053397</v>
      </c>
      <c r="AK350" s="42">
        <v>0.41232781795960799</v>
      </c>
    </row>
    <row r="351" spans="1:37" s="42" customFormat="1" x14ac:dyDescent="0.2">
      <c r="A351" s="42" t="s">
        <v>523</v>
      </c>
      <c r="B351" s="42" t="s">
        <v>522</v>
      </c>
      <c r="C351" s="42" t="s">
        <v>379</v>
      </c>
      <c r="D351" s="42" t="s">
        <v>521</v>
      </c>
      <c r="E351" s="56" t="str">
        <f>VLOOKUP(C351,Classif!$C$3:$I$220,7,0)</f>
        <v/>
      </c>
      <c r="F351" s="42" t="s">
        <v>748</v>
      </c>
      <c r="S351" s="42">
        <v>0.27076399999999901</v>
      </c>
      <c r="T351" s="42">
        <v>0.28585779583263599</v>
      </c>
      <c r="U351" s="42">
        <v>0.30062478852500901</v>
      </c>
      <c r="V351" s="42">
        <v>0.31420353835960402</v>
      </c>
      <c r="W351" s="42">
        <v>0.325942791139199</v>
      </c>
      <c r="X351" s="42">
        <v>0.33585994617582099</v>
      </c>
      <c r="Y351" s="42">
        <v>0.34437982801998401</v>
      </c>
      <c r="Z351" s="42">
        <v>0.35162070788148198</v>
      </c>
      <c r="AA351" s="42">
        <v>0.357460632156199</v>
      </c>
      <c r="AB351" s="42">
        <v>0.36198739530572299</v>
      </c>
      <c r="AC351" s="42">
        <v>0.36524518150718399</v>
      </c>
      <c r="AD351" s="42">
        <v>0.36755692138557999</v>
      </c>
      <c r="AE351" s="42">
        <v>0.36911996903204702</v>
      </c>
      <c r="AF351" s="42">
        <v>0.37000669914908102</v>
      </c>
      <c r="AG351" s="42">
        <v>0.37020344502894098</v>
      </c>
      <c r="AH351" s="42">
        <v>0.36980697998950901</v>
      </c>
      <c r="AI351" s="42">
        <v>0.36905793562751699</v>
      </c>
      <c r="AJ351" s="42">
        <v>0.36815257200694701</v>
      </c>
      <c r="AK351" s="42">
        <v>0.36720629334634203</v>
      </c>
    </row>
    <row r="352" spans="1:37" s="42" customFormat="1" x14ac:dyDescent="0.2">
      <c r="A352" s="42" t="s">
        <v>523</v>
      </c>
      <c r="B352" s="42" t="s">
        <v>522</v>
      </c>
      <c r="C352" s="42" t="s">
        <v>338</v>
      </c>
      <c r="D352" s="42" t="s">
        <v>521</v>
      </c>
      <c r="E352" s="56" t="str">
        <f>VLOOKUP(C352,Classif!$C$3:$I$220,7,0)</f>
        <v>LMC</v>
      </c>
      <c r="F352" s="42" t="s">
        <v>748</v>
      </c>
      <c r="S352" s="42">
        <v>0.23965099999113201</v>
      </c>
      <c r="T352" s="42">
        <v>0.26725284245707598</v>
      </c>
      <c r="U352" s="42">
        <v>0.29377737370023599</v>
      </c>
      <c r="V352" s="42">
        <v>0.31998913005533403</v>
      </c>
      <c r="W352" s="42">
        <v>0.34590340398486402</v>
      </c>
      <c r="X352" s="42">
        <v>0.37064696283734799</v>
      </c>
      <c r="Y352" s="42">
        <v>0.39337455856383502</v>
      </c>
      <c r="Z352" s="42">
        <v>0.41405269506516701</v>
      </c>
      <c r="AA352" s="42">
        <v>0.43259052804778902</v>
      </c>
      <c r="AB352" s="42">
        <v>0.44892153386313199</v>
      </c>
      <c r="AC352" s="42">
        <v>0.463059059619011</v>
      </c>
      <c r="AD352" s="42">
        <v>0.47448496057023998</v>
      </c>
      <c r="AE352" s="42">
        <v>0.483288492232197</v>
      </c>
      <c r="AF352" s="42">
        <v>0.48910875342495802</v>
      </c>
      <c r="AG352" s="42">
        <v>0.492350633136177</v>
      </c>
      <c r="AH352" s="42">
        <v>0.49308658283318701</v>
      </c>
      <c r="AI352" s="42">
        <v>0.49138910742376302</v>
      </c>
      <c r="AJ352" s="42">
        <v>0.487496483564132</v>
      </c>
      <c r="AK352" s="42">
        <v>0.48211027079702101</v>
      </c>
    </row>
    <row r="353" spans="1:37" s="42" customFormat="1" x14ac:dyDescent="0.2">
      <c r="A353" s="42" t="s">
        <v>523</v>
      </c>
      <c r="B353" s="42" t="s">
        <v>522</v>
      </c>
      <c r="C353" s="42" t="s">
        <v>399</v>
      </c>
      <c r="D353" s="42" t="s">
        <v>521</v>
      </c>
      <c r="E353" s="56" t="str">
        <f>VLOOKUP(C353,Classif!$C$3:$I$220,7,0)</f>
        <v/>
      </c>
      <c r="F353" s="42" t="s">
        <v>748</v>
      </c>
      <c r="S353" s="42">
        <v>0.25087000025581602</v>
      </c>
      <c r="T353" s="42">
        <v>0.27074751992708002</v>
      </c>
      <c r="U353" s="42">
        <v>0.29034362201607</v>
      </c>
      <c r="V353" s="42">
        <v>0.30915564281314201</v>
      </c>
      <c r="W353" s="42">
        <v>0.32664708794394998</v>
      </c>
      <c r="X353" s="42">
        <v>0.34298761292714203</v>
      </c>
      <c r="Y353" s="42">
        <v>0.35845705215904999</v>
      </c>
      <c r="Z353" s="42">
        <v>0.37294672654796301</v>
      </c>
      <c r="AA353" s="42">
        <v>0.38627533913836998</v>
      </c>
      <c r="AB353" s="42">
        <v>0.39828735116731101</v>
      </c>
      <c r="AC353" s="42">
        <v>0.40891045539847898</v>
      </c>
      <c r="AD353" s="42">
        <v>0.41723534640842502</v>
      </c>
      <c r="AE353" s="42">
        <v>0.42333612256724401</v>
      </c>
      <c r="AF353" s="42">
        <v>0.42739118800672699</v>
      </c>
      <c r="AG353" s="42">
        <v>0.42954791102787299</v>
      </c>
      <c r="AH353" s="42">
        <v>0.42990393738124599</v>
      </c>
      <c r="AI353" s="42">
        <v>0.42860907369158402</v>
      </c>
      <c r="AJ353" s="42">
        <v>0.42580589683875097</v>
      </c>
      <c r="AK353" s="42">
        <v>0.42164166418973298</v>
      </c>
    </row>
    <row r="354" spans="1:37" s="42" customFormat="1" x14ac:dyDescent="0.2">
      <c r="A354" s="42" t="s">
        <v>523</v>
      </c>
      <c r="B354" s="42" t="s">
        <v>522</v>
      </c>
      <c r="C354" s="42" t="s">
        <v>497</v>
      </c>
      <c r="D354" s="42" t="s">
        <v>521</v>
      </c>
      <c r="E354" s="56" t="str">
        <f>VLOOKUP(C354,Classif!$C$3:$I$220,7,0)</f>
        <v>HIC</v>
      </c>
      <c r="F354" s="42" t="s">
        <v>748</v>
      </c>
      <c r="S354" s="42">
        <v>0.27333099999999999</v>
      </c>
      <c r="T354" s="42">
        <v>0.27600320192494099</v>
      </c>
      <c r="U354" s="42">
        <v>0.278637253405632</v>
      </c>
      <c r="V354" s="42">
        <v>0.28031355015460002</v>
      </c>
      <c r="W354" s="42">
        <v>0.28074733875605601</v>
      </c>
      <c r="X354" s="42">
        <v>0.27984770022598399</v>
      </c>
      <c r="Y354" s="42">
        <v>0.277148022203487</v>
      </c>
      <c r="Z354" s="42">
        <v>0.27284056400051598</v>
      </c>
      <c r="AA354" s="42">
        <v>0.26751191430141702</v>
      </c>
      <c r="AB354" s="42">
        <v>0.26145331461320998</v>
      </c>
      <c r="AC354" s="42">
        <v>0.25505200521125498</v>
      </c>
      <c r="AD354" s="42">
        <v>0.24813901430601101</v>
      </c>
      <c r="AE354" s="42">
        <v>0.24089873339257101</v>
      </c>
      <c r="AF354" s="42">
        <v>0.23337859998365501</v>
      </c>
      <c r="AG354" s="42">
        <v>0.22559840666240999</v>
      </c>
      <c r="AH354" s="42">
        <v>0.21766867502381901</v>
      </c>
      <c r="AI354" s="42">
        <v>0.20973934363211999</v>
      </c>
      <c r="AJ354" s="42">
        <v>0.20205842009125799</v>
      </c>
      <c r="AK354" s="42">
        <v>0.19473382912791401</v>
      </c>
    </row>
    <row r="355" spans="1:37" s="42" customFormat="1" x14ac:dyDescent="0.2">
      <c r="A355" s="42" t="s">
        <v>523</v>
      </c>
      <c r="B355" s="42" t="s">
        <v>522</v>
      </c>
      <c r="C355" s="42" t="s">
        <v>452</v>
      </c>
      <c r="D355" s="42" t="s">
        <v>521</v>
      </c>
      <c r="E355" s="56" t="str">
        <f>VLOOKUP(C355,Classif!$C$3:$I$220,7,0)</f>
        <v/>
      </c>
      <c r="F355" s="42" t="s">
        <v>748</v>
      </c>
      <c r="S355" s="42">
        <v>0.179895999999999</v>
      </c>
      <c r="T355" s="42">
        <v>0.19053146741277299</v>
      </c>
      <c r="U355" s="42">
        <v>0.20081841979137899</v>
      </c>
      <c r="V355" s="42">
        <v>0.21066055446159901</v>
      </c>
      <c r="W355" s="42">
        <v>0.21946056353555299</v>
      </c>
      <c r="X355" s="42">
        <v>0.22683851581481199</v>
      </c>
      <c r="Y355" s="42">
        <v>0.23283792958287</v>
      </c>
      <c r="Z355" s="42">
        <v>0.237499178172565</v>
      </c>
      <c r="AA355" s="42">
        <v>0.24112895307006199</v>
      </c>
      <c r="AB355" s="42">
        <v>0.24370180660931501</v>
      </c>
      <c r="AC355" s="42">
        <v>0.24547835620357999</v>
      </c>
      <c r="AD355" s="42">
        <v>0.24641994272644099</v>
      </c>
      <c r="AE355" s="42">
        <v>0.24652470226074599</v>
      </c>
      <c r="AF355" s="42">
        <v>0.245737296186506</v>
      </c>
      <c r="AG355" s="42">
        <v>0.244125123762404</v>
      </c>
      <c r="AH355" s="42">
        <v>0.241596088136529</v>
      </c>
      <c r="AI355" s="42">
        <v>0.23818097979883501</v>
      </c>
      <c r="AJ355" s="42">
        <v>0.23406751581305801</v>
      </c>
      <c r="AK355" s="42">
        <v>0.22952734101014699</v>
      </c>
    </row>
    <row r="356" spans="1:37" s="42" customFormat="1" x14ac:dyDescent="0.2">
      <c r="A356" s="42" t="s">
        <v>523</v>
      </c>
      <c r="B356" s="42" t="s">
        <v>522</v>
      </c>
      <c r="C356" s="42" t="s">
        <v>424</v>
      </c>
      <c r="D356" s="42" t="s">
        <v>521</v>
      </c>
      <c r="E356" s="56" t="str">
        <f>VLOOKUP(C356,Classif!$C$3:$I$220,7,0)</f>
        <v>UMC</v>
      </c>
      <c r="F356" s="42" t="s">
        <v>748</v>
      </c>
      <c r="S356" s="42">
        <v>0.17426700000000001</v>
      </c>
      <c r="T356" s="42">
        <v>0.182615346297097</v>
      </c>
      <c r="U356" s="42">
        <v>0.19018135008554399</v>
      </c>
      <c r="V356" s="42">
        <v>0.19667653822933101</v>
      </c>
      <c r="W356" s="42">
        <v>0.202139083815883</v>
      </c>
      <c r="X356" s="42">
        <v>0.20652734338261</v>
      </c>
      <c r="Y356" s="42">
        <v>0.20989776514056999</v>
      </c>
      <c r="Z356" s="42">
        <v>0.21206917211533599</v>
      </c>
      <c r="AA356" s="42">
        <v>0.212989450263978</v>
      </c>
      <c r="AB356" s="42">
        <v>0.21288589415468101</v>
      </c>
      <c r="AC356" s="42">
        <v>0.21184322849791801</v>
      </c>
      <c r="AD356" s="42">
        <v>0.209844829035331</v>
      </c>
      <c r="AE356" s="42">
        <v>0.206992314624103</v>
      </c>
      <c r="AF356" s="42">
        <v>0.203381864979708</v>
      </c>
      <c r="AG356" s="42">
        <v>0.199188373056432</v>
      </c>
      <c r="AH356" s="42">
        <v>0.1946001949218</v>
      </c>
      <c r="AI356" s="42">
        <v>0.189823557633756</v>
      </c>
      <c r="AJ356" s="42">
        <v>0.18499965147956399</v>
      </c>
      <c r="AK356" s="42">
        <v>0.18019511762464799</v>
      </c>
    </row>
    <row r="357" spans="1:37" s="42" customFormat="1" x14ac:dyDescent="0.2">
      <c r="A357" s="42" t="s">
        <v>523</v>
      </c>
      <c r="B357" s="42" t="s">
        <v>522</v>
      </c>
      <c r="C357" s="42" t="s">
        <v>337</v>
      </c>
      <c r="D357" s="42" t="s">
        <v>521</v>
      </c>
      <c r="E357" s="56" t="str">
        <f>VLOOKUP(C357,Classif!$C$3:$I$220,7,0)</f>
        <v>LMC</v>
      </c>
      <c r="F357" s="42" t="s">
        <v>748</v>
      </c>
      <c r="S357" s="42">
        <v>0.18308099999999999</v>
      </c>
      <c r="T357" s="42">
        <v>0.18501651219429999</v>
      </c>
      <c r="U357" s="42">
        <v>0.18664992998858301</v>
      </c>
      <c r="V357" s="42">
        <v>0.18706574786275701</v>
      </c>
      <c r="W357" s="42">
        <v>0.18642007909934399</v>
      </c>
      <c r="X357" s="42">
        <v>0.184436433573231</v>
      </c>
      <c r="Y357" s="42">
        <v>0.18097708302033599</v>
      </c>
      <c r="Z357" s="42">
        <v>0.17641043031711601</v>
      </c>
      <c r="AA357" s="42">
        <v>0.171023602887239</v>
      </c>
      <c r="AB357" s="42">
        <v>0.164970686642196</v>
      </c>
      <c r="AC357" s="42">
        <v>0.158595969362605</v>
      </c>
      <c r="AD357" s="42">
        <v>0.15327491069655599</v>
      </c>
      <c r="AE357" s="42">
        <v>0.14885699980192399</v>
      </c>
      <c r="AF357" s="42">
        <v>0.14522155355557001</v>
      </c>
      <c r="AG357" s="42">
        <v>0.142173739179275</v>
      </c>
      <c r="AH357" s="42">
        <v>0.13967507866728299</v>
      </c>
      <c r="AI357" s="42">
        <v>0.137660132428364</v>
      </c>
      <c r="AJ357" s="42">
        <v>0.13610803106894401</v>
      </c>
      <c r="AK357" s="42">
        <v>0.13507950568030699</v>
      </c>
    </row>
    <row r="358" spans="1:37" s="42" customFormat="1" x14ac:dyDescent="0.2">
      <c r="A358" s="42" t="s">
        <v>523</v>
      </c>
      <c r="B358" s="42" t="s">
        <v>522</v>
      </c>
      <c r="C358" s="42" t="s">
        <v>364</v>
      </c>
      <c r="D358" s="42" t="s">
        <v>521</v>
      </c>
      <c r="E358" s="56" t="str">
        <f>VLOOKUP(C358,Classif!$C$3:$I$220,7,0)</f>
        <v>LMC</v>
      </c>
      <c r="F358" s="42" t="s">
        <v>748</v>
      </c>
      <c r="S358" s="42">
        <v>0.16540698656170399</v>
      </c>
      <c r="T358" s="42">
        <v>0.17593590810124901</v>
      </c>
      <c r="U358" s="42">
        <v>0.18480031156427701</v>
      </c>
      <c r="V358" s="42">
        <v>0.19254336138758801</v>
      </c>
      <c r="W358" s="42">
        <v>0.19926397140139199</v>
      </c>
      <c r="X358" s="42">
        <v>0.204428624441407</v>
      </c>
      <c r="Y358" s="42">
        <v>0.20803667131230699</v>
      </c>
      <c r="Z358" s="42">
        <v>0.210321525137799</v>
      </c>
      <c r="AA358" s="42">
        <v>0.21123231403293499</v>
      </c>
      <c r="AB358" s="42">
        <v>0.21091601413165101</v>
      </c>
      <c r="AC358" s="42">
        <v>0.209603757937248</v>
      </c>
      <c r="AD358" s="42">
        <v>0.208413908152179</v>
      </c>
      <c r="AE358" s="42">
        <v>0.207117402813671</v>
      </c>
      <c r="AF358" s="42">
        <v>0.20580601247091701</v>
      </c>
      <c r="AG358" s="42">
        <v>0.20447541739687</v>
      </c>
      <c r="AH358" s="42">
        <v>0.20336437513886599</v>
      </c>
      <c r="AI358" s="42">
        <v>0.202360533446031</v>
      </c>
      <c r="AJ358" s="42">
        <v>0.20149318870792099</v>
      </c>
      <c r="AK358" s="42">
        <v>0.200751344108687</v>
      </c>
    </row>
    <row r="359" spans="1:37" s="42" customFormat="1" x14ac:dyDescent="0.2">
      <c r="A359" s="42" t="s">
        <v>523</v>
      </c>
      <c r="B359" s="42" t="s">
        <v>522</v>
      </c>
      <c r="C359" s="42" t="s">
        <v>341</v>
      </c>
      <c r="D359" s="42" t="s">
        <v>521</v>
      </c>
      <c r="E359" s="56" t="str">
        <f>VLOOKUP(C359,Classif!$C$3:$I$220,7,0)</f>
        <v>UMC</v>
      </c>
      <c r="F359" s="42" t="s">
        <v>748</v>
      </c>
      <c r="S359" s="42">
        <v>0.109333</v>
      </c>
      <c r="T359" s="42">
        <v>0.109723146050847</v>
      </c>
      <c r="U359" s="42">
        <v>0.110016118278742</v>
      </c>
      <c r="V359" s="42">
        <v>0.11004297387975</v>
      </c>
      <c r="W359" s="42">
        <v>0.10974205675070001</v>
      </c>
      <c r="X359" s="42">
        <v>0.10900274239555</v>
      </c>
      <c r="Y359" s="42">
        <v>0.107771211880459</v>
      </c>
      <c r="Z359" s="42">
        <v>0.106123377671864</v>
      </c>
      <c r="AA359" s="42">
        <v>0.10419626747585101</v>
      </c>
      <c r="AB359" s="42">
        <v>0.102030346446777</v>
      </c>
      <c r="AC359" s="42">
        <v>9.9697973967225503E-2</v>
      </c>
      <c r="AD359" s="42">
        <v>9.7269889409758503E-2</v>
      </c>
      <c r="AE359" s="42">
        <v>9.4782400338259604E-2</v>
      </c>
      <c r="AF359" s="42">
        <v>9.2266641349011302E-2</v>
      </c>
      <c r="AG359" s="42">
        <v>8.9862744437032196E-2</v>
      </c>
      <c r="AH359" s="42">
        <v>8.7575151724181802E-2</v>
      </c>
      <c r="AI359" s="42">
        <v>8.5405481711419595E-2</v>
      </c>
      <c r="AJ359" s="42">
        <v>8.3365534753507706E-2</v>
      </c>
      <c r="AK359" s="42">
        <v>8.1489891042778304E-2</v>
      </c>
    </row>
    <row r="360" spans="1:37" s="42" customFormat="1" x14ac:dyDescent="0.2">
      <c r="A360" s="42" t="s">
        <v>523</v>
      </c>
      <c r="B360" s="42" t="s">
        <v>522</v>
      </c>
      <c r="C360" s="42" t="s">
        <v>351</v>
      </c>
      <c r="D360" s="42" t="s">
        <v>521</v>
      </c>
      <c r="E360" s="56" t="str">
        <f>VLOOKUP(C360,Classif!$C$3:$I$220,7,0)</f>
        <v>UMC</v>
      </c>
      <c r="F360" s="42" t="s">
        <v>748</v>
      </c>
      <c r="S360" s="42">
        <v>0.104058</v>
      </c>
      <c r="T360" s="42">
        <v>0.10646653937261</v>
      </c>
      <c r="U360" s="42">
        <v>0.10836593551726301</v>
      </c>
      <c r="V360" s="42">
        <v>0.109528365089774</v>
      </c>
      <c r="W360" s="42">
        <v>0.110244616483436</v>
      </c>
      <c r="X360" s="42">
        <v>0.110355011762213</v>
      </c>
      <c r="Y360" s="42">
        <v>0.109688028976444</v>
      </c>
      <c r="Z360" s="42">
        <v>0.10829194588881599</v>
      </c>
      <c r="AA360" s="42">
        <v>0.10619335021062</v>
      </c>
      <c r="AB360" s="42">
        <v>0.103517348561774</v>
      </c>
      <c r="AC360" s="42">
        <v>0.100607807395308</v>
      </c>
      <c r="AD360" s="42">
        <v>9.8195293706568196E-2</v>
      </c>
      <c r="AE360" s="42">
        <v>9.6196786671541107E-2</v>
      </c>
      <c r="AF360" s="42">
        <v>9.4555042326292305E-2</v>
      </c>
      <c r="AG360" s="42">
        <v>9.3141622696075593E-2</v>
      </c>
      <c r="AH360" s="42">
        <v>9.19735845246685E-2</v>
      </c>
      <c r="AI360" s="42">
        <v>9.1013084529631097E-2</v>
      </c>
      <c r="AJ360" s="42">
        <v>9.03086840445812E-2</v>
      </c>
      <c r="AK360" s="42">
        <v>8.9889950922982506E-2</v>
      </c>
    </row>
    <row r="361" spans="1:37" s="42" customFormat="1" x14ac:dyDescent="0.2"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</row>
    <row r="362" spans="1:37" s="42" customFormat="1" x14ac:dyDescent="0.2"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</row>
    <row r="363" spans="1:37" s="42" customFormat="1" x14ac:dyDescent="0.2"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</row>
    <row r="364" spans="1:37" s="42" customFormat="1" x14ac:dyDescent="0.2"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</row>
    <row r="365" spans="1:37" s="42" customFormat="1" x14ac:dyDescent="0.2"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</row>
    <row r="366" spans="1:37" s="42" customFormat="1" x14ac:dyDescent="0.2"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2E6DD-19FB-4ED7-9773-D928E4F8A269}">
  <sheetPr>
    <tabColor theme="8" tint="0.59999389629810485"/>
  </sheetPr>
  <dimension ref="A1:R220"/>
  <sheetViews>
    <sheetView topLeftCell="A121" workbookViewId="0">
      <selection activeCell="D139" sqref="D139"/>
    </sheetView>
  </sheetViews>
  <sheetFormatPr defaultColWidth="17.1640625" defaultRowHeight="15" x14ac:dyDescent="0.2"/>
  <cols>
    <col min="1" max="15" width="17.1640625" style="41"/>
    <col min="16" max="18" width="20.5" customWidth="1"/>
    <col min="19" max="16384" width="17.1640625" style="41"/>
  </cols>
  <sheetData>
    <row r="1" spans="1:14" x14ac:dyDescent="0.2">
      <c r="C1" s="59">
        <v>1.0591141232470418</v>
      </c>
    </row>
    <row r="2" spans="1:14" ht="15.75" x14ac:dyDescent="0.25">
      <c r="E2" s="45" t="s">
        <v>628</v>
      </c>
      <c r="F2" s="45" t="s">
        <v>627</v>
      </c>
      <c r="G2" s="41" t="s">
        <v>523</v>
      </c>
      <c r="H2" s="41" t="s">
        <v>747</v>
      </c>
      <c r="I2" s="41" t="s">
        <v>749</v>
      </c>
      <c r="J2" s="41" t="s">
        <v>796</v>
      </c>
    </row>
    <row r="3" spans="1:14" x14ac:dyDescent="0.2">
      <c r="A3" s="41" t="s">
        <v>765</v>
      </c>
      <c r="B3" s="41" t="s">
        <v>533</v>
      </c>
      <c r="C3" s="41" t="s">
        <v>519</v>
      </c>
      <c r="D3" s="41" t="s">
        <v>160</v>
      </c>
      <c r="E3" s="41" t="str">
        <f t="shared" ref="E3:E66" si="0">VLOOKUP(B3,$L$3:$N$6,2,FALSE)</f>
        <v>LIC</v>
      </c>
      <c r="F3" s="41" t="str">
        <f t="shared" ref="F3:F66" si="1">IF(E3="HIC","HIC","LMY")</f>
        <v>LMY</v>
      </c>
      <c r="G3" s="41" t="str">
        <f>IFERROR(VLOOKUP(C3,IIASA!$C$2:$D$173,2,0),"")</f>
        <v/>
      </c>
      <c r="H3" s="41" t="str">
        <f>IFERROR(VLOOKUP(C3,IIASA!$C$174:$D$360,2,0),"")</f>
        <v>Population</v>
      </c>
      <c r="I3" s="41" t="str">
        <f t="shared" ref="I3:I66" si="2">IF(OR(H3="",G3=""),"",E3)</f>
        <v/>
      </c>
      <c r="J3" s="41" t="s">
        <v>652</v>
      </c>
      <c r="L3" s="44" t="s">
        <v>533</v>
      </c>
      <c r="M3" s="44" t="s">
        <v>626</v>
      </c>
      <c r="N3" s="44" t="s">
        <v>625</v>
      </c>
    </row>
    <row r="4" spans="1:14" x14ac:dyDescent="0.2">
      <c r="B4" s="41" t="s">
        <v>540</v>
      </c>
      <c r="C4" s="41" t="s">
        <v>517</v>
      </c>
      <c r="D4" s="41" t="s">
        <v>272</v>
      </c>
      <c r="E4" s="41" t="str">
        <f t="shared" si="0"/>
        <v>UMC</v>
      </c>
      <c r="F4" s="41" t="str">
        <f t="shared" si="1"/>
        <v>LMY</v>
      </c>
      <c r="G4" s="41" t="str">
        <f>IFERROR(VLOOKUP(C4,IIASA!$C$2:$D$173,2,0),"")</f>
        <v/>
      </c>
      <c r="H4" s="41" t="str">
        <f>IFERROR(VLOOKUP(C4,IIASA!$C$174:$D$360,2,0),"")</f>
        <v>Population</v>
      </c>
      <c r="I4" s="41" t="str">
        <f t="shared" si="2"/>
        <v/>
      </c>
      <c r="J4" s="41" t="s">
        <v>705</v>
      </c>
      <c r="L4" s="44" t="s">
        <v>531</v>
      </c>
      <c r="M4" s="44" t="s">
        <v>624</v>
      </c>
      <c r="N4" s="44" t="s">
        <v>623</v>
      </c>
    </row>
    <row r="5" spans="1:14" x14ac:dyDescent="0.2">
      <c r="B5" s="41" t="s">
        <v>531</v>
      </c>
      <c r="C5" s="41" t="s">
        <v>473</v>
      </c>
      <c r="D5" s="41" t="s">
        <v>127</v>
      </c>
      <c r="E5" s="41" t="str">
        <f t="shared" si="0"/>
        <v>LMC</v>
      </c>
      <c r="F5" s="41" t="str">
        <f t="shared" si="1"/>
        <v>LMY</v>
      </c>
      <c r="G5" s="41" t="str">
        <f>IFERROR(VLOOKUP(C5,IIASA!$C$2:$D$173,2,0),"")</f>
        <v>GDP|PPP</v>
      </c>
      <c r="H5" s="41" t="str">
        <f>IFERROR(VLOOKUP(C5,IIASA!$C$174:$D$360,2,0),"")</f>
        <v>Population</v>
      </c>
      <c r="I5" s="41" t="str">
        <f t="shared" si="2"/>
        <v>LMC</v>
      </c>
      <c r="J5" s="41" t="s">
        <v>671</v>
      </c>
      <c r="L5" s="44" t="s">
        <v>540</v>
      </c>
      <c r="M5" s="44" t="s">
        <v>622</v>
      </c>
      <c r="N5" s="44" t="s">
        <v>621</v>
      </c>
    </row>
    <row r="6" spans="1:14" x14ac:dyDescent="0.2">
      <c r="B6" s="41" t="s">
        <v>540</v>
      </c>
      <c r="C6" s="41" t="s">
        <v>620</v>
      </c>
      <c r="D6" s="41" t="s">
        <v>619</v>
      </c>
      <c r="E6" s="41" t="str">
        <f t="shared" si="0"/>
        <v>UMC</v>
      </c>
      <c r="F6" s="41" t="str">
        <f t="shared" si="1"/>
        <v>LMY</v>
      </c>
      <c r="G6" s="41" t="str">
        <f>IFERROR(VLOOKUP(C6,IIASA!$C$2:$D$173,2,0),"")</f>
        <v/>
      </c>
      <c r="H6" s="41" t="str">
        <f>IFERROR(VLOOKUP(C6,IIASA!$C$174:$D$360,2,0),"")</f>
        <v/>
      </c>
      <c r="I6" s="41" t="str">
        <f t="shared" si="2"/>
        <v/>
      </c>
      <c r="J6" s="41" t="s">
        <v>709</v>
      </c>
      <c r="L6" s="44" t="s">
        <v>537</v>
      </c>
      <c r="M6" s="44" t="s">
        <v>618</v>
      </c>
      <c r="N6" s="44" t="s">
        <v>617</v>
      </c>
    </row>
    <row r="7" spans="1:14" x14ac:dyDescent="0.2">
      <c r="B7" s="41" t="s">
        <v>537</v>
      </c>
      <c r="C7" s="41" t="s">
        <v>616</v>
      </c>
      <c r="D7" s="41" t="s">
        <v>615</v>
      </c>
      <c r="E7" s="41" t="str">
        <f t="shared" si="0"/>
        <v>HIC</v>
      </c>
      <c r="F7" s="41" t="str">
        <f t="shared" si="1"/>
        <v>HIC</v>
      </c>
      <c r="G7" s="41" t="str">
        <f>IFERROR(VLOOKUP(C7,IIASA!$C$2:$D$173,2,0),"")</f>
        <v/>
      </c>
      <c r="H7" s="41" t="str">
        <f>IFERROR(VLOOKUP(C7,IIASA!$C$174:$D$360,2,0),"")</f>
        <v/>
      </c>
      <c r="I7" s="41" t="str">
        <f t="shared" si="2"/>
        <v/>
      </c>
      <c r="J7" s="41" t="s">
        <v>705</v>
      </c>
    </row>
    <row r="8" spans="1:14" x14ac:dyDescent="0.2">
      <c r="B8" s="41" t="s">
        <v>531</v>
      </c>
      <c r="C8" s="41" t="s">
        <v>518</v>
      </c>
      <c r="D8" s="41" t="s">
        <v>94</v>
      </c>
      <c r="E8" s="41" t="str">
        <f t="shared" si="0"/>
        <v>LMC</v>
      </c>
      <c r="F8" s="41" t="str">
        <f t="shared" si="1"/>
        <v>LMY</v>
      </c>
      <c r="G8" s="41" t="str">
        <f>IFERROR(VLOOKUP(C8,IIASA!$C$2:$D$173,2,0),"")</f>
        <v/>
      </c>
      <c r="H8" s="41" t="str">
        <f>IFERROR(VLOOKUP(C8,IIASA!$C$174:$D$360,2,0),"")</f>
        <v>Population</v>
      </c>
      <c r="I8" s="41" t="str">
        <f t="shared" si="2"/>
        <v/>
      </c>
      <c r="J8" s="41" t="s">
        <v>648</v>
      </c>
    </row>
    <row r="9" spans="1:14" x14ac:dyDescent="0.2">
      <c r="B9" s="41" t="s">
        <v>537</v>
      </c>
      <c r="C9" s="41" t="s">
        <v>614</v>
      </c>
      <c r="D9" s="41" t="s">
        <v>191</v>
      </c>
      <c r="E9" s="41" t="str">
        <f t="shared" si="0"/>
        <v>HIC</v>
      </c>
      <c r="F9" s="41" t="str">
        <f t="shared" si="1"/>
        <v>HIC</v>
      </c>
      <c r="G9" s="41" t="str">
        <f>IFERROR(VLOOKUP(C9,IIASA!$C$2:$D$173,2,0),"")</f>
        <v/>
      </c>
      <c r="H9" s="41" t="str">
        <f>IFERROR(VLOOKUP(C9,IIASA!$C$174:$D$360,2,0),"")</f>
        <v/>
      </c>
      <c r="I9" s="41" t="str">
        <f t="shared" si="2"/>
        <v/>
      </c>
      <c r="J9" s="41" t="s">
        <v>680</v>
      </c>
    </row>
    <row r="10" spans="1:14" x14ac:dyDescent="0.2">
      <c r="B10" s="41" t="s">
        <v>540</v>
      </c>
      <c r="C10" s="41" t="s">
        <v>515</v>
      </c>
      <c r="D10" s="41" t="s">
        <v>218</v>
      </c>
      <c r="E10" s="41" t="str">
        <f t="shared" si="0"/>
        <v>UMC</v>
      </c>
      <c r="F10" s="41" t="str">
        <f t="shared" si="1"/>
        <v>LMY</v>
      </c>
      <c r="G10" s="41" t="str">
        <f>IFERROR(VLOOKUP(C10,IIASA!$C$2:$D$173,2,0),"")</f>
        <v>GDP|PPP</v>
      </c>
      <c r="H10" s="41" t="str">
        <f>IFERROR(VLOOKUP(C10,IIASA!$C$174:$D$360,2,0),"")</f>
        <v>Population</v>
      </c>
      <c r="I10" s="41" t="str">
        <f t="shared" si="2"/>
        <v>UMC</v>
      </c>
      <c r="J10" s="41" t="s">
        <v>680</v>
      </c>
    </row>
    <row r="11" spans="1:14" x14ac:dyDescent="0.2">
      <c r="B11" s="41" t="s">
        <v>540</v>
      </c>
      <c r="C11" s="41" t="s">
        <v>514</v>
      </c>
      <c r="D11" s="41" t="s">
        <v>135</v>
      </c>
      <c r="E11" s="41" t="str">
        <f t="shared" si="0"/>
        <v>UMC</v>
      </c>
      <c r="F11" s="41" t="str">
        <f t="shared" si="1"/>
        <v>LMY</v>
      </c>
      <c r="G11" s="41" t="str">
        <f>IFERROR(VLOOKUP(C11,IIASA!$C$2:$D$173,2,0),"")</f>
        <v>GDP|PPP</v>
      </c>
      <c r="H11" s="41" t="str">
        <f>IFERROR(VLOOKUP(C11,IIASA!$C$174:$D$360,2,0),"")</f>
        <v>Population</v>
      </c>
      <c r="I11" s="41" t="str">
        <f t="shared" si="2"/>
        <v>UMC</v>
      </c>
      <c r="J11" s="41" t="s">
        <v>705</v>
      </c>
    </row>
    <row r="12" spans="1:14" x14ac:dyDescent="0.2">
      <c r="B12" s="41" t="s">
        <v>537</v>
      </c>
      <c r="C12" s="41" t="s">
        <v>613</v>
      </c>
      <c r="D12" s="41" t="s">
        <v>192</v>
      </c>
      <c r="E12" s="41" t="str">
        <f t="shared" si="0"/>
        <v>HIC</v>
      </c>
      <c r="F12" s="41" t="str">
        <f t="shared" si="1"/>
        <v>HIC</v>
      </c>
      <c r="G12" s="41" t="str">
        <f>IFERROR(VLOOKUP(C12,IIASA!$C$2:$D$173,2,0),"")</f>
        <v/>
      </c>
      <c r="H12" s="41" t="str">
        <f>IFERROR(VLOOKUP(C12,IIASA!$C$174:$D$360,2,0),"")</f>
        <v/>
      </c>
      <c r="I12" s="41" t="str">
        <f t="shared" si="2"/>
        <v/>
      </c>
      <c r="J12" s="41" t="s">
        <v>680</v>
      </c>
    </row>
    <row r="13" spans="1:14" x14ac:dyDescent="0.2">
      <c r="B13" s="41" t="s">
        <v>537</v>
      </c>
      <c r="C13" s="41" t="s">
        <v>513</v>
      </c>
      <c r="D13" s="41" t="s">
        <v>231</v>
      </c>
      <c r="E13" s="41" t="str">
        <f t="shared" si="0"/>
        <v>HIC</v>
      </c>
      <c r="F13" s="41" t="str">
        <f t="shared" si="1"/>
        <v>HIC</v>
      </c>
      <c r="G13" s="41" t="str">
        <f>IFERROR(VLOOKUP(C13,IIASA!$C$2:$D$173,2,0),"")</f>
        <v>GDP|PPP</v>
      </c>
      <c r="H13" s="41" t="str">
        <f>IFERROR(VLOOKUP(C13,IIASA!$C$174:$D$360,2,0),"")</f>
        <v>Population</v>
      </c>
      <c r="I13" s="41" t="str">
        <f t="shared" si="2"/>
        <v>HIC</v>
      </c>
      <c r="J13" s="41" t="s">
        <v>709</v>
      </c>
    </row>
    <row r="14" spans="1:14" x14ac:dyDescent="0.2">
      <c r="B14" s="41" t="s">
        <v>537</v>
      </c>
      <c r="C14" s="41" t="s">
        <v>512</v>
      </c>
      <c r="D14" s="41" t="s">
        <v>285</v>
      </c>
      <c r="E14" s="41" t="str">
        <f t="shared" si="0"/>
        <v>HIC</v>
      </c>
      <c r="F14" s="41" t="str">
        <f t="shared" si="1"/>
        <v>HIC</v>
      </c>
      <c r="G14" s="41" t="str">
        <f>IFERROR(VLOOKUP(C14,IIASA!$C$2:$D$173,2,0),"")</f>
        <v>GDP|PPP</v>
      </c>
      <c r="H14" s="41" t="str">
        <f>IFERROR(VLOOKUP(C14,IIASA!$C$174:$D$360,2,0),"")</f>
        <v>Population</v>
      </c>
      <c r="I14" s="41" t="str">
        <f t="shared" si="2"/>
        <v>HIC</v>
      </c>
      <c r="J14" s="41" t="s">
        <v>705</v>
      </c>
    </row>
    <row r="15" spans="1:14" x14ac:dyDescent="0.2">
      <c r="B15" s="41" t="s">
        <v>540</v>
      </c>
      <c r="C15" s="41" t="s">
        <v>511</v>
      </c>
      <c r="D15" s="41" t="s">
        <v>136</v>
      </c>
      <c r="E15" s="41" t="str">
        <f t="shared" si="0"/>
        <v>UMC</v>
      </c>
      <c r="F15" s="41" t="str">
        <f t="shared" si="1"/>
        <v>LMY</v>
      </c>
      <c r="G15" s="41" t="str">
        <f>IFERROR(VLOOKUP(C15,IIASA!$C$2:$D$173,2,0),"")</f>
        <v>GDP|PPP</v>
      </c>
      <c r="H15" s="41" t="str">
        <f>IFERROR(VLOOKUP(C15,IIASA!$C$174:$D$360,2,0),"")</f>
        <v>Population</v>
      </c>
      <c r="I15" s="41" t="str">
        <f t="shared" si="2"/>
        <v>UMC</v>
      </c>
      <c r="J15" s="41" t="s">
        <v>705</v>
      </c>
    </row>
    <row r="16" spans="1:14" x14ac:dyDescent="0.2">
      <c r="B16" s="41" t="s">
        <v>537</v>
      </c>
      <c r="C16" s="41" t="s">
        <v>503</v>
      </c>
      <c r="D16" s="41" t="s">
        <v>612</v>
      </c>
      <c r="E16" s="41" t="str">
        <f t="shared" si="0"/>
        <v>HIC</v>
      </c>
      <c r="F16" s="41" t="str">
        <f t="shared" si="1"/>
        <v>HIC</v>
      </c>
      <c r="G16" s="41" t="str">
        <f>IFERROR(VLOOKUP(C16,IIASA!$C$2:$D$173,2,0),"")</f>
        <v>GDP|PPP</v>
      </c>
      <c r="H16" s="41" t="str">
        <f>IFERROR(VLOOKUP(C16,IIASA!$C$174:$D$360,2,0),"")</f>
        <v>Population</v>
      </c>
      <c r="I16" s="41" t="str">
        <f t="shared" si="2"/>
        <v>HIC</v>
      </c>
      <c r="J16" s="41" t="s">
        <v>680</v>
      </c>
    </row>
    <row r="17" spans="1:10" x14ac:dyDescent="0.2">
      <c r="B17" s="41" t="s">
        <v>537</v>
      </c>
      <c r="C17" s="41" t="s">
        <v>504</v>
      </c>
      <c r="D17" s="41" t="s">
        <v>137</v>
      </c>
      <c r="E17" s="41" t="str">
        <f t="shared" si="0"/>
        <v>HIC</v>
      </c>
      <c r="F17" s="41" t="str">
        <f t="shared" si="1"/>
        <v>HIC</v>
      </c>
      <c r="G17" s="41" t="str">
        <f>IFERROR(VLOOKUP(C17,IIASA!$C$2:$D$173,2,0),"")</f>
        <v>GDP|PPP</v>
      </c>
      <c r="H17" s="41" t="str">
        <f>IFERROR(VLOOKUP(C17,IIASA!$C$174:$D$360,2,0),"")</f>
        <v>Population</v>
      </c>
      <c r="I17" s="41" t="str">
        <f t="shared" si="2"/>
        <v>HIC</v>
      </c>
      <c r="J17" s="41" t="s">
        <v>671</v>
      </c>
    </row>
    <row r="18" spans="1:10" x14ac:dyDescent="0.2">
      <c r="A18" s="41" t="s">
        <v>765</v>
      </c>
      <c r="B18" s="41" t="s">
        <v>531</v>
      </c>
      <c r="C18" s="41" t="s">
        <v>506</v>
      </c>
      <c r="D18" s="41" t="s">
        <v>161</v>
      </c>
      <c r="E18" s="41" t="str">
        <f t="shared" si="0"/>
        <v>LMC</v>
      </c>
      <c r="F18" s="41" t="str">
        <f t="shared" si="1"/>
        <v>LMY</v>
      </c>
      <c r="G18" s="41" t="str">
        <f>IFERROR(VLOOKUP(C18,IIASA!$C$2:$D$173,2,0),"")</f>
        <v>GDP|PPP</v>
      </c>
      <c r="H18" s="41" t="str">
        <f>IFERROR(VLOOKUP(C18,IIASA!$C$174:$D$360,2,0),"")</f>
        <v>Population</v>
      </c>
      <c r="I18" s="41" t="str">
        <f t="shared" si="2"/>
        <v>LMC</v>
      </c>
      <c r="J18" s="41" t="s">
        <v>652</v>
      </c>
    </row>
    <row r="19" spans="1:10" x14ac:dyDescent="0.2">
      <c r="B19" s="41" t="s">
        <v>537</v>
      </c>
      <c r="C19" s="41" t="s">
        <v>497</v>
      </c>
      <c r="D19" s="41" t="s">
        <v>194</v>
      </c>
      <c r="E19" s="41" t="str">
        <f t="shared" si="0"/>
        <v>HIC</v>
      </c>
      <c r="F19" s="41" t="str">
        <f t="shared" si="1"/>
        <v>HIC</v>
      </c>
      <c r="G19" s="41" t="str">
        <f>IFERROR(VLOOKUP(C19,IIASA!$C$2:$D$173,2,0),"")</f>
        <v>GDP|PPP</v>
      </c>
      <c r="H19" s="41" t="str">
        <f>IFERROR(VLOOKUP(C19,IIASA!$C$174:$D$360,2,0),"")</f>
        <v>Population</v>
      </c>
      <c r="I19" s="41" t="str">
        <f t="shared" si="2"/>
        <v>HIC</v>
      </c>
      <c r="J19" s="41" t="s">
        <v>680</v>
      </c>
    </row>
    <row r="20" spans="1:10" x14ac:dyDescent="0.2">
      <c r="B20" s="41" t="s">
        <v>540</v>
      </c>
      <c r="C20" s="41" t="s">
        <v>501</v>
      </c>
      <c r="D20" s="41" t="s">
        <v>249</v>
      </c>
      <c r="E20" s="41" t="str">
        <f t="shared" si="0"/>
        <v>UMC</v>
      </c>
      <c r="F20" s="41" t="str">
        <f t="shared" si="1"/>
        <v>LMY</v>
      </c>
      <c r="G20" s="41" t="str">
        <f>IFERROR(VLOOKUP(C20,IIASA!$C$2:$D$173,2,0),"")</f>
        <v>GDP|PPP</v>
      </c>
      <c r="H20" s="41" t="str">
        <f>IFERROR(VLOOKUP(C20,IIASA!$C$174:$D$360,2,0),"")</f>
        <v>Population</v>
      </c>
      <c r="I20" s="41" t="str">
        <f t="shared" si="2"/>
        <v>UMC</v>
      </c>
      <c r="J20" s="41" t="s">
        <v>705</v>
      </c>
    </row>
    <row r="21" spans="1:10" x14ac:dyDescent="0.2">
      <c r="B21" s="41" t="s">
        <v>537</v>
      </c>
      <c r="C21" s="41" t="s">
        <v>509</v>
      </c>
      <c r="D21" s="41" t="s">
        <v>286</v>
      </c>
      <c r="E21" s="41" t="str">
        <f t="shared" si="0"/>
        <v>HIC</v>
      </c>
      <c r="F21" s="41" t="str">
        <f t="shared" si="1"/>
        <v>HIC</v>
      </c>
      <c r="G21" s="41" t="str">
        <f>IFERROR(VLOOKUP(C21,IIASA!$C$2:$D$173,2,0),"")</f>
        <v>GDP|PPP</v>
      </c>
      <c r="H21" s="41" t="str">
        <f>IFERROR(VLOOKUP(C21,IIASA!$C$174:$D$360,2,0),"")</f>
        <v>Population</v>
      </c>
      <c r="I21" s="41" t="str">
        <f t="shared" si="2"/>
        <v>HIC</v>
      </c>
      <c r="J21" s="41" t="s">
        <v>705</v>
      </c>
    </row>
    <row r="22" spans="1:10" x14ac:dyDescent="0.2">
      <c r="B22" s="41" t="s">
        <v>531</v>
      </c>
      <c r="C22" s="41" t="s">
        <v>500</v>
      </c>
      <c r="D22" s="41" t="s">
        <v>209</v>
      </c>
      <c r="E22" s="41" t="str">
        <f t="shared" si="0"/>
        <v>LMC</v>
      </c>
      <c r="F22" s="41" t="str">
        <f t="shared" si="1"/>
        <v>LMY</v>
      </c>
      <c r="G22" s="41" t="str">
        <f>IFERROR(VLOOKUP(C22,IIASA!$C$2:$D$173,2,0),"")</f>
        <v>GDP|PPP</v>
      </c>
      <c r="H22" s="41" t="str">
        <f>IFERROR(VLOOKUP(C22,IIASA!$C$174:$D$360,2,0),"")</f>
        <v>Population</v>
      </c>
      <c r="I22" s="41" t="str">
        <f t="shared" si="2"/>
        <v>LMC</v>
      </c>
      <c r="J22" s="41" t="s">
        <v>680</v>
      </c>
    </row>
    <row r="23" spans="1:10" x14ac:dyDescent="0.2">
      <c r="A23" s="41" t="s">
        <v>765</v>
      </c>
      <c r="B23" s="41" t="s">
        <v>531</v>
      </c>
      <c r="C23" s="41" t="s">
        <v>508</v>
      </c>
      <c r="D23" s="41" t="s">
        <v>110</v>
      </c>
      <c r="E23" s="41" t="str">
        <f t="shared" si="0"/>
        <v>LMC</v>
      </c>
      <c r="F23" s="41" t="str">
        <f t="shared" si="1"/>
        <v>LMY</v>
      </c>
      <c r="G23" s="41" t="str">
        <f>IFERROR(VLOOKUP(C23,IIASA!$C$2:$D$173,2,0),"")</f>
        <v>GDP|PPP</v>
      </c>
      <c r="H23" s="41" t="str">
        <f>IFERROR(VLOOKUP(C23,IIASA!$C$174:$D$360,2,0),"")</f>
        <v>Population</v>
      </c>
      <c r="I23" s="41" t="str">
        <f t="shared" si="2"/>
        <v>LMC</v>
      </c>
      <c r="J23" s="41" t="s">
        <v>648</v>
      </c>
    </row>
    <row r="24" spans="1:10" x14ac:dyDescent="0.2">
      <c r="B24" s="41" t="s">
        <v>537</v>
      </c>
      <c r="C24" s="41" t="s">
        <v>611</v>
      </c>
      <c r="D24" s="41" t="s">
        <v>610</v>
      </c>
      <c r="E24" s="41" t="str">
        <f t="shared" si="0"/>
        <v>HIC</v>
      </c>
      <c r="F24" s="41" t="str">
        <f t="shared" si="1"/>
        <v>HIC</v>
      </c>
      <c r="G24" s="41" t="str">
        <f>IFERROR(VLOOKUP(C24,IIASA!$C$2:$D$173,2,0),"")</f>
        <v/>
      </c>
      <c r="H24" s="41" t="str">
        <f>IFERROR(VLOOKUP(C24,IIASA!$C$174:$D$360,2,0),"")</f>
        <v/>
      </c>
      <c r="I24" s="41" t="str">
        <f t="shared" si="2"/>
        <v/>
      </c>
      <c r="J24" s="41" t="s">
        <v>665</v>
      </c>
    </row>
    <row r="25" spans="1:10" x14ac:dyDescent="0.2">
      <c r="A25" s="41" t="s">
        <v>765</v>
      </c>
      <c r="B25" s="41" t="s">
        <v>531</v>
      </c>
      <c r="C25" s="41" t="s">
        <v>495</v>
      </c>
      <c r="D25" s="41" t="s">
        <v>162</v>
      </c>
      <c r="E25" s="41" t="str">
        <f t="shared" si="0"/>
        <v>LMC</v>
      </c>
      <c r="F25" s="41" t="str">
        <f t="shared" si="1"/>
        <v>LMY</v>
      </c>
      <c r="G25" s="41" t="str">
        <f>IFERROR(VLOOKUP(C25,IIASA!$C$2:$D$173,2,0),"")</f>
        <v>GDP|PPP</v>
      </c>
      <c r="H25" s="41" t="str">
        <f>IFERROR(VLOOKUP(C25,IIASA!$C$174:$D$360,2,0),"")</f>
        <v>Population</v>
      </c>
      <c r="I25" s="41" t="str">
        <f t="shared" si="2"/>
        <v>LMC</v>
      </c>
      <c r="J25" s="41" t="s">
        <v>652</v>
      </c>
    </row>
    <row r="26" spans="1:10" x14ac:dyDescent="0.2">
      <c r="A26" s="41" t="s">
        <v>765</v>
      </c>
      <c r="B26" s="41" t="s">
        <v>531</v>
      </c>
      <c r="C26" s="41" t="s">
        <v>499</v>
      </c>
      <c r="D26" s="41" t="s">
        <v>609</v>
      </c>
      <c r="E26" s="41" t="str">
        <f t="shared" si="0"/>
        <v>LMC</v>
      </c>
      <c r="F26" s="41" t="str">
        <f t="shared" si="1"/>
        <v>LMY</v>
      </c>
      <c r="G26" s="41" t="str">
        <f>IFERROR(VLOOKUP(C26,IIASA!$C$2:$D$173,2,0),"")</f>
        <v>GDP|PPP</v>
      </c>
      <c r="H26" s="41" t="str">
        <f>IFERROR(VLOOKUP(C26,IIASA!$C$174:$D$360,2,0),"")</f>
        <v>Population</v>
      </c>
      <c r="I26" s="41" t="str">
        <f t="shared" si="2"/>
        <v>LMC</v>
      </c>
      <c r="J26" s="41" t="s">
        <v>680</v>
      </c>
    </row>
    <row r="27" spans="1:10" x14ac:dyDescent="0.2">
      <c r="B27" s="41" t="s">
        <v>540</v>
      </c>
      <c r="C27" s="41" t="s">
        <v>502</v>
      </c>
      <c r="D27" s="41" t="s">
        <v>273</v>
      </c>
      <c r="E27" s="41" t="str">
        <f t="shared" si="0"/>
        <v>UMC</v>
      </c>
      <c r="F27" s="41" t="str">
        <f t="shared" si="1"/>
        <v>LMY</v>
      </c>
      <c r="G27" s="41" t="str">
        <f>IFERROR(VLOOKUP(C27,IIASA!$C$2:$D$173,2,0),"")</f>
        <v>GDP|PPP</v>
      </c>
      <c r="H27" s="41" t="str">
        <f>IFERROR(VLOOKUP(C27,IIASA!$C$174:$D$360,2,0),"")</f>
        <v>Population</v>
      </c>
      <c r="I27" s="41" t="str">
        <f t="shared" si="2"/>
        <v>UMC</v>
      </c>
      <c r="J27" s="41" t="s">
        <v>705</v>
      </c>
    </row>
    <row r="28" spans="1:10" x14ac:dyDescent="0.2">
      <c r="A28" s="41" t="s">
        <v>765</v>
      </c>
      <c r="B28" s="41" t="s">
        <v>540</v>
      </c>
      <c r="C28" s="41" t="s">
        <v>494</v>
      </c>
      <c r="D28" s="41" t="s">
        <v>104</v>
      </c>
      <c r="E28" s="41" t="str">
        <f t="shared" si="0"/>
        <v>UMC</v>
      </c>
      <c r="F28" s="41" t="str">
        <f t="shared" si="1"/>
        <v>LMY</v>
      </c>
      <c r="G28" s="41" t="str">
        <f>IFERROR(VLOOKUP(C28,IIASA!$C$2:$D$173,2,0),"")</f>
        <v>GDP|PPP</v>
      </c>
      <c r="H28" s="41" t="str">
        <f>IFERROR(VLOOKUP(C28,IIASA!$C$174:$D$360,2,0),"")</f>
        <v>Population</v>
      </c>
      <c r="I28" s="41" t="str">
        <f t="shared" si="2"/>
        <v>UMC</v>
      </c>
      <c r="J28" s="41" t="s">
        <v>648</v>
      </c>
    </row>
    <row r="29" spans="1:10" x14ac:dyDescent="0.2">
      <c r="B29" s="41" t="s">
        <v>540</v>
      </c>
      <c r="C29" s="41" t="s">
        <v>498</v>
      </c>
      <c r="D29" s="41" t="s">
        <v>220</v>
      </c>
      <c r="E29" s="41" t="str">
        <f t="shared" si="0"/>
        <v>UMC</v>
      </c>
      <c r="F29" s="41" t="str">
        <f t="shared" si="1"/>
        <v>LMY</v>
      </c>
      <c r="G29" s="41" t="str">
        <f>IFERROR(VLOOKUP(C29,IIASA!$C$2:$D$173,2,0),"")</f>
        <v>GDP|PPP</v>
      </c>
      <c r="H29" s="41" t="str">
        <f>IFERROR(VLOOKUP(C29,IIASA!$C$174:$D$360,2,0),"")</f>
        <v>Population</v>
      </c>
      <c r="I29" s="41" t="str">
        <f t="shared" si="2"/>
        <v>UMC</v>
      </c>
      <c r="J29" s="41" t="s">
        <v>680</v>
      </c>
    </row>
    <row r="30" spans="1:10" x14ac:dyDescent="0.2">
      <c r="B30" s="41" t="s">
        <v>537</v>
      </c>
      <c r="C30" s="41" t="s">
        <v>608</v>
      </c>
      <c r="D30" s="41" t="s">
        <v>607</v>
      </c>
      <c r="E30" s="41" t="str">
        <f t="shared" si="0"/>
        <v>HIC</v>
      </c>
      <c r="F30" s="41" t="str">
        <f t="shared" si="1"/>
        <v>HIC</v>
      </c>
      <c r="G30" s="41" t="str">
        <f>IFERROR(VLOOKUP(C30,IIASA!$C$2:$D$173,2,0),"")</f>
        <v/>
      </c>
      <c r="H30" s="41" t="str">
        <f>IFERROR(VLOOKUP(C30,IIASA!$C$174:$D$360,2,0),"")</f>
        <v/>
      </c>
      <c r="I30" s="41" t="str">
        <f t="shared" si="2"/>
        <v/>
      </c>
      <c r="J30" s="41" t="s">
        <v>680</v>
      </c>
    </row>
    <row r="31" spans="1:10" x14ac:dyDescent="0.2">
      <c r="B31" s="41" t="s">
        <v>537</v>
      </c>
      <c r="C31" s="41" t="s">
        <v>496</v>
      </c>
      <c r="D31" s="41" t="s">
        <v>179</v>
      </c>
      <c r="E31" s="41" t="str">
        <f t="shared" si="0"/>
        <v>HIC</v>
      </c>
      <c r="F31" s="41" t="str">
        <f t="shared" si="1"/>
        <v>HIC</v>
      </c>
      <c r="G31" s="41" t="str">
        <f>IFERROR(VLOOKUP(C31,IIASA!$C$2:$D$173,2,0),"")</f>
        <v>GDP|PPP</v>
      </c>
      <c r="H31" s="41" t="str">
        <f>IFERROR(VLOOKUP(C31,IIASA!$C$174:$D$360,2,0),"")</f>
        <v>Population</v>
      </c>
      <c r="I31" s="41" t="str">
        <f t="shared" si="2"/>
        <v>HIC</v>
      </c>
      <c r="J31" s="41" t="s">
        <v>709</v>
      </c>
    </row>
    <row r="32" spans="1:10" x14ac:dyDescent="0.2">
      <c r="B32" s="41" t="s">
        <v>540</v>
      </c>
      <c r="C32" s="41" t="s">
        <v>505</v>
      </c>
      <c r="D32" s="41" t="s">
        <v>250</v>
      </c>
      <c r="E32" s="41" t="str">
        <f t="shared" si="0"/>
        <v>UMC</v>
      </c>
      <c r="F32" s="41" t="str">
        <f t="shared" si="1"/>
        <v>LMY</v>
      </c>
      <c r="G32" s="41" t="str">
        <f>IFERROR(VLOOKUP(C32,IIASA!$C$2:$D$173,2,0),"")</f>
        <v>GDP|PPP</v>
      </c>
      <c r="H32" s="41" t="str">
        <f>IFERROR(VLOOKUP(C32,IIASA!$C$174:$D$360,2,0),"")</f>
        <v>Population</v>
      </c>
      <c r="I32" s="41" t="str">
        <f t="shared" si="2"/>
        <v>UMC</v>
      </c>
      <c r="J32" s="41" t="s">
        <v>705</v>
      </c>
    </row>
    <row r="33" spans="1:10" x14ac:dyDescent="0.2">
      <c r="A33" s="41" t="s">
        <v>765</v>
      </c>
      <c r="B33" s="41" t="s">
        <v>533</v>
      </c>
      <c r="C33" s="41" t="s">
        <v>507</v>
      </c>
      <c r="D33" s="41" t="s">
        <v>111</v>
      </c>
      <c r="E33" s="41" t="str">
        <f t="shared" si="0"/>
        <v>LIC</v>
      </c>
      <c r="F33" s="41" t="str">
        <f t="shared" si="1"/>
        <v>LMY</v>
      </c>
      <c r="G33" s="41" t="str">
        <f>IFERROR(VLOOKUP(C33,IIASA!$C$2:$D$173,2,0),"")</f>
        <v>GDP|PPP</v>
      </c>
      <c r="H33" s="41" t="str">
        <f>IFERROR(VLOOKUP(C33,IIASA!$C$174:$D$360,2,0),"")</f>
        <v>Population</v>
      </c>
      <c r="I33" s="41" t="str">
        <f t="shared" si="2"/>
        <v>LIC</v>
      </c>
      <c r="J33" s="41" t="s">
        <v>648</v>
      </c>
    </row>
    <row r="34" spans="1:10" x14ac:dyDescent="0.2">
      <c r="A34" s="41" t="s">
        <v>765</v>
      </c>
      <c r="B34" s="41" t="s">
        <v>533</v>
      </c>
      <c r="C34" s="41" t="s">
        <v>510</v>
      </c>
      <c r="D34" s="41" t="s">
        <v>72</v>
      </c>
      <c r="E34" s="41" t="str">
        <f t="shared" si="0"/>
        <v>LIC</v>
      </c>
      <c r="F34" s="41" t="str">
        <f t="shared" si="1"/>
        <v>LMY</v>
      </c>
      <c r="G34" s="41" t="str">
        <f>IFERROR(VLOOKUP(C34,IIASA!$C$2:$D$173,2,0),"")</f>
        <v>GDP|PPP</v>
      </c>
      <c r="H34" s="41" t="str">
        <f>IFERROR(VLOOKUP(C34,IIASA!$C$174:$D$360,2,0),"")</f>
        <v>Population</v>
      </c>
      <c r="I34" s="41" t="str">
        <f t="shared" si="2"/>
        <v>LIC</v>
      </c>
      <c r="J34" s="41" t="s">
        <v>648</v>
      </c>
    </row>
    <row r="35" spans="1:10" x14ac:dyDescent="0.2">
      <c r="B35" s="41" t="s">
        <v>531</v>
      </c>
      <c r="C35" s="41" t="s">
        <v>482</v>
      </c>
      <c r="D35" s="41" t="s">
        <v>112</v>
      </c>
      <c r="E35" s="41" t="str">
        <f t="shared" si="0"/>
        <v>LMC</v>
      </c>
      <c r="F35" s="41" t="str">
        <f t="shared" si="1"/>
        <v>LMY</v>
      </c>
      <c r="G35" s="41" t="str">
        <f>IFERROR(VLOOKUP(C35,IIASA!$C$2:$D$173,2,0),"")</f>
        <v>GDP|PPP</v>
      </c>
      <c r="H35" s="41" t="str">
        <f>IFERROR(VLOOKUP(C35,IIASA!$C$174:$D$360,2,0),"")</f>
        <v>Population</v>
      </c>
      <c r="I35" s="41" t="str">
        <f t="shared" si="2"/>
        <v>LMC</v>
      </c>
      <c r="J35" s="41" t="s">
        <v>648</v>
      </c>
    </row>
    <row r="36" spans="1:10" x14ac:dyDescent="0.2">
      <c r="A36" s="41" t="s">
        <v>765</v>
      </c>
      <c r="B36" s="41" t="s">
        <v>531</v>
      </c>
      <c r="C36" s="41" t="s">
        <v>431</v>
      </c>
      <c r="D36" s="41" t="s">
        <v>180</v>
      </c>
      <c r="E36" s="41" t="str">
        <f t="shared" si="0"/>
        <v>LMC</v>
      </c>
      <c r="F36" s="41" t="str">
        <f t="shared" si="1"/>
        <v>LMY</v>
      </c>
      <c r="G36" s="41" t="str">
        <f>IFERROR(VLOOKUP(C36,IIASA!$C$2:$D$173,2,0),"")</f>
        <v>GDP|PPP</v>
      </c>
      <c r="H36" s="41" t="str">
        <f>IFERROR(VLOOKUP(C36,IIASA!$C$174:$D$360,2,0),"")</f>
        <v>Population</v>
      </c>
      <c r="I36" s="41" t="str">
        <f t="shared" si="2"/>
        <v>LMC</v>
      </c>
      <c r="J36" s="41" t="s">
        <v>709</v>
      </c>
    </row>
    <row r="37" spans="1:10" x14ac:dyDescent="0.2">
      <c r="A37" s="41" t="s">
        <v>765</v>
      </c>
      <c r="B37" s="41" t="s">
        <v>531</v>
      </c>
      <c r="C37" s="41" t="s">
        <v>487</v>
      </c>
      <c r="D37" s="41" t="s">
        <v>95</v>
      </c>
      <c r="E37" s="41" t="str">
        <f t="shared" si="0"/>
        <v>LMC</v>
      </c>
      <c r="F37" s="41" t="str">
        <f t="shared" si="1"/>
        <v>LMY</v>
      </c>
      <c r="G37" s="41" t="str">
        <f>IFERROR(VLOOKUP(C37,IIASA!$C$2:$D$173,2,0),"")</f>
        <v>GDP|PPP</v>
      </c>
      <c r="H37" s="41" t="str">
        <f>IFERROR(VLOOKUP(C37,IIASA!$C$174:$D$360,2,0),"")</f>
        <v>Population</v>
      </c>
      <c r="I37" s="41" t="str">
        <f t="shared" si="2"/>
        <v>LMC</v>
      </c>
      <c r="J37" s="41" t="s">
        <v>648</v>
      </c>
    </row>
    <row r="38" spans="1:10" x14ac:dyDescent="0.2">
      <c r="B38" s="41" t="s">
        <v>537</v>
      </c>
      <c r="C38" s="41" t="s">
        <v>492</v>
      </c>
      <c r="D38" s="41" t="s">
        <v>292</v>
      </c>
      <c r="E38" s="41" t="str">
        <f t="shared" si="0"/>
        <v>HIC</v>
      </c>
      <c r="F38" s="41" t="str">
        <f t="shared" si="1"/>
        <v>HIC</v>
      </c>
      <c r="G38" s="41" t="str">
        <f>IFERROR(VLOOKUP(C38,IIASA!$C$2:$D$173,2,0),"")</f>
        <v>GDP|PPP</v>
      </c>
      <c r="H38" s="41" t="str">
        <f>IFERROR(VLOOKUP(C38,IIASA!$C$174:$D$360,2,0),"")</f>
        <v>Population</v>
      </c>
      <c r="I38" s="41" t="str">
        <f t="shared" si="2"/>
        <v>HIC</v>
      </c>
      <c r="J38" s="41" t="s">
        <v>665</v>
      </c>
    </row>
    <row r="39" spans="1:10" x14ac:dyDescent="0.2">
      <c r="B39" s="41" t="s">
        <v>537</v>
      </c>
      <c r="C39" s="41" t="s">
        <v>606</v>
      </c>
      <c r="D39" s="41" t="s">
        <v>605</v>
      </c>
      <c r="E39" s="41" t="str">
        <f t="shared" si="0"/>
        <v>HIC</v>
      </c>
      <c r="F39" s="41" t="str">
        <f t="shared" si="1"/>
        <v>HIC</v>
      </c>
      <c r="G39" s="41" t="str">
        <f>IFERROR(VLOOKUP(C39,IIASA!$C$2:$D$173,2,0),"")</f>
        <v/>
      </c>
      <c r="H39" s="41" t="str">
        <f>IFERROR(VLOOKUP(C39,IIASA!$C$174:$D$360,2,0),"")</f>
        <v/>
      </c>
      <c r="I39" s="41" t="str">
        <f t="shared" si="2"/>
        <v/>
      </c>
      <c r="J39" s="41" t="s">
        <v>680</v>
      </c>
    </row>
    <row r="40" spans="1:10" x14ac:dyDescent="0.2">
      <c r="A40" s="41" t="s">
        <v>765</v>
      </c>
      <c r="B40" s="41" t="s">
        <v>533</v>
      </c>
      <c r="C40" s="41" t="s">
        <v>493</v>
      </c>
      <c r="D40" s="41" t="s">
        <v>96</v>
      </c>
      <c r="E40" s="41" t="str">
        <f t="shared" si="0"/>
        <v>LIC</v>
      </c>
      <c r="F40" s="41" t="str">
        <f t="shared" si="1"/>
        <v>LMY</v>
      </c>
      <c r="G40" s="41" t="str">
        <f>IFERROR(VLOOKUP(C40,IIASA!$C$2:$D$173,2,0),"")</f>
        <v>GDP|PPP</v>
      </c>
      <c r="H40" s="41" t="str">
        <f>IFERROR(VLOOKUP(C40,IIASA!$C$174:$D$360,2,0),"")</f>
        <v>Population</v>
      </c>
      <c r="I40" s="41" t="str">
        <f t="shared" si="2"/>
        <v>LIC</v>
      </c>
      <c r="J40" s="41" t="s">
        <v>648</v>
      </c>
    </row>
    <row r="41" spans="1:10" x14ac:dyDescent="0.2">
      <c r="A41" s="41" t="s">
        <v>765</v>
      </c>
      <c r="B41" s="41" t="s">
        <v>533</v>
      </c>
      <c r="C41" s="41" t="s">
        <v>357</v>
      </c>
      <c r="D41" s="41" t="s">
        <v>97</v>
      </c>
      <c r="E41" s="41" t="str">
        <f t="shared" si="0"/>
        <v>LIC</v>
      </c>
      <c r="F41" s="41" t="str">
        <f t="shared" si="1"/>
        <v>LMY</v>
      </c>
      <c r="G41" s="41" t="str">
        <f>IFERROR(VLOOKUP(C41,IIASA!$C$2:$D$173,2,0),"")</f>
        <v>GDP|PPP</v>
      </c>
      <c r="H41" s="41" t="str">
        <f>IFERROR(VLOOKUP(C41,IIASA!$C$174:$D$360,2,0),"")</f>
        <v>Population</v>
      </c>
      <c r="I41" s="41" t="str">
        <f t="shared" si="2"/>
        <v>LIC</v>
      </c>
      <c r="J41" s="41" t="s">
        <v>648</v>
      </c>
    </row>
    <row r="42" spans="1:10" x14ac:dyDescent="0.2">
      <c r="B42" s="41" t="s">
        <v>537</v>
      </c>
      <c r="C42" s="41" t="s">
        <v>604</v>
      </c>
      <c r="D42" s="41" t="s">
        <v>260</v>
      </c>
      <c r="E42" s="41" t="str">
        <f t="shared" si="0"/>
        <v>HIC</v>
      </c>
      <c r="F42" s="41" t="str">
        <f t="shared" si="1"/>
        <v>HIC</v>
      </c>
      <c r="G42" s="41" t="str">
        <f>IFERROR(VLOOKUP(C42,IIASA!$C$2:$D$173,2,0),"")</f>
        <v/>
      </c>
      <c r="H42" s="41" t="str">
        <f>IFERROR(VLOOKUP(C42,IIASA!$C$174:$D$360,2,0),"")</f>
        <v/>
      </c>
      <c r="I42" s="41" t="str">
        <f t="shared" si="2"/>
        <v/>
      </c>
      <c r="J42" s="41" t="s">
        <v>705</v>
      </c>
    </row>
    <row r="43" spans="1:10" x14ac:dyDescent="0.2">
      <c r="B43" s="41" t="s">
        <v>537</v>
      </c>
      <c r="C43" s="41" t="s">
        <v>490</v>
      </c>
      <c r="D43" s="41" t="s">
        <v>221</v>
      </c>
      <c r="E43" s="41" t="str">
        <f t="shared" si="0"/>
        <v>HIC</v>
      </c>
      <c r="F43" s="41" t="str">
        <f t="shared" si="1"/>
        <v>HIC</v>
      </c>
      <c r="G43" s="41" t="str">
        <f>IFERROR(VLOOKUP(C43,IIASA!$C$2:$D$173,2,0),"")</f>
        <v>GDP|PPP</v>
      </c>
      <c r="H43" s="41" t="str">
        <f>IFERROR(VLOOKUP(C43,IIASA!$C$174:$D$360,2,0),"")</f>
        <v>Population</v>
      </c>
      <c r="I43" s="41" t="str">
        <f t="shared" si="2"/>
        <v>HIC</v>
      </c>
      <c r="J43" s="41" t="s">
        <v>680</v>
      </c>
    </row>
    <row r="44" spans="1:10" x14ac:dyDescent="0.2">
      <c r="B44" s="41" t="s">
        <v>540</v>
      </c>
      <c r="C44" s="41" t="s">
        <v>489</v>
      </c>
      <c r="D44" s="41" t="s">
        <v>170</v>
      </c>
      <c r="E44" s="41" t="str">
        <f t="shared" si="0"/>
        <v>UMC</v>
      </c>
      <c r="F44" s="41" t="str">
        <f t="shared" si="1"/>
        <v>LMY</v>
      </c>
      <c r="G44" s="41" t="str">
        <f>IFERROR(VLOOKUP(C44,IIASA!$C$2:$D$173,2,0),"")</f>
        <v>GDP|PPP</v>
      </c>
      <c r="H44" s="41" t="str">
        <f>IFERROR(VLOOKUP(C44,IIASA!$C$174:$D$360,2,0),"")</f>
        <v>Population</v>
      </c>
      <c r="I44" s="41" t="str">
        <f t="shared" si="2"/>
        <v>UMC</v>
      </c>
      <c r="J44" s="41" t="s">
        <v>709</v>
      </c>
    </row>
    <row r="45" spans="1:10" x14ac:dyDescent="0.2">
      <c r="B45" s="41" t="s">
        <v>540</v>
      </c>
      <c r="C45" s="41" t="s">
        <v>484</v>
      </c>
      <c r="D45" s="41" t="s">
        <v>222</v>
      </c>
      <c r="E45" s="41" t="str">
        <f t="shared" si="0"/>
        <v>UMC</v>
      </c>
      <c r="F45" s="41" t="str">
        <f t="shared" si="1"/>
        <v>LMY</v>
      </c>
      <c r="G45" s="41" t="str">
        <f>IFERROR(VLOOKUP(C45,IIASA!$C$2:$D$173,2,0),"")</f>
        <v>GDP|PPP</v>
      </c>
      <c r="H45" s="41" t="str">
        <f>IFERROR(VLOOKUP(C45,IIASA!$C$174:$D$360,2,0),"")</f>
        <v>Population</v>
      </c>
      <c r="I45" s="41" t="str">
        <f t="shared" si="2"/>
        <v>UMC</v>
      </c>
      <c r="J45" s="41" t="s">
        <v>680</v>
      </c>
    </row>
    <row r="46" spans="1:10" x14ac:dyDescent="0.2">
      <c r="A46" s="41" t="s">
        <v>765</v>
      </c>
      <c r="B46" s="41" t="s">
        <v>531</v>
      </c>
      <c r="C46" s="41" t="s">
        <v>483</v>
      </c>
      <c r="D46" s="41" t="s">
        <v>74</v>
      </c>
      <c r="E46" s="41" t="str">
        <f t="shared" si="0"/>
        <v>LMC</v>
      </c>
      <c r="F46" s="41" t="str">
        <f t="shared" si="1"/>
        <v>LMY</v>
      </c>
      <c r="G46" s="41" t="str">
        <f>IFERROR(VLOOKUP(C46,IIASA!$C$2:$D$173,2,0),"")</f>
        <v>GDP|PPP</v>
      </c>
      <c r="H46" s="41" t="str">
        <f>IFERROR(VLOOKUP(C46,IIASA!$C$174:$D$360,2,0),"")</f>
        <v>Population</v>
      </c>
      <c r="I46" s="41" t="str">
        <f t="shared" si="2"/>
        <v>LMC</v>
      </c>
      <c r="J46" s="41" t="s">
        <v>648</v>
      </c>
    </row>
    <row r="47" spans="1:10" x14ac:dyDescent="0.2">
      <c r="A47" s="41" t="s">
        <v>765</v>
      </c>
      <c r="B47" s="41" t="s">
        <v>533</v>
      </c>
      <c r="C47" s="41" t="s">
        <v>486</v>
      </c>
      <c r="D47" s="41" t="s">
        <v>603</v>
      </c>
      <c r="E47" s="41" t="str">
        <f t="shared" si="0"/>
        <v>LIC</v>
      </c>
      <c r="F47" s="41" t="str">
        <f t="shared" si="1"/>
        <v>LMY</v>
      </c>
      <c r="G47" s="41" t="str">
        <f>IFERROR(VLOOKUP(C47,IIASA!$C$2:$D$173,2,0),"")</f>
        <v>GDP|PPP</v>
      </c>
      <c r="H47" s="41" t="str">
        <f>IFERROR(VLOOKUP(C47,IIASA!$C$174:$D$360,2,0),"")</f>
        <v>Population</v>
      </c>
      <c r="I47" s="41" t="str">
        <f t="shared" si="2"/>
        <v>LIC</v>
      </c>
      <c r="J47" s="41" t="s">
        <v>648</v>
      </c>
    </row>
    <row r="48" spans="1:10" x14ac:dyDescent="0.2">
      <c r="B48" s="41" t="s">
        <v>531</v>
      </c>
      <c r="C48" s="41" t="s">
        <v>485</v>
      </c>
      <c r="D48" s="41" t="s">
        <v>602</v>
      </c>
      <c r="E48" s="41" t="str">
        <f t="shared" si="0"/>
        <v>LMC</v>
      </c>
      <c r="F48" s="41" t="str">
        <f t="shared" si="1"/>
        <v>LMY</v>
      </c>
      <c r="G48" s="41" t="str">
        <f>IFERROR(VLOOKUP(C48,IIASA!$C$2:$D$173,2,0),"")</f>
        <v>GDP|PPP</v>
      </c>
      <c r="H48" s="41" t="str">
        <f>IFERROR(VLOOKUP(C48,IIASA!$C$174:$D$360,2,0),"")</f>
        <v>Population</v>
      </c>
      <c r="I48" s="41" t="str">
        <f t="shared" si="2"/>
        <v>LMC</v>
      </c>
      <c r="J48" s="41" t="s">
        <v>648</v>
      </c>
    </row>
    <row r="49" spans="1:10" x14ac:dyDescent="0.2">
      <c r="B49" s="41" t="s">
        <v>540</v>
      </c>
      <c r="C49" s="41" t="s">
        <v>481</v>
      </c>
      <c r="D49" s="41" t="s">
        <v>210</v>
      </c>
      <c r="E49" s="41" t="str">
        <f t="shared" si="0"/>
        <v>UMC</v>
      </c>
      <c r="F49" s="41" t="str">
        <f t="shared" si="1"/>
        <v>LMY</v>
      </c>
      <c r="G49" s="41" t="str">
        <f>IFERROR(VLOOKUP(C49,IIASA!$C$2:$D$173,2,0),"")</f>
        <v>GDP|PPP</v>
      </c>
      <c r="H49" s="41" t="str">
        <f>IFERROR(VLOOKUP(C49,IIASA!$C$174:$D$360,2,0),"")</f>
        <v>Population</v>
      </c>
      <c r="I49" s="41" t="str">
        <f t="shared" si="2"/>
        <v>UMC</v>
      </c>
      <c r="J49" s="41" t="s">
        <v>680</v>
      </c>
    </row>
    <row r="50" spans="1:10" x14ac:dyDescent="0.2">
      <c r="A50" s="41" t="s">
        <v>765</v>
      </c>
      <c r="B50" s="41" t="s">
        <v>531</v>
      </c>
      <c r="C50" s="41" t="s">
        <v>488</v>
      </c>
      <c r="D50" s="41" t="s">
        <v>113</v>
      </c>
      <c r="E50" s="41" t="str">
        <f t="shared" si="0"/>
        <v>LMC</v>
      </c>
      <c r="F50" s="41" t="str">
        <f t="shared" si="1"/>
        <v>LMY</v>
      </c>
      <c r="G50" s="41" t="str">
        <f>IFERROR(VLOOKUP(C50,IIASA!$C$2:$D$173,2,0),"")</f>
        <v>GDP|PPP</v>
      </c>
      <c r="H50" s="41" t="str">
        <f>IFERROR(VLOOKUP(C50,IIASA!$C$174:$D$360,2,0),"")</f>
        <v>Population</v>
      </c>
      <c r="I50" s="41" t="str">
        <f t="shared" si="2"/>
        <v>LMC</v>
      </c>
      <c r="J50" s="41" t="s">
        <v>648</v>
      </c>
    </row>
    <row r="51" spans="1:10" x14ac:dyDescent="0.2">
      <c r="B51" s="41" t="s">
        <v>537</v>
      </c>
      <c r="C51" s="41" t="s">
        <v>448</v>
      </c>
      <c r="D51" s="41" t="s">
        <v>274</v>
      </c>
      <c r="E51" s="41" t="str">
        <f t="shared" si="0"/>
        <v>HIC</v>
      </c>
      <c r="F51" s="41" t="str">
        <f t="shared" si="1"/>
        <v>HIC</v>
      </c>
      <c r="G51" s="41" t="str">
        <f>IFERROR(VLOOKUP(C51,IIASA!$C$2:$D$173,2,0),"")</f>
        <v>GDP|PPP</v>
      </c>
      <c r="H51" s="41" t="str">
        <f>IFERROR(VLOOKUP(C51,IIASA!$C$174:$D$360,2,0),"")</f>
        <v>Population</v>
      </c>
      <c r="I51" s="41" t="str">
        <f t="shared" si="2"/>
        <v>HIC</v>
      </c>
      <c r="J51" s="41" t="s">
        <v>705</v>
      </c>
    </row>
    <row r="52" spans="1:10" x14ac:dyDescent="0.2">
      <c r="B52" s="41" t="s">
        <v>540</v>
      </c>
      <c r="C52" s="41" t="s">
        <v>480</v>
      </c>
      <c r="D52" s="41" t="s">
        <v>195</v>
      </c>
      <c r="E52" s="41" t="str">
        <f t="shared" si="0"/>
        <v>UMC</v>
      </c>
      <c r="F52" s="41" t="str">
        <f t="shared" si="1"/>
        <v>LMY</v>
      </c>
      <c r="G52" s="41" t="str">
        <f>IFERROR(VLOOKUP(C52,IIASA!$C$2:$D$173,2,0),"")</f>
        <v>GDP|PPP</v>
      </c>
      <c r="H52" s="41" t="str">
        <f>IFERROR(VLOOKUP(C52,IIASA!$C$174:$D$360,2,0),"")</f>
        <v>Population</v>
      </c>
      <c r="I52" s="41" t="str">
        <f t="shared" si="2"/>
        <v>UMC</v>
      </c>
      <c r="J52" s="41" t="s">
        <v>680</v>
      </c>
    </row>
    <row r="53" spans="1:10" x14ac:dyDescent="0.2">
      <c r="B53" s="41" t="s">
        <v>537</v>
      </c>
      <c r="C53" s="41" t="s">
        <v>601</v>
      </c>
      <c r="D53" s="41" t="s">
        <v>196</v>
      </c>
      <c r="E53" s="41" t="str">
        <f t="shared" si="0"/>
        <v>HIC</v>
      </c>
      <c r="F53" s="41" t="str">
        <f t="shared" si="1"/>
        <v>HIC</v>
      </c>
      <c r="G53" s="41" t="str">
        <f>IFERROR(VLOOKUP(C53,IIASA!$C$2:$D$173,2,0),"")</f>
        <v/>
      </c>
      <c r="H53" s="41" t="str">
        <f>IFERROR(VLOOKUP(C53,IIASA!$C$174:$D$360,2,0),"")</f>
        <v/>
      </c>
      <c r="I53" s="41" t="str">
        <f t="shared" si="2"/>
        <v/>
      </c>
      <c r="J53" s="41" t="s">
        <v>680</v>
      </c>
    </row>
    <row r="54" spans="1:10" x14ac:dyDescent="0.2">
      <c r="B54" s="41" t="s">
        <v>537</v>
      </c>
      <c r="C54" s="41" t="s">
        <v>479</v>
      </c>
      <c r="D54" s="41" t="s">
        <v>138</v>
      </c>
      <c r="E54" s="41" t="str">
        <f t="shared" si="0"/>
        <v>HIC</v>
      </c>
      <c r="F54" s="41" t="str">
        <f t="shared" si="1"/>
        <v>HIC</v>
      </c>
      <c r="G54" s="41" t="str">
        <f>IFERROR(VLOOKUP(C54,IIASA!$C$2:$D$173,2,0),"")</f>
        <v>GDP|PPP</v>
      </c>
      <c r="H54" s="41" t="str">
        <f>IFERROR(VLOOKUP(C54,IIASA!$C$174:$D$360,2,0),"")</f>
        <v>Population</v>
      </c>
      <c r="I54" s="41" t="str">
        <f t="shared" si="2"/>
        <v>HIC</v>
      </c>
      <c r="J54" s="41" t="s">
        <v>705</v>
      </c>
    </row>
    <row r="55" spans="1:10" x14ac:dyDescent="0.2">
      <c r="B55" s="41" t="s">
        <v>537</v>
      </c>
      <c r="C55" s="41" t="s">
        <v>478</v>
      </c>
      <c r="D55" s="41" t="s">
        <v>600</v>
      </c>
      <c r="E55" s="41" t="str">
        <f t="shared" si="0"/>
        <v>HIC</v>
      </c>
      <c r="F55" s="41" t="str">
        <f t="shared" si="1"/>
        <v>HIC</v>
      </c>
      <c r="G55" s="41" t="str">
        <f>IFERROR(VLOOKUP(C55,IIASA!$C$2:$D$173,2,0),"")</f>
        <v>GDP|PPP</v>
      </c>
      <c r="H55" s="41" t="str">
        <f>IFERROR(VLOOKUP(C55,IIASA!$C$174:$D$360,2,0),"")</f>
        <v>Population</v>
      </c>
      <c r="I55" s="41" t="str">
        <f t="shared" si="2"/>
        <v>HIC</v>
      </c>
      <c r="J55" s="41" t="s">
        <v>705</v>
      </c>
    </row>
    <row r="56" spans="1:10" x14ac:dyDescent="0.2">
      <c r="B56" s="41" t="s">
        <v>537</v>
      </c>
      <c r="C56" s="41" t="s">
        <v>475</v>
      </c>
      <c r="D56" s="41" t="s">
        <v>261</v>
      </c>
      <c r="E56" s="41" t="str">
        <f t="shared" si="0"/>
        <v>HIC</v>
      </c>
      <c r="F56" s="41" t="str">
        <f t="shared" si="1"/>
        <v>HIC</v>
      </c>
      <c r="G56" s="41" t="str">
        <f>IFERROR(VLOOKUP(C56,IIASA!$C$2:$D$173,2,0),"")</f>
        <v>GDP|PPP</v>
      </c>
      <c r="H56" s="41" t="str">
        <f>IFERROR(VLOOKUP(C56,IIASA!$C$174:$D$360,2,0),"")</f>
        <v>Population</v>
      </c>
      <c r="I56" s="41" t="str">
        <f t="shared" si="2"/>
        <v>HIC</v>
      </c>
      <c r="J56" s="41" t="s">
        <v>705</v>
      </c>
    </row>
    <row r="57" spans="1:10" x14ac:dyDescent="0.2">
      <c r="A57" s="41" t="s">
        <v>765</v>
      </c>
      <c r="B57" s="41" t="s">
        <v>531</v>
      </c>
      <c r="C57" s="41" t="s">
        <v>476</v>
      </c>
      <c r="D57" s="41" t="s">
        <v>75</v>
      </c>
      <c r="E57" s="41" t="str">
        <f t="shared" si="0"/>
        <v>LMC</v>
      </c>
      <c r="F57" s="41" t="str">
        <f t="shared" si="1"/>
        <v>LMY</v>
      </c>
      <c r="G57" s="41" t="str">
        <f>IFERROR(VLOOKUP(C57,IIASA!$C$2:$D$173,2,0),"")</f>
        <v>GDP|PPP</v>
      </c>
      <c r="H57" s="41" t="str">
        <f>IFERROR(VLOOKUP(C57,IIASA!$C$174:$D$360,2,0),"")</f>
        <v>Population</v>
      </c>
      <c r="I57" s="41" t="str">
        <f t="shared" si="2"/>
        <v>LMC</v>
      </c>
      <c r="J57" s="41" t="s">
        <v>671</v>
      </c>
    </row>
    <row r="58" spans="1:10" x14ac:dyDescent="0.2">
      <c r="B58" s="41" t="s">
        <v>540</v>
      </c>
      <c r="C58" s="41" t="s">
        <v>599</v>
      </c>
      <c r="D58" s="41" t="s">
        <v>598</v>
      </c>
      <c r="E58" s="41" t="str">
        <f t="shared" si="0"/>
        <v>UMC</v>
      </c>
      <c r="F58" s="41" t="str">
        <f t="shared" si="1"/>
        <v>LMY</v>
      </c>
      <c r="G58" s="41" t="str">
        <f>IFERROR(VLOOKUP(C58,IIASA!$C$2:$D$173,2,0),"")</f>
        <v/>
      </c>
      <c r="H58" s="41" t="str">
        <f>IFERROR(VLOOKUP(C58,IIASA!$C$174:$D$360,2,0),"")</f>
        <v/>
      </c>
      <c r="I58" s="41" t="str">
        <f t="shared" si="2"/>
        <v/>
      </c>
      <c r="J58" s="41" t="s">
        <v>680</v>
      </c>
    </row>
    <row r="59" spans="1:10" x14ac:dyDescent="0.2">
      <c r="B59" s="41" t="s">
        <v>540</v>
      </c>
      <c r="C59" s="41" t="s">
        <v>474</v>
      </c>
      <c r="D59" s="41" t="s">
        <v>197</v>
      </c>
      <c r="E59" s="41" t="str">
        <f t="shared" si="0"/>
        <v>UMC</v>
      </c>
      <c r="F59" s="41" t="str">
        <f t="shared" si="1"/>
        <v>LMY</v>
      </c>
      <c r="G59" s="41" t="str">
        <f>IFERROR(VLOOKUP(C59,IIASA!$C$2:$D$173,2,0),"")</f>
        <v>GDP|PPP</v>
      </c>
      <c r="H59" s="41" t="str">
        <f>IFERROR(VLOOKUP(C59,IIASA!$C$174:$D$360,2,0),"")</f>
        <v>Population</v>
      </c>
      <c r="I59" s="41" t="str">
        <f t="shared" si="2"/>
        <v>UMC</v>
      </c>
      <c r="J59" s="41" t="s">
        <v>680</v>
      </c>
    </row>
    <row r="60" spans="1:10" x14ac:dyDescent="0.2">
      <c r="B60" s="41" t="s">
        <v>540</v>
      </c>
      <c r="C60" s="41" t="s">
        <v>472</v>
      </c>
      <c r="D60" s="41" t="s">
        <v>223</v>
      </c>
      <c r="E60" s="41" t="str">
        <f t="shared" si="0"/>
        <v>UMC</v>
      </c>
      <c r="F60" s="41" t="str">
        <f t="shared" si="1"/>
        <v>LMY</v>
      </c>
      <c r="G60" s="41" t="str">
        <f>IFERROR(VLOOKUP(C60,IIASA!$C$2:$D$173,2,0),"")</f>
        <v>GDP|PPP</v>
      </c>
      <c r="H60" s="41" t="str">
        <f>IFERROR(VLOOKUP(C60,IIASA!$C$174:$D$360,2,0),"")</f>
        <v>Population</v>
      </c>
      <c r="I60" s="41" t="str">
        <f t="shared" si="2"/>
        <v>UMC</v>
      </c>
      <c r="J60" s="41" t="s">
        <v>680</v>
      </c>
    </row>
    <row r="61" spans="1:10" x14ac:dyDescent="0.2">
      <c r="B61" s="41" t="s">
        <v>531</v>
      </c>
      <c r="C61" s="41" t="s">
        <v>471</v>
      </c>
      <c r="D61" s="41" t="s">
        <v>597</v>
      </c>
      <c r="E61" s="41" t="str">
        <f t="shared" si="0"/>
        <v>LMC</v>
      </c>
      <c r="F61" s="41" t="str">
        <f t="shared" si="1"/>
        <v>LMY</v>
      </c>
      <c r="G61" s="41" t="str">
        <f>IFERROR(VLOOKUP(C61,IIASA!$C$2:$D$173,2,0),"")</f>
        <v>GDP|PPP</v>
      </c>
      <c r="H61" s="41" t="str">
        <f>IFERROR(VLOOKUP(C61,IIASA!$C$174:$D$360,2,0),"")</f>
        <v>Population</v>
      </c>
      <c r="I61" s="41" t="str">
        <f t="shared" si="2"/>
        <v>LMC</v>
      </c>
      <c r="J61" s="41" t="s">
        <v>671</v>
      </c>
    </row>
    <row r="62" spans="1:10" x14ac:dyDescent="0.2">
      <c r="B62" s="41" t="s">
        <v>531</v>
      </c>
      <c r="C62" s="41" t="s">
        <v>367</v>
      </c>
      <c r="D62" s="41" t="s">
        <v>211</v>
      </c>
      <c r="E62" s="41" t="str">
        <f t="shared" si="0"/>
        <v>LMC</v>
      </c>
      <c r="F62" s="41" t="str">
        <f t="shared" si="1"/>
        <v>LMY</v>
      </c>
      <c r="G62" s="41" t="str">
        <f>IFERROR(VLOOKUP(C62,IIASA!$C$2:$D$173,2,0),"")</f>
        <v>GDP|PPP</v>
      </c>
      <c r="H62" s="41" t="str">
        <f>IFERROR(VLOOKUP(C62,IIASA!$C$174:$D$360,2,0),"")</f>
        <v>Population</v>
      </c>
      <c r="I62" s="41" t="str">
        <f t="shared" si="2"/>
        <v>LMC</v>
      </c>
      <c r="J62" s="41" t="s">
        <v>680</v>
      </c>
    </row>
    <row r="63" spans="1:10" x14ac:dyDescent="0.2">
      <c r="B63" s="41" t="s">
        <v>540</v>
      </c>
      <c r="C63" s="41" t="s">
        <v>455</v>
      </c>
      <c r="D63" s="41" t="s">
        <v>100</v>
      </c>
      <c r="E63" s="41" t="str">
        <f t="shared" si="0"/>
        <v>UMC</v>
      </c>
      <c r="F63" s="41" t="str">
        <f t="shared" si="1"/>
        <v>LMY</v>
      </c>
      <c r="G63" s="41" t="str">
        <f>IFERROR(VLOOKUP(C63,IIASA!$C$2:$D$173,2,0),"")</f>
        <v>GDP|PPP</v>
      </c>
      <c r="H63" s="41" t="str">
        <f>IFERROR(VLOOKUP(C63,IIASA!$C$174:$D$360,2,0),"")</f>
        <v>Population</v>
      </c>
      <c r="I63" s="41" t="str">
        <f t="shared" si="2"/>
        <v>UMC</v>
      </c>
      <c r="J63" s="41" t="s">
        <v>648</v>
      </c>
    </row>
    <row r="64" spans="1:10" x14ac:dyDescent="0.2">
      <c r="B64" s="41" t="s">
        <v>533</v>
      </c>
      <c r="C64" s="41" t="s">
        <v>470</v>
      </c>
      <c r="D64" s="41" t="s">
        <v>76</v>
      </c>
      <c r="E64" s="41" t="str">
        <f t="shared" si="0"/>
        <v>LIC</v>
      </c>
      <c r="F64" s="41" t="str">
        <f t="shared" si="1"/>
        <v>LMY</v>
      </c>
      <c r="G64" s="41" t="str">
        <f>IFERROR(VLOOKUP(C64,IIASA!$C$2:$D$173,2,0),"")</f>
        <v>GDP|PPP</v>
      </c>
      <c r="H64" s="41" t="str">
        <f>IFERROR(VLOOKUP(C64,IIASA!$C$174:$D$360,2,0),"")</f>
        <v>Population</v>
      </c>
      <c r="I64" s="41" t="str">
        <f t="shared" si="2"/>
        <v>LIC</v>
      </c>
      <c r="J64" s="41" t="s">
        <v>648</v>
      </c>
    </row>
    <row r="65" spans="1:10" x14ac:dyDescent="0.2">
      <c r="B65" s="41" t="s">
        <v>537</v>
      </c>
      <c r="C65" s="41" t="s">
        <v>468</v>
      </c>
      <c r="D65" s="41" t="s">
        <v>262</v>
      </c>
      <c r="E65" s="41" t="str">
        <f t="shared" si="0"/>
        <v>HIC</v>
      </c>
      <c r="F65" s="41" t="str">
        <f t="shared" si="1"/>
        <v>HIC</v>
      </c>
      <c r="G65" s="41" t="str">
        <f>IFERROR(VLOOKUP(C65,IIASA!$C$2:$D$173,2,0),"")</f>
        <v>GDP|PPP</v>
      </c>
      <c r="H65" s="41" t="str">
        <f>IFERROR(VLOOKUP(C65,IIASA!$C$174:$D$360,2,0),"")</f>
        <v>Population</v>
      </c>
      <c r="I65" s="41" t="str">
        <f t="shared" si="2"/>
        <v>HIC</v>
      </c>
      <c r="J65" s="41" t="s">
        <v>705</v>
      </c>
    </row>
    <row r="66" spans="1:10" x14ac:dyDescent="0.2">
      <c r="B66" s="41" t="s">
        <v>531</v>
      </c>
      <c r="C66" s="41" t="s">
        <v>359</v>
      </c>
      <c r="D66" s="41" t="s">
        <v>105</v>
      </c>
      <c r="E66" s="41" t="str">
        <f t="shared" si="0"/>
        <v>LMC</v>
      </c>
      <c r="F66" s="41" t="str">
        <f t="shared" si="1"/>
        <v>LMY</v>
      </c>
      <c r="G66" s="41" t="str">
        <f>IFERROR(VLOOKUP(C66,IIASA!$C$2:$D$173,2,0),"")</f>
        <v>GDP|PPP</v>
      </c>
      <c r="H66" s="41" t="str">
        <f>IFERROR(VLOOKUP(C66,IIASA!$C$174:$D$360,2,0),"")</f>
        <v>Population</v>
      </c>
      <c r="I66" s="41" t="str">
        <f t="shared" si="2"/>
        <v>LMC</v>
      </c>
      <c r="J66" s="41" t="s">
        <v>648</v>
      </c>
    </row>
    <row r="67" spans="1:10" x14ac:dyDescent="0.2">
      <c r="A67" s="41" t="s">
        <v>765</v>
      </c>
      <c r="B67" s="41" t="s">
        <v>533</v>
      </c>
      <c r="C67" s="41" t="s">
        <v>467</v>
      </c>
      <c r="D67" s="41" t="s">
        <v>77</v>
      </c>
      <c r="E67" s="41" t="str">
        <f t="shared" ref="E67:E130" si="3">VLOOKUP(B67,$L$3:$N$6,2,FALSE)</f>
        <v>LIC</v>
      </c>
      <c r="F67" s="41" t="str">
        <f t="shared" ref="F67:F130" si="4">IF(E67="HIC","HIC","LMY")</f>
        <v>LMY</v>
      </c>
      <c r="G67" s="41" t="str">
        <f>IFERROR(VLOOKUP(C67,IIASA!$C$2:$D$173,2,0),"")</f>
        <v>GDP|PPP</v>
      </c>
      <c r="H67" s="41" t="str">
        <f>IFERROR(VLOOKUP(C67,IIASA!$C$174:$D$360,2,0),"")</f>
        <v>Population</v>
      </c>
      <c r="I67" s="41" t="str">
        <f t="shared" ref="I67:I130" si="5">IF(OR(H67="",G67=""),"",E67)</f>
        <v>LIC</v>
      </c>
      <c r="J67" s="41" t="s">
        <v>648</v>
      </c>
    </row>
    <row r="68" spans="1:10" x14ac:dyDescent="0.2">
      <c r="B68" s="41" t="s">
        <v>537</v>
      </c>
      <c r="C68" s="41" t="s">
        <v>596</v>
      </c>
      <c r="D68" s="41" t="s">
        <v>595</v>
      </c>
      <c r="E68" s="41" t="str">
        <f t="shared" si="3"/>
        <v>HIC</v>
      </c>
      <c r="F68" s="41" t="str">
        <f t="shared" si="4"/>
        <v>HIC</v>
      </c>
      <c r="G68" s="41" t="str">
        <f>IFERROR(VLOOKUP(C68,IIASA!$C$2:$D$173,2,0),"")</f>
        <v/>
      </c>
      <c r="H68" s="41" t="str">
        <f>IFERROR(VLOOKUP(C68,IIASA!$C$174:$D$360,2,0),"")</f>
        <v/>
      </c>
      <c r="I68" s="41" t="str">
        <f t="shared" si="5"/>
        <v/>
      </c>
      <c r="J68" s="41" t="s">
        <v>705</v>
      </c>
    </row>
    <row r="69" spans="1:10" x14ac:dyDescent="0.2">
      <c r="B69" s="41" t="s">
        <v>540</v>
      </c>
      <c r="C69" s="41" t="s">
        <v>465</v>
      </c>
      <c r="D69" s="41" t="s">
        <v>234</v>
      </c>
      <c r="E69" s="41" t="str">
        <f t="shared" si="3"/>
        <v>UMC</v>
      </c>
      <c r="F69" s="41" t="str">
        <f t="shared" si="4"/>
        <v>LMY</v>
      </c>
      <c r="G69" s="41" t="str">
        <f>IFERROR(VLOOKUP(C69,IIASA!$C$2:$D$173,2,0),"")</f>
        <v>GDP|PPP</v>
      </c>
      <c r="H69" s="41" t="str">
        <f>IFERROR(VLOOKUP(C69,IIASA!$C$174:$D$360,2,0),"")</f>
        <v>Population</v>
      </c>
      <c r="I69" s="41" t="str">
        <f t="shared" si="5"/>
        <v>UMC</v>
      </c>
      <c r="J69" s="41" t="s">
        <v>709</v>
      </c>
    </row>
    <row r="70" spans="1:10" x14ac:dyDescent="0.2">
      <c r="B70" s="41" t="s">
        <v>537</v>
      </c>
      <c r="C70" s="41" t="s">
        <v>466</v>
      </c>
      <c r="D70" s="41" t="s">
        <v>263</v>
      </c>
      <c r="E70" s="41" t="str">
        <f t="shared" si="3"/>
        <v>HIC</v>
      </c>
      <c r="F70" s="41" t="str">
        <f t="shared" si="4"/>
        <v>HIC</v>
      </c>
      <c r="G70" s="41" t="str">
        <f>IFERROR(VLOOKUP(C70,IIASA!$C$2:$D$173,2,0),"")</f>
        <v>GDP|PPP</v>
      </c>
      <c r="H70" s="41" t="str">
        <f>IFERROR(VLOOKUP(C70,IIASA!$C$174:$D$360,2,0),"")</f>
        <v>Population</v>
      </c>
      <c r="I70" s="41" t="str">
        <f t="shared" si="5"/>
        <v>HIC</v>
      </c>
      <c r="J70" s="41" t="s">
        <v>705</v>
      </c>
    </row>
    <row r="71" spans="1:10" x14ac:dyDescent="0.2">
      <c r="B71" s="41" t="s">
        <v>537</v>
      </c>
      <c r="C71" s="41" t="s">
        <v>464</v>
      </c>
      <c r="D71" s="41" t="s">
        <v>287</v>
      </c>
      <c r="E71" s="41" t="str">
        <f t="shared" si="3"/>
        <v>HIC</v>
      </c>
      <c r="F71" s="41" t="str">
        <f t="shared" si="4"/>
        <v>HIC</v>
      </c>
      <c r="G71" s="41" t="str">
        <f>IFERROR(VLOOKUP(C71,IIASA!$C$2:$D$173,2,0),"")</f>
        <v>GDP|PPP</v>
      </c>
      <c r="H71" s="41" t="str">
        <f>IFERROR(VLOOKUP(C71,IIASA!$C$174:$D$360,2,0),"")</f>
        <v>Population</v>
      </c>
      <c r="I71" s="41" t="str">
        <f t="shared" si="5"/>
        <v>HIC</v>
      </c>
      <c r="J71" s="41" t="s">
        <v>705</v>
      </c>
    </row>
    <row r="72" spans="1:10" x14ac:dyDescent="0.2">
      <c r="B72" s="41" t="s">
        <v>537</v>
      </c>
      <c r="C72" s="41" t="s">
        <v>379</v>
      </c>
      <c r="D72" s="41" t="s">
        <v>244</v>
      </c>
      <c r="E72" s="41" t="str">
        <f t="shared" si="3"/>
        <v>HIC</v>
      </c>
      <c r="F72" s="41" t="str">
        <f t="shared" si="4"/>
        <v>HIC</v>
      </c>
      <c r="G72" s="41" t="str">
        <f>IFERROR(VLOOKUP(C72,IIASA!$C$2:$D$173,2,0),"")</f>
        <v/>
      </c>
      <c r="H72" s="41" t="str">
        <f>IFERROR(VLOOKUP(C72,IIASA!$C$174:$D$360,2,0),"")</f>
        <v>Population</v>
      </c>
      <c r="I72" s="41" t="str">
        <f t="shared" si="5"/>
        <v/>
      </c>
      <c r="J72" s="41" t="s">
        <v>709</v>
      </c>
    </row>
    <row r="73" spans="1:10" x14ac:dyDescent="0.2">
      <c r="A73" s="41" t="s">
        <v>765</v>
      </c>
      <c r="B73" s="41" t="s">
        <v>540</v>
      </c>
      <c r="C73" s="41" t="s">
        <v>463</v>
      </c>
      <c r="D73" s="41" t="s">
        <v>101</v>
      </c>
      <c r="E73" s="41" t="str">
        <f t="shared" si="3"/>
        <v>UMC</v>
      </c>
      <c r="F73" s="41" t="str">
        <f t="shared" si="4"/>
        <v>LMY</v>
      </c>
      <c r="G73" s="41" t="str">
        <f>IFERROR(VLOOKUP(C73,IIASA!$C$2:$D$173,2,0),"")</f>
        <v>GDP|PPP</v>
      </c>
      <c r="H73" s="41" t="str">
        <f>IFERROR(VLOOKUP(C73,IIASA!$C$174:$D$360,2,0),"")</f>
        <v>Population</v>
      </c>
      <c r="I73" s="41" t="str">
        <f t="shared" si="5"/>
        <v>UMC</v>
      </c>
      <c r="J73" s="41" t="s">
        <v>648</v>
      </c>
    </row>
    <row r="74" spans="1:10" x14ac:dyDescent="0.2">
      <c r="A74" s="41" t="s">
        <v>765</v>
      </c>
      <c r="B74" s="41" t="s">
        <v>533</v>
      </c>
      <c r="C74" s="41" t="s">
        <v>457</v>
      </c>
      <c r="D74" s="41" t="s">
        <v>594</v>
      </c>
      <c r="E74" s="41" t="str">
        <f t="shared" si="3"/>
        <v>LIC</v>
      </c>
      <c r="F74" s="41" t="str">
        <f t="shared" si="4"/>
        <v>LMY</v>
      </c>
      <c r="G74" s="41" t="str">
        <f>IFERROR(VLOOKUP(C74,IIASA!$C$2:$D$173,2,0),"")</f>
        <v>GDP|PPP</v>
      </c>
      <c r="H74" s="41" t="str">
        <f>IFERROR(VLOOKUP(C74,IIASA!$C$174:$D$360,2,0),"")</f>
        <v>Population</v>
      </c>
      <c r="I74" s="41" t="str">
        <f t="shared" si="5"/>
        <v>LIC</v>
      </c>
      <c r="J74" s="41" t="s">
        <v>648</v>
      </c>
    </row>
    <row r="75" spans="1:10" x14ac:dyDescent="0.2">
      <c r="B75" s="41" t="s">
        <v>540</v>
      </c>
      <c r="C75" s="41" t="s">
        <v>461</v>
      </c>
      <c r="D75" s="41" t="s">
        <v>139</v>
      </c>
      <c r="E75" s="41" t="str">
        <f t="shared" si="3"/>
        <v>UMC</v>
      </c>
      <c r="F75" s="41" t="str">
        <f t="shared" si="4"/>
        <v>LMY</v>
      </c>
      <c r="G75" s="41" t="str">
        <f>IFERROR(VLOOKUP(C75,IIASA!$C$2:$D$173,2,0),"")</f>
        <v>GDP|PPP</v>
      </c>
      <c r="H75" s="41" t="str">
        <f>IFERROR(VLOOKUP(C75,IIASA!$C$174:$D$360,2,0),"")</f>
        <v>Population</v>
      </c>
      <c r="I75" s="41" t="str">
        <f t="shared" si="5"/>
        <v>UMC</v>
      </c>
      <c r="J75" s="41" t="s">
        <v>705</v>
      </c>
    </row>
    <row r="76" spans="1:10" x14ac:dyDescent="0.2">
      <c r="B76" s="41" t="s">
        <v>537</v>
      </c>
      <c r="C76" s="41" t="s">
        <v>477</v>
      </c>
      <c r="D76" s="41" t="s">
        <v>288</v>
      </c>
      <c r="E76" s="41" t="str">
        <f t="shared" si="3"/>
        <v>HIC</v>
      </c>
      <c r="F76" s="41" t="str">
        <f t="shared" si="4"/>
        <v>HIC</v>
      </c>
      <c r="G76" s="41" t="str">
        <f>IFERROR(VLOOKUP(C76,IIASA!$C$2:$D$173,2,0),"")</f>
        <v>GDP|PPP</v>
      </c>
      <c r="H76" s="41" t="str">
        <f>IFERROR(VLOOKUP(C76,IIASA!$C$174:$D$360,2,0),"")</f>
        <v>Population</v>
      </c>
      <c r="I76" s="41" t="str">
        <f t="shared" si="5"/>
        <v>HIC</v>
      </c>
      <c r="J76" s="41" t="s">
        <v>705</v>
      </c>
    </row>
    <row r="77" spans="1:10" x14ac:dyDescent="0.2">
      <c r="A77" s="41" t="s">
        <v>765</v>
      </c>
      <c r="B77" s="41" t="s">
        <v>531</v>
      </c>
      <c r="C77" s="41" t="s">
        <v>460</v>
      </c>
      <c r="D77" s="41" t="s">
        <v>115</v>
      </c>
      <c r="E77" s="41" t="str">
        <f t="shared" si="3"/>
        <v>LMC</v>
      </c>
      <c r="F77" s="41" t="str">
        <f t="shared" si="4"/>
        <v>LMY</v>
      </c>
      <c r="G77" s="41" t="str">
        <f>IFERROR(VLOOKUP(C77,IIASA!$C$2:$D$173,2,0),"")</f>
        <v>GDP|PPP</v>
      </c>
      <c r="H77" s="41" t="str">
        <f>IFERROR(VLOOKUP(C77,IIASA!$C$174:$D$360,2,0),"")</f>
        <v>Population</v>
      </c>
      <c r="I77" s="41" t="str">
        <f t="shared" si="5"/>
        <v>LMC</v>
      </c>
      <c r="J77" s="41" t="s">
        <v>648</v>
      </c>
    </row>
    <row r="78" spans="1:10" x14ac:dyDescent="0.2">
      <c r="B78" s="41" t="s">
        <v>537</v>
      </c>
      <c r="C78" s="41" t="s">
        <v>593</v>
      </c>
      <c r="D78" s="41" t="s">
        <v>592</v>
      </c>
      <c r="E78" s="41" t="str">
        <f t="shared" si="3"/>
        <v>HIC</v>
      </c>
      <c r="F78" s="41" t="str">
        <f t="shared" si="4"/>
        <v>HIC</v>
      </c>
      <c r="G78" s="41" t="str">
        <f>IFERROR(VLOOKUP(C78,IIASA!$C$2:$D$173,2,0),"")</f>
        <v/>
      </c>
      <c r="H78" s="41" t="str">
        <f>IFERROR(VLOOKUP(C78,IIASA!$C$174:$D$360,2,0),"")</f>
        <v/>
      </c>
      <c r="I78" s="41" t="str">
        <f t="shared" si="5"/>
        <v/>
      </c>
      <c r="J78" s="41" t="s">
        <v>705</v>
      </c>
    </row>
    <row r="79" spans="1:10" x14ac:dyDescent="0.2">
      <c r="B79" s="41" t="s">
        <v>537</v>
      </c>
      <c r="C79" s="41" t="s">
        <v>454</v>
      </c>
      <c r="D79" s="41" t="s">
        <v>275</v>
      </c>
      <c r="E79" s="41" t="str">
        <f t="shared" si="3"/>
        <v>HIC</v>
      </c>
      <c r="F79" s="41" t="str">
        <f t="shared" si="4"/>
        <v>HIC</v>
      </c>
      <c r="G79" s="41" t="str">
        <f>IFERROR(VLOOKUP(C79,IIASA!$C$2:$D$173,2,0),"")</f>
        <v>GDP|PPP</v>
      </c>
      <c r="H79" s="41" t="str">
        <f>IFERROR(VLOOKUP(C79,IIASA!$C$174:$D$360,2,0),"")</f>
        <v>Population</v>
      </c>
      <c r="I79" s="41" t="str">
        <f t="shared" si="5"/>
        <v>HIC</v>
      </c>
      <c r="J79" s="41" t="s">
        <v>705</v>
      </c>
    </row>
    <row r="80" spans="1:10" x14ac:dyDescent="0.2">
      <c r="B80" s="41" t="s">
        <v>537</v>
      </c>
      <c r="C80" s="41" t="s">
        <v>591</v>
      </c>
      <c r="D80" s="41" t="s">
        <v>590</v>
      </c>
      <c r="E80" s="41" t="str">
        <f t="shared" si="3"/>
        <v>HIC</v>
      </c>
      <c r="F80" s="41" t="str">
        <f t="shared" si="4"/>
        <v>HIC</v>
      </c>
      <c r="G80" s="41" t="str">
        <f>IFERROR(VLOOKUP(C80,IIASA!$C$2:$D$173,2,0),"")</f>
        <v/>
      </c>
      <c r="H80" s="41" t="str">
        <f>IFERROR(VLOOKUP(C80,IIASA!$C$174:$D$360,2,0),"")</f>
        <v/>
      </c>
      <c r="I80" s="41" t="str">
        <f t="shared" si="5"/>
        <v/>
      </c>
      <c r="J80" s="41" t="s">
        <v>705</v>
      </c>
    </row>
    <row r="81" spans="1:10" x14ac:dyDescent="0.2">
      <c r="B81" s="41" t="s">
        <v>540</v>
      </c>
      <c r="C81" s="41" t="s">
        <v>520</v>
      </c>
      <c r="D81" s="41" t="s">
        <v>198</v>
      </c>
      <c r="E81" s="41" t="str">
        <f t="shared" si="3"/>
        <v>UMC</v>
      </c>
      <c r="F81" s="41" t="str">
        <f t="shared" si="4"/>
        <v>LMY</v>
      </c>
      <c r="G81" s="41" t="str">
        <f>IFERROR(VLOOKUP(C81,IIASA!$C$2:$D$173,2,0),"")</f>
        <v>GDP|PPP</v>
      </c>
      <c r="H81" s="41" t="str">
        <f>IFERROR(VLOOKUP(C81,IIASA!$C$174:$D$360,2,0),"")</f>
        <v/>
      </c>
      <c r="I81" s="41" t="str">
        <f t="shared" si="5"/>
        <v/>
      </c>
      <c r="J81" s="41" t="s">
        <v>680</v>
      </c>
    </row>
    <row r="82" spans="1:10" x14ac:dyDescent="0.2">
      <c r="B82" s="41" t="s">
        <v>537</v>
      </c>
      <c r="C82" s="41" t="s">
        <v>452</v>
      </c>
      <c r="D82" s="41" t="s">
        <v>240</v>
      </c>
      <c r="E82" s="41" t="str">
        <f t="shared" si="3"/>
        <v>HIC</v>
      </c>
      <c r="F82" s="41" t="str">
        <f t="shared" si="4"/>
        <v>HIC</v>
      </c>
      <c r="G82" s="41" t="str">
        <f>IFERROR(VLOOKUP(C82,IIASA!$C$2:$D$173,2,0),"")</f>
        <v/>
      </c>
      <c r="H82" s="41" t="str">
        <f>IFERROR(VLOOKUP(C82,IIASA!$C$174:$D$360,2,0),"")</f>
        <v>Population</v>
      </c>
      <c r="I82" s="41" t="str">
        <f t="shared" si="5"/>
        <v/>
      </c>
      <c r="J82" s="41" t="s">
        <v>709</v>
      </c>
    </row>
    <row r="83" spans="1:10" x14ac:dyDescent="0.2">
      <c r="B83" s="41" t="s">
        <v>540</v>
      </c>
      <c r="C83" s="41" t="s">
        <v>453</v>
      </c>
      <c r="D83" s="41" t="s">
        <v>212</v>
      </c>
      <c r="E83" s="41" t="str">
        <f t="shared" si="3"/>
        <v>UMC</v>
      </c>
      <c r="F83" s="41" t="str">
        <f t="shared" si="4"/>
        <v>LMY</v>
      </c>
      <c r="G83" s="41" t="str">
        <f>IFERROR(VLOOKUP(C83,IIASA!$C$2:$D$173,2,0),"")</f>
        <v>GDP|PPP</v>
      </c>
      <c r="H83" s="41" t="str">
        <f>IFERROR(VLOOKUP(C83,IIASA!$C$174:$D$360,2,0),"")</f>
        <v>Population</v>
      </c>
      <c r="I83" s="41" t="str">
        <f t="shared" si="5"/>
        <v>UMC</v>
      </c>
      <c r="J83" s="41" t="s">
        <v>680</v>
      </c>
    </row>
    <row r="84" spans="1:10" x14ac:dyDescent="0.2">
      <c r="A84" s="41" t="s">
        <v>765</v>
      </c>
      <c r="B84" s="41" t="s">
        <v>533</v>
      </c>
      <c r="C84" s="41" t="s">
        <v>459</v>
      </c>
      <c r="D84" s="41" t="s">
        <v>116</v>
      </c>
      <c r="E84" s="41" t="str">
        <f t="shared" si="3"/>
        <v>LIC</v>
      </c>
      <c r="F84" s="41" t="str">
        <f t="shared" si="4"/>
        <v>LMY</v>
      </c>
      <c r="G84" s="41" t="str">
        <f>IFERROR(VLOOKUP(C84,IIASA!$C$2:$D$173,2,0),"")</f>
        <v>GDP|PPP</v>
      </c>
      <c r="H84" s="41" t="str">
        <f>IFERROR(VLOOKUP(C84,IIASA!$C$174:$D$360,2,0),"")</f>
        <v>Population</v>
      </c>
      <c r="I84" s="41" t="str">
        <f t="shared" si="5"/>
        <v>LIC</v>
      </c>
      <c r="J84" s="41" t="s">
        <v>648</v>
      </c>
    </row>
    <row r="85" spans="1:10" x14ac:dyDescent="0.2">
      <c r="A85" s="41" t="s">
        <v>765</v>
      </c>
      <c r="B85" s="41" t="s">
        <v>533</v>
      </c>
      <c r="C85" s="41" t="s">
        <v>456</v>
      </c>
      <c r="D85" s="41" t="s">
        <v>117</v>
      </c>
      <c r="E85" s="41" t="str">
        <f t="shared" si="3"/>
        <v>LIC</v>
      </c>
      <c r="F85" s="41" t="str">
        <f t="shared" si="4"/>
        <v>LMY</v>
      </c>
      <c r="G85" s="41" t="str">
        <f>IFERROR(VLOOKUP(C85,IIASA!$C$2:$D$173,2,0),"")</f>
        <v>GDP|PPP</v>
      </c>
      <c r="H85" s="41" t="str">
        <f>IFERROR(VLOOKUP(C85,IIASA!$C$174:$D$360,2,0),"")</f>
        <v>Population</v>
      </c>
      <c r="I85" s="41" t="str">
        <f t="shared" si="5"/>
        <v>LIC</v>
      </c>
      <c r="J85" s="41" t="s">
        <v>648</v>
      </c>
    </row>
    <row r="86" spans="1:10" x14ac:dyDescent="0.2">
      <c r="A86" s="41" t="s">
        <v>765</v>
      </c>
      <c r="B86" s="41" t="s">
        <v>540</v>
      </c>
      <c r="C86" s="41" t="s">
        <v>451</v>
      </c>
      <c r="D86" s="41" t="s">
        <v>225</v>
      </c>
      <c r="E86" s="41" t="str">
        <f t="shared" si="3"/>
        <v>UMC</v>
      </c>
      <c r="F86" s="41" t="str">
        <f t="shared" si="4"/>
        <v>LMY</v>
      </c>
      <c r="G86" s="41" t="str">
        <f>IFERROR(VLOOKUP(C86,IIASA!$C$2:$D$173,2,0),"")</f>
        <v>GDP|PPP</v>
      </c>
      <c r="H86" s="41" t="str">
        <f>IFERROR(VLOOKUP(C86,IIASA!$C$174:$D$360,2,0),"")</f>
        <v>Population</v>
      </c>
      <c r="I86" s="41" t="str">
        <f t="shared" si="5"/>
        <v>UMC</v>
      </c>
      <c r="J86" s="41" t="s">
        <v>680</v>
      </c>
    </row>
    <row r="87" spans="1:10" x14ac:dyDescent="0.2">
      <c r="A87" s="41" t="s">
        <v>765</v>
      </c>
      <c r="B87" s="41" t="s">
        <v>531</v>
      </c>
      <c r="C87" s="41" t="s">
        <v>447</v>
      </c>
      <c r="D87" s="41" t="s">
        <v>200</v>
      </c>
      <c r="E87" s="41" t="str">
        <f t="shared" si="3"/>
        <v>LMC</v>
      </c>
      <c r="F87" s="41" t="str">
        <f t="shared" si="4"/>
        <v>LMY</v>
      </c>
      <c r="G87" s="41" t="str">
        <f>IFERROR(VLOOKUP(C87,IIASA!$C$2:$D$173,2,0),"")</f>
        <v>GDP|PPP</v>
      </c>
      <c r="H87" s="41" t="str">
        <f>IFERROR(VLOOKUP(C87,IIASA!$C$174:$D$360,2,0),"")</f>
        <v>Population</v>
      </c>
      <c r="I87" s="41" t="str">
        <f t="shared" si="5"/>
        <v>LMC</v>
      </c>
      <c r="J87" s="41" t="s">
        <v>680</v>
      </c>
    </row>
    <row r="88" spans="1:10" x14ac:dyDescent="0.2">
      <c r="B88" s="41" t="s">
        <v>531</v>
      </c>
      <c r="C88" s="41" t="s">
        <v>449</v>
      </c>
      <c r="D88" s="41" t="s">
        <v>213</v>
      </c>
      <c r="E88" s="41" t="str">
        <f t="shared" si="3"/>
        <v>LMC</v>
      </c>
      <c r="F88" s="41" t="str">
        <f t="shared" si="4"/>
        <v>LMY</v>
      </c>
      <c r="G88" s="41" t="str">
        <f>IFERROR(VLOOKUP(C88,IIASA!$C$2:$D$173,2,0),"")</f>
        <v>GDP|PPP</v>
      </c>
      <c r="H88" s="41" t="str">
        <f>IFERROR(VLOOKUP(C88,IIASA!$C$174:$D$360,2,0),"")</f>
        <v>Population</v>
      </c>
      <c r="I88" s="41" t="str">
        <f t="shared" si="5"/>
        <v>LMC</v>
      </c>
      <c r="J88" s="41" t="s">
        <v>680</v>
      </c>
    </row>
    <row r="89" spans="1:10" x14ac:dyDescent="0.2">
      <c r="B89" s="41" t="s">
        <v>537</v>
      </c>
      <c r="C89" s="41" t="s">
        <v>450</v>
      </c>
      <c r="D89" s="41" t="s">
        <v>589</v>
      </c>
      <c r="E89" s="41" t="str">
        <f t="shared" si="3"/>
        <v>HIC</v>
      </c>
      <c r="F89" s="41" t="str">
        <f t="shared" si="4"/>
        <v>HIC</v>
      </c>
      <c r="G89" s="41" t="str">
        <f>IFERROR(VLOOKUP(C89,IIASA!$C$2:$D$173,2,0),"")</f>
        <v>GDP|PPP</v>
      </c>
      <c r="H89" s="41" t="str">
        <f>IFERROR(VLOOKUP(C89,IIASA!$C$174:$D$360,2,0),"")</f>
        <v>Population</v>
      </c>
      <c r="I89" s="41" t="str">
        <f t="shared" si="5"/>
        <v>HIC</v>
      </c>
      <c r="J89" s="41" t="s">
        <v>709</v>
      </c>
    </row>
    <row r="90" spans="1:10" x14ac:dyDescent="0.2">
      <c r="B90" s="41" t="s">
        <v>537</v>
      </c>
      <c r="C90" s="41" t="s">
        <v>446</v>
      </c>
      <c r="D90" s="41" t="s">
        <v>252</v>
      </c>
      <c r="E90" s="41" t="str">
        <f t="shared" si="3"/>
        <v>HIC</v>
      </c>
      <c r="F90" s="41" t="str">
        <f t="shared" si="4"/>
        <v>HIC</v>
      </c>
      <c r="G90" s="41" t="str">
        <f>IFERROR(VLOOKUP(C90,IIASA!$C$2:$D$173,2,0),"")</f>
        <v>GDP|PPP</v>
      </c>
      <c r="H90" s="41" t="str">
        <f>IFERROR(VLOOKUP(C90,IIASA!$C$174:$D$360,2,0),"")</f>
        <v>Population</v>
      </c>
      <c r="I90" s="41" t="str">
        <f t="shared" si="5"/>
        <v>HIC</v>
      </c>
      <c r="J90" s="41" t="s">
        <v>705</v>
      </c>
    </row>
    <row r="91" spans="1:10" x14ac:dyDescent="0.2">
      <c r="B91" s="41" t="s">
        <v>537</v>
      </c>
      <c r="C91" s="41" t="s">
        <v>440</v>
      </c>
      <c r="D91" s="41" t="s">
        <v>264</v>
      </c>
      <c r="E91" s="41" t="str">
        <f t="shared" si="3"/>
        <v>HIC</v>
      </c>
      <c r="F91" s="41" t="str">
        <f t="shared" si="4"/>
        <v>HIC</v>
      </c>
      <c r="G91" s="41" t="str">
        <f>IFERROR(VLOOKUP(C91,IIASA!$C$2:$D$173,2,0),"")</f>
        <v>GDP|PPP</v>
      </c>
      <c r="H91" s="41" t="str">
        <f>IFERROR(VLOOKUP(C91,IIASA!$C$174:$D$360,2,0),"")</f>
        <v>Population</v>
      </c>
      <c r="I91" s="41" t="str">
        <f t="shared" si="5"/>
        <v>HIC</v>
      </c>
      <c r="J91" s="41" t="s">
        <v>705</v>
      </c>
    </row>
    <row r="92" spans="1:10" x14ac:dyDescent="0.2">
      <c r="A92" s="41" t="s">
        <v>765</v>
      </c>
      <c r="B92" s="41" t="s">
        <v>531</v>
      </c>
      <c r="C92" s="41" t="s">
        <v>444</v>
      </c>
      <c r="D92" s="41" t="s">
        <v>163</v>
      </c>
      <c r="E92" s="41" t="str">
        <f t="shared" si="3"/>
        <v>LMC</v>
      </c>
      <c r="F92" s="41" t="str">
        <f t="shared" si="4"/>
        <v>LMY</v>
      </c>
      <c r="G92" s="41" t="str">
        <f>IFERROR(VLOOKUP(C92,IIASA!$C$2:$D$173,2,0),"")</f>
        <v>GDP|PPP</v>
      </c>
      <c r="H92" s="41" t="str">
        <f>IFERROR(VLOOKUP(C92,IIASA!$C$174:$D$360,2,0),"")</f>
        <v>Population</v>
      </c>
      <c r="I92" s="41" t="str">
        <f t="shared" si="5"/>
        <v>LMC</v>
      </c>
      <c r="J92" s="41" t="s">
        <v>652</v>
      </c>
    </row>
    <row r="93" spans="1:10" x14ac:dyDescent="0.2">
      <c r="A93" s="41" t="s">
        <v>765</v>
      </c>
      <c r="B93" s="41" t="s">
        <v>531</v>
      </c>
      <c r="C93" s="41" t="s">
        <v>445</v>
      </c>
      <c r="D93" s="41" t="s">
        <v>181</v>
      </c>
      <c r="E93" s="41" t="str">
        <f t="shared" si="3"/>
        <v>LMC</v>
      </c>
      <c r="F93" s="41" t="str">
        <f t="shared" si="4"/>
        <v>LMY</v>
      </c>
      <c r="G93" s="41" t="str">
        <f>IFERROR(VLOOKUP(C93,IIASA!$C$2:$D$173,2,0),"")</f>
        <v>GDP|PPP</v>
      </c>
      <c r="H93" s="41" t="str">
        <f>IFERROR(VLOOKUP(C93,IIASA!$C$174:$D$360,2,0),"")</f>
        <v>Population</v>
      </c>
      <c r="I93" s="41" t="str">
        <f t="shared" si="5"/>
        <v>LMC</v>
      </c>
      <c r="J93" s="41" t="s">
        <v>709</v>
      </c>
    </row>
    <row r="94" spans="1:10" x14ac:dyDescent="0.2">
      <c r="B94" s="41" t="s">
        <v>531</v>
      </c>
      <c r="C94" s="41" t="s">
        <v>442</v>
      </c>
      <c r="D94" s="41" t="s">
        <v>588</v>
      </c>
      <c r="E94" s="41" t="str">
        <f t="shared" si="3"/>
        <v>LMC</v>
      </c>
      <c r="F94" s="41" t="str">
        <f t="shared" si="4"/>
        <v>LMY</v>
      </c>
      <c r="G94" s="41" t="str">
        <f>IFERROR(VLOOKUP(C94,IIASA!$C$2:$D$173,2,0),"")</f>
        <v>GDP|PPP</v>
      </c>
      <c r="H94" s="41" t="str">
        <f>IFERROR(VLOOKUP(C94,IIASA!$C$174:$D$360,2,0),"")</f>
        <v>Population</v>
      </c>
      <c r="I94" s="41" t="str">
        <f t="shared" si="5"/>
        <v>LMC</v>
      </c>
      <c r="J94" s="41" t="s">
        <v>671</v>
      </c>
    </row>
    <row r="95" spans="1:10" x14ac:dyDescent="0.2">
      <c r="B95" s="41" t="s">
        <v>540</v>
      </c>
      <c r="C95" s="41" t="s">
        <v>441</v>
      </c>
      <c r="D95" s="41" t="s">
        <v>140</v>
      </c>
      <c r="E95" s="41" t="str">
        <f t="shared" si="3"/>
        <v>UMC</v>
      </c>
      <c r="F95" s="41" t="str">
        <f t="shared" si="4"/>
        <v>LMY</v>
      </c>
      <c r="G95" s="41" t="str">
        <f>IFERROR(VLOOKUP(C95,IIASA!$C$2:$D$173,2,0),"")</f>
        <v>GDP|PPP</v>
      </c>
      <c r="H95" s="41" t="str">
        <f>IFERROR(VLOOKUP(C95,IIASA!$C$174:$D$360,2,0),"")</f>
        <v>Population</v>
      </c>
      <c r="I95" s="41" t="str">
        <f t="shared" si="5"/>
        <v>UMC</v>
      </c>
      <c r="J95" s="41" t="s">
        <v>671</v>
      </c>
    </row>
    <row r="96" spans="1:10" x14ac:dyDescent="0.2">
      <c r="B96" s="41" t="s">
        <v>537</v>
      </c>
      <c r="C96" s="41" t="s">
        <v>443</v>
      </c>
      <c r="D96" s="41" t="s">
        <v>265</v>
      </c>
      <c r="E96" s="41" t="str">
        <f t="shared" si="3"/>
        <v>HIC</v>
      </c>
      <c r="F96" s="41" t="str">
        <f t="shared" si="4"/>
        <v>HIC</v>
      </c>
      <c r="G96" s="41" t="str">
        <f>IFERROR(VLOOKUP(C96,IIASA!$C$2:$D$173,2,0),"")</f>
        <v>GDP|PPP</v>
      </c>
      <c r="H96" s="41" t="str">
        <f>IFERROR(VLOOKUP(C96,IIASA!$C$174:$D$360,2,0),"")</f>
        <v>Population</v>
      </c>
      <c r="I96" s="41" t="str">
        <f t="shared" si="5"/>
        <v>HIC</v>
      </c>
      <c r="J96" s="41" t="s">
        <v>705</v>
      </c>
    </row>
    <row r="97" spans="1:10" x14ac:dyDescent="0.2">
      <c r="B97" s="41" t="s">
        <v>537</v>
      </c>
      <c r="C97" s="41" t="s">
        <v>587</v>
      </c>
      <c r="D97" s="41" t="s">
        <v>586</v>
      </c>
      <c r="E97" s="41" t="str">
        <f t="shared" si="3"/>
        <v>HIC</v>
      </c>
      <c r="F97" s="41" t="str">
        <f t="shared" si="4"/>
        <v>HIC</v>
      </c>
      <c r="G97" s="41" t="str">
        <f>IFERROR(VLOOKUP(C97,IIASA!$C$2:$D$173,2,0),"")</f>
        <v/>
      </c>
      <c r="H97" s="41" t="str">
        <f>IFERROR(VLOOKUP(C97,IIASA!$C$174:$D$360,2,0),"")</f>
        <v/>
      </c>
      <c r="I97" s="41" t="str">
        <f t="shared" si="5"/>
        <v/>
      </c>
      <c r="J97" s="41" t="s">
        <v>705</v>
      </c>
    </row>
    <row r="98" spans="1:10" x14ac:dyDescent="0.2">
      <c r="B98" s="41" t="s">
        <v>537</v>
      </c>
      <c r="C98" s="41" t="s">
        <v>439</v>
      </c>
      <c r="D98" s="41" t="s">
        <v>141</v>
      </c>
      <c r="E98" s="41" t="str">
        <f t="shared" si="3"/>
        <v>HIC</v>
      </c>
      <c r="F98" s="41" t="str">
        <f t="shared" si="4"/>
        <v>HIC</v>
      </c>
      <c r="G98" s="41" t="str">
        <f>IFERROR(VLOOKUP(C98,IIASA!$C$2:$D$173,2,0),"")</f>
        <v>GDP|PPP</v>
      </c>
      <c r="H98" s="41" t="str">
        <f>IFERROR(VLOOKUP(C98,IIASA!$C$174:$D$360,2,0),"")</f>
        <v>Population</v>
      </c>
      <c r="I98" s="41" t="str">
        <f t="shared" si="5"/>
        <v>HIC</v>
      </c>
      <c r="J98" s="41" t="s">
        <v>671</v>
      </c>
    </row>
    <row r="99" spans="1:10" x14ac:dyDescent="0.2">
      <c r="B99" s="41" t="s">
        <v>537</v>
      </c>
      <c r="C99" s="41" t="s">
        <v>438</v>
      </c>
      <c r="D99" s="41" t="s">
        <v>276</v>
      </c>
      <c r="E99" s="41" t="str">
        <f t="shared" si="3"/>
        <v>HIC</v>
      </c>
      <c r="F99" s="41" t="str">
        <f t="shared" si="4"/>
        <v>HIC</v>
      </c>
      <c r="G99" s="41" t="str">
        <f>IFERROR(VLOOKUP(C99,IIASA!$C$2:$D$173,2,0),"")</f>
        <v>GDP|PPP</v>
      </c>
      <c r="H99" s="41" t="str">
        <f>IFERROR(VLOOKUP(C99,IIASA!$C$174:$D$360,2,0),"")</f>
        <v>Population</v>
      </c>
      <c r="I99" s="41" t="str">
        <f t="shared" si="5"/>
        <v>HIC</v>
      </c>
      <c r="J99" s="41" t="s">
        <v>705</v>
      </c>
    </row>
    <row r="100" spans="1:10" x14ac:dyDescent="0.2">
      <c r="B100" s="41" t="s">
        <v>540</v>
      </c>
      <c r="C100" s="41" t="s">
        <v>437</v>
      </c>
      <c r="D100" s="41" t="s">
        <v>201</v>
      </c>
      <c r="E100" s="41" t="str">
        <f t="shared" si="3"/>
        <v>UMC</v>
      </c>
      <c r="F100" s="41" t="str">
        <f t="shared" si="4"/>
        <v>LMY</v>
      </c>
      <c r="G100" s="41" t="str">
        <f>IFERROR(VLOOKUP(C100,IIASA!$C$2:$D$173,2,0),"")</f>
        <v>GDP|PPP</v>
      </c>
      <c r="H100" s="41" t="str">
        <f>IFERROR(VLOOKUP(C100,IIASA!$C$174:$D$360,2,0),"")</f>
        <v>Population</v>
      </c>
      <c r="I100" s="41" t="str">
        <f t="shared" si="5"/>
        <v>UMC</v>
      </c>
      <c r="J100" s="41" t="s">
        <v>680</v>
      </c>
    </row>
    <row r="101" spans="1:10" x14ac:dyDescent="0.2">
      <c r="B101" s="41" t="s">
        <v>537</v>
      </c>
      <c r="C101" s="41" t="s">
        <v>435</v>
      </c>
      <c r="D101" s="41" t="s">
        <v>175</v>
      </c>
      <c r="E101" s="41" t="str">
        <f t="shared" si="3"/>
        <v>HIC</v>
      </c>
      <c r="F101" s="41" t="str">
        <f t="shared" si="4"/>
        <v>HIC</v>
      </c>
      <c r="G101" s="41" t="str">
        <f>IFERROR(VLOOKUP(C101,IIASA!$C$2:$D$173,2,0),"")</f>
        <v>GDP|PPP</v>
      </c>
      <c r="H101" s="41" t="str">
        <f>IFERROR(VLOOKUP(C101,IIASA!$C$174:$D$360,2,0),"")</f>
        <v>Population</v>
      </c>
      <c r="I101" s="41" t="str">
        <f t="shared" si="5"/>
        <v>HIC</v>
      </c>
      <c r="J101" s="41" t="s">
        <v>709</v>
      </c>
    </row>
    <row r="102" spans="1:10" x14ac:dyDescent="0.2">
      <c r="B102" s="41" t="s">
        <v>540</v>
      </c>
      <c r="C102" s="41" t="s">
        <v>436</v>
      </c>
      <c r="D102" s="41" t="s">
        <v>142</v>
      </c>
      <c r="E102" s="41" t="str">
        <f t="shared" si="3"/>
        <v>UMC</v>
      </c>
      <c r="F102" s="41" t="str">
        <f t="shared" si="4"/>
        <v>LMY</v>
      </c>
      <c r="G102" s="41" t="str">
        <f>IFERROR(VLOOKUP(C102,IIASA!$C$2:$D$173,2,0),"")</f>
        <v>GDP|PPP</v>
      </c>
      <c r="H102" s="41" t="str">
        <f>IFERROR(VLOOKUP(C102,IIASA!$C$174:$D$360,2,0),"")</f>
        <v>Population</v>
      </c>
      <c r="I102" s="41" t="str">
        <f t="shared" si="5"/>
        <v>UMC</v>
      </c>
      <c r="J102" s="41" t="s">
        <v>671</v>
      </c>
    </row>
    <row r="103" spans="1:10" x14ac:dyDescent="0.2">
      <c r="B103" s="41" t="s">
        <v>540</v>
      </c>
      <c r="C103" s="41" t="s">
        <v>434</v>
      </c>
      <c r="D103" s="41" t="s">
        <v>154</v>
      </c>
      <c r="E103" s="41" t="str">
        <f t="shared" si="3"/>
        <v>UMC</v>
      </c>
      <c r="F103" s="41" t="str">
        <f t="shared" si="4"/>
        <v>LMY</v>
      </c>
      <c r="G103" s="41" t="str">
        <f>IFERROR(VLOOKUP(C103,IIASA!$C$2:$D$173,2,0),"")</f>
        <v>GDP|PPP</v>
      </c>
      <c r="H103" s="41" t="str">
        <f>IFERROR(VLOOKUP(C103,IIASA!$C$174:$D$360,2,0),"")</f>
        <v>Population</v>
      </c>
      <c r="I103" s="41" t="str">
        <f t="shared" si="5"/>
        <v>UMC</v>
      </c>
      <c r="J103" s="41" t="s">
        <v>705</v>
      </c>
    </row>
    <row r="104" spans="1:10" x14ac:dyDescent="0.2">
      <c r="A104" s="41" t="s">
        <v>765</v>
      </c>
      <c r="B104" s="41" t="s">
        <v>531</v>
      </c>
      <c r="C104" s="41" t="s">
        <v>433</v>
      </c>
      <c r="D104" s="41" t="s">
        <v>78</v>
      </c>
      <c r="E104" s="41" t="str">
        <f t="shared" si="3"/>
        <v>LMC</v>
      </c>
      <c r="F104" s="41" t="str">
        <f t="shared" si="4"/>
        <v>LMY</v>
      </c>
      <c r="G104" s="41" t="str">
        <f>IFERROR(VLOOKUP(C104,IIASA!$C$2:$D$173,2,0),"")</f>
        <v>GDP|PPP</v>
      </c>
      <c r="H104" s="41" t="str">
        <f>IFERROR(VLOOKUP(C104,IIASA!$C$174:$D$360,2,0),"")</f>
        <v>Population</v>
      </c>
      <c r="I104" s="41" t="str">
        <f t="shared" si="5"/>
        <v>LMC</v>
      </c>
      <c r="J104" s="41" t="s">
        <v>648</v>
      </c>
    </row>
    <row r="105" spans="1:10" x14ac:dyDescent="0.2">
      <c r="B105" s="41" t="s">
        <v>531</v>
      </c>
      <c r="C105" s="41" t="s">
        <v>585</v>
      </c>
      <c r="D105" s="41" t="s">
        <v>241</v>
      </c>
      <c r="E105" s="41" t="str">
        <f t="shared" si="3"/>
        <v>LMC</v>
      </c>
      <c r="F105" s="41" t="str">
        <f t="shared" si="4"/>
        <v>LMY</v>
      </c>
      <c r="G105" s="41" t="str">
        <f>IFERROR(VLOOKUP(C105,IIASA!$C$2:$D$173,2,0),"")</f>
        <v/>
      </c>
      <c r="H105" s="41" t="str">
        <f>IFERROR(VLOOKUP(C105,IIASA!$C$174:$D$360,2,0),"")</f>
        <v/>
      </c>
      <c r="I105" s="41" t="str">
        <f t="shared" si="5"/>
        <v/>
      </c>
      <c r="J105" s="41" t="s">
        <v>709</v>
      </c>
    </row>
    <row r="106" spans="1:10" x14ac:dyDescent="0.2">
      <c r="B106" s="41" t="s">
        <v>533</v>
      </c>
      <c r="C106" s="41" t="s">
        <v>383</v>
      </c>
      <c r="D106" s="41" t="s">
        <v>584</v>
      </c>
      <c r="E106" s="41" t="str">
        <f t="shared" si="3"/>
        <v>LIC</v>
      </c>
      <c r="F106" s="41" t="str">
        <f t="shared" si="4"/>
        <v>LMY</v>
      </c>
      <c r="G106" s="41" t="str">
        <f>IFERROR(VLOOKUP(C106,IIASA!$C$2:$D$173,2,0),"")</f>
        <v/>
      </c>
      <c r="H106" s="41" t="str">
        <f>IFERROR(VLOOKUP(C106,IIASA!$C$174:$D$360,2,0),"")</f>
        <v>Population</v>
      </c>
      <c r="I106" s="41" t="str">
        <f t="shared" si="5"/>
        <v/>
      </c>
      <c r="J106" s="41" t="s">
        <v>709</v>
      </c>
    </row>
    <row r="107" spans="1:10" x14ac:dyDescent="0.2">
      <c r="B107" s="41" t="s">
        <v>537</v>
      </c>
      <c r="C107" s="41" t="s">
        <v>430</v>
      </c>
      <c r="D107" s="41" t="s">
        <v>583</v>
      </c>
      <c r="E107" s="41" t="str">
        <f t="shared" si="3"/>
        <v>HIC</v>
      </c>
      <c r="F107" s="41" t="str">
        <f t="shared" si="4"/>
        <v>HIC</v>
      </c>
      <c r="G107" s="41" t="str">
        <f>IFERROR(VLOOKUP(C107,IIASA!$C$2:$D$173,2,0),"")</f>
        <v>GDP|PPP</v>
      </c>
      <c r="H107" s="41" t="str">
        <f>IFERROR(VLOOKUP(C107,IIASA!$C$174:$D$360,2,0),"")</f>
        <v>Population</v>
      </c>
      <c r="I107" s="41" t="str">
        <f t="shared" si="5"/>
        <v>HIC</v>
      </c>
      <c r="J107" s="41" t="s">
        <v>709</v>
      </c>
    </row>
    <row r="108" spans="1:10" x14ac:dyDescent="0.2">
      <c r="B108" s="41" t="s">
        <v>540</v>
      </c>
      <c r="C108" s="41" t="s">
        <v>582</v>
      </c>
      <c r="D108" s="41" t="s">
        <v>581</v>
      </c>
      <c r="E108" s="41" t="str">
        <f t="shared" si="3"/>
        <v>UMC</v>
      </c>
      <c r="F108" s="41" t="str">
        <f t="shared" si="4"/>
        <v>LMY</v>
      </c>
      <c r="G108" s="41" t="str">
        <f>IFERROR(VLOOKUP(C108,IIASA!$C$2:$D$173,2,0),"")</f>
        <v/>
      </c>
      <c r="H108" s="41" t="str">
        <f>IFERROR(VLOOKUP(C108,IIASA!$C$174:$D$360,2,0),"")</f>
        <v/>
      </c>
      <c r="I108" s="41" t="str">
        <f t="shared" si="5"/>
        <v/>
      </c>
      <c r="J108" s="41" t="s">
        <v>705</v>
      </c>
    </row>
    <row r="109" spans="1:10" x14ac:dyDescent="0.2">
      <c r="B109" s="41" t="s">
        <v>537</v>
      </c>
      <c r="C109" s="41" t="s">
        <v>429</v>
      </c>
      <c r="D109" s="41" t="s">
        <v>143</v>
      </c>
      <c r="E109" s="41" t="str">
        <f t="shared" si="3"/>
        <v>HIC</v>
      </c>
      <c r="F109" s="41" t="str">
        <f t="shared" si="4"/>
        <v>HIC</v>
      </c>
      <c r="G109" s="41" t="str">
        <f>IFERROR(VLOOKUP(C109,IIASA!$C$2:$D$173,2,0),"")</f>
        <v>GDP|PPP</v>
      </c>
      <c r="H109" s="41" t="str">
        <f>IFERROR(VLOOKUP(C109,IIASA!$C$174:$D$360,2,0),"")</f>
        <v>Population</v>
      </c>
      <c r="I109" s="41" t="str">
        <f t="shared" si="5"/>
        <v>HIC</v>
      </c>
      <c r="J109" s="41" t="s">
        <v>671</v>
      </c>
    </row>
    <row r="110" spans="1:10" x14ac:dyDescent="0.2">
      <c r="B110" s="41" t="s">
        <v>531</v>
      </c>
      <c r="C110" s="41" t="s">
        <v>432</v>
      </c>
      <c r="D110" s="41" t="s">
        <v>580</v>
      </c>
      <c r="E110" s="41" t="str">
        <f t="shared" si="3"/>
        <v>LMC</v>
      </c>
      <c r="F110" s="41" t="str">
        <f t="shared" si="4"/>
        <v>LMY</v>
      </c>
      <c r="G110" s="41" t="str">
        <f>IFERROR(VLOOKUP(C110,IIASA!$C$2:$D$173,2,0),"")</f>
        <v>GDP|PPP</v>
      </c>
      <c r="H110" s="41" t="str">
        <f>IFERROR(VLOOKUP(C110,IIASA!$C$174:$D$360,2,0),"")</f>
        <v>Population</v>
      </c>
      <c r="I110" s="41" t="str">
        <f t="shared" si="5"/>
        <v>LMC</v>
      </c>
      <c r="J110" s="41" t="s">
        <v>705</v>
      </c>
    </row>
    <row r="111" spans="1:10" x14ac:dyDescent="0.2">
      <c r="A111" s="41" t="s">
        <v>765</v>
      </c>
      <c r="B111" s="41" t="s">
        <v>531</v>
      </c>
      <c r="C111" s="41" t="s">
        <v>428</v>
      </c>
      <c r="D111" s="41" t="s">
        <v>579</v>
      </c>
      <c r="E111" s="41" t="str">
        <f t="shared" si="3"/>
        <v>LMC</v>
      </c>
      <c r="F111" s="41" t="str">
        <f t="shared" si="4"/>
        <v>LMY</v>
      </c>
      <c r="G111" s="41" t="str">
        <f>IFERROR(VLOOKUP(C111,IIASA!$C$2:$D$173,2,0),"")</f>
        <v>GDP|PPP</v>
      </c>
      <c r="H111" s="41" t="str">
        <f>IFERROR(VLOOKUP(C111,IIASA!$C$174:$D$360,2,0),"")</f>
        <v>Population</v>
      </c>
      <c r="I111" s="41" t="str">
        <f t="shared" si="5"/>
        <v>LMC</v>
      </c>
      <c r="J111" s="41" t="s">
        <v>709</v>
      </c>
    </row>
    <row r="112" spans="1:10" x14ac:dyDescent="0.2">
      <c r="B112" s="41" t="s">
        <v>537</v>
      </c>
      <c r="C112" s="41" t="s">
        <v>419</v>
      </c>
      <c r="D112" s="41" t="s">
        <v>266</v>
      </c>
      <c r="E112" s="41" t="str">
        <f t="shared" si="3"/>
        <v>HIC</v>
      </c>
      <c r="F112" s="41" t="str">
        <f t="shared" si="4"/>
        <v>HIC</v>
      </c>
      <c r="G112" s="41" t="str">
        <f>IFERROR(VLOOKUP(C112,IIASA!$C$2:$D$173,2,0),"")</f>
        <v>GDP|PPP</v>
      </c>
      <c r="H112" s="41" t="str">
        <f>IFERROR(VLOOKUP(C112,IIASA!$C$174:$D$360,2,0),"")</f>
        <v>Population</v>
      </c>
      <c r="I112" s="41" t="str">
        <f t="shared" si="5"/>
        <v>HIC</v>
      </c>
      <c r="J112" s="41" t="s">
        <v>705</v>
      </c>
    </row>
    <row r="113" spans="1:10" x14ac:dyDescent="0.2">
      <c r="B113" s="41" t="s">
        <v>540</v>
      </c>
      <c r="C113" s="41" t="s">
        <v>427</v>
      </c>
      <c r="D113" s="41" t="s">
        <v>144</v>
      </c>
      <c r="E113" s="41" t="str">
        <f t="shared" si="3"/>
        <v>UMC</v>
      </c>
      <c r="F113" s="41" t="str">
        <f t="shared" si="4"/>
        <v>LMY</v>
      </c>
      <c r="G113" s="41" t="str">
        <f>IFERROR(VLOOKUP(C113,IIASA!$C$2:$D$173,2,0),"")</f>
        <v>GDP|PPP</v>
      </c>
      <c r="H113" s="41" t="str">
        <f>IFERROR(VLOOKUP(C113,IIASA!$C$174:$D$360,2,0),"")</f>
        <v>Population</v>
      </c>
      <c r="I113" s="41" t="str">
        <f t="shared" si="5"/>
        <v>UMC</v>
      </c>
      <c r="J113" s="41" t="s">
        <v>671</v>
      </c>
    </row>
    <row r="114" spans="1:10" x14ac:dyDescent="0.2">
      <c r="B114" s="41" t="s">
        <v>531</v>
      </c>
      <c r="C114" s="41" t="s">
        <v>422</v>
      </c>
      <c r="D114" s="41" t="s">
        <v>106</v>
      </c>
      <c r="E114" s="41" t="str">
        <f t="shared" si="3"/>
        <v>LMC</v>
      </c>
      <c r="F114" s="41" t="str">
        <f t="shared" si="4"/>
        <v>LMY</v>
      </c>
      <c r="G114" s="41" t="str">
        <f>IFERROR(VLOOKUP(C114,IIASA!$C$2:$D$173,2,0),"")</f>
        <v>GDP|PPP</v>
      </c>
      <c r="H114" s="41" t="str">
        <f>IFERROR(VLOOKUP(C114,IIASA!$C$174:$D$360,2,0),"")</f>
        <v>Population</v>
      </c>
      <c r="I114" s="41" t="str">
        <f t="shared" si="5"/>
        <v>LMC</v>
      </c>
      <c r="J114" s="41" t="s">
        <v>648</v>
      </c>
    </row>
    <row r="115" spans="1:10" x14ac:dyDescent="0.2">
      <c r="A115" s="41" t="s">
        <v>765</v>
      </c>
      <c r="B115" s="41" t="s">
        <v>533</v>
      </c>
      <c r="C115" s="41" t="s">
        <v>426</v>
      </c>
      <c r="D115" s="41" t="s">
        <v>118</v>
      </c>
      <c r="E115" s="41" t="str">
        <f t="shared" si="3"/>
        <v>LIC</v>
      </c>
      <c r="F115" s="41" t="str">
        <f t="shared" si="4"/>
        <v>LMY</v>
      </c>
      <c r="G115" s="41" t="str">
        <f>IFERROR(VLOOKUP(C115,IIASA!$C$2:$D$173,2,0),"")</f>
        <v>GDP|PPP</v>
      </c>
      <c r="H115" s="41" t="str">
        <f>IFERROR(VLOOKUP(C115,IIASA!$C$174:$D$360,2,0),"")</f>
        <v>Population</v>
      </c>
      <c r="I115" s="41" t="str">
        <f t="shared" si="5"/>
        <v>LIC</v>
      </c>
      <c r="J115" s="41" t="s">
        <v>648</v>
      </c>
    </row>
    <row r="116" spans="1:10" x14ac:dyDescent="0.2">
      <c r="B116" s="41" t="s">
        <v>540</v>
      </c>
      <c r="C116" s="41" t="s">
        <v>425</v>
      </c>
      <c r="D116" s="41" t="s">
        <v>129</v>
      </c>
      <c r="E116" s="41" t="str">
        <f t="shared" si="3"/>
        <v>UMC</v>
      </c>
      <c r="F116" s="41" t="str">
        <f t="shared" si="4"/>
        <v>LMY</v>
      </c>
      <c r="G116" s="41" t="str">
        <f>IFERROR(VLOOKUP(C116,IIASA!$C$2:$D$173,2,0),"")</f>
        <v>GDP|PPP</v>
      </c>
      <c r="H116" s="41" t="str">
        <f>IFERROR(VLOOKUP(C116,IIASA!$C$174:$D$360,2,0),"")</f>
        <v>Population</v>
      </c>
      <c r="I116" s="41" t="str">
        <f t="shared" si="5"/>
        <v>UMC</v>
      </c>
      <c r="J116" s="41" t="s">
        <v>671</v>
      </c>
    </row>
    <row r="117" spans="1:10" x14ac:dyDescent="0.2">
      <c r="B117" s="41" t="s">
        <v>537</v>
      </c>
      <c r="C117" s="41" t="s">
        <v>578</v>
      </c>
      <c r="D117" s="41" t="s">
        <v>577</v>
      </c>
      <c r="E117" s="41" t="str">
        <f t="shared" si="3"/>
        <v>HIC</v>
      </c>
      <c r="F117" s="41" t="str">
        <f t="shared" si="4"/>
        <v>HIC</v>
      </c>
      <c r="G117" s="41" t="str">
        <f>IFERROR(VLOOKUP(C117,IIASA!$C$2:$D$173,2,0),"")</f>
        <v/>
      </c>
      <c r="H117" s="41" t="str">
        <f>IFERROR(VLOOKUP(C117,IIASA!$C$174:$D$360,2,0),"")</f>
        <v/>
      </c>
      <c r="I117" s="41" t="str">
        <f t="shared" si="5"/>
        <v/>
      </c>
      <c r="J117" s="41" t="s">
        <v>705</v>
      </c>
    </row>
    <row r="118" spans="1:10" x14ac:dyDescent="0.2">
      <c r="B118" s="41" t="s">
        <v>537</v>
      </c>
      <c r="C118" s="41" t="s">
        <v>421</v>
      </c>
      <c r="D118" s="41" t="s">
        <v>267</v>
      </c>
      <c r="E118" s="41" t="str">
        <f t="shared" si="3"/>
        <v>HIC</v>
      </c>
      <c r="F118" s="41" t="str">
        <f t="shared" si="4"/>
        <v>HIC</v>
      </c>
      <c r="G118" s="41" t="str">
        <f>IFERROR(VLOOKUP(C118,IIASA!$C$2:$D$173,2,0),"")</f>
        <v>GDP|PPP</v>
      </c>
      <c r="H118" s="41" t="str">
        <f>IFERROR(VLOOKUP(C118,IIASA!$C$174:$D$360,2,0),"")</f>
        <v>Population</v>
      </c>
      <c r="I118" s="41" t="str">
        <f t="shared" si="5"/>
        <v>HIC</v>
      </c>
      <c r="J118" s="41" t="s">
        <v>705</v>
      </c>
    </row>
    <row r="119" spans="1:10" x14ac:dyDescent="0.2">
      <c r="B119" s="41" t="s">
        <v>537</v>
      </c>
      <c r="C119" s="41" t="s">
        <v>420</v>
      </c>
      <c r="D119" s="41" t="s">
        <v>289</v>
      </c>
      <c r="E119" s="41" t="str">
        <f t="shared" si="3"/>
        <v>HIC</v>
      </c>
      <c r="F119" s="41" t="str">
        <f t="shared" si="4"/>
        <v>HIC</v>
      </c>
      <c r="G119" s="41" t="str">
        <f>IFERROR(VLOOKUP(C119,IIASA!$C$2:$D$173,2,0),"")</f>
        <v>GDP|PPP</v>
      </c>
      <c r="H119" s="41" t="str">
        <f>IFERROR(VLOOKUP(C119,IIASA!$C$174:$D$360,2,0),"")</f>
        <v>Population</v>
      </c>
      <c r="I119" s="41" t="str">
        <f t="shared" si="5"/>
        <v>HIC</v>
      </c>
      <c r="J119" s="41" t="s">
        <v>705</v>
      </c>
    </row>
    <row r="120" spans="1:10" x14ac:dyDescent="0.2">
      <c r="B120" s="41" t="s">
        <v>537</v>
      </c>
      <c r="C120" s="41" t="s">
        <v>418</v>
      </c>
      <c r="D120" s="41" t="s">
        <v>576</v>
      </c>
      <c r="E120" s="41" t="str">
        <f t="shared" si="3"/>
        <v>HIC</v>
      </c>
      <c r="F120" s="41" t="str">
        <f t="shared" si="4"/>
        <v>HIC</v>
      </c>
      <c r="G120" s="41" t="str">
        <f>IFERROR(VLOOKUP(C120,IIASA!$C$2:$D$173,2,0),"")</f>
        <v/>
      </c>
      <c r="H120" s="41" t="str">
        <f>IFERROR(VLOOKUP(C120,IIASA!$C$174:$D$360,2,0),"")</f>
        <v>Population</v>
      </c>
      <c r="I120" s="41" t="str">
        <f t="shared" si="5"/>
        <v/>
      </c>
      <c r="J120" s="41" t="s">
        <v>709</v>
      </c>
    </row>
    <row r="121" spans="1:10" x14ac:dyDescent="0.2">
      <c r="A121" s="41" t="s">
        <v>765</v>
      </c>
      <c r="B121" s="41" t="s">
        <v>533</v>
      </c>
      <c r="C121" s="41" t="s">
        <v>415</v>
      </c>
      <c r="D121" s="41" t="s">
        <v>79</v>
      </c>
      <c r="E121" s="41" t="str">
        <f t="shared" si="3"/>
        <v>LIC</v>
      </c>
      <c r="F121" s="41" t="str">
        <f t="shared" si="4"/>
        <v>LMY</v>
      </c>
      <c r="G121" s="41" t="str">
        <f>IFERROR(VLOOKUP(C121,IIASA!$C$2:$D$173,2,0),"")</f>
        <v>GDP|PPP</v>
      </c>
      <c r="H121" s="41" t="str">
        <f>IFERROR(VLOOKUP(C121,IIASA!$C$174:$D$360,2,0),"")</f>
        <v>Population</v>
      </c>
      <c r="I121" s="41" t="str">
        <f t="shared" si="5"/>
        <v>LIC</v>
      </c>
      <c r="J121" s="41" t="s">
        <v>648</v>
      </c>
    </row>
    <row r="122" spans="1:10" x14ac:dyDescent="0.2">
      <c r="A122" s="41" t="s">
        <v>765</v>
      </c>
      <c r="B122" s="41" t="s">
        <v>533</v>
      </c>
      <c r="C122" s="41" t="s">
        <v>402</v>
      </c>
      <c r="D122" s="41" t="s">
        <v>80</v>
      </c>
      <c r="E122" s="41" t="str">
        <f t="shared" si="3"/>
        <v>LIC</v>
      </c>
      <c r="F122" s="41" t="str">
        <f t="shared" si="4"/>
        <v>LMY</v>
      </c>
      <c r="G122" s="41" t="str">
        <f>IFERROR(VLOOKUP(C122,IIASA!$C$2:$D$173,2,0),"")</f>
        <v>GDP|PPP</v>
      </c>
      <c r="H122" s="41" t="str">
        <f>IFERROR(VLOOKUP(C122,IIASA!$C$174:$D$360,2,0),"")</f>
        <v>Population</v>
      </c>
      <c r="I122" s="41" t="str">
        <f t="shared" si="5"/>
        <v>LIC</v>
      </c>
      <c r="J122" s="41" t="s">
        <v>648</v>
      </c>
    </row>
    <row r="123" spans="1:10" x14ac:dyDescent="0.2">
      <c r="B123" s="41" t="s">
        <v>540</v>
      </c>
      <c r="C123" s="41" t="s">
        <v>401</v>
      </c>
      <c r="D123" s="41" t="s">
        <v>183</v>
      </c>
      <c r="E123" s="41" t="str">
        <f t="shared" si="3"/>
        <v>UMC</v>
      </c>
      <c r="F123" s="41" t="str">
        <f t="shared" si="4"/>
        <v>LMY</v>
      </c>
      <c r="G123" s="41" t="str">
        <f>IFERROR(VLOOKUP(C123,IIASA!$C$2:$D$173,2,0),"")</f>
        <v>GDP|PPP</v>
      </c>
      <c r="H123" s="41" t="str">
        <f>IFERROR(VLOOKUP(C123,IIASA!$C$174:$D$360,2,0),"")</f>
        <v>Population</v>
      </c>
      <c r="I123" s="41" t="str">
        <f t="shared" si="5"/>
        <v>UMC</v>
      </c>
      <c r="J123" s="41" t="s">
        <v>709</v>
      </c>
    </row>
    <row r="124" spans="1:10" x14ac:dyDescent="0.2">
      <c r="B124" s="41" t="s">
        <v>540</v>
      </c>
      <c r="C124" s="41" t="s">
        <v>414</v>
      </c>
      <c r="D124" s="41" t="s">
        <v>165</v>
      </c>
      <c r="E124" s="41" t="str">
        <f t="shared" si="3"/>
        <v>UMC</v>
      </c>
      <c r="F124" s="41" t="str">
        <f t="shared" si="4"/>
        <v>LMY</v>
      </c>
      <c r="G124" s="41" t="str">
        <f>IFERROR(VLOOKUP(C124,IIASA!$C$2:$D$173,2,0),"")</f>
        <v>GDP|PPP</v>
      </c>
      <c r="H124" s="41" t="str">
        <f>IFERROR(VLOOKUP(C124,IIASA!$C$174:$D$360,2,0),"")</f>
        <v>Population</v>
      </c>
      <c r="I124" s="41" t="str">
        <f t="shared" si="5"/>
        <v>UMC</v>
      </c>
      <c r="J124" s="41" t="s">
        <v>652</v>
      </c>
    </row>
    <row r="125" spans="1:10" x14ac:dyDescent="0.2">
      <c r="A125" s="41" t="s">
        <v>765</v>
      </c>
      <c r="B125" s="41" t="s">
        <v>533</v>
      </c>
      <c r="C125" s="41" t="s">
        <v>411</v>
      </c>
      <c r="D125" s="41" t="s">
        <v>119</v>
      </c>
      <c r="E125" s="41" t="str">
        <f t="shared" si="3"/>
        <v>LIC</v>
      </c>
      <c r="F125" s="41" t="str">
        <f t="shared" si="4"/>
        <v>LMY</v>
      </c>
      <c r="G125" s="41" t="str">
        <f>IFERROR(VLOOKUP(C125,IIASA!$C$2:$D$173,2,0),"")</f>
        <v>GDP|PPP</v>
      </c>
      <c r="H125" s="41" t="str">
        <f>IFERROR(VLOOKUP(C125,IIASA!$C$174:$D$360,2,0),"")</f>
        <v>Population</v>
      </c>
      <c r="I125" s="41" t="str">
        <f t="shared" si="5"/>
        <v>LIC</v>
      </c>
      <c r="J125" s="41" t="s">
        <v>648</v>
      </c>
    </row>
    <row r="126" spans="1:10" x14ac:dyDescent="0.2">
      <c r="B126" s="41" t="s">
        <v>537</v>
      </c>
      <c r="C126" s="41" t="s">
        <v>410</v>
      </c>
      <c r="D126" s="41" t="s">
        <v>277</v>
      </c>
      <c r="E126" s="41" t="str">
        <f t="shared" si="3"/>
        <v>HIC</v>
      </c>
      <c r="F126" s="41" t="str">
        <f t="shared" si="4"/>
        <v>HIC</v>
      </c>
      <c r="G126" s="41" t="str">
        <f>IFERROR(VLOOKUP(C126,IIASA!$C$2:$D$173,2,0),"")</f>
        <v>GDP|PPP</v>
      </c>
      <c r="H126" s="41" t="str">
        <f>IFERROR(VLOOKUP(C126,IIASA!$C$174:$D$360,2,0),"")</f>
        <v>Population</v>
      </c>
      <c r="I126" s="41" t="str">
        <f t="shared" si="5"/>
        <v>HIC</v>
      </c>
      <c r="J126" s="41" t="s">
        <v>671</v>
      </c>
    </row>
    <row r="127" spans="1:10" x14ac:dyDescent="0.2">
      <c r="B127" s="41" t="s">
        <v>540</v>
      </c>
      <c r="C127" s="41" t="s">
        <v>575</v>
      </c>
      <c r="D127" s="41" t="s">
        <v>574</v>
      </c>
      <c r="E127" s="41" t="str">
        <f t="shared" si="3"/>
        <v>UMC</v>
      </c>
      <c r="F127" s="41" t="str">
        <f t="shared" si="4"/>
        <v>LMY</v>
      </c>
      <c r="G127" s="41" t="str">
        <f>IFERROR(VLOOKUP(C127,IIASA!$C$2:$D$173,2,0),"")</f>
        <v/>
      </c>
      <c r="H127" s="41" t="str">
        <f>IFERROR(VLOOKUP(C127,IIASA!$C$174:$D$360,2,0),"")</f>
        <v/>
      </c>
      <c r="I127" s="41" t="str">
        <f t="shared" si="5"/>
        <v/>
      </c>
      <c r="J127" s="41" t="s">
        <v>709</v>
      </c>
    </row>
    <row r="128" spans="1:10" x14ac:dyDescent="0.2">
      <c r="A128" s="41" t="s">
        <v>765</v>
      </c>
      <c r="B128" s="41" t="s">
        <v>531</v>
      </c>
      <c r="C128" s="41" t="s">
        <v>405</v>
      </c>
      <c r="D128" s="41" t="s">
        <v>120</v>
      </c>
      <c r="E128" s="41" t="str">
        <f t="shared" si="3"/>
        <v>LMC</v>
      </c>
      <c r="F128" s="41" t="str">
        <f t="shared" si="4"/>
        <v>LMY</v>
      </c>
      <c r="G128" s="41" t="str">
        <f>IFERROR(VLOOKUP(C128,IIASA!$C$2:$D$173,2,0),"")</f>
        <v>GDP|PPP</v>
      </c>
      <c r="H128" s="41" t="str">
        <f>IFERROR(VLOOKUP(C128,IIASA!$C$174:$D$360,2,0),"")</f>
        <v>Population</v>
      </c>
      <c r="I128" s="41" t="str">
        <f t="shared" si="5"/>
        <v>LMC</v>
      </c>
      <c r="J128" s="41" t="s">
        <v>648</v>
      </c>
    </row>
    <row r="129" spans="1:10" x14ac:dyDescent="0.2">
      <c r="B129" s="41" t="s">
        <v>540</v>
      </c>
      <c r="C129" s="41" t="s">
        <v>403</v>
      </c>
      <c r="D129" s="41" t="s">
        <v>81</v>
      </c>
      <c r="E129" s="41" t="str">
        <f t="shared" si="3"/>
        <v>UMC</v>
      </c>
      <c r="F129" s="41" t="str">
        <f t="shared" si="4"/>
        <v>LMY</v>
      </c>
      <c r="G129" s="41" t="str">
        <f>IFERROR(VLOOKUP(C129,IIASA!$C$2:$D$173,2,0),"")</f>
        <v>GDP|PPP</v>
      </c>
      <c r="H129" s="41" t="str">
        <f>IFERROR(VLOOKUP(C129,IIASA!$C$174:$D$360,2,0),"")</f>
        <v>Population</v>
      </c>
      <c r="I129" s="41" t="str">
        <f t="shared" si="5"/>
        <v>UMC</v>
      </c>
      <c r="J129" s="41" t="s">
        <v>648</v>
      </c>
    </row>
    <row r="130" spans="1:10" x14ac:dyDescent="0.2">
      <c r="B130" s="41" t="s">
        <v>540</v>
      </c>
      <c r="C130" s="41" t="s">
        <v>413</v>
      </c>
      <c r="D130" s="41" t="s">
        <v>214</v>
      </c>
      <c r="E130" s="41" t="str">
        <f t="shared" si="3"/>
        <v>UMC</v>
      </c>
      <c r="F130" s="41" t="str">
        <f t="shared" si="4"/>
        <v>LMY</v>
      </c>
      <c r="G130" s="41" t="str">
        <f>IFERROR(VLOOKUP(C130,IIASA!$C$2:$D$173,2,0),"")</f>
        <v>GDP|PPP</v>
      </c>
      <c r="H130" s="41" t="str">
        <f>IFERROR(VLOOKUP(C130,IIASA!$C$174:$D$360,2,0),"")</f>
        <v>Population</v>
      </c>
      <c r="I130" s="41" t="str">
        <f t="shared" si="5"/>
        <v>UMC</v>
      </c>
      <c r="J130" s="41" t="s">
        <v>680</v>
      </c>
    </row>
    <row r="131" spans="1:10" x14ac:dyDescent="0.2">
      <c r="B131" s="41" t="s">
        <v>531</v>
      </c>
      <c r="C131" s="41" t="s">
        <v>573</v>
      </c>
      <c r="D131" s="41" t="s">
        <v>572</v>
      </c>
      <c r="E131" s="41" t="str">
        <f t="shared" ref="E131:E194" si="6">VLOOKUP(B131,$L$3:$N$6,2,FALSE)</f>
        <v>LMC</v>
      </c>
      <c r="F131" s="41" t="str">
        <f t="shared" ref="F131:F194" si="7">IF(E131="HIC","HIC","LMY")</f>
        <v>LMY</v>
      </c>
      <c r="G131" s="41" t="str">
        <f>IFERROR(VLOOKUP(C131,IIASA!$C$2:$D$173,2,0),"")</f>
        <v/>
      </c>
      <c r="H131" s="41" t="str">
        <f>IFERROR(VLOOKUP(C131,IIASA!$C$174:$D$360,2,0),"")</f>
        <v/>
      </c>
      <c r="I131" s="41" t="str">
        <f t="shared" ref="I131:I194" si="8">IF(OR(H131="",G131=""),"",E131)</f>
        <v/>
      </c>
      <c r="J131" s="41" t="s">
        <v>709</v>
      </c>
    </row>
    <row r="132" spans="1:10" x14ac:dyDescent="0.2">
      <c r="B132" s="41" t="s">
        <v>540</v>
      </c>
      <c r="C132" s="41" t="s">
        <v>416</v>
      </c>
      <c r="D132" s="41" t="s">
        <v>571</v>
      </c>
      <c r="E132" s="41" t="str">
        <f t="shared" si="6"/>
        <v>UMC</v>
      </c>
      <c r="F132" s="41" t="str">
        <f t="shared" si="7"/>
        <v>LMY</v>
      </c>
      <c r="G132" s="41" t="str">
        <f>IFERROR(VLOOKUP(C132,IIASA!$C$2:$D$173,2,0),"")</f>
        <v>GDP|PPP</v>
      </c>
      <c r="H132" s="41" t="str">
        <f>IFERROR(VLOOKUP(C132,IIASA!$C$174:$D$360,2,0),"")</f>
        <v>Population</v>
      </c>
      <c r="I132" s="41" t="str">
        <f t="shared" si="8"/>
        <v>UMC</v>
      </c>
      <c r="J132" s="41" t="s">
        <v>705</v>
      </c>
    </row>
    <row r="133" spans="1:10" x14ac:dyDescent="0.2">
      <c r="B133" s="41" t="s">
        <v>537</v>
      </c>
      <c r="C133" s="41" t="s">
        <v>570</v>
      </c>
      <c r="D133" s="41" t="s">
        <v>569</v>
      </c>
      <c r="E133" s="41" t="str">
        <f t="shared" si="6"/>
        <v>HIC</v>
      </c>
      <c r="F133" s="41" t="str">
        <f t="shared" si="7"/>
        <v>HIC</v>
      </c>
      <c r="G133" s="41" t="str">
        <f>IFERROR(VLOOKUP(C133,IIASA!$C$2:$D$173,2,0),"")</f>
        <v/>
      </c>
      <c r="H133" s="41" t="str">
        <f>IFERROR(VLOOKUP(C133,IIASA!$C$174:$D$360,2,0),"")</f>
        <v/>
      </c>
      <c r="I133" s="41" t="str">
        <f t="shared" si="8"/>
        <v/>
      </c>
      <c r="J133" s="41" t="s">
        <v>705</v>
      </c>
    </row>
    <row r="134" spans="1:10" x14ac:dyDescent="0.2">
      <c r="B134" s="41" t="s">
        <v>531</v>
      </c>
      <c r="C134" s="41" t="s">
        <v>407</v>
      </c>
      <c r="D134" s="41" t="s">
        <v>176</v>
      </c>
      <c r="E134" s="41" t="str">
        <f t="shared" si="6"/>
        <v>LMC</v>
      </c>
      <c r="F134" s="41" t="str">
        <f t="shared" si="7"/>
        <v>LMY</v>
      </c>
      <c r="G134" s="41" t="str">
        <f>IFERROR(VLOOKUP(C134,IIASA!$C$2:$D$173,2,0),"")</f>
        <v>GDP|PPP</v>
      </c>
      <c r="H134" s="41" t="str">
        <f>IFERROR(VLOOKUP(C134,IIASA!$C$174:$D$360,2,0),"")</f>
        <v>Population</v>
      </c>
      <c r="I134" s="41" t="str">
        <f t="shared" si="8"/>
        <v>LMC</v>
      </c>
      <c r="J134" s="41" t="s">
        <v>709</v>
      </c>
    </row>
    <row r="135" spans="1:10" x14ac:dyDescent="0.2">
      <c r="B135" s="41" t="s">
        <v>540</v>
      </c>
      <c r="C135" s="41" t="s">
        <v>408</v>
      </c>
      <c r="D135" s="41" t="s">
        <v>278</v>
      </c>
      <c r="E135" s="41" t="str">
        <f t="shared" si="6"/>
        <v>UMC</v>
      </c>
      <c r="F135" s="41" t="str">
        <f t="shared" si="7"/>
        <v>LMY</v>
      </c>
      <c r="G135" s="41" t="str">
        <f>IFERROR(VLOOKUP(C135,IIASA!$C$2:$D$173,2,0),"")</f>
        <v/>
      </c>
      <c r="H135" s="41" t="str">
        <f>IFERROR(VLOOKUP(C135,IIASA!$C$174:$D$360,2,0),"")</f>
        <v>Population</v>
      </c>
      <c r="I135" s="41" t="str">
        <f t="shared" si="8"/>
        <v/>
      </c>
      <c r="J135" s="41" t="s">
        <v>705</v>
      </c>
    </row>
    <row r="136" spans="1:10" x14ac:dyDescent="0.2">
      <c r="A136" s="41" t="s">
        <v>765</v>
      </c>
      <c r="B136" s="41" t="s">
        <v>531</v>
      </c>
      <c r="C136" s="41" t="s">
        <v>417</v>
      </c>
      <c r="D136" s="41" t="s">
        <v>130</v>
      </c>
      <c r="E136" s="41" t="str">
        <f t="shared" si="6"/>
        <v>LMC</v>
      </c>
      <c r="F136" s="41" t="str">
        <f t="shared" si="7"/>
        <v>LMY</v>
      </c>
      <c r="G136" s="41" t="str">
        <f>IFERROR(VLOOKUP(C136,IIASA!$C$2:$D$173,2,0),"")</f>
        <v>GDP|PPP</v>
      </c>
      <c r="H136" s="41" t="str">
        <f>IFERROR(VLOOKUP(C136,IIASA!$C$174:$D$360,2,0),"")</f>
        <v>Population</v>
      </c>
      <c r="I136" s="41" t="str">
        <f t="shared" si="8"/>
        <v>LMC</v>
      </c>
      <c r="J136" s="41" t="s">
        <v>671</v>
      </c>
    </row>
    <row r="137" spans="1:10" x14ac:dyDescent="0.2">
      <c r="A137" s="41" t="s">
        <v>765</v>
      </c>
      <c r="B137" s="41" t="s">
        <v>533</v>
      </c>
      <c r="C137" s="41" t="s">
        <v>406</v>
      </c>
      <c r="D137" s="41" t="s">
        <v>83</v>
      </c>
      <c r="E137" s="41" t="str">
        <f t="shared" si="6"/>
        <v>LIC</v>
      </c>
      <c r="F137" s="41" t="str">
        <f t="shared" si="7"/>
        <v>LMY</v>
      </c>
      <c r="G137" s="41" t="str">
        <f>IFERROR(VLOOKUP(C137,IIASA!$C$2:$D$173,2,0),"")</f>
        <v>GDP|PPP</v>
      </c>
      <c r="H137" s="41" t="str">
        <f>IFERROR(VLOOKUP(C137,IIASA!$C$174:$D$360,2,0),"")</f>
        <v>Population</v>
      </c>
      <c r="I137" s="41" t="str">
        <f t="shared" si="8"/>
        <v>LIC</v>
      </c>
      <c r="J137" s="41" t="s">
        <v>648</v>
      </c>
    </row>
    <row r="138" spans="1:10" x14ac:dyDescent="0.2">
      <c r="A138" s="41" t="s">
        <v>765</v>
      </c>
      <c r="B138" s="41" t="s">
        <v>531</v>
      </c>
      <c r="C138" s="41" t="s">
        <v>409</v>
      </c>
      <c r="D138" s="41" t="s">
        <v>184</v>
      </c>
      <c r="E138" s="41" t="str">
        <f t="shared" si="6"/>
        <v>LMC</v>
      </c>
      <c r="F138" s="41" t="str">
        <f t="shared" si="7"/>
        <v>LMY</v>
      </c>
      <c r="G138" s="41" t="str">
        <f>IFERROR(VLOOKUP(C138,IIASA!$C$2:$D$173,2,0),"")</f>
        <v/>
      </c>
      <c r="H138" s="41" t="str">
        <f>IFERROR(VLOOKUP(C138,IIASA!$C$174:$D$360,2,0),"")</f>
        <v>Population</v>
      </c>
      <c r="I138" s="41" t="str">
        <f t="shared" si="8"/>
        <v/>
      </c>
      <c r="J138" s="41" t="s">
        <v>709</v>
      </c>
    </row>
    <row r="139" spans="1:10" x14ac:dyDescent="0.2">
      <c r="B139" s="41" t="s">
        <v>540</v>
      </c>
      <c r="C139" s="41" t="s">
        <v>400</v>
      </c>
      <c r="D139" s="41" t="s">
        <v>107</v>
      </c>
      <c r="E139" s="41" t="str">
        <f t="shared" si="6"/>
        <v>UMC</v>
      </c>
      <c r="F139" s="41" t="str">
        <f t="shared" si="7"/>
        <v>LMY</v>
      </c>
      <c r="G139" s="41" t="str">
        <f>IFERROR(VLOOKUP(C139,IIASA!$C$2:$D$173,2,0),"")</f>
        <v>GDP|PPP</v>
      </c>
      <c r="H139" s="41" t="str">
        <f>IFERROR(VLOOKUP(C139,IIASA!$C$174:$D$360,2,0),"")</f>
        <v>Population</v>
      </c>
      <c r="I139" s="41" t="str">
        <f t="shared" si="8"/>
        <v>UMC</v>
      </c>
      <c r="J139" s="41" t="s">
        <v>648</v>
      </c>
    </row>
    <row r="140" spans="1:10" x14ac:dyDescent="0.2">
      <c r="B140" s="41" t="s">
        <v>537</v>
      </c>
      <c r="C140" s="41" t="s">
        <v>568</v>
      </c>
      <c r="D140" s="41" t="s">
        <v>567</v>
      </c>
      <c r="E140" s="41" t="str">
        <f t="shared" si="6"/>
        <v>HIC</v>
      </c>
      <c r="F140" s="41" t="str">
        <f t="shared" si="7"/>
        <v>HIC</v>
      </c>
      <c r="G140" s="41" t="str">
        <f>IFERROR(VLOOKUP(C140,IIASA!$C$2:$D$173,2,0),"")</f>
        <v/>
      </c>
      <c r="H140" s="41" t="str">
        <f>IFERROR(VLOOKUP(C140,IIASA!$C$174:$D$360,2,0),"")</f>
        <v/>
      </c>
      <c r="I140" s="41" t="str">
        <f t="shared" si="8"/>
        <v/>
      </c>
      <c r="J140" s="41" t="s">
        <v>709</v>
      </c>
    </row>
    <row r="141" spans="1:10" x14ac:dyDescent="0.2">
      <c r="A141" s="41" t="s">
        <v>765</v>
      </c>
      <c r="B141" s="41" t="s">
        <v>531</v>
      </c>
      <c r="C141" s="41" t="s">
        <v>393</v>
      </c>
      <c r="D141" s="41" t="s">
        <v>166</v>
      </c>
      <c r="E141" s="41" t="str">
        <f t="shared" si="6"/>
        <v>LMC</v>
      </c>
      <c r="F141" s="41" t="str">
        <f t="shared" si="7"/>
        <v>LMY</v>
      </c>
      <c r="G141" s="41" t="str">
        <f>IFERROR(VLOOKUP(C141,IIASA!$C$2:$D$173,2,0),"")</f>
        <v>GDP|PPP</v>
      </c>
      <c r="H141" s="41" t="str">
        <f>IFERROR(VLOOKUP(C141,IIASA!$C$174:$D$360,2,0),"")</f>
        <v>Population</v>
      </c>
      <c r="I141" s="41" t="str">
        <f t="shared" si="8"/>
        <v>LMC</v>
      </c>
      <c r="J141" s="41" t="s">
        <v>652</v>
      </c>
    </row>
    <row r="142" spans="1:10" x14ac:dyDescent="0.2">
      <c r="B142" s="41" t="s">
        <v>537</v>
      </c>
      <c r="C142" s="41" t="s">
        <v>395</v>
      </c>
      <c r="D142" s="41" t="s">
        <v>290</v>
      </c>
      <c r="E142" s="41" t="str">
        <f t="shared" si="6"/>
        <v>HIC</v>
      </c>
      <c r="F142" s="41" t="str">
        <f t="shared" si="7"/>
        <v>HIC</v>
      </c>
      <c r="G142" s="41" t="str">
        <f>IFERROR(VLOOKUP(C142,IIASA!$C$2:$D$173,2,0),"")</f>
        <v>GDP|PPP</v>
      </c>
      <c r="H142" s="41" t="str">
        <f>IFERROR(VLOOKUP(C142,IIASA!$C$174:$D$360,2,0),"")</f>
        <v>Population</v>
      </c>
      <c r="I142" s="41" t="str">
        <f t="shared" si="8"/>
        <v>HIC</v>
      </c>
      <c r="J142" s="41" t="s">
        <v>705</v>
      </c>
    </row>
    <row r="143" spans="1:10" x14ac:dyDescent="0.2">
      <c r="B143" s="41" t="s">
        <v>537</v>
      </c>
      <c r="C143" s="41" t="s">
        <v>399</v>
      </c>
      <c r="D143" s="41" t="s">
        <v>235</v>
      </c>
      <c r="E143" s="41" t="str">
        <f t="shared" si="6"/>
        <v>HIC</v>
      </c>
      <c r="F143" s="41" t="str">
        <f t="shared" si="7"/>
        <v>HIC</v>
      </c>
      <c r="G143" s="41" t="str">
        <f>IFERROR(VLOOKUP(C143,IIASA!$C$2:$D$173,2,0),"")</f>
        <v/>
      </c>
      <c r="H143" s="41" t="str">
        <f>IFERROR(VLOOKUP(C143,IIASA!$C$174:$D$360,2,0),"")</f>
        <v>Population</v>
      </c>
      <c r="I143" s="41" t="str">
        <f t="shared" si="8"/>
        <v/>
      </c>
      <c r="J143" s="41" t="s">
        <v>709</v>
      </c>
    </row>
    <row r="144" spans="1:10" x14ac:dyDescent="0.2">
      <c r="B144" s="41" t="s">
        <v>537</v>
      </c>
      <c r="C144" s="41" t="s">
        <v>392</v>
      </c>
      <c r="D144" s="41" t="s">
        <v>232</v>
      </c>
      <c r="E144" s="41" t="str">
        <f t="shared" si="6"/>
        <v>HIC</v>
      </c>
      <c r="F144" s="41" t="str">
        <f t="shared" si="7"/>
        <v>HIC</v>
      </c>
      <c r="G144" s="41" t="str">
        <f>IFERROR(VLOOKUP(C144,IIASA!$C$2:$D$173,2,0),"")</f>
        <v>GDP|PPP</v>
      </c>
      <c r="H144" s="41" t="str">
        <f>IFERROR(VLOOKUP(C144,IIASA!$C$174:$D$360,2,0),"")</f>
        <v>Population</v>
      </c>
      <c r="I144" s="41" t="str">
        <f t="shared" si="8"/>
        <v>HIC</v>
      </c>
      <c r="J144" s="41" t="s">
        <v>709</v>
      </c>
    </row>
    <row r="145" spans="1:10" x14ac:dyDescent="0.2">
      <c r="A145" s="41" t="s">
        <v>765</v>
      </c>
      <c r="B145" s="41" t="s">
        <v>531</v>
      </c>
      <c r="C145" s="41" t="s">
        <v>396</v>
      </c>
      <c r="D145" s="41" t="s">
        <v>215</v>
      </c>
      <c r="E145" s="41" t="str">
        <f t="shared" si="6"/>
        <v>LMC</v>
      </c>
      <c r="F145" s="41" t="str">
        <f t="shared" si="7"/>
        <v>LMY</v>
      </c>
      <c r="G145" s="41" t="str">
        <f>IFERROR(VLOOKUP(C145,IIASA!$C$2:$D$173,2,0),"")</f>
        <v>GDP|PPP</v>
      </c>
      <c r="H145" s="41" t="str">
        <f>IFERROR(VLOOKUP(C145,IIASA!$C$174:$D$360,2,0),"")</f>
        <v>Population</v>
      </c>
      <c r="I145" s="41" t="str">
        <f t="shared" si="8"/>
        <v>LMC</v>
      </c>
      <c r="J145" s="41" t="s">
        <v>680</v>
      </c>
    </row>
    <row r="146" spans="1:10" x14ac:dyDescent="0.2">
      <c r="A146" s="41" t="s">
        <v>765</v>
      </c>
      <c r="B146" s="41" t="s">
        <v>533</v>
      </c>
      <c r="C146" s="41" t="s">
        <v>398</v>
      </c>
      <c r="D146" s="41" t="s">
        <v>121</v>
      </c>
      <c r="E146" s="41" t="str">
        <f t="shared" si="6"/>
        <v>LIC</v>
      </c>
      <c r="F146" s="41" t="str">
        <f t="shared" si="7"/>
        <v>LMY</v>
      </c>
      <c r="G146" s="41" t="str">
        <f>IFERROR(VLOOKUP(C146,IIASA!$C$2:$D$173,2,0),"")</f>
        <v>GDP|PPP</v>
      </c>
      <c r="H146" s="41" t="str">
        <f>IFERROR(VLOOKUP(C146,IIASA!$C$174:$D$360,2,0),"")</f>
        <v>Population</v>
      </c>
      <c r="I146" s="41" t="str">
        <f t="shared" si="8"/>
        <v>LIC</v>
      </c>
      <c r="J146" s="41" t="s">
        <v>648</v>
      </c>
    </row>
    <row r="147" spans="1:10" x14ac:dyDescent="0.2">
      <c r="A147" s="41" t="s">
        <v>765</v>
      </c>
      <c r="B147" s="41" t="s">
        <v>531</v>
      </c>
      <c r="C147" s="41" t="s">
        <v>397</v>
      </c>
      <c r="D147" s="41" t="s">
        <v>122</v>
      </c>
      <c r="E147" s="41" t="str">
        <f t="shared" si="6"/>
        <v>LMC</v>
      </c>
      <c r="F147" s="41" t="str">
        <f t="shared" si="7"/>
        <v>LMY</v>
      </c>
      <c r="G147" s="41" t="str">
        <f>IFERROR(VLOOKUP(C147,IIASA!$C$2:$D$173,2,0),"")</f>
        <v>GDP|PPP</v>
      </c>
      <c r="H147" s="41" t="str">
        <f>IFERROR(VLOOKUP(C147,IIASA!$C$174:$D$360,2,0),"")</f>
        <v>Population</v>
      </c>
      <c r="I147" s="41" t="str">
        <f t="shared" si="8"/>
        <v>LMC</v>
      </c>
      <c r="J147" s="41" t="s">
        <v>648</v>
      </c>
    </row>
    <row r="148" spans="1:10" x14ac:dyDescent="0.2">
      <c r="B148" s="41" t="s">
        <v>540</v>
      </c>
      <c r="C148" s="41" t="s">
        <v>412</v>
      </c>
      <c r="D148" s="41" t="s">
        <v>279</v>
      </c>
      <c r="E148" s="41" t="str">
        <f t="shared" si="6"/>
        <v>UMC</v>
      </c>
      <c r="F148" s="41" t="str">
        <f t="shared" si="7"/>
        <v>LMY</v>
      </c>
      <c r="G148" s="41" t="str">
        <f>IFERROR(VLOOKUP(C148,IIASA!$C$2:$D$173,2,0),"")</f>
        <v>GDP|PPP</v>
      </c>
      <c r="H148" s="41" t="str">
        <f>IFERROR(VLOOKUP(C148,IIASA!$C$174:$D$360,2,0),"")</f>
        <v>Population</v>
      </c>
      <c r="I148" s="41" t="str">
        <f t="shared" si="8"/>
        <v>UMC</v>
      </c>
      <c r="J148" s="41" t="s">
        <v>705</v>
      </c>
    </row>
    <row r="149" spans="1:10" x14ac:dyDescent="0.2">
      <c r="B149" s="41" t="s">
        <v>537</v>
      </c>
      <c r="C149" s="41" t="s">
        <v>566</v>
      </c>
      <c r="D149" s="41" t="s">
        <v>565</v>
      </c>
      <c r="E149" s="41" t="str">
        <f t="shared" si="6"/>
        <v>HIC</v>
      </c>
      <c r="F149" s="41" t="str">
        <f t="shared" si="7"/>
        <v>HIC</v>
      </c>
      <c r="G149" s="41" t="str">
        <f>IFERROR(VLOOKUP(C149,IIASA!$C$2:$D$173,2,0),"")</f>
        <v/>
      </c>
      <c r="H149" s="41" t="str">
        <f>IFERROR(VLOOKUP(C149,IIASA!$C$174:$D$360,2,0),"")</f>
        <v/>
      </c>
      <c r="I149" s="41" t="str">
        <f t="shared" si="8"/>
        <v/>
      </c>
      <c r="J149" s="41" t="s">
        <v>709</v>
      </c>
    </row>
    <row r="150" spans="1:10" x14ac:dyDescent="0.2">
      <c r="B150" s="41" t="s">
        <v>537</v>
      </c>
      <c r="C150" s="41" t="s">
        <v>394</v>
      </c>
      <c r="D150" s="41" t="s">
        <v>268</v>
      </c>
      <c r="E150" s="41" t="str">
        <f t="shared" si="6"/>
        <v>HIC</v>
      </c>
      <c r="F150" s="41" t="str">
        <f t="shared" si="7"/>
        <v>HIC</v>
      </c>
      <c r="G150" s="41" t="str">
        <f>IFERROR(VLOOKUP(C150,IIASA!$C$2:$D$173,2,0),"")</f>
        <v>GDP|PPP</v>
      </c>
      <c r="H150" s="41" t="str">
        <f>IFERROR(VLOOKUP(C150,IIASA!$C$174:$D$360,2,0),"")</f>
        <v>Population</v>
      </c>
      <c r="I150" s="41" t="str">
        <f t="shared" si="8"/>
        <v>HIC</v>
      </c>
      <c r="J150" s="41" t="s">
        <v>705</v>
      </c>
    </row>
    <row r="151" spans="1:10" x14ac:dyDescent="0.2">
      <c r="B151" s="41" t="s">
        <v>537</v>
      </c>
      <c r="C151" s="41" t="s">
        <v>391</v>
      </c>
      <c r="D151" s="41" t="s">
        <v>145</v>
      </c>
      <c r="E151" s="41" t="str">
        <f t="shared" si="6"/>
        <v>HIC</v>
      </c>
      <c r="F151" s="41" t="str">
        <f t="shared" si="7"/>
        <v>HIC</v>
      </c>
      <c r="G151" s="41" t="str">
        <f>IFERROR(VLOOKUP(C151,IIASA!$C$2:$D$173,2,0),"")</f>
        <v>GDP|PPP</v>
      </c>
      <c r="H151" s="41" t="str">
        <f>IFERROR(VLOOKUP(C151,IIASA!$C$174:$D$360,2,0),"")</f>
        <v>Population</v>
      </c>
      <c r="I151" s="41" t="str">
        <f t="shared" si="8"/>
        <v>HIC</v>
      </c>
      <c r="J151" s="41" t="s">
        <v>671</v>
      </c>
    </row>
    <row r="152" spans="1:10" x14ac:dyDescent="0.2">
      <c r="A152" s="41" t="s">
        <v>765</v>
      </c>
      <c r="B152" s="41" t="s">
        <v>531</v>
      </c>
      <c r="C152" s="41" t="s">
        <v>390</v>
      </c>
      <c r="D152" s="41" t="s">
        <v>167</v>
      </c>
      <c r="E152" s="41" t="str">
        <f t="shared" si="6"/>
        <v>LMC</v>
      </c>
      <c r="F152" s="41" t="str">
        <f t="shared" si="7"/>
        <v>LMY</v>
      </c>
      <c r="G152" s="41" t="str">
        <f>IFERROR(VLOOKUP(C152,IIASA!$C$2:$D$173,2,0),"")</f>
        <v>GDP|PPP</v>
      </c>
      <c r="H152" s="41" t="str">
        <f>IFERROR(VLOOKUP(C152,IIASA!$C$174:$D$360,2,0),"")</f>
        <v>Population</v>
      </c>
      <c r="I152" s="41" t="str">
        <f t="shared" si="8"/>
        <v>LMC</v>
      </c>
      <c r="J152" s="41" t="s">
        <v>652</v>
      </c>
    </row>
    <row r="153" spans="1:10" x14ac:dyDescent="0.2">
      <c r="B153" s="41" t="s">
        <v>537</v>
      </c>
      <c r="C153" s="41" t="s">
        <v>564</v>
      </c>
      <c r="D153" s="41" t="s">
        <v>563</v>
      </c>
      <c r="E153" s="41" t="str">
        <f t="shared" si="6"/>
        <v>HIC</v>
      </c>
      <c r="F153" s="41" t="str">
        <f t="shared" si="7"/>
        <v>HIC</v>
      </c>
      <c r="G153" s="41" t="str">
        <f>IFERROR(VLOOKUP(C153,IIASA!$C$2:$D$173,2,0),"")</f>
        <v/>
      </c>
      <c r="H153" s="41" t="str">
        <f>IFERROR(VLOOKUP(C153,IIASA!$C$174:$D$360,2,0),"")</f>
        <v/>
      </c>
      <c r="I153" s="41" t="str">
        <f t="shared" si="8"/>
        <v/>
      </c>
      <c r="J153" s="41" t="s">
        <v>709</v>
      </c>
    </row>
    <row r="154" spans="1:10" x14ac:dyDescent="0.2">
      <c r="B154" s="41" t="s">
        <v>540</v>
      </c>
      <c r="C154" s="41" t="s">
        <v>389</v>
      </c>
      <c r="D154" s="41" t="s">
        <v>216</v>
      </c>
      <c r="E154" s="41" t="str">
        <f t="shared" si="6"/>
        <v>UMC</v>
      </c>
      <c r="F154" s="41" t="str">
        <f t="shared" si="7"/>
        <v>LMY</v>
      </c>
      <c r="G154" s="41" t="str">
        <f>IFERROR(VLOOKUP(C154,IIASA!$C$2:$D$173,2,0),"")</f>
        <v>GDP|PPP</v>
      </c>
      <c r="H154" s="41" t="str">
        <f>IFERROR(VLOOKUP(C154,IIASA!$C$174:$D$360,2,0),"")</f>
        <v>Population</v>
      </c>
      <c r="I154" s="41" t="str">
        <f t="shared" si="8"/>
        <v>UMC</v>
      </c>
      <c r="J154" s="41" t="s">
        <v>680</v>
      </c>
    </row>
    <row r="155" spans="1:10" x14ac:dyDescent="0.2">
      <c r="A155" s="41" t="s">
        <v>765</v>
      </c>
      <c r="B155" s="41" t="s">
        <v>531</v>
      </c>
      <c r="C155" s="41" t="s">
        <v>386</v>
      </c>
      <c r="D155" s="41" t="s">
        <v>236</v>
      </c>
      <c r="E155" s="41" t="str">
        <f t="shared" si="6"/>
        <v>LMC</v>
      </c>
      <c r="F155" s="41" t="str">
        <f t="shared" si="7"/>
        <v>LMY</v>
      </c>
      <c r="G155" s="41" t="str">
        <f>IFERROR(VLOOKUP(C155,IIASA!$C$2:$D$173,2,0),"")</f>
        <v>GDP|PPP</v>
      </c>
      <c r="H155" s="41" t="str">
        <f>IFERROR(VLOOKUP(C155,IIASA!$C$174:$D$360,2,0),"")</f>
        <v>Population</v>
      </c>
      <c r="I155" s="41" t="str">
        <f t="shared" si="8"/>
        <v>LMC</v>
      </c>
      <c r="J155" s="41" t="s">
        <v>709</v>
      </c>
    </row>
    <row r="156" spans="1:10" x14ac:dyDescent="0.2">
      <c r="B156" s="41" t="s">
        <v>540</v>
      </c>
      <c r="C156" s="41" t="s">
        <v>381</v>
      </c>
      <c r="D156" s="41" t="s">
        <v>226</v>
      </c>
      <c r="E156" s="41" t="str">
        <f t="shared" si="6"/>
        <v>UMC</v>
      </c>
      <c r="F156" s="41" t="str">
        <f t="shared" si="7"/>
        <v>LMY</v>
      </c>
      <c r="G156" s="41" t="str">
        <f>IFERROR(VLOOKUP(C156,IIASA!$C$2:$D$173,2,0),"")</f>
        <v>GDP|PPP</v>
      </c>
      <c r="H156" s="41" t="str">
        <f>IFERROR(VLOOKUP(C156,IIASA!$C$174:$D$360,2,0),"")</f>
        <v>Population</v>
      </c>
      <c r="I156" s="41" t="str">
        <f t="shared" si="8"/>
        <v>UMC</v>
      </c>
      <c r="J156" s="41" t="s">
        <v>680</v>
      </c>
    </row>
    <row r="157" spans="1:10" x14ac:dyDescent="0.2">
      <c r="B157" s="41" t="s">
        <v>540</v>
      </c>
      <c r="C157" s="41" t="s">
        <v>388</v>
      </c>
      <c r="D157" s="41" t="s">
        <v>227</v>
      </c>
      <c r="E157" s="41" t="str">
        <f t="shared" si="6"/>
        <v>UMC</v>
      </c>
      <c r="F157" s="41" t="str">
        <f t="shared" si="7"/>
        <v>LMY</v>
      </c>
      <c r="G157" s="41" t="str">
        <f>IFERROR(VLOOKUP(C157,IIASA!$C$2:$D$173,2,0),"")</f>
        <v>GDP|PPP</v>
      </c>
      <c r="H157" s="41" t="str">
        <f>IFERROR(VLOOKUP(C157,IIASA!$C$174:$D$360,2,0),"")</f>
        <v>Population</v>
      </c>
      <c r="I157" s="41" t="str">
        <f t="shared" si="8"/>
        <v>UMC</v>
      </c>
      <c r="J157" s="41" t="s">
        <v>680</v>
      </c>
    </row>
    <row r="158" spans="1:10" x14ac:dyDescent="0.2">
      <c r="B158" s="41" t="s">
        <v>531</v>
      </c>
      <c r="C158" s="41" t="s">
        <v>387</v>
      </c>
      <c r="D158" s="41" t="s">
        <v>185</v>
      </c>
      <c r="E158" s="41" t="str">
        <f t="shared" si="6"/>
        <v>LMC</v>
      </c>
      <c r="F158" s="41" t="str">
        <f t="shared" si="7"/>
        <v>LMY</v>
      </c>
      <c r="G158" s="41" t="str">
        <f>IFERROR(VLOOKUP(C158,IIASA!$C$2:$D$173,2,0),"")</f>
        <v>GDP|PPP</v>
      </c>
      <c r="H158" s="41" t="str">
        <f>IFERROR(VLOOKUP(C158,IIASA!$C$174:$D$360,2,0),"")</f>
        <v>Population</v>
      </c>
      <c r="I158" s="41" t="str">
        <f t="shared" si="8"/>
        <v>LMC</v>
      </c>
      <c r="J158" s="41" t="s">
        <v>709</v>
      </c>
    </row>
    <row r="159" spans="1:10" x14ac:dyDescent="0.2">
      <c r="B159" s="41" t="s">
        <v>537</v>
      </c>
      <c r="C159" s="41" t="s">
        <v>385</v>
      </c>
      <c r="D159" s="41" t="s">
        <v>253</v>
      </c>
      <c r="E159" s="41" t="str">
        <f t="shared" si="6"/>
        <v>HIC</v>
      </c>
      <c r="F159" s="41" t="str">
        <f t="shared" si="7"/>
        <v>HIC</v>
      </c>
      <c r="G159" s="41" t="str">
        <f>IFERROR(VLOOKUP(C159,IIASA!$C$2:$D$173,2,0),"")</f>
        <v>GDP|PPP</v>
      </c>
      <c r="H159" s="41" t="str">
        <f>IFERROR(VLOOKUP(C159,IIASA!$C$174:$D$360,2,0),"")</f>
        <v>Population</v>
      </c>
      <c r="I159" s="41" t="str">
        <f t="shared" si="8"/>
        <v>HIC</v>
      </c>
      <c r="J159" s="41" t="s">
        <v>705</v>
      </c>
    </row>
    <row r="160" spans="1:10" x14ac:dyDescent="0.2">
      <c r="B160" s="41" t="s">
        <v>537</v>
      </c>
      <c r="C160" s="41" t="s">
        <v>382</v>
      </c>
      <c r="D160" s="41" t="s">
        <v>280</v>
      </c>
      <c r="E160" s="41" t="str">
        <f t="shared" si="6"/>
        <v>HIC</v>
      </c>
      <c r="F160" s="41" t="str">
        <f t="shared" si="7"/>
        <v>HIC</v>
      </c>
      <c r="G160" s="41" t="str">
        <f>IFERROR(VLOOKUP(C160,IIASA!$C$2:$D$173,2,0),"")</f>
        <v>GDP|PPP</v>
      </c>
      <c r="H160" s="41" t="str">
        <f>IFERROR(VLOOKUP(C160,IIASA!$C$174:$D$360,2,0),"")</f>
        <v>Population</v>
      </c>
      <c r="I160" s="41" t="str">
        <f t="shared" si="8"/>
        <v>HIC</v>
      </c>
      <c r="J160" s="41" t="s">
        <v>705</v>
      </c>
    </row>
    <row r="161" spans="1:10" x14ac:dyDescent="0.2">
      <c r="B161" s="41" t="s">
        <v>537</v>
      </c>
      <c r="C161" s="41" t="s">
        <v>384</v>
      </c>
      <c r="D161" s="41" t="s">
        <v>203</v>
      </c>
      <c r="E161" s="41" t="str">
        <f t="shared" si="6"/>
        <v>HIC</v>
      </c>
      <c r="F161" s="41" t="str">
        <f t="shared" si="7"/>
        <v>HIC</v>
      </c>
      <c r="G161" s="41" t="str">
        <f>IFERROR(VLOOKUP(C161,IIASA!$C$2:$D$173,2,0),"")</f>
        <v>GDP|PPP</v>
      </c>
      <c r="H161" s="41" t="str">
        <f>IFERROR(VLOOKUP(C161,IIASA!$C$174:$D$360,2,0),"")</f>
        <v>Population</v>
      </c>
      <c r="I161" s="41" t="str">
        <f t="shared" si="8"/>
        <v>HIC</v>
      </c>
      <c r="J161" s="41" t="s">
        <v>680</v>
      </c>
    </row>
    <row r="162" spans="1:10" x14ac:dyDescent="0.2">
      <c r="B162" s="41" t="s">
        <v>537</v>
      </c>
      <c r="C162" s="41" t="s">
        <v>378</v>
      </c>
      <c r="D162" s="41" t="s">
        <v>146</v>
      </c>
      <c r="E162" s="41" t="str">
        <f t="shared" si="6"/>
        <v>HIC</v>
      </c>
      <c r="F162" s="41" t="str">
        <f t="shared" si="7"/>
        <v>HIC</v>
      </c>
      <c r="G162" s="41" t="str">
        <f>IFERROR(VLOOKUP(C162,IIASA!$C$2:$D$173,2,0),"")</f>
        <v/>
      </c>
      <c r="H162" s="41" t="str">
        <f>IFERROR(VLOOKUP(C162,IIASA!$C$174:$D$360,2,0),"")</f>
        <v>Population</v>
      </c>
      <c r="I162" s="41" t="str">
        <f t="shared" si="8"/>
        <v/>
      </c>
      <c r="J162" s="41" t="s">
        <v>671</v>
      </c>
    </row>
    <row r="163" spans="1:10" x14ac:dyDescent="0.2">
      <c r="B163" s="41" t="s">
        <v>540</v>
      </c>
      <c r="C163" s="41" t="s">
        <v>376</v>
      </c>
      <c r="D163" s="41" t="s">
        <v>255</v>
      </c>
      <c r="E163" s="41" t="str">
        <f t="shared" si="6"/>
        <v>UMC</v>
      </c>
      <c r="F163" s="41" t="str">
        <f t="shared" si="7"/>
        <v>LMY</v>
      </c>
      <c r="G163" s="41" t="str">
        <f>IFERROR(VLOOKUP(C163,IIASA!$C$2:$D$173,2,0),"")</f>
        <v>GDP|PPP</v>
      </c>
      <c r="H163" s="41" t="str">
        <f>IFERROR(VLOOKUP(C163,IIASA!$C$174:$D$360,2,0),"")</f>
        <v>Population</v>
      </c>
      <c r="I163" s="41" t="str">
        <f t="shared" si="8"/>
        <v>UMC</v>
      </c>
      <c r="J163" s="41" t="s">
        <v>705</v>
      </c>
    </row>
    <row r="164" spans="1:10" x14ac:dyDescent="0.2">
      <c r="B164" s="41" t="s">
        <v>540</v>
      </c>
      <c r="C164" s="41" t="s">
        <v>375</v>
      </c>
      <c r="D164" s="41" t="s">
        <v>256</v>
      </c>
      <c r="E164" s="41" t="str">
        <f t="shared" si="6"/>
        <v>UMC</v>
      </c>
      <c r="F164" s="41" t="str">
        <f t="shared" si="7"/>
        <v>LMY</v>
      </c>
      <c r="G164" s="41" t="str">
        <f>IFERROR(VLOOKUP(C164,IIASA!$C$2:$D$173,2,0),"")</f>
        <v>GDP|PPP</v>
      </c>
      <c r="H164" s="41" t="str">
        <f>IFERROR(VLOOKUP(C164,IIASA!$C$174:$D$360,2,0),"")</f>
        <v>Population</v>
      </c>
      <c r="I164" s="41" t="str">
        <f t="shared" si="8"/>
        <v>UMC</v>
      </c>
      <c r="J164" s="41" t="s">
        <v>705</v>
      </c>
    </row>
    <row r="165" spans="1:10" x14ac:dyDescent="0.2">
      <c r="A165" s="41" t="s">
        <v>765</v>
      </c>
      <c r="B165" s="41" t="s">
        <v>533</v>
      </c>
      <c r="C165" s="41" t="s">
        <v>374</v>
      </c>
      <c r="D165" s="41" t="s">
        <v>85</v>
      </c>
      <c r="E165" s="41" t="str">
        <f t="shared" si="6"/>
        <v>LIC</v>
      </c>
      <c r="F165" s="41" t="str">
        <f t="shared" si="7"/>
        <v>LMY</v>
      </c>
      <c r="G165" s="41" t="str">
        <f>IFERROR(VLOOKUP(C165,IIASA!$C$2:$D$173,2,0),"")</f>
        <v>GDP|PPP</v>
      </c>
      <c r="H165" s="41" t="str">
        <f>IFERROR(VLOOKUP(C165,IIASA!$C$174:$D$360,2,0),"")</f>
        <v>Population</v>
      </c>
      <c r="I165" s="41" t="str">
        <f t="shared" si="8"/>
        <v>LIC</v>
      </c>
      <c r="J165" s="41" t="s">
        <v>648</v>
      </c>
    </row>
    <row r="166" spans="1:10" x14ac:dyDescent="0.2">
      <c r="B166" s="41" t="s">
        <v>531</v>
      </c>
      <c r="C166" s="41" t="s">
        <v>337</v>
      </c>
      <c r="D166" s="41" t="s">
        <v>245</v>
      </c>
      <c r="E166" s="41" t="str">
        <f t="shared" si="6"/>
        <v>LMC</v>
      </c>
      <c r="F166" s="41" t="str">
        <f t="shared" si="7"/>
        <v>LMY</v>
      </c>
      <c r="G166" s="41" t="str">
        <f>IFERROR(VLOOKUP(C166,IIASA!$C$2:$D$173,2,0),"")</f>
        <v>GDP|PPP</v>
      </c>
      <c r="H166" s="41" t="str">
        <f>IFERROR(VLOOKUP(C166,IIASA!$C$174:$D$360,2,0),"")</f>
        <v>Population</v>
      </c>
      <c r="I166" s="41" t="str">
        <f t="shared" si="8"/>
        <v>LMC</v>
      </c>
      <c r="J166" s="41" t="s">
        <v>709</v>
      </c>
    </row>
    <row r="167" spans="1:10" x14ac:dyDescent="0.2">
      <c r="B167" s="41" t="s">
        <v>537</v>
      </c>
      <c r="C167" s="41" t="s">
        <v>562</v>
      </c>
      <c r="D167" s="41" t="s">
        <v>561</v>
      </c>
      <c r="E167" s="41" t="str">
        <f t="shared" si="6"/>
        <v>HIC</v>
      </c>
      <c r="F167" s="41" t="str">
        <f t="shared" si="7"/>
        <v>HIC</v>
      </c>
      <c r="G167" s="41" t="str">
        <f>IFERROR(VLOOKUP(C167,IIASA!$C$2:$D$173,2,0),"")</f>
        <v/>
      </c>
      <c r="H167" s="41" t="str">
        <f>IFERROR(VLOOKUP(C167,IIASA!$C$174:$D$360,2,0),"")</f>
        <v/>
      </c>
      <c r="I167" s="41" t="str">
        <f t="shared" si="8"/>
        <v/>
      </c>
      <c r="J167" s="41" t="s">
        <v>705</v>
      </c>
    </row>
    <row r="168" spans="1:10" x14ac:dyDescent="0.2">
      <c r="B168" s="41" t="s">
        <v>531</v>
      </c>
      <c r="C168" s="41" t="s">
        <v>364</v>
      </c>
      <c r="D168" s="41" t="s">
        <v>560</v>
      </c>
      <c r="E168" s="41" t="str">
        <f t="shared" si="6"/>
        <v>LMC</v>
      </c>
      <c r="F168" s="41" t="str">
        <f t="shared" si="7"/>
        <v>LMY</v>
      </c>
      <c r="G168" s="41" t="str">
        <f>IFERROR(VLOOKUP(C168,IIASA!$C$2:$D$173,2,0),"")</f>
        <v>GDP|PPP</v>
      </c>
      <c r="H168" s="41" t="str">
        <f>IFERROR(VLOOKUP(C168,IIASA!$C$174:$D$360,2,0),"")</f>
        <v>Population</v>
      </c>
      <c r="I168" s="41" t="str">
        <f t="shared" si="8"/>
        <v>LMC</v>
      </c>
      <c r="J168" s="41" t="s">
        <v>648</v>
      </c>
    </row>
    <row r="169" spans="1:10" x14ac:dyDescent="0.2">
      <c r="B169" s="41" t="s">
        <v>537</v>
      </c>
      <c r="C169" s="41" t="s">
        <v>373</v>
      </c>
      <c r="D169" s="41" t="s">
        <v>147</v>
      </c>
      <c r="E169" s="41" t="str">
        <f t="shared" si="6"/>
        <v>HIC</v>
      </c>
      <c r="F169" s="41" t="str">
        <f t="shared" si="7"/>
        <v>HIC</v>
      </c>
      <c r="G169" s="41" t="str">
        <f>IFERROR(VLOOKUP(C169,IIASA!$C$2:$D$173,2,0),"")</f>
        <v>GDP|PPP</v>
      </c>
      <c r="H169" s="41" t="str">
        <f>IFERROR(VLOOKUP(C169,IIASA!$C$174:$D$360,2,0),"")</f>
        <v>Population</v>
      </c>
      <c r="I169" s="41" t="str">
        <f t="shared" si="8"/>
        <v>HIC</v>
      </c>
      <c r="J169" s="41" t="s">
        <v>671</v>
      </c>
    </row>
    <row r="170" spans="1:10" x14ac:dyDescent="0.2">
      <c r="A170" s="41" t="s">
        <v>765</v>
      </c>
      <c r="B170" s="41" t="s">
        <v>531</v>
      </c>
      <c r="C170" s="41" t="s">
        <v>371</v>
      </c>
      <c r="D170" s="41" t="s">
        <v>123</v>
      </c>
      <c r="E170" s="41" t="str">
        <f t="shared" si="6"/>
        <v>LMC</v>
      </c>
      <c r="F170" s="41" t="str">
        <f t="shared" si="7"/>
        <v>LMY</v>
      </c>
      <c r="G170" s="41" t="str">
        <f>IFERROR(VLOOKUP(C170,IIASA!$C$2:$D$173,2,0),"")</f>
        <v>GDP|PPP</v>
      </c>
      <c r="H170" s="41" t="str">
        <f>IFERROR(VLOOKUP(C170,IIASA!$C$174:$D$360,2,0),"")</f>
        <v>Population</v>
      </c>
      <c r="I170" s="41" t="str">
        <f t="shared" si="8"/>
        <v>LMC</v>
      </c>
      <c r="J170" s="41" t="s">
        <v>648</v>
      </c>
    </row>
    <row r="171" spans="1:10" x14ac:dyDescent="0.2">
      <c r="B171" s="41" t="s">
        <v>540</v>
      </c>
      <c r="C171" s="41" t="s">
        <v>365</v>
      </c>
      <c r="D171" s="41" t="s">
        <v>281</v>
      </c>
      <c r="E171" s="41" t="str">
        <f t="shared" si="6"/>
        <v>UMC</v>
      </c>
      <c r="F171" s="41" t="str">
        <f t="shared" si="7"/>
        <v>LMY</v>
      </c>
      <c r="G171" s="41" t="str">
        <f>IFERROR(VLOOKUP(C171,IIASA!$C$2:$D$173,2,0),"")</f>
        <v>GDP|PPP</v>
      </c>
      <c r="H171" s="41" t="str">
        <f>IFERROR(VLOOKUP(C171,IIASA!$C$174:$D$360,2,0),"")</f>
        <v>Population</v>
      </c>
      <c r="I171" s="41" t="str">
        <f t="shared" si="8"/>
        <v>UMC</v>
      </c>
      <c r="J171" s="41" t="s">
        <v>705</v>
      </c>
    </row>
    <row r="172" spans="1:10" x14ac:dyDescent="0.2">
      <c r="B172" s="41" t="s">
        <v>537</v>
      </c>
      <c r="C172" s="41" t="s">
        <v>559</v>
      </c>
      <c r="D172" s="41" t="s">
        <v>86</v>
      </c>
      <c r="E172" s="41" t="str">
        <f t="shared" si="6"/>
        <v>HIC</v>
      </c>
      <c r="F172" s="41" t="str">
        <f t="shared" si="7"/>
        <v>HIC</v>
      </c>
      <c r="G172" s="41" t="str">
        <f>IFERROR(VLOOKUP(C172,IIASA!$C$2:$D$173,2,0),"")</f>
        <v/>
      </c>
      <c r="H172" s="41" t="str">
        <f>IFERROR(VLOOKUP(C172,IIASA!$C$174:$D$360,2,0),"")</f>
        <v/>
      </c>
      <c r="I172" s="41" t="str">
        <f t="shared" si="8"/>
        <v/>
      </c>
      <c r="J172" s="41" t="s">
        <v>648</v>
      </c>
    </row>
    <row r="173" spans="1:10" x14ac:dyDescent="0.2">
      <c r="A173" s="41" t="s">
        <v>765</v>
      </c>
      <c r="B173" s="41" t="s">
        <v>533</v>
      </c>
      <c r="C173" s="41" t="s">
        <v>368</v>
      </c>
      <c r="D173" s="41" t="s">
        <v>124</v>
      </c>
      <c r="E173" s="41" t="str">
        <f t="shared" si="6"/>
        <v>LIC</v>
      </c>
      <c r="F173" s="41" t="str">
        <f t="shared" si="7"/>
        <v>LMY</v>
      </c>
      <c r="G173" s="41" t="str">
        <f>IFERROR(VLOOKUP(C173,IIASA!$C$2:$D$173,2,0),"")</f>
        <v>GDP|PPP</v>
      </c>
      <c r="H173" s="41" t="str">
        <f>IFERROR(VLOOKUP(C173,IIASA!$C$174:$D$360,2,0),"")</f>
        <v>Population</v>
      </c>
      <c r="I173" s="41" t="str">
        <f t="shared" si="8"/>
        <v>LIC</v>
      </c>
      <c r="J173" s="41" t="s">
        <v>648</v>
      </c>
    </row>
    <row r="174" spans="1:10" x14ac:dyDescent="0.2">
      <c r="B174" s="41" t="s">
        <v>537</v>
      </c>
      <c r="C174" s="41" t="s">
        <v>370</v>
      </c>
      <c r="D174" s="41" t="s">
        <v>186</v>
      </c>
      <c r="E174" s="41" t="str">
        <f t="shared" si="6"/>
        <v>HIC</v>
      </c>
      <c r="F174" s="41" t="str">
        <f t="shared" si="7"/>
        <v>HIC</v>
      </c>
      <c r="G174" s="41" t="str">
        <f>IFERROR(VLOOKUP(C174,IIASA!$C$2:$D$173,2,0),"")</f>
        <v>GDP|PPP</v>
      </c>
      <c r="H174" s="41" t="str">
        <f>IFERROR(VLOOKUP(C174,IIASA!$C$174:$D$360,2,0),"")</f>
        <v>Population</v>
      </c>
      <c r="I174" s="41" t="str">
        <f t="shared" si="8"/>
        <v>HIC</v>
      </c>
      <c r="J174" s="41" t="s">
        <v>709</v>
      </c>
    </row>
    <row r="175" spans="1:10" x14ac:dyDescent="0.2">
      <c r="B175" s="41" t="s">
        <v>537</v>
      </c>
      <c r="C175" s="41" t="s">
        <v>558</v>
      </c>
      <c r="D175" s="41" t="s">
        <v>557</v>
      </c>
      <c r="E175" s="41" t="str">
        <f t="shared" si="6"/>
        <v>HIC</v>
      </c>
      <c r="F175" s="41" t="str">
        <f t="shared" si="7"/>
        <v>HIC</v>
      </c>
      <c r="G175" s="41" t="str">
        <f>IFERROR(VLOOKUP(C175,IIASA!$C$2:$D$173,2,0),"")</f>
        <v/>
      </c>
      <c r="H175" s="41" t="str">
        <f>IFERROR(VLOOKUP(C175,IIASA!$C$174:$D$360,2,0),"")</f>
        <v/>
      </c>
      <c r="I175" s="41" t="str">
        <f t="shared" si="8"/>
        <v/>
      </c>
      <c r="J175" s="41" t="s">
        <v>680</v>
      </c>
    </row>
    <row r="176" spans="1:10" x14ac:dyDescent="0.2">
      <c r="B176" s="41" t="s">
        <v>537</v>
      </c>
      <c r="C176" s="41" t="s">
        <v>362</v>
      </c>
      <c r="D176" s="41" t="s">
        <v>556</v>
      </c>
      <c r="E176" s="41" t="str">
        <f t="shared" si="6"/>
        <v>HIC</v>
      </c>
      <c r="F176" s="41" t="str">
        <f t="shared" si="7"/>
        <v>HIC</v>
      </c>
      <c r="G176" s="41" t="str">
        <f>IFERROR(VLOOKUP(C176,IIASA!$C$2:$D$173,2,0),"")</f>
        <v>GDP|PPP</v>
      </c>
      <c r="H176" s="41" t="str">
        <f>IFERROR(VLOOKUP(C176,IIASA!$C$174:$D$360,2,0),"")</f>
        <v>Population</v>
      </c>
      <c r="I176" s="41" t="str">
        <f t="shared" si="8"/>
        <v>HIC</v>
      </c>
      <c r="J176" s="41" t="s">
        <v>705</v>
      </c>
    </row>
    <row r="177" spans="1:10" x14ac:dyDescent="0.2">
      <c r="B177" s="41" t="s">
        <v>537</v>
      </c>
      <c r="C177" s="41" t="s">
        <v>361</v>
      </c>
      <c r="D177" s="41" t="s">
        <v>282</v>
      </c>
      <c r="E177" s="41" t="str">
        <f t="shared" si="6"/>
        <v>HIC</v>
      </c>
      <c r="F177" s="41" t="str">
        <f t="shared" si="7"/>
        <v>HIC</v>
      </c>
      <c r="G177" s="41" t="str">
        <f>IFERROR(VLOOKUP(C177,IIASA!$C$2:$D$173,2,0),"")</f>
        <v>GDP|PPP</v>
      </c>
      <c r="H177" s="41" t="str">
        <f>IFERROR(VLOOKUP(C177,IIASA!$C$174:$D$360,2,0),"")</f>
        <v>Population</v>
      </c>
      <c r="I177" s="41" t="str">
        <f t="shared" si="8"/>
        <v>HIC</v>
      </c>
      <c r="J177" s="41" t="s">
        <v>705</v>
      </c>
    </row>
    <row r="178" spans="1:10" x14ac:dyDescent="0.2">
      <c r="B178" s="41" t="s">
        <v>531</v>
      </c>
      <c r="C178" s="41" t="s">
        <v>369</v>
      </c>
      <c r="D178" s="41" t="s">
        <v>237</v>
      </c>
      <c r="E178" s="41" t="str">
        <f t="shared" si="6"/>
        <v>LMC</v>
      </c>
      <c r="F178" s="41" t="str">
        <f t="shared" si="7"/>
        <v>LMY</v>
      </c>
      <c r="G178" s="41" t="str">
        <f>IFERROR(VLOOKUP(C178,IIASA!$C$2:$D$173,2,0),"")</f>
        <v>GDP|PPP</v>
      </c>
      <c r="H178" s="41" t="str">
        <f>IFERROR(VLOOKUP(C178,IIASA!$C$174:$D$360,2,0),"")</f>
        <v>Population</v>
      </c>
      <c r="I178" s="41" t="str">
        <f t="shared" si="8"/>
        <v>LMC</v>
      </c>
      <c r="J178" s="41" t="s">
        <v>709</v>
      </c>
    </row>
    <row r="179" spans="1:10" x14ac:dyDescent="0.2">
      <c r="A179" s="41" t="s">
        <v>765</v>
      </c>
      <c r="B179" s="41" t="s">
        <v>533</v>
      </c>
      <c r="C179" s="41" t="s">
        <v>366</v>
      </c>
      <c r="D179" s="41" t="s">
        <v>87</v>
      </c>
      <c r="E179" s="41" t="str">
        <f t="shared" si="6"/>
        <v>LIC</v>
      </c>
      <c r="F179" s="41" t="str">
        <f t="shared" si="7"/>
        <v>LMY</v>
      </c>
      <c r="G179" s="41" t="str">
        <f>IFERROR(VLOOKUP(C179,IIASA!$C$2:$D$173,2,0),"")</f>
        <v>GDP|PPP</v>
      </c>
      <c r="H179" s="41" t="str">
        <f>IFERROR(VLOOKUP(C179,IIASA!$C$174:$D$360,2,0),"")</f>
        <v>Population</v>
      </c>
      <c r="I179" s="41" t="str">
        <f t="shared" si="8"/>
        <v>LIC</v>
      </c>
      <c r="J179" s="41" t="s">
        <v>648</v>
      </c>
    </row>
    <row r="180" spans="1:10" x14ac:dyDescent="0.2">
      <c r="A180" s="41" t="s">
        <v>765</v>
      </c>
      <c r="B180" s="41" t="s">
        <v>540</v>
      </c>
      <c r="C180" s="41" t="s">
        <v>335</v>
      </c>
      <c r="D180" s="41" t="s">
        <v>108</v>
      </c>
      <c r="E180" s="41" t="str">
        <f t="shared" si="6"/>
        <v>UMC</v>
      </c>
      <c r="F180" s="41" t="str">
        <f t="shared" si="7"/>
        <v>LMY</v>
      </c>
      <c r="G180" s="41" t="str">
        <f>IFERROR(VLOOKUP(C180,IIASA!$C$2:$D$173,2,0),"")</f>
        <v>GDP|PPP</v>
      </c>
      <c r="H180" s="41" t="str">
        <f>IFERROR(VLOOKUP(C180,IIASA!$C$174:$D$360,2,0),"")</f>
        <v>Population</v>
      </c>
      <c r="I180" s="41" t="str">
        <f t="shared" si="8"/>
        <v>UMC</v>
      </c>
      <c r="J180" s="41" t="s">
        <v>648</v>
      </c>
    </row>
    <row r="181" spans="1:10" x14ac:dyDescent="0.2">
      <c r="A181" s="41" t="s">
        <v>765</v>
      </c>
      <c r="B181" s="41" t="s">
        <v>533</v>
      </c>
      <c r="C181" s="41" t="s">
        <v>555</v>
      </c>
      <c r="D181" s="41" t="s">
        <v>88</v>
      </c>
      <c r="E181" s="41" t="str">
        <f t="shared" si="6"/>
        <v>LIC</v>
      </c>
      <c r="F181" s="41" t="str">
        <f t="shared" si="7"/>
        <v>LMY</v>
      </c>
      <c r="G181" s="41" t="str">
        <f>IFERROR(VLOOKUP(C181,IIASA!$C$2:$D$173,2,0),"")</f>
        <v/>
      </c>
      <c r="H181" s="41" t="str">
        <f>IFERROR(VLOOKUP(C181,IIASA!$C$174:$D$360,2,0),"")</f>
        <v/>
      </c>
      <c r="I181" s="41" t="str">
        <f t="shared" si="8"/>
        <v/>
      </c>
      <c r="J181" s="41" t="s">
        <v>648</v>
      </c>
    </row>
    <row r="182" spans="1:10" x14ac:dyDescent="0.2">
      <c r="B182" s="41" t="s">
        <v>537</v>
      </c>
      <c r="C182" s="41" t="s">
        <v>469</v>
      </c>
      <c r="D182" s="41" t="s">
        <v>283</v>
      </c>
      <c r="E182" s="41" t="str">
        <f t="shared" si="6"/>
        <v>HIC</v>
      </c>
      <c r="F182" s="41" t="str">
        <f t="shared" si="7"/>
        <v>HIC</v>
      </c>
      <c r="G182" s="41" t="str">
        <f>IFERROR(VLOOKUP(C182,IIASA!$C$2:$D$173,2,0),"")</f>
        <v>GDP|PPP</v>
      </c>
      <c r="H182" s="41" t="str">
        <f>IFERROR(VLOOKUP(C182,IIASA!$C$174:$D$360,2,0),"")</f>
        <v>Population</v>
      </c>
      <c r="I182" s="41" t="str">
        <f t="shared" si="8"/>
        <v>HIC</v>
      </c>
      <c r="J182" s="41" t="s">
        <v>705</v>
      </c>
    </row>
    <row r="183" spans="1:10" x14ac:dyDescent="0.2">
      <c r="B183" s="41" t="s">
        <v>531</v>
      </c>
      <c r="C183" s="41" t="s">
        <v>423</v>
      </c>
      <c r="D183" s="41" t="s">
        <v>168</v>
      </c>
      <c r="E183" s="41" t="str">
        <f t="shared" si="6"/>
        <v>LMC</v>
      </c>
      <c r="F183" s="41" t="str">
        <f t="shared" si="7"/>
        <v>LMY</v>
      </c>
      <c r="G183" s="41" t="str">
        <f>IFERROR(VLOOKUP(C183,IIASA!$C$2:$D$173,2,0),"")</f>
        <v>GDP|PPP</v>
      </c>
      <c r="H183" s="41" t="str">
        <f>IFERROR(VLOOKUP(C183,IIASA!$C$174:$D$360,2,0),"")</f>
        <v>Population</v>
      </c>
      <c r="I183" s="41" t="str">
        <f t="shared" si="8"/>
        <v>LMC</v>
      </c>
      <c r="J183" s="41" t="s">
        <v>652</v>
      </c>
    </row>
    <row r="184" spans="1:10" x14ac:dyDescent="0.2">
      <c r="B184" s="41" t="s">
        <v>537</v>
      </c>
      <c r="C184" s="41" t="s">
        <v>554</v>
      </c>
      <c r="D184" s="41" t="s">
        <v>553</v>
      </c>
      <c r="E184" s="41" t="str">
        <f t="shared" si="6"/>
        <v>HIC</v>
      </c>
      <c r="F184" s="41" t="str">
        <f t="shared" si="7"/>
        <v>HIC</v>
      </c>
      <c r="G184" s="41" t="str">
        <f>IFERROR(VLOOKUP(C184,IIASA!$C$2:$D$173,2,0),"")</f>
        <v/>
      </c>
      <c r="H184" s="41" t="str">
        <f>IFERROR(VLOOKUP(C184,IIASA!$C$174:$D$360,2,0),"")</f>
        <v/>
      </c>
      <c r="I184" s="41" t="str">
        <f t="shared" si="8"/>
        <v/>
      </c>
      <c r="J184" s="41" t="s">
        <v>680</v>
      </c>
    </row>
    <row r="185" spans="1:10" x14ac:dyDescent="0.2">
      <c r="B185" s="41" t="s">
        <v>540</v>
      </c>
      <c r="C185" s="41" t="s">
        <v>424</v>
      </c>
      <c r="D185" s="41" t="s">
        <v>552</v>
      </c>
      <c r="E185" s="41" t="str">
        <f t="shared" si="6"/>
        <v>UMC</v>
      </c>
      <c r="F185" s="41" t="str">
        <f t="shared" si="7"/>
        <v>LMY</v>
      </c>
      <c r="G185" s="41" t="str">
        <f>IFERROR(VLOOKUP(C185,IIASA!$C$2:$D$173,2,0),"")</f>
        <v>GDP|PPP</v>
      </c>
      <c r="H185" s="41" t="str">
        <f>IFERROR(VLOOKUP(C185,IIASA!$C$174:$D$360,2,0),"")</f>
        <v>Population</v>
      </c>
      <c r="I185" s="41" t="str">
        <f t="shared" si="8"/>
        <v>UMC</v>
      </c>
      <c r="J185" s="41" t="s">
        <v>680</v>
      </c>
    </row>
    <row r="186" spans="1:10" x14ac:dyDescent="0.2">
      <c r="B186" s="41" t="s">
        <v>537</v>
      </c>
      <c r="C186" s="41" t="s">
        <v>551</v>
      </c>
      <c r="D186" s="41" t="s">
        <v>550</v>
      </c>
      <c r="E186" s="41" t="str">
        <f t="shared" si="6"/>
        <v>HIC</v>
      </c>
      <c r="F186" s="41" t="str">
        <f t="shared" si="7"/>
        <v>HIC</v>
      </c>
      <c r="G186" s="41" t="str">
        <f>IFERROR(VLOOKUP(C186,IIASA!$C$2:$D$173,2,0),"")</f>
        <v/>
      </c>
      <c r="H186" s="41" t="str">
        <f>IFERROR(VLOOKUP(C186,IIASA!$C$174:$D$360,2,0),"")</f>
        <v/>
      </c>
      <c r="I186" s="41" t="str">
        <f t="shared" si="8"/>
        <v/>
      </c>
      <c r="J186" s="41" t="s">
        <v>680</v>
      </c>
    </row>
    <row r="187" spans="1:10" x14ac:dyDescent="0.2">
      <c r="B187" s="41" t="s">
        <v>540</v>
      </c>
      <c r="C187" s="41" t="s">
        <v>341</v>
      </c>
      <c r="D187" s="41" t="s">
        <v>549</v>
      </c>
      <c r="E187" s="41" t="str">
        <f t="shared" si="6"/>
        <v>UMC</v>
      </c>
      <c r="F187" s="41" t="str">
        <f t="shared" si="7"/>
        <v>LMY</v>
      </c>
      <c r="G187" s="41" t="str">
        <f>IFERROR(VLOOKUP(C187,IIASA!$C$2:$D$173,2,0),"")</f>
        <v>GDP|PPP</v>
      </c>
      <c r="H187" s="41" t="str">
        <f>IFERROR(VLOOKUP(C187,IIASA!$C$174:$D$360,2,0),"")</f>
        <v>Population</v>
      </c>
      <c r="I187" s="41" t="str">
        <f t="shared" si="8"/>
        <v>UMC</v>
      </c>
      <c r="J187" s="41" t="s">
        <v>680</v>
      </c>
    </row>
    <row r="188" spans="1:10" x14ac:dyDescent="0.2">
      <c r="A188" s="41" t="s">
        <v>765</v>
      </c>
      <c r="B188" s="41" t="s">
        <v>533</v>
      </c>
      <c r="C188" s="41" t="s">
        <v>372</v>
      </c>
      <c r="D188" s="41" t="s">
        <v>131</v>
      </c>
      <c r="E188" s="41" t="str">
        <f t="shared" si="6"/>
        <v>LIC</v>
      </c>
      <c r="F188" s="41" t="str">
        <f t="shared" si="7"/>
        <v>LMY</v>
      </c>
      <c r="G188" s="41" t="str">
        <f>IFERROR(VLOOKUP(C188,IIASA!$C$2:$D$173,2,0),"")</f>
        <v>GDP|PPP</v>
      </c>
      <c r="H188" s="41" t="str">
        <f>IFERROR(VLOOKUP(C188,IIASA!$C$174:$D$360,2,0),"")</f>
        <v>Population</v>
      </c>
      <c r="I188" s="41" t="str">
        <f t="shared" si="8"/>
        <v>LIC</v>
      </c>
      <c r="J188" s="41" t="s">
        <v>648</v>
      </c>
    </row>
    <row r="189" spans="1:10" x14ac:dyDescent="0.2">
      <c r="B189" s="41" t="s">
        <v>540</v>
      </c>
      <c r="C189" s="41" t="s">
        <v>363</v>
      </c>
      <c r="D189" s="41" t="s">
        <v>228</v>
      </c>
      <c r="E189" s="41" t="str">
        <f t="shared" si="6"/>
        <v>UMC</v>
      </c>
      <c r="F189" s="41" t="str">
        <f t="shared" si="7"/>
        <v>LMY</v>
      </c>
      <c r="G189" s="41" t="str">
        <f>IFERROR(VLOOKUP(C189,IIASA!$C$2:$D$173,2,0),"")</f>
        <v>GDP|PPP</v>
      </c>
      <c r="H189" s="41" t="str">
        <f>IFERROR(VLOOKUP(C189,IIASA!$C$174:$D$360,2,0),"")</f>
        <v>Population</v>
      </c>
      <c r="I189" s="41" t="str">
        <f t="shared" si="8"/>
        <v>UMC</v>
      </c>
      <c r="J189" s="41" t="s">
        <v>680</v>
      </c>
    </row>
    <row r="190" spans="1:10" x14ac:dyDescent="0.2">
      <c r="B190" s="41" t="s">
        <v>537</v>
      </c>
      <c r="C190" s="41" t="s">
        <v>360</v>
      </c>
      <c r="D190" s="41" t="s">
        <v>269</v>
      </c>
      <c r="E190" s="41" t="str">
        <f t="shared" si="6"/>
        <v>HIC</v>
      </c>
      <c r="F190" s="41" t="str">
        <f t="shared" si="7"/>
        <v>HIC</v>
      </c>
      <c r="G190" s="41" t="str">
        <f>IFERROR(VLOOKUP(C190,IIASA!$C$2:$D$173,2,0),"")</f>
        <v>GDP|PPP</v>
      </c>
      <c r="H190" s="41" t="str">
        <f>IFERROR(VLOOKUP(C190,IIASA!$C$174:$D$360,2,0),"")</f>
        <v>Population</v>
      </c>
      <c r="I190" s="41" t="str">
        <f t="shared" si="8"/>
        <v>HIC</v>
      </c>
      <c r="J190" s="41" t="s">
        <v>705</v>
      </c>
    </row>
    <row r="191" spans="1:10" x14ac:dyDescent="0.2">
      <c r="B191" s="41" t="s">
        <v>537</v>
      </c>
      <c r="C191" s="41" t="s">
        <v>491</v>
      </c>
      <c r="D191" s="41" t="s">
        <v>291</v>
      </c>
      <c r="E191" s="41" t="str">
        <f t="shared" si="6"/>
        <v>HIC</v>
      </c>
      <c r="F191" s="41" t="str">
        <f t="shared" si="7"/>
        <v>HIC</v>
      </c>
      <c r="G191" s="41" t="str">
        <f>IFERROR(VLOOKUP(C191,IIASA!$C$2:$D$173,2,0),"")</f>
        <v>GDP|PPP</v>
      </c>
      <c r="H191" s="41" t="str">
        <f>IFERROR(VLOOKUP(C191,IIASA!$C$174:$D$360,2,0),"")</f>
        <v>Population</v>
      </c>
      <c r="I191" s="41" t="str">
        <f t="shared" si="8"/>
        <v>HIC</v>
      </c>
      <c r="J191" s="41" t="s">
        <v>705</v>
      </c>
    </row>
    <row r="192" spans="1:10" x14ac:dyDescent="0.2">
      <c r="B192" s="41" t="s">
        <v>533</v>
      </c>
      <c r="C192" s="41" t="s">
        <v>358</v>
      </c>
      <c r="D192" s="41" t="s">
        <v>149</v>
      </c>
      <c r="E192" s="41" t="str">
        <f t="shared" si="6"/>
        <v>LIC</v>
      </c>
      <c r="F192" s="41" t="str">
        <f t="shared" si="7"/>
        <v>LMY</v>
      </c>
      <c r="G192" s="41" t="str">
        <f>IFERROR(VLOOKUP(C192,IIASA!$C$2:$D$173,2,0),"")</f>
        <v>GDP|PPP</v>
      </c>
      <c r="H192" s="41" t="str">
        <f>IFERROR(VLOOKUP(C192,IIASA!$C$174:$D$360,2,0),"")</f>
        <v>Population</v>
      </c>
      <c r="I192" s="41" t="str">
        <f t="shared" si="8"/>
        <v>LIC</v>
      </c>
      <c r="J192" s="41" t="s">
        <v>671</v>
      </c>
    </row>
    <row r="193" spans="1:10" x14ac:dyDescent="0.2">
      <c r="B193" s="41" t="s">
        <v>537</v>
      </c>
      <c r="C193" s="41" t="s">
        <v>548</v>
      </c>
      <c r="D193" s="41" t="s">
        <v>547</v>
      </c>
      <c r="E193" s="41" t="str">
        <f t="shared" si="6"/>
        <v>HIC</v>
      </c>
      <c r="F193" s="41" t="str">
        <f t="shared" si="7"/>
        <v>HIC</v>
      </c>
      <c r="G193" s="41" t="str">
        <f>IFERROR(VLOOKUP(C193,IIASA!$C$2:$D$173,2,0),"")</f>
        <v/>
      </c>
      <c r="H193" s="41" t="str">
        <f>IFERROR(VLOOKUP(C193,IIASA!$C$174:$D$360,2,0),"")</f>
        <v/>
      </c>
      <c r="I193" s="41" t="str">
        <f t="shared" si="8"/>
        <v/>
      </c>
      <c r="J193" s="41" t="e">
        <v>#N/A</v>
      </c>
    </row>
    <row r="194" spans="1:10" x14ac:dyDescent="0.2">
      <c r="A194" s="41" t="s">
        <v>765</v>
      </c>
      <c r="B194" s="41" t="s">
        <v>531</v>
      </c>
      <c r="C194" s="41" t="s">
        <v>354</v>
      </c>
      <c r="D194" s="41" t="s">
        <v>156</v>
      </c>
      <c r="E194" s="41" t="str">
        <f t="shared" si="6"/>
        <v>LMC</v>
      </c>
      <c r="F194" s="41" t="str">
        <f t="shared" si="7"/>
        <v>LMY</v>
      </c>
      <c r="G194" s="41" t="str">
        <f>IFERROR(VLOOKUP(C194,IIASA!$C$2:$D$173,2,0),"")</f>
        <v>GDP|PPP</v>
      </c>
      <c r="H194" s="41" t="str">
        <f>IFERROR(VLOOKUP(C194,IIASA!$C$174:$D$360,2,0),"")</f>
        <v>Population</v>
      </c>
      <c r="I194" s="41" t="str">
        <f t="shared" si="8"/>
        <v>LMC</v>
      </c>
      <c r="J194" s="41" t="s">
        <v>705</v>
      </c>
    </row>
    <row r="195" spans="1:10" x14ac:dyDescent="0.2">
      <c r="A195" s="41" t="s">
        <v>765</v>
      </c>
      <c r="B195" s="41" t="s">
        <v>531</v>
      </c>
      <c r="C195" s="41" t="s">
        <v>347</v>
      </c>
      <c r="D195" s="41" t="s">
        <v>546</v>
      </c>
      <c r="E195" s="41" t="str">
        <f t="shared" ref="E195:E220" si="9">VLOOKUP(B195,$L$3:$N$6,2,FALSE)</f>
        <v>LMC</v>
      </c>
      <c r="F195" s="41" t="str">
        <f t="shared" ref="F195:F220" si="10">IF(E195="HIC","HIC","LMY")</f>
        <v>LMY</v>
      </c>
      <c r="G195" s="41" t="str">
        <f>IFERROR(VLOOKUP(C195,IIASA!$C$2:$D$173,2,0),"")</f>
        <v>GDP|PPP</v>
      </c>
      <c r="H195" s="41" t="str">
        <f>IFERROR(VLOOKUP(C195,IIASA!$C$174:$D$360,2,0),"")</f>
        <v>Population</v>
      </c>
      <c r="I195" s="41" t="str">
        <f t="shared" ref="I195:I209" si="11">IF(OR(H195="",G195=""),"",E195)</f>
        <v>LMC</v>
      </c>
      <c r="J195" s="41" t="s">
        <v>648</v>
      </c>
    </row>
    <row r="196" spans="1:10" x14ac:dyDescent="0.2">
      <c r="B196" s="41" t="s">
        <v>540</v>
      </c>
      <c r="C196" s="41" t="s">
        <v>355</v>
      </c>
      <c r="D196" s="41" t="s">
        <v>187</v>
      </c>
      <c r="E196" s="41" t="str">
        <f t="shared" si="9"/>
        <v>UMC</v>
      </c>
      <c r="F196" s="41" t="str">
        <f t="shared" si="10"/>
        <v>LMY</v>
      </c>
      <c r="G196" s="41" t="str">
        <f>IFERROR(VLOOKUP(C196,IIASA!$C$2:$D$173,2,0),"")</f>
        <v>GDP|PPP</v>
      </c>
      <c r="H196" s="41" t="str">
        <f>IFERROR(VLOOKUP(C196,IIASA!$C$174:$D$360,2,0),"")</f>
        <v>Population</v>
      </c>
      <c r="I196" s="41" t="str">
        <f t="shared" si="11"/>
        <v>UMC</v>
      </c>
      <c r="J196" s="41" t="s">
        <v>709</v>
      </c>
    </row>
    <row r="197" spans="1:10" x14ac:dyDescent="0.2">
      <c r="A197" s="41" t="s">
        <v>765</v>
      </c>
      <c r="B197" s="41" t="s">
        <v>531</v>
      </c>
      <c r="C197" s="41" t="s">
        <v>352</v>
      </c>
      <c r="D197" s="41" t="s">
        <v>188</v>
      </c>
      <c r="E197" s="41" t="str">
        <f t="shared" si="9"/>
        <v>LMC</v>
      </c>
      <c r="F197" s="41" t="str">
        <f t="shared" si="10"/>
        <v>LMY</v>
      </c>
      <c r="G197" s="41" t="str">
        <f>IFERROR(VLOOKUP(C197,IIASA!$C$2:$D$173,2,0),"")</f>
        <v>GDP|PPP</v>
      </c>
      <c r="H197" s="41" t="str">
        <f>IFERROR(VLOOKUP(C197,IIASA!$C$174:$D$360,2,0),"")</f>
        <v>Population</v>
      </c>
      <c r="I197" s="41" t="str">
        <f t="shared" si="11"/>
        <v>LMC</v>
      </c>
      <c r="J197" s="41" t="s">
        <v>709</v>
      </c>
    </row>
    <row r="198" spans="1:10" x14ac:dyDescent="0.2">
      <c r="A198" s="41" t="s">
        <v>765</v>
      </c>
      <c r="B198" s="41" t="s">
        <v>533</v>
      </c>
      <c r="C198" s="41" t="s">
        <v>356</v>
      </c>
      <c r="D198" s="41" t="s">
        <v>125</v>
      </c>
      <c r="E198" s="41" t="str">
        <f t="shared" si="9"/>
        <v>LIC</v>
      </c>
      <c r="F198" s="41" t="str">
        <f t="shared" si="10"/>
        <v>LMY</v>
      </c>
      <c r="G198" s="41" t="str">
        <f>IFERROR(VLOOKUP(C198,IIASA!$C$2:$D$173,2,0),"")</f>
        <v>GDP|PPP</v>
      </c>
      <c r="H198" s="41" t="str">
        <f>IFERROR(VLOOKUP(C198,IIASA!$C$174:$D$360,2,0),"")</f>
        <v>Population</v>
      </c>
      <c r="I198" s="41" t="str">
        <f t="shared" si="11"/>
        <v>LIC</v>
      </c>
      <c r="J198" s="41" t="s">
        <v>648</v>
      </c>
    </row>
    <row r="199" spans="1:10" x14ac:dyDescent="0.2">
      <c r="B199" s="41" t="s">
        <v>540</v>
      </c>
      <c r="C199" s="41" t="s">
        <v>351</v>
      </c>
      <c r="D199" s="41" t="s">
        <v>246</v>
      </c>
      <c r="E199" s="41" t="str">
        <f t="shared" si="9"/>
        <v>UMC</v>
      </c>
      <c r="F199" s="41" t="str">
        <f t="shared" si="10"/>
        <v>LMY</v>
      </c>
      <c r="G199" s="41" t="str">
        <f>IFERROR(VLOOKUP(C199,IIASA!$C$2:$D$173,2,0),"")</f>
        <v>GDP|PPP</v>
      </c>
      <c r="H199" s="41" t="str">
        <f>IFERROR(VLOOKUP(C199,IIASA!$C$174:$D$360,2,0),"")</f>
        <v>Population</v>
      </c>
      <c r="I199" s="41" t="str">
        <f t="shared" si="11"/>
        <v>UMC</v>
      </c>
      <c r="J199" s="41" t="s">
        <v>709</v>
      </c>
    </row>
    <row r="200" spans="1:10" x14ac:dyDescent="0.2">
      <c r="B200" s="41" t="s">
        <v>537</v>
      </c>
      <c r="C200" s="41" t="s">
        <v>350</v>
      </c>
      <c r="D200" s="41" t="s">
        <v>206</v>
      </c>
      <c r="E200" s="41" t="str">
        <f t="shared" si="9"/>
        <v>HIC</v>
      </c>
      <c r="F200" s="41" t="str">
        <f t="shared" si="10"/>
        <v>HIC</v>
      </c>
      <c r="G200" s="41" t="str">
        <f>IFERROR(VLOOKUP(C200,IIASA!$C$2:$D$173,2,0),"")</f>
        <v>GDP|PPP</v>
      </c>
      <c r="H200" s="41" t="str">
        <f>IFERROR(VLOOKUP(C200,IIASA!$C$174:$D$360,2,0),"")</f>
        <v>Population</v>
      </c>
      <c r="I200" s="41" t="str">
        <f t="shared" si="11"/>
        <v>HIC</v>
      </c>
      <c r="J200" s="41" t="s">
        <v>680</v>
      </c>
    </row>
    <row r="201" spans="1:10" x14ac:dyDescent="0.2">
      <c r="B201" s="41" t="s">
        <v>531</v>
      </c>
      <c r="C201" s="41" t="s">
        <v>349</v>
      </c>
      <c r="D201" s="41" t="s">
        <v>132</v>
      </c>
      <c r="E201" s="41" t="str">
        <f t="shared" si="9"/>
        <v>LMC</v>
      </c>
      <c r="F201" s="41" t="str">
        <f t="shared" si="10"/>
        <v>LMY</v>
      </c>
      <c r="G201" s="41" t="str">
        <f>IFERROR(VLOOKUP(C201,IIASA!$C$2:$D$173,2,0),"")</f>
        <v>GDP|PPP</v>
      </c>
      <c r="H201" s="41" t="str">
        <f>IFERROR(VLOOKUP(C201,IIASA!$C$174:$D$360,2,0),"")</f>
        <v>Population</v>
      </c>
      <c r="I201" s="41" t="str">
        <f t="shared" si="11"/>
        <v>LMC</v>
      </c>
      <c r="J201" s="41" t="s">
        <v>671</v>
      </c>
    </row>
    <row r="202" spans="1:10" x14ac:dyDescent="0.2">
      <c r="B202" s="41" t="s">
        <v>540</v>
      </c>
      <c r="C202" s="41" t="s">
        <v>348</v>
      </c>
      <c r="D202" s="41" t="s">
        <v>150</v>
      </c>
      <c r="E202" s="41" t="str">
        <f t="shared" si="9"/>
        <v>UMC</v>
      </c>
      <c r="F202" s="41" t="str">
        <f t="shared" si="10"/>
        <v>LMY</v>
      </c>
      <c r="G202" s="41" t="str">
        <f>IFERROR(VLOOKUP(C202,IIASA!$C$2:$D$173,2,0),"")</f>
        <v>GDP|PPP</v>
      </c>
      <c r="H202" s="41" t="str">
        <f>IFERROR(VLOOKUP(C202,IIASA!$C$174:$D$360,2,0),"")</f>
        <v>Population</v>
      </c>
      <c r="I202" s="41" t="str">
        <f t="shared" si="11"/>
        <v>UMC</v>
      </c>
      <c r="J202" s="41" t="s">
        <v>705</v>
      </c>
    </row>
    <row r="203" spans="1:10" x14ac:dyDescent="0.2">
      <c r="B203" s="41" t="s">
        <v>540</v>
      </c>
      <c r="C203" s="41" t="s">
        <v>353</v>
      </c>
      <c r="D203" s="41" t="s">
        <v>157</v>
      </c>
      <c r="E203" s="41" t="str">
        <f t="shared" si="9"/>
        <v>UMC</v>
      </c>
      <c r="F203" s="41" t="str">
        <f t="shared" si="10"/>
        <v>LMY</v>
      </c>
      <c r="G203" s="41" t="str">
        <f>IFERROR(VLOOKUP(C203,IIASA!$C$2:$D$173,2,0),"")</f>
        <v>GDP|PPP</v>
      </c>
      <c r="H203" s="41" t="str">
        <f>IFERROR(VLOOKUP(C203,IIASA!$C$174:$D$360,2,0),"")</f>
        <v>Population</v>
      </c>
      <c r="I203" s="41" t="str">
        <f t="shared" si="11"/>
        <v>UMC</v>
      </c>
      <c r="J203" s="41" t="s">
        <v>705</v>
      </c>
    </row>
    <row r="204" spans="1:10" x14ac:dyDescent="0.2">
      <c r="B204" s="41" t="s">
        <v>537</v>
      </c>
      <c r="C204" s="41" t="s">
        <v>545</v>
      </c>
      <c r="D204" s="41" t="s">
        <v>544</v>
      </c>
      <c r="E204" s="41" t="str">
        <f t="shared" si="9"/>
        <v>HIC</v>
      </c>
      <c r="F204" s="41" t="str">
        <f t="shared" si="10"/>
        <v>HIC</v>
      </c>
      <c r="G204" s="41" t="str">
        <f>IFERROR(VLOOKUP(C204,IIASA!$C$2:$D$173,2,0),"")</f>
        <v/>
      </c>
      <c r="H204" s="41" t="str">
        <f>IFERROR(VLOOKUP(C204,IIASA!$C$174:$D$360,2,0),"")</f>
        <v/>
      </c>
      <c r="I204" s="41" t="str">
        <f t="shared" si="11"/>
        <v/>
      </c>
      <c r="J204" s="41" t="s">
        <v>680</v>
      </c>
    </row>
    <row r="205" spans="1:10" x14ac:dyDescent="0.2">
      <c r="B205" s="41" t="s">
        <v>540</v>
      </c>
      <c r="C205" s="41" t="s">
        <v>543</v>
      </c>
      <c r="D205" s="41" t="s">
        <v>542</v>
      </c>
      <c r="E205" s="41" t="str">
        <f t="shared" si="9"/>
        <v>UMC</v>
      </c>
      <c r="F205" s="41" t="str">
        <f t="shared" si="10"/>
        <v>LMY</v>
      </c>
      <c r="G205" s="41" t="str">
        <f>IFERROR(VLOOKUP(C205,IIASA!$C$2:$D$173,2,0),"")</f>
        <v/>
      </c>
      <c r="H205" s="41" t="str">
        <f>IFERROR(VLOOKUP(C205,IIASA!$C$174:$D$360,2,0),"")</f>
        <v/>
      </c>
      <c r="I205" s="41" t="str">
        <f t="shared" si="11"/>
        <v/>
      </c>
      <c r="J205" s="41" t="s">
        <v>709</v>
      </c>
    </row>
    <row r="206" spans="1:10" x14ac:dyDescent="0.2">
      <c r="A206" s="41" t="s">
        <v>765</v>
      </c>
      <c r="B206" s="41" t="s">
        <v>533</v>
      </c>
      <c r="C206" s="41" t="s">
        <v>346</v>
      </c>
      <c r="D206" s="41" t="s">
        <v>89</v>
      </c>
      <c r="E206" s="41" t="str">
        <f t="shared" si="9"/>
        <v>LIC</v>
      </c>
      <c r="F206" s="41" t="str">
        <f t="shared" si="10"/>
        <v>LMY</v>
      </c>
      <c r="G206" s="41" t="str">
        <f>IFERROR(VLOOKUP(C206,IIASA!$C$2:$D$173,2,0),"")</f>
        <v>GDP|PPP</v>
      </c>
      <c r="H206" s="41" t="str">
        <f>IFERROR(VLOOKUP(C206,IIASA!$C$174:$D$360,2,0),"")</f>
        <v>Population</v>
      </c>
      <c r="I206" s="41" t="str">
        <f t="shared" si="11"/>
        <v>LIC</v>
      </c>
      <c r="J206" s="41" t="s">
        <v>648</v>
      </c>
    </row>
    <row r="207" spans="1:10" x14ac:dyDescent="0.2">
      <c r="B207" s="41" t="s">
        <v>531</v>
      </c>
      <c r="C207" s="41" t="s">
        <v>345</v>
      </c>
      <c r="D207" s="41" t="s">
        <v>258</v>
      </c>
      <c r="E207" s="41" t="str">
        <f t="shared" si="9"/>
        <v>LMC</v>
      </c>
      <c r="F207" s="41" t="str">
        <f t="shared" si="10"/>
        <v>LMY</v>
      </c>
      <c r="G207" s="41" t="str">
        <f>IFERROR(VLOOKUP(C207,IIASA!$C$2:$D$173,2,0),"")</f>
        <v>GDP|PPP</v>
      </c>
      <c r="H207" s="41" t="str">
        <f>IFERROR(VLOOKUP(C207,IIASA!$C$174:$D$360,2,0),"")</f>
        <v>Population</v>
      </c>
      <c r="I207" s="41" t="str">
        <f t="shared" si="11"/>
        <v>LMC</v>
      </c>
      <c r="J207" s="41" t="s">
        <v>705</v>
      </c>
    </row>
    <row r="208" spans="1:10" x14ac:dyDescent="0.2">
      <c r="B208" s="41" t="s">
        <v>537</v>
      </c>
      <c r="C208" s="41" t="s">
        <v>516</v>
      </c>
      <c r="D208" s="41" t="s">
        <v>151</v>
      </c>
      <c r="E208" s="41" t="str">
        <f t="shared" si="9"/>
        <v>HIC</v>
      </c>
      <c r="F208" s="41" t="str">
        <f t="shared" si="10"/>
        <v>HIC</v>
      </c>
      <c r="G208" s="41" t="str">
        <f>IFERROR(VLOOKUP(C208,IIASA!$C$2:$D$173,2,0),"")</f>
        <v/>
      </c>
      <c r="H208" s="41" t="str">
        <f>IFERROR(VLOOKUP(C208,IIASA!$C$174:$D$360,2,0),"")</f>
        <v>Population</v>
      </c>
      <c r="I208" s="41" t="str">
        <f t="shared" si="11"/>
        <v/>
      </c>
      <c r="J208" s="41" t="s">
        <v>671</v>
      </c>
    </row>
    <row r="209" spans="1:10" x14ac:dyDescent="0.2">
      <c r="B209" s="41" t="s">
        <v>537</v>
      </c>
      <c r="C209" s="41" t="s">
        <v>462</v>
      </c>
      <c r="D209" s="41" t="s">
        <v>270</v>
      </c>
      <c r="E209" s="41" t="str">
        <f t="shared" si="9"/>
        <v>HIC</v>
      </c>
      <c r="F209" s="41" t="str">
        <f t="shared" si="10"/>
        <v>HIC</v>
      </c>
      <c r="G209" s="41" t="str">
        <f>IFERROR(VLOOKUP(C209,IIASA!$C$2:$D$173,2,0),"")</f>
        <v>GDP|PPP</v>
      </c>
      <c r="H209" s="41" t="str">
        <f>IFERROR(VLOOKUP(C209,IIASA!$C$174:$D$360,2,0),"")</f>
        <v>Population</v>
      </c>
      <c r="I209" s="41" t="str">
        <f t="shared" si="11"/>
        <v>HIC</v>
      </c>
      <c r="J209" s="41" t="s">
        <v>705</v>
      </c>
    </row>
    <row r="210" spans="1:10" x14ac:dyDescent="0.2">
      <c r="B210" s="41" t="s">
        <v>537</v>
      </c>
      <c r="C210" s="41" t="s">
        <v>343</v>
      </c>
      <c r="D210" s="41" t="s">
        <v>541</v>
      </c>
      <c r="E210" s="41" t="str">
        <f t="shared" si="9"/>
        <v>HIC</v>
      </c>
      <c r="F210" s="41" t="str">
        <f t="shared" si="10"/>
        <v>HIC</v>
      </c>
      <c r="G210" s="41" t="str">
        <f>IFERROR(VLOOKUP(C210,IIASA!$C$2:$D$173,2,0),"")</f>
        <v>GDP|PPP</v>
      </c>
      <c r="H210" s="41" t="str">
        <f>IFERROR(VLOOKUP(C210,IIASA!$C$174:$D$360,2,0),"")</f>
        <v>Population</v>
      </c>
      <c r="I210" s="57" t="s">
        <v>343</v>
      </c>
      <c r="J210" s="41" t="s">
        <v>665</v>
      </c>
    </row>
    <row r="211" spans="1:10" x14ac:dyDescent="0.2">
      <c r="B211" s="41" t="s">
        <v>537</v>
      </c>
      <c r="C211" s="41" t="s">
        <v>344</v>
      </c>
      <c r="D211" s="41" t="s">
        <v>229</v>
      </c>
      <c r="E211" s="41" t="str">
        <f t="shared" si="9"/>
        <v>HIC</v>
      </c>
      <c r="F211" s="41" t="str">
        <f t="shared" si="10"/>
        <v>HIC</v>
      </c>
      <c r="G211" s="41" t="str">
        <f>IFERROR(VLOOKUP(C211,IIASA!$C$2:$D$173,2,0),"")</f>
        <v>GDP|PPP</v>
      </c>
      <c r="H211" s="41" t="str">
        <f>IFERROR(VLOOKUP(C211,IIASA!$C$174:$D$360,2,0),"")</f>
        <v>Population</v>
      </c>
      <c r="I211" s="41" t="str">
        <f t="shared" ref="I211:I220" si="12">IF(OR(H211="",G211=""),"",E211)</f>
        <v>HIC</v>
      </c>
      <c r="J211" s="41" t="s">
        <v>680</v>
      </c>
    </row>
    <row r="212" spans="1:10" x14ac:dyDescent="0.2">
      <c r="A212" s="41" t="s">
        <v>765</v>
      </c>
      <c r="B212" s="41" t="s">
        <v>531</v>
      </c>
      <c r="C212" s="41" t="s">
        <v>342</v>
      </c>
      <c r="D212" s="41" t="s">
        <v>158</v>
      </c>
      <c r="E212" s="41" t="str">
        <f t="shared" si="9"/>
        <v>LMC</v>
      </c>
      <c r="F212" s="41" t="str">
        <f t="shared" si="10"/>
        <v>LMY</v>
      </c>
      <c r="G212" s="41" t="str">
        <f>IFERROR(VLOOKUP(C212,IIASA!$C$2:$D$173,2,0),"")</f>
        <v>GDP|PPP</v>
      </c>
      <c r="H212" s="41" t="str">
        <f>IFERROR(VLOOKUP(C212,IIASA!$C$174:$D$360,2,0),"")</f>
        <v>Population</v>
      </c>
      <c r="I212" s="41" t="str">
        <f t="shared" si="12"/>
        <v>LMC</v>
      </c>
      <c r="J212" s="41" t="s">
        <v>705</v>
      </c>
    </row>
    <row r="213" spans="1:10" x14ac:dyDescent="0.2">
      <c r="B213" s="41" t="s">
        <v>531</v>
      </c>
      <c r="C213" s="41" t="s">
        <v>338</v>
      </c>
      <c r="D213" s="41" t="s">
        <v>238</v>
      </c>
      <c r="E213" s="41" t="str">
        <f t="shared" si="9"/>
        <v>LMC</v>
      </c>
      <c r="F213" s="41" t="str">
        <f t="shared" si="10"/>
        <v>LMY</v>
      </c>
      <c r="G213" s="41" t="str">
        <f>IFERROR(VLOOKUP(C213,IIASA!$C$2:$D$173,2,0),"")</f>
        <v>GDP|PPP</v>
      </c>
      <c r="H213" s="41" t="str">
        <f>IFERROR(VLOOKUP(C213,IIASA!$C$174:$D$360,2,0),"")</f>
        <v>Population</v>
      </c>
      <c r="I213" s="41" t="str">
        <f t="shared" si="12"/>
        <v>LMC</v>
      </c>
      <c r="J213" s="41" t="s">
        <v>709</v>
      </c>
    </row>
    <row r="214" spans="1:10" x14ac:dyDescent="0.2">
      <c r="B214" s="44" t="s">
        <v>540</v>
      </c>
      <c r="C214" s="41" t="s">
        <v>340</v>
      </c>
      <c r="D214" s="41" t="s">
        <v>539</v>
      </c>
      <c r="E214" s="41" t="str">
        <f t="shared" si="9"/>
        <v>UMC</v>
      </c>
      <c r="F214" s="41" t="str">
        <f t="shared" si="10"/>
        <v>LMY</v>
      </c>
      <c r="G214" s="41" t="str">
        <f>IFERROR(VLOOKUP(C214,IIASA!$C$2:$D$173,2,0),"")</f>
        <v>GDP|PPP</v>
      </c>
      <c r="H214" s="41" t="str">
        <f>IFERROR(VLOOKUP(C214,IIASA!$C$174:$D$360,2,0),"")</f>
        <v>Population</v>
      </c>
      <c r="I214" s="41" t="str">
        <f t="shared" si="12"/>
        <v>UMC</v>
      </c>
      <c r="J214" s="41" t="s">
        <v>680</v>
      </c>
    </row>
    <row r="215" spans="1:10" x14ac:dyDescent="0.2">
      <c r="A215" s="41" t="s">
        <v>765</v>
      </c>
      <c r="B215" s="41" t="s">
        <v>531</v>
      </c>
      <c r="C215" s="41" t="s">
        <v>339</v>
      </c>
      <c r="D215" s="41" t="s">
        <v>538</v>
      </c>
      <c r="E215" s="41" t="str">
        <f t="shared" si="9"/>
        <v>LMC</v>
      </c>
      <c r="F215" s="41" t="str">
        <f t="shared" si="10"/>
        <v>LMY</v>
      </c>
      <c r="G215" s="41" t="str">
        <f>IFERROR(VLOOKUP(C215,IIASA!$C$2:$D$173,2,0),"")</f>
        <v>GDP|PPP</v>
      </c>
      <c r="H215" s="41" t="str">
        <f>IFERROR(VLOOKUP(C215,IIASA!$C$174:$D$360,2,0),"")</f>
        <v>Population</v>
      </c>
      <c r="I215" s="41" t="str">
        <f t="shared" si="12"/>
        <v>LMC</v>
      </c>
      <c r="J215" s="41" t="s">
        <v>709</v>
      </c>
    </row>
    <row r="216" spans="1:10" x14ac:dyDescent="0.2">
      <c r="B216" s="41" t="s">
        <v>537</v>
      </c>
      <c r="C216" s="41" t="s">
        <v>536</v>
      </c>
      <c r="D216" s="41" t="s">
        <v>535</v>
      </c>
      <c r="E216" s="41" t="str">
        <f t="shared" si="9"/>
        <v>HIC</v>
      </c>
      <c r="F216" s="41" t="str">
        <f t="shared" si="10"/>
        <v>HIC</v>
      </c>
      <c r="G216" s="41" t="str">
        <f>IFERROR(VLOOKUP(C216,IIASA!$C$2:$D$173,2,0),"")</f>
        <v/>
      </c>
      <c r="H216" s="41" t="str">
        <f>IFERROR(VLOOKUP(C216,IIASA!$C$174:$D$360,2,0),"")</f>
        <v/>
      </c>
      <c r="I216" s="41" t="str">
        <f t="shared" si="12"/>
        <v/>
      </c>
      <c r="J216" s="41" t="s">
        <v>680</v>
      </c>
    </row>
    <row r="217" spans="1:10" x14ac:dyDescent="0.2">
      <c r="B217" s="41" t="s">
        <v>531</v>
      </c>
      <c r="C217" s="41" t="s">
        <v>380</v>
      </c>
      <c r="D217" s="41" t="s">
        <v>534</v>
      </c>
      <c r="E217" s="41" t="str">
        <f t="shared" si="9"/>
        <v>LMC</v>
      </c>
      <c r="F217" s="41" t="str">
        <f t="shared" si="10"/>
        <v>LMY</v>
      </c>
      <c r="G217" s="41" t="str">
        <f>IFERROR(VLOOKUP(C217,IIASA!$C$2:$D$173,2,0),"")</f>
        <v/>
      </c>
      <c r="H217" s="41" t="str">
        <f>IFERROR(VLOOKUP(C217,IIASA!$C$174:$D$360,2,0),"")</f>
        <v>Population</v>
      </c>
      <c r="I217" s="41" t="str">
        <f t="shared" si="12"/>
        <v/>
      </c>
      <c r="J217" s="41" t="s">
        <v>671</v>
      </c>
    </row>
    <row r="218" spans="1:10" x14ac:dyDescent="0.2">
      <c r="A218" s="41" t="s">
        <v>765</v>
      </c>
      <c r="B218" s="41" t="s">
        <v>533</v>
      </c>
      <c r="C218" s="41" t="s">
        <v>336</v>
      </c>
      <c r="D218" s="41" t="s">
        <v>532</v>
      </c>
      <c r="E218" s="41" t="str">
        <f t="shared" si="9"/>
        <v>LIC</v>
      </c>
      <c r="F218" s="41" t="str">
        <f t="shared" si="10"/>
        <v>LMY</v>
      </c>
      <c r="G218" s="41" t="str">
        <f>IFERROR(VLOOKUP(C218,IIASA!$C$2:$D$173,2,0),"")</f>
        <v>GDP|PPP</v>
      </c>
      <c r="H218" s="41" t="str">
        <f>IFERROR(VLOOKUP(C218,IIASA!$C$174:$D$360,2,0),"")</f>
        <v>Population</v>
      </c>
      <c r="I218" s="41" t="str">
        <f t="shared" si="12"/>
        <v>LIC</v>
      </c>
      <c r="J218" s="41" t="s">
        <v>671</v>
      </c>
    </row>
    <row r="219" spans="1:10" x14ac:dyDescent="0.2">
      <c r="A219" s="41" t="s">
        <v>765</v>
      </c>
      <c r="B219" s="41" t="s">
        <v>531</v>
      </c>
      <c r="C219" s="41" t="s">
        <v>334</v>
      </c>
      <c r="D219" s="41" t="s">
        <v>91</v>
      </c>
      <c r="E219" s="41" t="str">
        <f t="shared" si="9"/>
        <v>LMC</v>
      </c>
      <c r="F219" s="41" t="str">
        <f t="shared" si="10"/>
        <v>LMY</v>
      </c>
      <c r="G219" s="41" t="str">
        <f>IFERROR(VLOOKUP(C219,IIASA!$C$2:$D$173,2,0),"")</f>
        <v>GDP|PPP</v>
      </c>
      <c r="H219" s="41" t="str">
        <f>IFERROR(VLOOKUP(C219,IIASA!$C$174:$D$360,2,0),"")</f>
        <v>Population</v>
      </c>
      <c r="I219" s="41" t="str">
        <f t="shared" si="12"/>
        <v>LMC</v>
      </c>
      <c r="J219" s="41" t="s">
        <v>648</v>
      </c>
    </row>
    <row r="220" spans="1:10" x14ac:dyDescent="0.2">
      <c r="A220" s="41" t="s">
        <v>765</v>
      </c>
      <c r="B220" s="41" t="s">
        <v>531</v>
      </c>
      <c r="C220" s="41" t="s">
        <v>333</v>
      </c>
      <c r="D220" s="41" t="s">
        <v>92</v>
      </c>
      <c r="E220" s="41" t="str">
        <f t="shared" si="9"/>
        <v>LMC</v>
      </c>
      <c r="F220" s="41" t="str">
        <f t="shared" si="10"/>
        <v>LMY</v>
      </c>
      <c r="G220" s="41" t="str">
        <f>IFERROR(VLOOKUP(C220,IIASA!$C$2:$D$173,2,0),"")</f>
        <v>GDP|PPP</v>
      </c>
      <c r="H220" s="41" t="str">
        <f>IFERROR(VLOOKUP(C220,IIASA!$C$174:$D$360,2,0),"")</f>
        <v>Population</v>
      </c>
      <c r="I220" s="41" t="str">
        <f t="shared" si="12"/>
        <v>LMC</v>
      </c>
      <c r="J220" s="41" t="s">
        <v>648</v>
      </c>
    </row>
  </sheetData>
  <autoFilter ref="A2:I220" xr:uid="{791D4072-FBAC-4172-93C3-C0924F18FF36}"/>
  <sortState ref="O3:O60">
    <sortCondition ref="O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8C18A-255F-2F4F-97D9-FABE9FA172CF}">
  <dimension ref="A1:Y272"/>
  <sheetViews>
    <sheetView topLeftCell="A229" workbookViewId="0">
      <selection activeCell="C273" sqref="C273"/>
    </sheetView>
  </sheetViews>
  <sheetFormatPr defaultColWidth="12" defaultRowHeight="11.25" x14ac:dyDescent="0.2"/>
  <cols>
    <col min="1" max="1" width="7.6640625" customWidth="1"/>
    <col min="2" max="2" width="29.6640625" customWidth="1"/>
    <col min="3" max="3" width="61.6640625" customWidth="1"/>
    <col min="4" max="4" width="8.6640625" customWidth="1"/>
    <col min="5" max="5" width="9.6640625" customWidth="1"/>
    <col min="6" max="6" width="19.6640625" customWidth="1"/>
    <col min="7" max="8" width="9.6640625" customWidth="1"/>
    <col min="9" max="25" width="13.6640625" customWidth="1"/>
  </cols>
  <sheetData>
    <row r="1" spans="1:25" ht="12" x14ac:dyDescent="0.2">
      <c r="A1" s="112"/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</row>
    <row r="2" spans="1:25" ht="12" x14ac:dyDescent="0.2">
      <c r="A2" s="112"/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</row>
    <row r="3" spans="1:25" ht="12" x14ac:dyDescent="0.2">
      <c r="A3" s="112"/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</row>
    <row r="4" spans="1:25" ht="12" x14ac:dyDescent="0.2">
      <c r="A4" s="112"/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</row>
    <row r="5" spans="1:25" ht="15.75" x14ac:dyDescent="0.25">
      <c r="A5" s="116" t="s">
        <v>305</v>
      </c>
      <c r="B5" s="116"/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</row>
    <row r="6" spans="1:25" ht="12.75" x14ac:dyDescent="0.2">
      <c r="A6" s="111" t="s">
        <v>306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</row>
    <row r="7" spans="1:25" ht="12.75" x14ac:dyDescent="0.2">
      <c r="A7" s="111" t="s">
        <v>307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</row>
    <row r="8" spans="1:25" ht="12" x14ac:dyDescent="0.2">
      <c r="A8" s="112"/>
      <c r="B8" s="112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</row>
    <row r="9" spans="1:25" ht="12.75" x14ac:dyDescent="0.2">
      <c r="A9" s="113" t="s">
        <v>308</v>
      </c>
      <c r="B9" s="113"/>
      <c r="C9" s="113"/>
      <c r="D9" s="113"/>
      <c r="E9" s="113"/>
      <c r="F9" s="113"/>
      <c r="G9" s="113"/>
      <c r="H9" s="113"/>
      <c r="I9" s="113"/>
      <c r="J9" s="113"/>
      <c r="K9" s="113"/>
      <c r="L9" s="11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</row>
    <row r="10" spans="1:25" ht="12.75" x14ac:dyDescent="0.2">
      <c r="A10" s="111" t="s">
        <v>800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</row>
    <row r="11" spans="1:25" ht="12" x14ac:dyDescent="0.2">
      <c r="A11" s="114" t="s">
        <v>331</v>
      </c>
      <c r="B11" s="114"/>
      <c r="C11" s="114"/>
      <c r="D11" s="114"/>
      <c r="E11" s="114"/>
      <c r="F11" s="114"/>
      <c r="G11" s="114"/>
      <c r="H11" s="114"/>
      <c r="I11" s="114"/>
      <c r="J11" s="114"/>
      <c r="K11" s="114"/>
      <c r="L11" s="114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</row>
    <row r="12" spans="1:25" ht="12" x14ac:dyDescent="0.2">
      <c r="A12" s="115" t="s">
        <v>799</v>
      </c>
      <c r="B12" s="115"/>
      <c r="C12" s="115"/>
      <c r="D12" s="115"/>
      <c r="E12" s="115"/>
      <c r="F12" s="115"/>
      <c r="G12" s="115"/>
      <c r="H12" s="115"/>
      <c r="I12" s="115"/>
      <c r="J12" s="115"/>
      <c r="K12" s="115"/>
      <c r="L12" s="115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</row>
    <row r="13" spans="1:25" ht="12" x14ac:dyDescent="0.2">
      <c r="A13" s="108" t="s">
        <v>312</v>
      </c>
      <c r="B13" s="108"/>
      <c r="C13" s="108"/>
      <c r="D13" s="108"/>
      <c r="E13" s="108"/>
      <c r="F13" s="108"/>
      <c r="G13" s="108"/>
      <c r="H13" s="108"/>
      <c r="I13" s="108"/>
      <c r="J13" s="108"/>
      <c r="K13" s="108"/>
      <c r="L13" s="108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</row>
    <row r="14" spans="1:25" ht="12" x14ac:dyDescent="0.2">
      <c r="A14" s="109" t="s">
        <v>313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09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</row>
    <row r="15" spans="1:25" ht="12" x14ac:dyDescent="0.2">
      <c r="A15" s="110"/>
      <c r="B15" s="110"/>
      <c r="C15" s="110"/>
      <c r="D15" s="110"/>
      <c r="E15" s="110"/>
      <c r="F15" s="110"/>
      <c r="G15" s="110"/>
      <c r="H15" s="110"/>
      <c r="I15" s="110"/>
      <c r="J15" s="110"/>
      <c r="K15" s="110"/>
      <c r="L15" s="110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</row>
    <row r="16" spans="1:25" ht="12" x14ac:dyDescent="0.2">
      <c r="A16" s="31"/>
      <c r="B16" s="31"/>
      <c r="C16" s="31"/>
      <c r="D16" s="31"/>
      <c r="E16" s="31"/>
      <c r="F16" s="31"/>
      <c r="G16" s="31"/>
      <c r="H16" s="99"/>
      <c r="I16" s="32" t="s">
        <v>798</v>
      </c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4"/>
    </row>
    <row r="17" spans="1:25" ht="24" x14ac:dyDescent="0.2">
      <c r="A17" s="35" t="s">
        <v>0</v>
      </c>
      <c r="B17" s="35" t="s">
        <v>1</v>
      </c>
      <c r="C17" s="36" t="s">
        <v>2</v>
      </c>
      <c r="D17" s="36" t="s">
        <v>3</v>
      </c>
      <c r="E17" s="37" t="s">
        <v>4</v>
      </c>
      <c r="F17" s="36" t="s">
        <v>5</v>
      </c>
      <c r="G17" s="37" t="s">
        <v>6</v>
      </c>
      <c r="H17" s="100">
        <v>2015</v>
      </c>
      <c r="I17" s="100">
        <v>2020</v>
      </c>
      <c r="J17" s="100">
        <v>2025</v>
      </c>
      <c r="K17" s="100">
        <v>2030</v>
      </c>
      <c r="L17" s="100">
        <v>2035</v>
      </c>
      <c r="M17" s="100">
        <v>2040</v>
      </c>
      <c r="N17" s="100">
        <v>2045</v>
      </c>
      <c r="O17" s="100">
        <v>2050</v>
      </c>
      <c r="P17" s="100">
        <v>2055</v>
      </c>
      <c r="Q17" s="100">
        <v>2060</v>
      </c>
      <c r="R17" s="100">
        <v>2065</v>
      </c>
      <c r="S17" s="100">
        <v>2070</v>
      </c>
      <c r="T17" s="100">
        <v>2075</v>
      </c>
      <c r="U17" s="100">
        <v>2080</v>
      </c>
      <c r="V17" s="100">
        <v>2085</v>
      </c>
      <c r="W17" s="100">
        <v>2090</v>
      </c>
      <c r="X17" s="100">
        <v>2095</v>
      </c>
      <c r="Y17" s="100">
        <v>2100</v>
      </c>
    </row>
    <row r="18" spans="1:25" ht="12" x14ac:dyDescent="0.2">
      <c r="A18" s="1">
        <v>1</v>
      </c>
      <c r="B18" s="2" t="s">
        <v>330</v>
      </c>
      <c r="C18" s="3" t="s">
        <v>294</v>
      </c>
      <c r="D18" s="21"/>
      <c r="E18" s="21">
        <v>900</v>
      </c>
      <c r="F18" s="2" t="s">
        <v>23</v>
      </c>
      <c r="G18" s="21">
        <v>0</v>
      </c>
      <c r="H18" s="94">
        <v>52.446053396644501</v>
      </c>
      <c r="I18" s="94">
        <v>53.333955603967901</v>
      </c>
      <c r="J18" s="94">
        <v>53.8275189850199</v>
      </c>
      <c r="K18" s="94">
        <v>54.540917402405299</v>
      </c>
      <c r="L18" s="94">
        <v>55.659885720125096</v>
      </c>
      <c r="M18" s="94">
        <v>56.833755941394102</v>
      </c>
      <c r="N18" s="94">
        <v>57.613321627339801</v>
      </c>
      <c r="O18" s="94">
        <v>58.796141656068798</v>
      </c>
      <c r="P18" s="94">
        <v>60.610241052986702</v>
      </c>
      <c r="Q18" s="94">
        <v>61.453031912805699</v>
      </c>
      <c r="R18" s="94">
        <v>61.8308173437037</v>
      </c>
      <c r="S18" s="94">
        <v>62.127210670212499</v>
      </c>
      <c r="T18" s="94">
        <v>62.774867260243198</v>
      </c>
      <c r="U18" s="94">
        <v>63.6794478948649</v>
      </c>
      <c r="V18" s="94">
        <v>64.609217311214607</v>
      </c>
      <c r="W18" s="94">
        <v>65.382267636779304</v>
      </c>
      <c r="X18" s="94">
        <v>66.066030850597102</v>
      </c>
      <c r="Y18" s="94">
        <v>66.774274411973906</v>
      </c>
    </row>
    <row r="19" spans="1:25" ht="12" x14ac:dyDescent="0.2">
      <c r="A19" s="4">
        <v>2</v>
      </c>
      <c r="B19" s="5" t="s">
        <v>330</v>
      </c>
      <c r="C19" s="6" t="s">
        <v>24</v>
      </c>
      <c r="D19" s="22" t="s">
        <v>25</v>
      </c>
      <c r="E19" s="22">
        <v>1803</v>
      </c>
      <c r="F19" s="5" t="s">
        <v>26</v>
      </c>
      <c r="G19" s="22">
        <v>900</v>
      </c>
      <c r="H19" s="98" t="s">
        <v>27</v>
      </c>
      <c r="I19" s="98" t="s">
        <v>27</v>
      </c>
      <c r="J19" s="98" t="s">
        <v>27</v>
      </c>
      <c r="K19" s="98" t="s">
        <v>27</v>
      </c>
      <c r="L19" s="98" t="s">
        <v>27</v>
      </c>
      <c r="M19" s="98" t="s">
        <v>27</v>
      </c>
      <c r="N19" s="98" t="s">
        <v>27</v>
      </c>
      <c r="O19" s="98" t="s">
        <v>27</v>
      </c>
      <c r="P19" s="98" t="s">
        <v>27</v>
      </c>
      <c r="Q19" s="98" t="s">
        <v>27</v>
      </c>
      <c r="R19" s="98" t="s">
        <v>27</v>
      </c>
      <c r="S19" s="98" t="s">
        <v>27</v>
      </c>
      <c r="T19" s="98" t="s">
        <v>27</v>
      </c>
      <c r="U19" s="98" t="s">
        <v>27</v>
      </c>
      <c r="V19" s="98" t="s">
        <v>27</v>
      </c>
      <c r="W19" s="98" t="s">
        <v>27</v>
      </c>
      <c r="X19" s="98" t="s">
        <v>27</v>
      </c>
      <c r="Y19" s="98" t="s">
        <v>27</v>
      </c>
    </row>
    <row r="20" spans="1:25" ht="12" x14ac:dyDescent="0.2">
      <c r="A20" s="1">
        <v>3</v>
      </c>
      <c r="B20" s="2" t="s">
        <v>330</v>
      </c>
      <c r="C20" s="7" t="s">
        <v>28</v>
      </c>
      <c r="D20" s="21" t="s">
        <v>29</v>
      </c>
      <c r="E20" s="21">
        <v>901</v>
      </c>
      <c r="F20" s="2" t="s">
        <v>30</v>
      </c>
      <c r="G20" s="21">
        <v>1803</v>
      </c>
      <c r="H20" s="94">
        <v>51.615161665921001</v>
      </c>
      <c r="I20" s="94">
        <v>55.432698948730298</v>
      </c>
      <c r="J20" s="94">
        <v>58.730381425152302</v>
      </c>
      <c r="K20" s="94">
        <v>61.9228570557447</v>
      </c>
      <c r="L20" s="94">
        <v>64.441048898450106</v>
      </c>
      <c r="M20" s="94">
        <v>67.090144499331799</v>
      </c>
      <c r="N20" s="94">
        <v>69.508935835094903</v>
      </c>
      <c r="O20" s="94">
        <v>72.200210132232201</v>
      </c>
      <c r="P20" s="94">
        <v>74.773906993036505</v>
      </c>
      <c r="Q20" s="94">
        <v>75.913580032525303</v>
      </c>
      <c r="R20" s="94">
        <v>75.669553404515497</v>
      </c>
      <c r="S20" s="94">
        <v>75.497061622826706</v>
      </c>
      <c r="T20" s="94">
        <v>76.468083391232994</v>
      </c>
      <c r="U20" s="94">
        <v>77.740423503931893</v>
      </c>
      <c r="V20" s="94">
        <v>78.740929775336099</v>
      </c>
      <c r="W20" s="94">
        <v>79.402237145482999</v>
      </c>
      <c r="X20" s="94">
        <v>79.799946099983003</v>
      </c>
      <c r="Y20" s="94">
        <v>80.135871133132397</v>
      </c>
    </row>
    <row r="21" spans="1:25" ht="12" x14ac:dyDescent="0.2">
      <c r="A21" s="1">
        <v>4</v>
      </c>
      <c r="B21" s="2" t="s">
        <v>330</v>
      </c>
      <c r="C21" s="7" t="s">
        <v>31</v>
      </c>
      <c r="D21" s="21" t="s">
        <v>32</v>
      </c>
      <c r="E21" s="21">
        <v>902</v>
      </c>
      <c r="F21" s="2" t="s">
        <v>30</v>
      </c>
      <c r="G21" s="21">
        <v>1803</v>
      </c>
      <c r="H21" s="94">
        <v>52.617699826546399</v>
      </c>
      <c r="I21" s="94">
        <v>52.930777533063399</v>
      </c>
      <c r="J21" s="94">
        <v>52.950463816237203</v>
      </c>
      <c r="K21" s="94">
        <v>53.303336935991602</v>
      </c>
      <c r="L21" s="94">
        <v>54.263670651444301</v>
      </c>
      <c r="M21" s="94">
        <v>55.282781044609102</v>
      </c>
      <c r="N21" s="94">
        <v>55.898966964197399</v>
      </c>
      <c r="O21" s="94">
        <v>56.946805227652099</v>
      </c>
      <c r="P21" s="94">
        <v>58.723231178359498</v>
      </c>
      <c r="Q21" s="94">
        <v>59.581995996282899</v>
      </c>
      <c r="R21" s="94">
        <v>60.076155717078997</v>
      </c>
      <c r="S21" s="94">
        <v>60.461572028003097</v>
      </c>
      <c r="T21" s="94">
        <v>61.100538956751102</v>
      </c>
      <c r="U21" s="94">
        <v>61.985884966623303</v>
      </c>
      <c r="V21" s="94">
        <v>62.923617453609197</v>
      </c>
      <c r="W21" s="94">
        <v>63.719416926327597</v>
      </c>
      <c r="X21" s="94">
        <v>64.440306231462699</v>
      </c>
      <c r="Y21" s="94">
        <v>65.191230688132194</v>
      </c>
    </row>
    <row r="22" spans="1:25" ht="12" x14ac:dyDescent="0.2">
      <c r="A22" s="1">
        <v>5</v>
      </c>
      <c r="B22" s="2" t="s">
        <v>330</v>
      </c>
      <c r="C22" s="8" t="s">
        <v>33</v>
      </c>
      <c r="D22" s="21" t="s">
        <v>34</v>
      </c>
      <c r="E22" s="21">
        <v>941</v>
      </c>
      <c r="F22" s="2" t="s">
        <v>30</v>
      </c>
      <c r="G22" s="21">
        <v>902</v>
      </c>
      <c r="H22" s="94">
        <v>77.803324082269697</v>
      </c>
      <c r="I22" s="94">
        <v>73.630509961430704</v>
      </c>
      <c r="J22" s="94">
        <v>69.873424609369394</v>
      </c>
      <c r="K22" s="94">
        <v>66.842847331412003</v>
      </c>
      <c r="L22" s="94">
        <v>64.205045060145494</v>
      </c>
      <c r="M22" s="94">
        <v>61.809680588607698</v>
      </c>
      <c r="N22" s="94">
        <v>59.758150983823498</v>
      </c>
      <c r="O22" s="94">
        <v>58.214260923128499</v>
      </c>
      <c r="P22" s="94">
        <v>56.953535390918901</v>
      </c>
      <c r="Q22" s="94">
        <v>56.141342130642201</v>
      </c>
      <c r="R22" s="94">
        <v>55.705370724578898</v>
      </c>
      <c r="S22" s="94">
        <v>55.545705522654799</v>
      </c>
      <c r="T22" s="94">
        <v>55.554967358760699</v>
      </c>
      <c r="U22" s="94">
        <v>55.661965014466297</v>
      </c>
      <c r="V22" s="94">
        <v>55.877454298912198</v>
      </c>
      <c r="W22" s="94">
        <v>56.230453944670501</v>
      </c>
      <c r="X22" s="94">
        <v>56.719242986460799</v>
      </c>
      <c r="Y22" s="94">
        <v>57.339512423526998</v>
      </c>
    </row>
    <row r="23" spans="1:25" ht="24" x14ac:dyDescent="0.2">
      <c r="A23" s="1">
        <v>6</v>
      </c>
      <c r="B23" s="2" t="s">
        <v>330</v>
      </c>
      <c r="C23" s="8" t="s">
        <v>35</v>
      </c>
      <c r="D23" s="21" t="s">
        <v>36</v>
      </c>
      <c r="E23" s="21">
        <v>934</v>
      </c>
      <c r="F23" s="2" t="s">
        <v>30</v>
      </c>
      <c r="G23" s="21">
        <v>902</v>
      </c>
      <c r="H23" s="94">
        <v>48.790018136621804</v>
      </c>
      <c r="I23" s="94">
        <v>49.481982735583998</v>
      </c>
      <c r="J23" s="94">
        <v>49.864664347087697</v>
      </c>
      <c r="K23" s="94">
        <v>50.604201395606999</v>
      </c>
      <c r="L23" s="94">
        <v>52.091830099141099</v>
      </c>
      <c r="M23" s="94">
        <v>53.7222813890805</v>
      </c>
      <c r="N23" s="94">
        <v>54.8955547373968</v>
      </c>
      <c r="O23" s="94">
        <v>56.588914514345397</v>
      </c>
      <c r="P23" s="94">
        <v>59.267328892980501</v>
      </c>
      <c r="Q23" s="94">
        <v>60.719359726905303</v>
      </c>
      <c r="R23" s="94">
        <v>61.616903062722002</v>
      </c>
      <c r="S23" s="94">
        <v>62.298918580683797</v>
      </c>
      <c r="T23" s="94">
        <v>63.293707095040901</v>
      </c>
      <c r="U23" s="94">
        <v>64.627876409068705</v>
      </c>
      <c r="V23" s="94">
        <v>66.022121039970997</v>
      </c>
      <c r="W23" s="94">
        <v>67.165985532517695</v>
      </c>
      <c r="X23" s="94">
        <v>68.140717515397299</v>
      </c>
      <c r="Y23" s="94">
        <v>69.095953052062299</v>
      </c>
    </row>
    <row r="24" spans="1:25" ht="12" x14ac:dyDescent="0.2">
      <c r="A24" s="1">
        <v>7</v>
      </c>
      <c r="B24" s="2" t="s">
        <v>330</v>
      </c>
      <c r="C24" s="7" t="s">
        <v>37</v>
      </c>
      <c r="D24" s="21"/>
      <c r="E24" s="21">
        <v>948</v>
      </c>
      <c r="F24" s="2" t="s">
        <v>30</v>
      </c>
      <c r="G24" s="21">
        <v>1803</v>
      </c>
      <c r="H24" s="94">
        <v>57.883743497756299</v>
      </c>
      <c r="I24" s="94">
        <v>56.375529213109601</v>
      </c>
      <c r="J24" s="94">
        <v>55.317049133919397</v>
      </c>
      <c r="K24" s="94">
        <v>54.5591726130735</v>
      </c>
      <c r="L24" s="94">
        <v>54.0562869101377</v>
      </c>
      <c r="M24" s="94">
        <v>53.915427776622799</v>
      </c>
      <c r="N24" s="94">
        <v>54.172419312258398</v>
      </c>
      <c r="O24" s="94">
        <v>54.929759137965902</v>
      </c>
      <c r="P24" s="94">
        <v>55.775280654759399</v>
      </c>
      <c r="Q24" s="94">
        <v>56.588743271147898</v>
      </c>
      <c r="R24" s="94">
        <v>57.2813945375092</v>
      </c>
      <c r="S24" s="94">
        <v>57.912852694568002</v>
      </c>
      <c r="T24" s="94">
        <v>58.678428927344299</v>
      </c>
      <c r="U24" s="94">
        <v>59.554954850785997</v>
      </c>
      <c r="V24" s="94">
        <v>60.481221773384803</v>
      </c>
      <c r="W24" s="94">
        <v>61.3595506859468</v>
      </c>
      <c r="X24" s="94">
        <v>62.196494904159799</v>
      </c>
      <c r="Y24" s="94">
        <v>63.053488125943602</v>
      </c>
    </row>
    <row r="25" spans="1:25" ht="12" x14ac:dyDescent="0.2">
      <c r="A25" s="1">
        <v>8</v>
      </c>
      <c r="B25" s="2" t="s">
        <v>330</v>
      </c>
      <c r="C25" s="7" t="s">
        <v>38</v>
      </c>
      <c r="D25" s="21" t="s">
        <v>39</v>
      </c>
      <c r="E25" s="21">
        <v>1636</v>
      </c>
      <c r="F25" s="2" t="s">
        <v>40</v>
      </c>
      <c r="G25" s="21">
        <v>1803</v>
      </c>
      <c r="H25" s="94">
        <v>77.481116173562995</v>
      </c>
      <c r="I25" s="94">
        <v>74.569487861199704</v>
      </c>
      <c r="J25" s="94">
        <v>70.792643189865998</v>
      </c>
      <c r="K25" s="94">
        <v>66.708317605494202</v>
      </c>
      <c r="L25" s="94">
        <v>62.987631599194899</v>
      </c>
      <c r="M25" s="94">
        <v>60.113678917274697</v>
      </c>
      <c r="N25" s="94">
        <v>57.913550462184404</v>
      </c>
      <c r="O25" s="94">
        <v>56.257219505260203</v>
      </c>
      <c r="P25" s="94">
        <v>55.083956295155602</v>
      </c>
      <c r="Q25" s="94">
        <v>54.251577616863102</v>
      </c>
      <c r="R25" s="94">
        <v>53.720547674597697</v>
      </c>
      <c r="S25" s="94">
        <v>53.4452882102971</v>
      </c>
      <c r="T25" s="94">
        <v>53.646271966865299</v>
      </c>
      <c r="U25" s="94">
        <v>54.244920201816299</v>
      </c>
      <c r="V25" s="94">
        <v>54.970782281357202</v>
      </c>
      <c r="W25" s="94">
        <v>55.7335750571349</v>
      </c>
      <c r="X25" s="94">
        <v>56.568421102993597</v>
      </c>
      <c r="Y25" s="94">
        <v>57.558870273664802</v>
      </c>
    </row>
    <row r="26" spans="1:25" ht="12" x14ac:dyDescent="0.2">
      <c r="A26" s="1">
        <v>9</v>
      </c>
      <c r="B26" s="2" t="s">
        <v>330</v>
      </c>
      <c r="C26" s="7" t="s">
        <v>41</v>
      </c>
      <c r="D26" s="21" t="s">
        <v>42</v>
      </c>
      <c r="E26" s="21">
        <v>1637</v>
      </c>
      <c r="F26" s="2" t="s">
        <v>40</v>
      </c>
      <c r="G26" s="21">
        <v>1803</v>
      </c>
      <c r="H26" s="94">
        <v>52.598264184860597</v>
      </c>
      <c r="I26" s="94">
        <v>52.681009078678102</v>
      </c>
      <c r="J26" s="94">
        <v>53.148749188706901</v>
      </c>
      <c r="K26" s="94">
        <v>54.557899986487399</v>
      </c>
      <c r="L26" s="94">
        <v>55.772174314344298</v>
      </c>
      <c r="M26" s="94">
        <v>56.7006382366068</v>
      </c>
      <c r="N26" s="94">
        <v>56.766746312552897</v>
      </c>
      <c r="O26" s="94">
        <v>57.442710346989202</v>
      </c>
      <c r="P26" s="94">
        <v>58.513373391492301</v>
      </c>
      <c r="Q26" s="94">
        <v>59.556879408615501</v>
      </c>
      <c r="R26" s="94">
        <v>60.701795601239802</v>
      </c>
      <c r="S26" s="94">
        <v>61.662092752658701</v>
      </c>
      <c r="T26" s="94">
        <v>62.640215036378301</v>
      </c>
      <c r="U26" s="94">
        <v>63.707919207836099</v>
      </c>
      <c r="V26" s="94">
        <v>64.673758359436803</v>
      </c>
      <c r="W26" s="94">
        <v>65.534692345341199</v>
      </c>
      <c r="X26" s="94">
        <v>66.328250030191498</v>
      </c>
      <c r="Y26" s="94">
        <v>67.157833533203402</v>
      </c>
    </row>
    <row r="27" spans="1:25" ht="12" x14ac:dyDescent="0.2">
      <c r="A27" s="4">
        <v>10</v>
      </c>
      <c r="B27" s="5" t="s">
        <v>330</v>
      </c>
      <c r="C27" s="6" t="s">
        <v>43</v>
      </c>
      <c r="D27" s="22"/>
      <c r="E27" s="22">
        <v>1802</v>
      </c>
      <c r="F27" s="5" t="s">
        <v>26</v>
      </c>
      <c r="G27" s="22">
        <v>900</v>
      </c>
      <c r="H27" s="98" t="s">
        <v>27</v>
      </c>
      <c r="I27" s="98" t="s">
        <v>27</v>
      </c>
      <c r="J27" s="98" t="s">
        <v>27</v>
      </c>
      <c r="K27" s="98" t="s">
        <v>27</v>
      </c>
      <c r="L27" s="98" t="s">
        <v>27</v>
      </c>
      <c r="M27" s="98" t="s">
        <v>27</v>
      </c>
      <c r="N27" s="98" t="s">
        <v>27</v>
      </c>
      <c r="O27" s="98" t="s">
        <v>27</v>
      </c>
      <c r="P27" s="98" t="s">
        <v>27</v>
      </c>
      <c r="Q27" s="98" t="s">
        <v>27</v>
      </c>
      <c r="R27" s="98" t="s">
        <v>27</v>
      </c>
      <c r="S27" s="98" t="s">
        <v>27</v>
      </c>
      <c r="T27" s="98" t="s">
        <v>27</v>
      </c>
      <c r="U27" s="98" t="s">
        <v>27</v>
      </c>
      <c r="V27" s="98" t="s">
        <v>27</v>
      </c>
      <c r="W27" s="98" t="s">
        <v>27</v>
      </c>
      <c r="X27" s="98" t="s">
        <v>27</v>
      </c>
      <c r="Y27" s="98" t="s">
        <v>27</v>
      </c>
    </row>
    <row r="28" spans="1:25" ht="12" x14ac:dyDescent="0.2">
      <c r="A28" s="1">
        <v>11</v>
      </c>
      <c r="B28" s="2" t="s">
        <v>330</v>
      </c>
      <c r="C28" s="7" t="s">
        <v>44</v>
      </c>
      <c r="D28" s="21" t="s">
        <v>45</v>
      </c>
      <c r="E28" s="21">
        <v>1503</v>
      </c>
      <c r="F28" s="2" t="s">
        <v>46</v>
      </c>
      <c r="G28" s="21">
        <v>1802</v>
      </c>
      <c r="H28" s="94">
        <v>51.025032232853803</v>
      </c>
      <c r="I28" s="94">
        <v>53.826209547239202</v>
      </c>
      <c r="J28" s="94">
        <v>56.8141362954456</v>
      </c>
      <c r="K28" s="94">
        <v>60.220689531638797</v>
      </c>
      <c r="L28" s="94">
        <v>63.522629728988903</v>
      </c>
      <c r="M28" s="94">
        <v>66.614657792104495</v>
      </c>
      <c r="N28" s="94">
        <v>69.152707864708006</v>
      </c>
      <c r="O28" s="94">
        <v>71.504907240348302</v>
      </c>
      <c r="P28" s="94">
        <v>73.476692556131695</v>
      </c>
      <c r="Q28" s="94">
        <v>75.174853475160305</v>
      </c>
      <c r="R28" s="94">
        <v>75.951044823314803</v>
      </c>
      <c r="S28" s="94">
        <v>76.365875696212896</v>
      </c>
      <c r="T28" s="94">
        <v>77.419735769201395</v>
      </c>
      <c r="U28" s="94">
        <v>78.493330525727998</v>
      </c>
      <c r="V28" s="94">
        <v>79.240611402191206</v>
      </c>
      <c r="W28" s="94">
        <v>79.854649932969593</v>
      </c>
      <c r="X28" s="94">
        <v>80.407073851376595</v>
      </c>
      <c r="Y28" s="94">
        <v>80.9447958952222</v>
      </c>
    </row>
    <row r="29" spans="1:25" ht="12" x14ac:dyDescent="0.2">
      <c r="A29" s="1">
        <v>12</v>
      </c>
      <c r="B29" s="2" t="s">
        <v>330</v>
      </c>
      <c r="C29" s="7" t="s">
        <v>668</v>
      </c>
      <c r="D29" s="21" t="s">
        <v>45</v>
      </c>
      <c r="E29" s="21">
        <v>1517</v>
      </c>
      <c r="F29" s="2" t="s">
        <v>46</v>
      </c>
      <c r="G29" s="21">
        <v>1802</v>
      </c>
      <c r="H29" s="94">
        <v>49.478851676775101</v>
      </c>
      <c r="I29" s="94">
        <v>50.171005130119198</v>
      </c>
      <c r="J29" s="94">
        <v>50.4289440495197</v>
      </c>
      <c r="K29" s="94">
        <v>51.022194754333299</v>
      </c>
      <c r="L29" s="94">
        <v>52.271359421981202</v>
      </c>
      <c r="M29" s="94">
        <v>53.717128918609397</v>
      </c>
      <c r="N29" s="94">
        <v>54.8057702045257</v>
      </c>
      <c r="O29" s="94">
        <v>56.492381656398997</v>
      </c>
      <c r="P29" s="94">
        <v>59.147770695625702</v>
      </c>
      <c r="Q29" s="94">
        <v>60.506194204080501</v>
      </c>
      <c r="R29" s="94">
        <v>61.307966753793202</v>
      </c>
      <c r="S29" s="94">
        <v>61.985537257914601</v>
      </c>
      <c r="T29" s="94">
        <v>62.987740925982997</v>
      </c>
      <c r="U29" s="94">
        <v>64.294075681887705</v>
      </c>
      <c r="V29" s="94">
        <v>65.627058672793396</v>
      </c>
      <c r="W29" s="94">
        <v>66.689462639688301</v>
      </c>
      <c r="X29" s="94">
        <v>67.566545634033602</v>
      </c>
      <c r="Y29" s="94">
        <v>68.411841428826804</v>
      </c>
    </row>
    <row r="30" spans="1:25" ht="12" x14ac:dyDescent="0.2">
      <c r="A30" s="1">
        <v>13</v>
      </c>
      <c r="B30" s="2" t="s">
        <v>330</v>
      </c>
      <c r="C30" s="8" t="s">
        <v>622</v>
      </c>
      <c r="D30" s="21" t="s">
        <v>45</v>
      </c>
      <c r="E30" s="21">
        <v>1502</v>
      </c>
      <c r="F30" s="2" t="s">
        <v>46</v>
      </c>
      <c r="G30" s="21">
        <v>1517</v>
      </c>
      <c r="H30" s="94">
        <v>42.273692632647801</v>
      </c>
      <c r="I30" s="94">
        <v>45.418040849935302</v>
      </c>
      <c r="J30" s="94">
        <v>47.407360281497198</v>
      </c>
      <c r="K30" s="94">
        <v>49.6352379412847</v>
      </c>
      <c r="L30" s="94">
        <v>53.133219304886801</v>
      </c>
      <c r="M30" s="94">
        <v>56.900887453248998</v>
      </c>
      <c r="N30" s="94">
        <v>59.413004451583902</v>
      </c>
      <c r="O30" s="94">
        <v>62.677328736070599</v>
      </c>
      <c r="P30" s="94">
        <v>68.455683028145501</v>
      </c>
      <c r="Q30" s="94">
        <v>70.645013161178696</v>
      </c>
      <c r="R30" s="94">
        <v>71.199433629435802</v>
      </c>
      <c r="S30" s="94">
        <v>71.346860036850103</v>
      </c>
      <c r="T30" s="94">
        <v>72.327015536780905</v>
      </c>
      <c r="U30" s="94">
        <v>74.4308204488661</v>
      </c>
      <c r="V30" s="94">
        <v>76.745730063818201</v>
      </c>
      <c r="W30" s="94">
        <v>78.206142612788398</v>
      </c>
      <c r="X30" s="94">
        <v>79.0096621359761</v>
      </c>
      <c r="Y30" s="94">
        <v>79.615490464881901</v>
      </c>
    </row>
    <row r="31" spans="1:25" ht="12" x14ac:dyDescent="0.2">
      <c r="A31" s="1">
        <v>14</v>
      </c>
      <c r="B31" s="2" t="s">
        <v>330</v>
      </c>
      <c r="C31" s="8" t="s">
        <v>624</v>
      </c>
      <c r="D31" s="21" t="s">
        <v>45</v>
      </c>
      <c r="E31" s="21">
        <v>1501</v>
      </c>
      <c r="F31" s="2" t="s">
        <v>46</v>
      </c>
      <c r="G31" s="21">
        <v>1517</v>
      </c>
      <c r="H31" s="94">
        <v>56.507989309127801</v>
      </c>
      <c r="I31" s="94">
        <v>54.498028984246197</v>
      </c>
      <c r="J31" s="94">
        <v>53.014686470022902</v>
      </c>
      <c r="K31" s="94">
        <v>52.1388419213487</v>
      </c>
      <c r="L31" s="94">
        <v>51.622321113013101</v>
      </c>
      <c r="M31" s="94">
        <v>51.470056115998602</v>
      </c>
      <c r="N31" s="94">
        <v>51.720984536706801</v>
      </c>
      <c r="O31" s="94">
        <v>52.563081202339603</v>
      </c>
      <c r="P31" s="94">
        <v>53.608829742899601</v>
      </c>
      <c r="Q31" s="94">
        <v>54.722375901266403</v>
      </c>
      <c r="R31" s="94">
        <v>55.838481254387297</v>
      </c>
      <c r="S31" s="94">
        <v>56.945716724494503</v>
      </c>
      <c r="T31" s="94">
        <v>58.103567400046899</v>
      </c>
      <c r="U31" s="94">
        <v>59.169392161292002</v>
      </c>
      <c r="V31" s="94">
        <v>60.187463458027999</v>
      </c>
      <c r="W31" s="94">
        <v>61.196394096402202</v>
      </c>
      <c r="X31" s="94">
        <v>62.212534226158198</v>
      </c>
      <c r="Y31" s="94">
        <v>63.255869520799699</v>
      </c>
    </row>
    <row r="32" spans="1:25" ht="12" x14ac:dyDescent="0.2">
      <c r="A32" s="1">
        <v>15</v>
      </c>
      <c r="B32" s="2" t="s">
        <v>330</v>
      </c>
      <c r="C32" s="7" t="s">
        <v>626</v>
      </c>
      <c r="D32" s="21" t="s">
        <v>45</v>
      </c>
      <c r="E32" s="21">
        <v>1500</v>
      </c>
      <c r="F32" s="2" t="s">
        <v>46</v>
      </c>
      <c r="G32" s="21">
        <v>1802</v>
      </c>
      <c r="H32" s="94">
        <v>84.947717908445796</v>
      </c>
      <c r="I32" s="94">
        <v>80.593237526482</v>
      </c>
      <c r="J32" s="94">
        <v>76.055798808465795</v>
      </c>
      <c r="K32" s="94">
        <v>71.739422048862806</v>
      </c>
      <c r="L32" s="94">
        <v>67.864229627787694</v>
      </c>
      <c r="M32" s="94">
        <v>64.487567410063406</v>
      </c>
      <c r="N32" s="94">
        <v>61.555071728117099</v>
      </c>
      <c r="O32" s="94">
        <v>59.209582083830199</v>
      </c>
      <c r="P32" s="94">
        <v>57.313742146427202</v>
      </c>
      <c r="Q32" s="94">
        <v>55.886313848440899</v>
      </c>
      <c r="R32" s="94">
        <v>54.889111726802703</v>
      </c>
      <c r="S32" s="94">
        <v>54.250964981575898</v>
      </c>
      <c r="T32" s="94">
        <v>53.992272462420601</v>
      </c>
      <c r="U32" s="94">
        <v>54.030836683235599</v>
      </c>
      <c r="V32" s="94">
        <v>54.2988453989202</v>
      </c>
      <c r="W32" s="94">
        <v>54.7310667923784</v>
      </c>
      <c r="X32" s="94">
        <v>55.301480374596999</v>
      </c>
      <c r="Y32" s="94">
        <v>56.0268937793888</v>
      </c>
    </row>
    <row r="33" spans="1:25" ht="12" x14ac:dyDescent="0.2">
      <c r="A33" s="1">
        <v>16</v>
      </c>
      <c r="B33" s="2" t="s">
        <v>330</v>
      </c>
      <c r="C33" s="7" t="s">
        <v>51</v>
      </c>
      <c r="D33" s="21"/>
      <c r="E33" s="21">
        <v>1518</v>
      </c>
      <c r="F33" s="2" t="s">
        <v>46</v>
      </c>
      <c r="G33" s="21">
        <v>1802</v>
      </c>
      <c r="H33" s="94">
        <v>55.318927117506902</v>
      </c>
      <c r="I33" s="94">
        <v>55.5849669333424</v>
      </c>
      <c r="J33" s="94">
        <v>56.964187919084402</v>
      </c>
      <c r="K33" s="94">
        <v>60.031796115322997</v>
      </c>
      <c r="L33" s="94">
        <v>62.950778657376603</v>
      </c>
      <c r="M33" s="94">
        <v>64.597837337131097</v>
      </c>
      <c r="N33" s="94">
        <v>64.529468590529305</v>
      </c>
      <c r="O33" s="94">
        <v>63.116189442212203</v>
      </c>
      <c r="P33" s="94">
        <v>61.506400193188803</v>
      </c>
      <c r="Q33" s="94">
        <v>60.720188383964</v>
      </c>
      <c r="R33" s="94">
        <v>61.947296057948201</v>
      </c>
      <c r="S33" s="94">
        <v>64.023968843127903</v>
      </c>
      <c r="T33" s="94">
        <v>65.996174265754902</v>
      </c>
      <c r="U33" s="94">
        <v>67.463798156445407</v>
      </c>
      <c r="V33" s="94">
        <v>69.065084198360907</v>
      </c>
      <c r="W33" s="94">
        <v>70.680769866430296</v>
      </c>
      <c r="X33" s="94">
        <v>72.568729394339201</v>
      </c>
      <c r="Y33" s="94">
        <v>74.592029092479706</v>
      </c>
    </row>
    <row r="34" spans="1:25" ht="12" x14ac:dyDescent="0.2">
      <c r="A34" s="4">
        <v>17</v>
      </c>
      <c r="B34" s="5" t="s">
        <v>330</v>
      </c>
      <c r="C34" s="6" t="s">
        <v>52</v>
      </c>
      <c r="D34" s="22" t="s">
        <v>53</v>
      </c>
      <c r="E34" s="22">
        <v>1840</v>
      </c>
      <c r="F34" s="5" t="s">
        <v>26</v>
      </c>
      <c r="G34" s="22">
        <v>900</v>
      </c>
      <c r="H34" s="98" t="s">
        <v>27</v>
      </c>
      <c r="I34" s="98" t="s">
        <v>27</v>
      </c>
      <c r="J34" s="98" t="s">
        <v>27</v>
      </c>
      <c r="K34" s="98" t="s">
        <v>27</v>
      </c>
      <c r="L34" s="98" t="s">
        <v>27</v>
      </c>
      <c r="M34" s="98" t="s">
        <v>27</v>
      </c>
      <c r="N34" s="98" t="s">
        <v>27</v>
      </c>
      <c r="O34" s="98" t="s">
        <v>27</v>
      </c>
      <c r="P34" s="98" t="s">
        <v>27</v>
      </c>
      <c r="Q34" s="98" t="s">
        <v>27</v>
      </c>
      <c r="R34" s="98" t="s">
        <v>27</v>
      </c>
      <c r="S34" s="98" t="s">
        <v>27</v>
      </c>
      <c r="T34" s="98" t="s">
        <v>27</v>
      </c>
      <c r="U34" s="98" t="s">
        <v>27</v>
      </c>
      <c r="V34" s="98" t="s">
        <v>27</v>
      </c>
      <c r="W34" s="98" t="s">
        <v>27</v>
      </c>
      <c r="X34" s="98" t="s">
        <v>27</v>
      </c>
      <c r="Y34" s="98" t="s">
        <v>27</v>
      </c>
    </row>
    <row r="35" spans="1:25" ht="12" x14ac:dyDescent="0.2">
      <c r="A35" s="1">
        <v>18</v>
      </c>
      <c r="B35" s="2" t="s">
        <v>330</v>
      </c>
      <c r="C35" s="7" t="s">
        <v>54</v>
      </c>
      <c r="D35" s="21" t="s">
        <v>55</v>
      </c>
      <c r="E35" s="21">
        <v>903</v>
      </c>
      <c r="F35" s="2" t="s">
        <v>56</v>
      </c>
      <c r="G35" s="21">
        <v>1840</v>
      </c>
      <c r="H35" s="94">
        <v>80.187893598633295</v>
      </c>
      <c r="I35" s="94">
        <v>78.111973567306194</v>
      </c>
      <c r="J35" s="94">
        <v>74.787545071668404</v>
      </c>
      <c r="K35" s="94">
        <v>70.807007946933695</v>
      </c>
      <c r="L35" s="94">
        <v>67.453706540127698</v>
      </c>
      <c r="M35" s="94">
        <v>64.810429509882894</v>
      </c>
      <c r="N35" s="94">
        <v>62.641275316414998</v>
      </c>
      <c r="O35" s="94">
        <v>60.744884810210998</v>
      </c>
      <c r="P35" s="94">
        <v>58.934822903800402</v>
      </c>
      <c r="Q35" s="94">
        <v>57.239472482901</v>
      </c>
      <c r="R35" s="94">
        <v>55.854729299027397</v>
      </c>
      <c r="S35" s="94">
        <v>54.8955084366658</v>
      </c>
      <c r="T35" s="94">
        <v>54.4629524594285</v>
      </c>
      <c r="U35" s="94">
        <v>54.473307150659203</v>
      </c>
      <c r="V35" s="94">
        <v>54.570117561681897</v>
      </c>
      <c r="W35" s="94">
        <v>54.720517331869601</v>
      </c>
      <c r="X35" s="94">
        <v>54.994748900031503</v>
      </c>
      <c r="Y35" s="94">
        <v>55.466609635652901</v>
      </c>
    </row>
    <row r="36" spans="1:25" ht="12" x14ac:dyDescent="0.2">
      <c r="A36" s="1">
        <v>19</v>
      </c>
      <c r="B36" s="2" t="s">
        <v>330</v>
      </c>
      <c r="C36" s="7" t="s">
        <v>57</v>
      </c>
      <c r="D36" s="21" t="s">
        <v>58</v>
      </c>
      <c r="E36" s="21">
        <v>935</v>
      </c>
      <c r="F36" s="2" t="s">
        <v>56</v>
      </c>
      <c r="G36" s="21">
        <v>1840</v>
      </c>
      <c r="H36" s="94">
        <v>47.219199286240404</v>
      </c>
      <c r="I36" s="94">
        <v>47.812799598054802</v>
      </c>
      <c r="J36" s="94">
        <v>48.090308642958199</v>
      </c>
      <c r="K36" s="94">
        <v>49.017877504469801</v>
      </c>
      <c r="L36" s="94">
        <v>50.850941492780002</v>
      </c>
      <c r="M36" s="94">
        <v>52.808695704070502</v>
      </c>
      <c r="N36" s="94">
        <v>54.060205258025</v>
      </c>
      <c r="O36" s="94">
        <v>55.943681531482902</v>
      </c>
      <c r="P36" s="94">
        <v>59.163055473810097</v>
      </c>
      <c r="Q36" s="94">
        <v>61.061818493565397</v>
      </c>
      <c r="R36" s="94">
        <v>62.4226264098168</v>
      </c>
      <c r="S36" s="94">
        <v>63.570626086351403</v>
      </c>
      <c r="T36" s="94">
        <v>65.044993206341701</v>
      </c>
      <c r="U36" s="94">
        <v>66.787516815034294</v>
      </c>
      <c r="V36" s="94">
        <v>68.657418482999603</v>
      </c>
      <c r="W36" s="94">
        <v>70.307221682836698</v>
      </c>
      <c r="X36" s="94">
        <v>71.785014518163294</v>
      </c>
      <c r="Y36" s="94">
        <v>73.201576594185298</v>
      </c>
    </row>
    <row r="37" spans="1:25" ht="12" x14ac:dyDescent="0.2">
      <c r="A37" s="1">
        <v>20</v>
      </c>
      <c r="B37" s="2" t="s">
        <v>330</v>
      </c>
      <c r="C37" s="7" t="s">
        <v>59</v>
      </c>
      <c r="D37" s="21" t="s">
        <v>60</v>
      </c>
      <c r="E37" s="21">
        <v>908</v>
      </c>
      <c r="F37" s="2" t="s">
        <v>56</v>
      </c>
      <c r="G37" s="21">
        <v>1840</v>
      </c>
      <c r="H37" s="94">
        <v>50.078291023555103</v>
      </c>
      <c r="I37" s="94">
        <v>54.259772321820201</v>
      </c>
      <c r="J37" s="94">
        <v>57.815297469147097</v>
      </c>
      <c r="K37" s="94">
        <v>61.070873007466297</v>
      </c>
      <c r="L37" s="94">
        <v>63.657232230370902</v>
      </c>
      <c r="M37" s="94">
        <v>66.7837127647107</v>
      </c>
      <c r="N37" s="94">
        <v>70.498566598764697</v>
      </c>
      <c r="O37" s="94">
        <v>74.613749655521403</v>
      </c>
      <c r="P37" s="94">
        <v>78.246026733454002</v>
      </c>
      <c r="Q37" s="94">
        <v>78.794413490421903</v>
      </c>
      <c r="R37" s="94">
        <v>77.164817080318997</v>
      </c>
      <c r="S37" s="94">
        <v>75.893192594451904</v>
      </c>
      <c r="T37" s="94">
        <v>76.606834390984005</v>
      </c>
      <c r="U37" s="94">
        <v>78.398325197426104</v>
      </c>
      <c r="V37" s="94">
        <v>80.079959845398903</v>
      </c>
      <c r="W37" s="94">
        <v>80.968745671784305</v>
      </c>
      <c r="X37" s="94">
        <v>81.141805621777706</v>
      </c>
      <c r="Y37" s="94">
        <v>81.1364191325695</v>
      </c>
    </row>
    <row r="38" spans="1:25" ht="12" x14ac:dyDescent="0.2">
      <c r="A38" s="1">
        <v>21</v>
      </c>
      <c r="B38" s="2" t="s">
        <v>330</v>
      </c>
      <c r="C38" s="7" t="s">
        <v>61</v>
      </c>
      <c r="D38" s="21" t="s">
        <v>62</v>
      </c>
      <c r="E38" s="21">
        <v>904</v>
      </c>
      <c r="F38" s="2" t="s">
        <v>56</v>
      </c>
      <c r="G38" s="21">
        <v>1840</v>
      </c>
      <c r="H38" s="94">
        <v>50.129658948686199</v>
      </c>
      <c r="I38" s="94">
        <v>48.946348188884599</v>
      </c>
      <c r="J38" s="94">
        <v>49.021777117256597</v>
      </c>
      <c r="K38" s="94">
        <v>49.687001761046702</v>
      </c>
      <c r="L38" s="94">
        <v>50.550779918687198</v>
      </c>
      <c r="M38" s="94">
        <v>51.754508546434799</v>
      </c>
      <c r="N38" s="94">
        <v>53.675353782837099</v>
      </c>
      <c r="O38" s="94">
        <v>56.360747641778303</v>
      </c>
      <c r="P38" s="94">
        <v>59.411243291542903</v>
      </c>
      <c r="Q38" s="94">
        <v>62.810812760826998</v>
      </c>
      <c r="R38" s="94">
        <v>66.098169010689105</v>
      </c>
      <c r="S38" s="94">
        <v>68.991843372147002</v>
      </c>
      <c r="T38" s="94">
        <v>71.437372159732107</v>
      </c>
      <c r="U38" s="94">
        <v>73.904133607460295</v>
      </c>
      <c r="V38" s="94">
        <v>76.389827663013094</v>
      </c>
      <c r="W38" s="94">
        <v>78.645282070842001</v>
      </c>
      <c r="X38" s="94">
        <v>80.584764452453697</v>
      </c>
      <c r="Y38" s="94">
        <v>82.258449216870702</v>
      </c>
    </row>
    <row r="39" spans="1:25" ht="12" x14ac:dyDescent="0.2">
      <c r="A39" s="1">
        <v>22</v>
      </c>
      <c r="B39" s="2" t="s">
        <v>330</v>
      </c>
      <c r="C39" s="7" t="s">
        <v>63</v>
      </c>
      <c r="D39" s="21" t="s">
        <v>64</v>
      </c>
      <c r="E39" s="21">
        <v>905</v>
      </c>
      <c r="F39" s="2" t="s">
        <v>56</v>
      </c>
      <c r="G39" s="21">
        <v>1840</v>
      </c>
      <c r="H39" s="94">
        <v>50.7889877759958</v>
      </c>
      <c r="I39" s="94">
        <v>53.579681786938899</v>
      </c>
      <c r="J39" s="94">
        <v>56.984464695439897</v>
      </c>
      <c r="K39" s="94">
        <v>60.6329706761355</v>
      </c>
      <c r="L39" s="94">
        <v>62.771658362655003</v>
      </c>
      <c r="M39" s="94">
        <v>63.353168628708602</v>
      </c>
      <c r="N39" s="94">
        <v>63.295533650866901</v>
      </c>
      <c r="O39" s="94">
        <v>63.847640620762199</v>
      </c>
      <c r="P39" s="94">
        <v>65.344354472794905</v>
      </c>
      <c r="Q39" s="94">
        <v>67.848028193261598</v>
      </c>
      <c r="R39" s="94">
        <v>69.864897421940697</v>
      </c>
      <c r="S39" s="94">
        <v>71.546522901289094</v>
      </c>
      <c r="T39" s="94">
        <v>73.129486140883799</v>
      </c>
      <c r="U39" s="94">
        <v>73.809772327492993</v>
      </c>
      <c r="V39" s="94">
        <v>74.144936268156499</v>
      </c>
      <c r="W39" s="94">
        <v>74.798518030927298</v>
      </c>
      <c r="X39" s="94">
        <v>75.716133305240504</v>
      </c>
      <c r="Y39" s="94">
        <v>76.629681034045703</v>
      </c>
    </row>
    <row r="40" spans="1:25" ht="12" x14ac:dyDescent="0.2">
      <c r="A40" s="1">
        <v>23</v>
      </c>
      <c r="B40" s="2" t="s">
        <v>330</v>
      </c>
      <c r="C40" s="7" t="s">
        <v>65</v>
      </c>
      <c r="D40" s="21" t="s">
        <v>66</v>
      </c>
      <c r="E40" s="21">
        <v>909</v>
      </c>
      <c r="F40" s="2" t="s">
        <v>56</v>
      </c>
      <c r="G40" s="21">
        <v>1840</v>
      </c>
      <c r="H40" s="94">
        <v>54.894739044908498</v>
      </c>
      <c r="I40" s="94">
        <v>57.1795423196155</v>
      </c>
      <c r="J40" s="94">
        <v>58.707509875611301</v>
      </c>
      <c r="K40" s="94">
        <v>59.911629537512603</v>
      </c>
      <c r="L40" s="94">
        <v>60.074827527998998</v>
      </c>
      <c r="M40" s="94">
        <v>60.553413012408797</v>
      </c>
      <c r="N40" s="94">
        <v>60.5802459099312</v>
      </c>
      <c r="O40" s="94">
        <v>61.599167899814503</v>
      </c>
      <c r="P40" s="94">
        <v>62.709983041238502</v>
      </c>
      <c r="Q40" s="94">
        <v>63.429451524387503</v>
      </c>
      <c r="R40" s="94">
        <v>63.504069234293198</v>
      </c>
      <c r="S40" s="94">
        <v>63.468961608842598</v>
      </c>
      <c r="T40" s="94">
        <v>64.1827521985484</v>
      </c>
      <c r="U40" s="94">
        <v>65.168624565173602</v>
      </c>
      <c r="V40" s="94">
        <v>66.383426018647398</v>
      </c>
      <c r="W40" s="94">
        <v>67.444333874105894</v>
      </c>
      <c r="X40" s="94">
        <v>68.364772767386995</v>
      </c>
      <c r="Y40" s="94">
        <v>69.217390341913898</v>
      </c>
    </row>
    <row r="41" spans="1:25" ht="12" x14ac:dyDescent="0.2">
      <c r="A41" s="4">
        <v>24</v>
      </c>
      <c r="B41" s="5" t="s">
        <v>330</v>
      </c>
      <c r="C41" s="6" t="s">
        <v>67</v>
      </c>
      <c r="D41" s="22" t="s">
        <v>68</v>
      </c>
      <c r="E41" s="22">
        <v>1828</v>
      </c>
      <c r="F41" s="5" t="s">
        <v>26</v>
      </c>
      <c r="G41" s="22">
        <v>900</v>
      </c>
      <c r="H41" s="98" t="s">
        <v>27</v>
      </c>
      <c r="I41" s="98" t="s">
        <v>27</v>
      </c>
      <c r="J41" s="98" t="s">
        <v>27</v>
      </c>
      <c r="K41" s="98" t="s">
        <v>27</v>
      </c>
      <c r="L41" s="98" t="s">
        <v>27</v>
      </c>
      <c r="M41" s="98" t="s">
        <v>27</v>
      </c>
      <c r="N41" s="98" t="s">
        <v>27</v>
      </c>
      <c r="O41" s="98" t="s">
        <v>27</v>
      </c>
      <c r="P41" s="98" t="s">
        <v>27</v>
      </c>
      <c r="Q41" s="98" t="s">
        <v>27</v>
      </c>
      <c r="R41" s="98" t="s">
        <v>27</v>
      </c>
      <c r="S41" s="98" t="s">
        <v>27</v>
      </c>
      <c r="T41" s="98" t="s">
        <v>27</v>
      </c>
      <c r="U41" s="98" t="s">
        <v>27</v>
      </c>
      <c r="V41" s="98" t="s">
        <v>27</v>
      </c>
      <c r="W41" s="98" t="s">
        <v>27</v>
      </c>
      <c r="X41" s="98" t="s">
        <v>27</v>
      </c>
      <c r="Y41" s="98" t="s">
        <v>27</v>
      </c>
    </row>
    <row r="42" spans="1:25" ht="12" x14ac:dyDescent="0.2">
      <c r="A42" s="9">
        <v>25</v>
      </c>
      <c r="B42" s="10" t="s">
        <v>330</v>
      </c>
      <c r="C42" s="11" t="s">
        <v>295</v>
      </c>
      <c r="D42" s="23"/>
      <c r="E42" s="23">
        <v>947</v>
      </c>
      <c r="F42" s="10" t="s">
        <v>69</v>
      </c>
      <c r="G42" s="23">
        <v>1828</v>
      </c>
      <c r="H42" s="97">
        <v>85.509549540188502</v>
      </c>
      <c r="I42" s="97">
        <v>82.049341343696199</v>
      </c>
      <c r="J42" s="97">
        <v>77.740442059684597</v>
      </c>
      <c r="K42" s="97">
        <v>73.469395996819301</v>
      </c>
      <c r="L42" s="97">
        <v>69.830437880250003</v>
      </c>
      <c r="M42" s="97">
        <v>66.666481184383898</v>
      </c>
      <c r="N42" s="97">
        <v>63.798093365648903</v>
      </c>
      <c r="O42" s="97">
        <v>61.245352861657402</v>
      </c>
      <c r="P42" s="97">
        <v>58.9863043917656</v>
      </c>
      <c r="Q42" s="97">
        <v>57.050439528923299</v>
      </c>
      <c r="R42" s="97">
        <v>55.594440648520397</v>
      </c>
      <c r="S42" s="97">
        <v>54.619271716594298</v>
      </c>
      <c r="T42" s="97">
        <v>54.104056401611999</v>
      </c>
      <c r="U42" s="97">
        <v>53.865316985811297</v>
      </c>
      <c r="V42" s="97">
        <v>53.739207400370802</v>
      </c>
      <c r="W42" s="97">
        <v>53.770180371142096</v>
      </c>
      <c r="X42" s="97">
        <v>54.003613067060598</v>
      </c>
      <c r="Y42" s="97">
        <v>54.453145337041803</v>
      </c>
    </row>
    <row r="43" spans="1:25" ht="12" x14ac:dyDescent="0.2">
      <c r="A43" s="12">
        <v>26</v>
      </c>
      <c r="B43" s="13" t="s">
        <v>330</v>
      </c>
      <c r="C43" s="14" t="s">
        <v>70</v>
      </c>
      <c r="D43" s="24"/>
      <c r="E43" s="24">
        <v>910</v>
      </c>
      <c r="F43" s="13" t="s">
        <v>71</v>
      </c>
      <c r="G43" s="24">
        <v>947</v>
      </c>
      <c r="H43" s="96">
        <v>86.373607327405196</v>
      </c>
      <c r="I43" s="96">
        <v>80.944238002636297</v>
      </c>
      <c r="J43" s="96">
        <v>75.569840753882204</v>
      </c>
      <c r="K43" s="96">
        <v>70.860830229403803</v>
      </c>
      <c r="L43" s="96">
        <v>66.932633130952595</v>
      </c>
      <c r="M43" s="96">
        <v>63.464996970459097</v>
      </c>
      <c r="N43" s="96">
        <v>60.469104979822497</v>
      </c>
      <c r="O43" s="96">
        <v>58.089890492639199</v>
      </c>
      <c r="P43" s="96">
        <v>56.271757458282401</v>
      </c>
      <c r="Q43" s="96">
        <v>54.994932059580499</v>
      </c>
      <c r="R43" s="96">
        <v>54.306064245004301</v>
      </c>
      <c r="S43" s="96">
        <v>54.053033514672698</v>
      </c>
      <c r="T43" s="96">
        <v>54.135724423272002</v>
      </c>
      <c r="U43" s="96">
        <v>54.3982693838134</v>
      </c>
      <c r="V43" s="96">
        <v>54.795930371995802</v>
      </c>
      <c r="W43" s="96">
        <v>55.409561141231798</v>
      </c>
      <c r="X43" s="96">
        <v>56.233464871520098</v>
      </c>
      <c r="Y43" s="96">
        <v>57.215242474987797</v>
      </c>
    </row>
    <row r="44" spans="1:25" ht="12" x14ac:dyDescent="0.2">
      <c r="A44" s="1">
        <v>27</v>
      </c>
      <c r="B44" s="2" t="s">
        <v>330</v>
      </c>
      <c r="C44" s="15" t="s">
        <v>72</v>
      </c>
      <c r="D44" s="21"/>
      <c r="E44" s="21">
        <v>108</v>
      </c>
      <c r="F44" s="2" t="s">
        <v>73</v>
      </c>
      <c r="G44" s="21">
        <v>910</v>
      </c>
      <c r="H44" s="94">
        <v>90.8998209568596</v>
      </c>
      <c r="I44" s="94">
        <v>90.956529810628197</v>
      </c>
      <c r="J44" s="94">
        <v>87.166958895660002</v>
      </c>
      <c r="K44" s="94">
        <v>80.446275659220206</v>
      </c>
      <c r="L44" s="94">
        <v>74.146859061345197</v>
      </c>
      <c r="M44" s="94">
        <v>69.033839576577193</v>
      </c>
      <c r="N44" s="94">
        <v>65.826566014619203</v>
      </c>
      <c r="O44" s="94">
        <v>64.023431243311506</v>
      </c>
      <c r="P44" s="94">
        <v>62.648063708201597</v>
      </c>
      <c r="Q44" s="94">
        <v>60.788131210302801</v>
      </c>
      <c r="R44" s="94">
        <v>58.353028235476899</v>
      </c>
      <c r="S44" s="94">
        <v>56.360354533266502</v>
      </c>
      <c r="T44" s="94">
        <v>55.367136982357003</v>
      </c>
      <c r="U44" s="94">
        <v>55.175089668197202</v>
      </c>
      <c r="V44" s="94">
        <v>55.190951104984698</v>
      </c>
      <c r="W44" s="94">
        <v>55.189628270544702</v>
      </c>
      <c r="X44" s="94">
        <v>55.177819853667003</v>
      </c>
      <c r="Y44" s="94">
        <v>55.246440261251898</v>
      </c>
    </row>
    <row r="45" spans="1:25" ht="12" x14ac:dyDescent="0.2">
      <c r="A45" s="1">
        <v>28</v>
      </c>
      <c r="B45" s="2" t="s">
        <v>330</v>
      </c>
      <c r="C45" s="15" t="s">
        <v>74</v>
      </c>
      <c r="D45" s="21"/>
      <c r="E45" s="21">
        <v>174</v>
      </c>
      <c r="F45" s="2" t="s">
        <v>73</v>
      </c>
      <c r="G45" s="21">
        <v>910</v>
      </c>
      <c r="H45" s="94">
        <v>75.546724171022802</v>
      </c>
      <c r="I45" s="94">
        <v>72.786900229694993</v>
      </c>
      <c r="J45" s="94">
        <v>69.357425912861004</v>
      </c>
      <c r="K45" s="94">
        <v>65.354082092918404</v>
      </c>
      <c r="L45" s="94">
        <v>62.030030698975999</v>
      </c>
      <c r="M45" s="94">
        <v>59.4672976519389</v>
      </c>
      <c r="N45" s="94">
        <v>57.6328655875366</v>
      </c>
      <c r="O45" s="94">
        <v>56.402651241826497</v>
      </c>
      <c r="P45" s="94">
        <v>55.3137631805849</v>
      </c>
      <c r="Q45" s="94">
        <v>54.109693587285001</v>
      </c>
      <c r="R45" s="94">
        <v>52.965736640878902</v>
      </c>
      <c r="S45" s="94">
        <v>52.195525275742902</v>
      </c>
      <c r="T45" s="94">
        <v>51.842216039828998</v>
      </c>
      <c r="U45" s="94">
        <v>51.886716113922098</v>
      </c>
      <c r="V45" s="94">
        <v>51.896867936426197</v>
      </c>
      <c r="W45" s="94">
        <v>51.877046715411602</v>
      </c>
      <c r="X45" s="94">
        <v>51.935579352784103</v>
      </c>
      <c r="Y45" s="94">
        <v>52.151757270757301</v>
      </c>
    </row>
    <row r="46" spans="1:25" ht="12" x14ac:dyDescent="0.2">
      <c r="A46" s="1">
        <v>29</v>
      </c>
      <c r="B46" s="2" t="s">
        <v>330</v>
      </c>
      <c r="C46" s="15" t="s">
        <v>75</v>
      </c>
      <c r="D46" s="21"/>
      <c r="E46" s="21">
        <v>262</v>
      </c>
      <c r="F46" s="2" t="s">
        <v>73</v>
      </c>
      <c r="G46" s="21">
        <v>910</v>
      </c>
      <c r="H46" s="94">
        <v>53.545755559326103</v>
      </c>
      <c r="I46" s="94">
        <v>50.644966516631897</v>
      </c>
      <c r="J46" s="94">
        <v>49.324400755630499</v>
      </c>
      <c r="K46" s="94">
        <v>46.944235002769901</v>
      </c>
      <c r="L46" s="94">
        <v>44.851685813366402</v>
      </c>
      <c r="M46" s="94">
        <v>44.277145929488803</v>
      </c>
      <c r="N46" s="94">
        <v>45.401994783159203</v>
      </c>
      <c r="O46" s="94">
        <v>47.610696513161002</v>
      </c>
      <c r="P46" s="94">
        <v>50.524873553189501</v>
      </c>
      <c r="Q46" s="94">
        <v>52.504521328431998</v>
      </c>
      <c r="R46" s="94">
        <v>53.8925500085533</v>
      </c>
      <c r="S46" s="94">
        <v>54.8812014845983</v>
      </c>
      <c r="T46" s="94">
        <v>55.601829531686803</v>
      </c>
      <c r="U46" s="94">
        <v>57.989700875796402</v>
      </c>
      <c r="V46" s="94">
        <v>60.6862179517491</v>
      </c>
      <c r="W46" s="94">
        <v>63.025579772417998</v>
      </c>
      <c r="X46" s="94">
        <v>64.622036272458899</v>
      </c>
      <c r="Y46" s="94">
        <v>65.642041157505105</v>
      </c>
    </row>
    <row r="47" spans="1:25" ht="12" x14ac:dyDescent="0.2">
      <c r="A47" s="1">
        <v>30</v>
      </c>
      <c r="B47" s="2" t="s">
        <v>330</v>
      </c>
      <c r="C47" s="15" t="s">
        <v>76</v>
      </c>
      <c r="D47" s="21"/>
      <c r="E47" s="21">
        <v>232</v>
      </c>
      <c r="F47" s="2" t="s">
        <v>73</v>
      </c>
      <c r="G47" s="21">
        <v>910</v>
      </c>
      <c r="H47" s="94">
        <v>87.508652343508999</v>
      </c>
      <c r="I47" s="94">
        <v>83.929476258268906</v>
      </c>
      <c r="J47" s="94">
        <v>73.028824829733296</v>
      </c>
      <c r="K47" s="94">
        <v>66.542590901503303</v>
      </c>
      <c r="L47" s="94">
        <v>61.796605383752699</v>
      </c>
      <c r="M47" s="94">
        <v>60.4886133848632</v>
      </c>
      <c r="N47" s="94">
        <v>58.255082056878798</v>
      </c>
      <c r="O47" s="94">
        <v>56.017481878904498</v>
      </c>
      <c r="P47" s="94">
        <v>54.709782187694202</v>
      </c>
      <c r="Q47" s="94">
        <v>53.206245033103698</v>
      </c>
      <c r="R47" s="94">
        <v>51.552477807225202</v>
      </c>
      <c r="S47" s="94">
        <v>51.782252318598502</v>
      </c>
      <c r="T47" s="94">
        <v>53.875119148183003</v>
      </c>
      <c r="U47" s="94">
        <v>54.797709124931202</v>
      </c>
      <c r="V47" s="94">
        <v>55.298165648271798</v>
      </c>
      <c r="W47" s="94">
        <v>55.528470765437497</v>
      </c>
      <c r="X47" s="94">
        <v>56.220571617016198</v>
      </c>
      <c r="Y47" s="94">
        <v>57.6576219210381</v>
      </c>
    </row>
    <row r="48" spans="1:25" ht="12" x14ac:dyDescent="0.2">
      <c r="A48" s="1">
        <v>31</v>
      </c>
      <c r="B48" s="2" t="s">
        <v>330</v>
      </c>
      <c r="C48" s="15" t="s">
        <v>77</v>
      </c>
      <c r="D48" s="21"/>
      <c r="E48" s="21">
        <v>231</v>
      </c>
      <c r="F48" s="2" t="s">
        <v>73</v>
      </c>
      <c r="G48" s="21">
        <v>910</v>
      </c>
      <c r="H48" s="94">
        <v>83.919707803265794</v>
      </c>
      <c r="I48" s="94">
        <v>76.848819016365695</v>
      </c>
      <c r="J48" s="94">
        <v>72.052453427390304</v>
      </c>
      <c r="K48" s="94">
        <v>67.076784927138107</v>
      </c>
      <c r="L48" s="94">
        <v>62.234500366698697</v>
      </c>
      <c r="M48" s="94">
        <v>57.953689225392402</v>
      </c>
      <c r="N48" s="94">
        <v>54.554398022909197</v>
      </c>
      <c r="O48" s="94">
        <v>52.382324541925897</v>
      </c>
      <c r="P48" s="94">
        <v>50.9770705139372</v>
      </c>
      <c r="Q48" s="94">
        <v>50.654926619619403</v>
      </c>
      <c r="R48" s="94">
        <v>51.1632976432455</v>
      </c>
      <c r="S48" s="94">
        <v>51.8011294067717</v>
      </c>
      <c r="T48" s="94">
        <v>52.4050853868928</v>
      </c>
      <c r="U48" s="94">
        <v>53.396936113917199</v>
      </c>
      <c r="V48" s="94">
        <v>54.846481116638998</v>
      </c>
      <c r="W48" s="94">
        <v>56.6629605492761</v>
      </c>
      <c r="X48" s="94">
        <v>58.610499855756402</v>
      </c>
      <c r="Y48" s="94">
        <v>60.598695274348003</v>
      </c>
    </row>
    <row r="49" spans="1:25" ht="12" x14ac:dyDescent="0.2">
      <c r="A49" s="1">
        <v>32</v>
      </c>
      <c r="B49" s="2" t="s">
        <v>330</v>
      </c>
      <c r="C49" s="15" t="s">
        <v>78</v>
      </c>
      <c r="D49" s="21"/>
      <c r="E49" s="21">
        <v>404</v>
      </c>
      <c r="F49" s="2" t="s">
        <v>73</v>
      </c>
      <c r="G49" s="21">
        <v>910</v>
      </c>
      <c r="H49" s="94">
        <v>77.129989880154895</v>
      </c>
      <c r="I49" s="94">
        <v>69.775838479608097</v>
      </c>
      <c r="J49" s="94">
        <v>63.115705457240203</v>
      </c>
      <c r="K49" s="94">
        <v>58.988483934172102</v>
      </c>
      <c r="L49" s="94">
        <v>57.113426344564999</v>
      </c>
      <c r="M49" s="94">
        <v>55.3064132745534</v>
      </c>
      <c r="N49" s="94">
        <v>53.561883973721102</v>
      </c>
      <c r="O49" s="94">
        <v>52.177358773695197</v>
      </c>
      <c r="P49" s="94">
        <v>51.322739153344898</v>
      </c>
      <c r="Q49" s="94">
        <v>50.579864354654099</v>
      </c>
      <c r="R49" s="94">
        <v>50.764047071682398</v>
      </c>
      <c r="S49" s="94">
        <v>51.436185225280099</v>
      </c>
      <c r="T49" s="94">
        <v>52.552455124327103</v>
      </c>
      <c r="U49" s="94">
        <v>53.430452162849697</v>
      </c>
      <c r="V49" s="94">
        <v>53.956666847421602</v>
      </c>
      <c r="W49" s="94">
        <v>54.973481989359499</v>
      </c>
      <c r="X49" s="94">
        <v>56.494145906408598</v>
      </c>
      <c r="Y49" s="94">
        <v>58.406246970456799</v>
      </c>
    </row>
    <row r="50" spans="1:25" ht="12" x14ac:dyDescent="0.2">
      <c r="A50" s="1">
        <v>33</v>
      </c>
      <c r="B50" s="2" t="s">
        <v>330</v>
      </c>
      <c r="C50" s="15" t="s">
        <v>79</v>
      </c>
      <c r="D50" s="21"/>
      <c r="E50" s="21">
        <v>450</v>
      </c>
      <c r="F50" s="2" t="s">
        <v>73</v>
      </c>
      <c r="G50" s="21">
        <v>910</v>
      </c>
      <c r="H50" s="94">
        <v>80.106963889988407</v>
      </c>
      <c r="I50" s="94">
        <v>75.942448794943402</v>
      </c>
      <c r="J50" s="94">
        <v>72.980489006459393</v>
      </c>
      <c r="K50" s="94">
        <v>70.626417922715504</v>
      </c>
      <c r="L50" s="94">
        <v>67.772429028488901</v>
      </c>
      <c r="M50" s="94">
        <v>64.839455131002893</v>
      </c>
      <c r="N50" s="94">
        <v>62.2826953091406</v>
      </c>
      <c r="O50" s="94">
        <v>60.275850653089599</v>
      </c>
      <c r="P50" s="94">
        <v>58.770255327919003</v>
      </c>
      <c r="Q50" s="94">
        <v>57.8138503481428</v>
      </c>
      <c r="R50" s="94">
        <v>57.308460133845998</v>
      </c>
      <c r="S50" s="94">
        <v>56.876511292144201</v>
      </c>
      <c r="T50" s="94">
        <v>56.542781749112997</v>
      </c>
      <c r="U50" s="94">
        <v>56.282446520656201</v>
      </c>
      <c r="V50" s="94">
        <v>56.340243555428501</v>
      </c>
      <c r="W50" s="94">
        <v>56.695815655990202</v>
      </c>
      <c r="X50" s="94">
        <v>57.237448419984197</v>
      </c>
      <c r="Y50" s="94">
        <v>57.854672020160699</v>
      </c>
    </row>
    <row r="51" spans="1:25" ht="12" x14ac:dyDescent="0.2">
      <c r="A51" s="1">
        <v>34</v>
      </c>
      <c r="B51" s="2" t="s">
        <v>330</v>
      </c>
      <c r="C51" s="15" t="s">
        <v>80</v>
      </c>
      <c r="D51" s="21"/>
      <c r="E51" s="21">
        <v>454</v>
      </c>
      <c r="F51" s="2" t="s">
        <v>73</v>
      </c>
      <c r="G51" s="21">
        <v>910</v>
      </c>
      <c r="H51" s="94">
        <v>91.292494548063303</v>
      </c>
      <c r="I51" s="94">
        <v>83.937223510597804</v>
      </c>
      <c r="J51" s="94">
        <v>76.230880446817096</v>
      </c>
      <c r="K51" s="94">
        <v>71.335990789984194</v>
      </c>
      <c r="L51" s="94">
        <v>68.128754353849004</v>
      </c>
      <c r="M51" s="94">
        <v>64.584506488217698</v>
      </c>
      <c r="N51" s="94">
        <v>61.139485430613</v>
      </c>
      <c r="O51" s="94">
        <v>58.2141289227743</v>
      </c>
      <c r="P51" s="94">
        <v>56.391621775734599</v>
      </c>
      <c r="Q51" s="94">
        <v>55.0513766537237</v>
      </c>
      <c r="R51" s="94">
        <v>54.273793052487299</v>
      </c>
      <c r="S51" s="94">
        <v>53.923659372565098</v>
      </c>
      <c r="T51" s="94">
        <v>54.143423881124299</v>
      </c>
      <c r="U51" s="94">
        <v>54.164256326891</v>
      </c>
      <c r="V51" s="94">
        <v>54.127273504621897</v>
      </c>
      <c r="W51" s="94">
        <v>54.629680576215002</v>
      </c>
      <c r="X51" s="94">
        <v>55.590503205774802</v>
      </c>
      <c r="Y51" s="94">
        <v>56.822957170114897</v>
      </c>
    </row>
    <row r="52" spans="1:25" ht="12" x14ac:dyDescent="0.2">
      <c r="A52" s="1">
        <v>35</v>
      </c>
      <c r="B52" s="2" t="s">
        <v>330</v>
      </c>
      <c r="C52" s="15" t="s">
        <v>81</v>
      </c>
      <c r="D52" s="21">
        <v>1</v>
      </c>
      <c r="E52" s="21">
        <v>480</v>
      </c>
      <c r="F52" s="2" t="s">
        <v>73</v>
      </c>
      <c r="G52" s="21">
        <v>910</v>
      </c>
      <c r="H52" s="94">
        <v>41.550988755331502</v>
      </c>
      <c r="I52" s="94">
        <v>41.452197192905203</v>
      </c>
      <c r="J52" s="94">
        <v>43.654676679952203</v>
      </c>
      <c r="K52" s="94">
        <v>48.4874867279947</v>
      </c>
      <c r="L52" s="94">
        <v>52.073631797693103</v>
      </c>
      <c r="M52" s="94">
        <v>54.293703312134902</v>
      </c>
      <c r="N52" s="94">
        <v>58.461334280572899</v>
      </c>
      <c r="O52" s="94">
        <v>60.034368528902803</v>
      </c>
      <c r="P52" s="94">
        <v>62.401692012043902</v>
      </c>
      <c r="Q52" s="94">
        <v>68.813036409694107</v>
      </c>
      <c r="R52" s="94">
        <v>74.666589129254902</v>
      </c>
      <c r="S52" s="94">
        <v>81.6176828209137</v>
      </c>
      <c r="T52" s="94">
        <v>85.251520400272597</v>
      </c>
      <c r="U52" s="94">
        <v>85.558248017151897</v>
      </c>
      <c r="V52" s="94">
        <v>84.770409630715506</v>
      </c>
      <c r="W52" s="94">
        <v>84.250616377924203</v>
      </c>
      <c r="X52" s="94">
        <v>84.3754428911937</v>
      </c>
      <c r="Y52" s="94">
        <v>85.214463377011796</v>
      </c>
    </row>
    <row r="53" spans="1:25" ht="12" x14ac:dyDescent="0.2">
      <c r="A53" s="1">
        <v>36</v>
      </c>
      <c r="B53" s="2" t="s">
        <v>330</v>
      </c>
      <c r="C53" s="15" t="s">
        <v>82</v>
      </c>
      <c r="D53" s="21">
        <v>2</v>
      </c>
      <c r="E53" s="21">
        <v>175</v>
      </c>
      <c r="F53" s="2" t="s">
        <v>73</v>
      </c>
      <c r="G53" s="21">
        <v>910</v>
      </c>
      <c r="H53" s="94">
        <v>83.273263183616095</v>
      </c>
      <c r="I53" s="94">
        <v>75.967517221806503</v>
      </c>
      <c r="J53" s="94">
        <v>67.448205117012506</v>
      </c>
      <c r="K53" s="94">
        <v>62.9562217237578</v>
      </c>
      <c r="L53" s="94">
        <v>61.161732653363501</v>
      </c>
      <c r="M53" s="94">
        <v>60.579028775325803</v>
      </c>
      <c r="N53" s="94">
        <v>59.9455574075821</v>
      </c>
      <c r="O53" s="94">
        <v>58.300144272447803</v>
      </c>
      <c r="P53" s="94">
        <v>56.3651532035068</v>
      </c>
      <c r="Q53" s="94">
        <v>54.647571599650298</v>
      </c>
      <c r="R53" s="94">
        <v>54.960909792428303</v>
      </c>
      <c r="S53" s="94">
        <v>56.511559920943299</v>
      </c>
      <c r="T53" s="94">
        <v>59.307784320269697</v>
      </c>
      <c r="U53" s="94">
        <v>61.545821056790203</v>
      </c>
      <c r="V53" s="94">
        <v>63.373690076998102</v>
      </c>
      <c r="W53" s="94">
        <v>65.346600667198501</v>
      </c>
      <c r="X53" s="94">
        <v>67.720787438267195</v>
      </c>
      <c r="Y53" s="94">
        <v>70.504844024026895</v>
      </c>
    </row>
    <row r="54" spans="1:25" ht="12" x14ac:dyDescent="0.2">
      <c r="A54" s="1">
        <v>37</v>
      </c>
      <c r="B54" s="2" t="s">
        <v>330</v>
      </c>
      <c r="C54" s="15" t="s">
        <v>83</v>
      </c>
      <c r="D54" s="21"/>
      <c r="E54" s="21">
        <v>508</v>
      </c>
      <c r="F54" s="2" t="s">
        <v>73</v>
      </c>
      <c r="G54" s="21">
        <v>910</v>
      </c>
      <c r="H54" s="94">
        <v>93.498855156860202</v>
      </c>
      <c r="I54" s="94">
        <v>88.411273510466998</v>
      </c>
      <c r="J54" s="94">
        <v>83.387957044002306</v>
      </c>
      <c r="K54" s="94">
        <v>78.813006819799696</v>
      </c>
      <c r="L54" s="94">
        <v>74.309152537371702</v>
      </c>
      <c r="M54" s="94">
        <v>69.849787436510297</v>
      </c>
      <c r="N54" s="94">
        <v>65.739119615003901</v>
      </c>
      <c r="O54" s="94">
        <v>62.173587227522198</v>
      </c>
      <c r="P54" s="94">
        <v>59.032784596397498</v>
      </c>
      <c r="Q54" s="94">
        <v>56.566380135623803</v>
      </c>
      <c r="R54" s="94">
        <v>54.826729011924797</v>
      </c>
      <c r="S54" s="94">
        <v>53.809369206187696</v>
      </c>
      <c r="T54" s="94">
        <v>53.107816889538903</v>
      </c>
      <c r="U54" s="94">
        <v>52.6307821306264</v>
      </c>
      <c r="V54" s="94">
        <v>52.4583141960264</v>
      </c>
      <c r="W54" s="94">
        <v>52.611539536693599</v>
      </c>
      <c r="X54" s="94">
        <v>53.1048037618541</v>
      </c>
      <c r="Y54" s="94">
        <v>53.811067751449002</v>
      </c>
    </row>
    <row r="55" spans="1:25" ht="12" x14ac:dyDescent="0.2">
      <c r="A55" s="1">
        <v>38</v>
      </c>
      <c r="B55" s="2" t="s">
        <v>330</v>
      </c>
      <c r="C55" s="15" t="s">
        <v>84</v>
      </c>
      <c r="D55" s="21">
        <v>2</v>
      </c>
      <c r="E55" s="21">
        <v>638</v>
      </c>
      <c r="F55" s="2" t="s">
        <v>73</v>
      </c>
      <c r="G55" s="21">
        <v>910</v>
      </c>
      <c r="H55" s="94">
        <v>52.958507547303498</v>
      </c>
      <c r="I55" s="94">
        <v>54.093784153593298</v>
      </c>
      <c r="J55" s="94">
        <v>56.871431400795302</v>
      </c>
      <c r="K55" s="94">
        <v>61.462612010085302</v>
      </c>
      <c r="L55" s="94">
        <v>67.246480353733602</v>
      </c>
      <c r="M55" s="94">
        <v>70.609740219692895</v>
      </c>
      <c r="N55" s="94">
        <v>72.098412807005502</v>
      </c>
      <c r="O55" s="94">
        <v>70.889224692995896</v>
      </c>
      <c r="P55" s="94">
        <v>69.252309619061904</v>
      </c>
      <c r="Q55" s="94">
        <v>68.944847355886594</v>
      </c>
      <c r="R55" s="94">
        <v>70.860540944775195</v>
      </c>
      <c r="S55" s="94">
        <v>74.768703537350504</v>
      </c>
      <c r="T55" s="94">
        <v>78.296719294797597</v>
      </c>
      <c r="U55" s="94">
        <v>81.983985347737899</v>
      </c>
      <c r="V55" s="94">
        <v>84.942948592886495</v>
      </c>
      <c r="W55" s="94">
        <v>87.708155635447596</v>
      </c>
      <c r="X55" s="94">
        <v>90.630311717118801</v>
      </c>
      <c r="Y55" s="94">
        <v>93.679539251713805</v>
      </c>
    </row>
    <row r="56" spans="1:25" ht="12" x14ac:dyDescent="0.2">
      <c r="A56" s="1">
        <v>39</v>
      </c>
      <c r="B56" s="2" t="s">
        <v>330</v>
      </c>
      <c r="C56" s="15" t="s">
        <v>85</v>
      </c>
      <c r="D56" s="21"/>
      <c r="E56" s="21">
        <v>646</v>
      </c>
      <c r="F56" s="2" t="s">
        <v>73</v>
      </c>
      <c r="G56" s="21">
        <v>910</v>
      </c>
      <c r="H56" s="94">
        <v>76.305754490893506</v>
      </c>
      <c r="I56" s="94">
        <v>74.196439090599497</v>
      </c>
      <c r="J56" s="94">
        <v>70.452108213359793</v>
      </c>
      <c r="K56" s="94">
        <v>67.474532546935095</v>
      </c>
      <c r="L56" s="94">
        <v>62.140163459891703</v>
      </c>
      <c r="M56" s="94">
        <v>58.505705647521403</v>
      </c>
      <c r="N56" s="94">
        <v>56.365285549375699</v>
      </c>
      <c r="O56" s="94">
        <v>55.600293863645298</v>
      </c>
      <c r="P56" s="94">
        <v>54.959099925139498</v>
      </c>
      <c r="Q56" s="94">
        <v>53.5855876817809</v>
      </c>
      <c r="R56" s="94">
        <v>52.595744158347799</v>
      </c>
      <c r="S56" s="94">
        <v>52.172872159049099</v>
      </c>
      <c r="T56" s="94">
        <v>52.635383557870803</v>
      </c>
      <c r="U56" s="94">
        <v>53.486023176497497</v>
      </c>
      <c r="V56" s="94">
        <v>55.238460182926602</v>
      </c>
      <c r="W56" s="94">
        <v>57.070515362182597</v>
      </c>
      <c r="X56" s="94">
        <v>59.009435517704297</v>
      </c>
      <c r="Y56" s="94">
        <v>61.181617197649203</v>
      </c>
    </row>
    <row r="57" spans="1:25" ht="12" x14ac:dyDescent="0.2">
      <c r="A57" s="1">
        <v>40</v>
      </c>
      <c r="B57" s="2" t="s">
        <v>330</v>
      </c>
      <c r="C57" s="15" t="s">
        <v>86</v>
      </c>
      <c r="D57" s="21"/>
      <c r="E57" s="21">
        <v>690</v>
      </c>
      <c r="F57" s="2" t="s">
        <v>73</v>
      </c>
      <c r="G57" s="21">
        <v>910</v>
      </c>
      <c r="H57" s="94">
        <v>43.7777205915745</v>
      </c>
      <c r="I57" s="94">
        <v>46.697296974759801</v>
      </c>
      <c r="J57" s="94">
        <v>49.440984578884901</v>
      </c>
      <c r="K57" s="94">
        <v>51.9869561995109</v>
      </c>
      <c r="L57" s="94">
        <v>54.592406269069897</v>
      </c>
      <c r="M57" s="94">
        <v>58.661960095141403</v>
      </c>
      <c r="N57" s="94">
        <v>62.333585885918403</v>
      </c>
      <c r="O57" s="94">
        <v>64.662992125984204</v>
      </c>
      <c r="P57" s="94">
        <v>64.980637758760807</v>
      </c>
      <c r="Q57" s="94">
        <v>64.439936241124499</v>
      </c>
      <c r="R57" s="94">
        <v>62.272580645161298</v>
      </c>
      <c r="S57" s="94">
        <v>60.729578926879903</v>
      </c>
      <c r="T57" s="94">
        <v>62.008798871088203</v>
      </c>
      <c r="U57" s="94">
        <v>65.074154909003397</v>
      </c>
      <c r="V57" s="94">
        <v>68.578415622433994</v>
      </c>
      <c r="W57" s="94">
        <v>70.867143700206597</v>
      </c>
      <c r="X57" s="94">
        <v>72.578403183730998</v>
      </c>
      <c r="Y57" s="94">
        <v>74.421406003159603</v>
      </c>
    </row>
    <row r="58" spans="1:25" ht="12" x14ac:dyDescent="0.2">
      <c r="A58" s="1">
        <v>41</v>
      </c>
      <c r="B58" s="2" t="s">
        <v>330</v>
      </c>
      <c r="C58" s="15" t="s">
        <v>87</v>
      </c>
      <c r="D58" s="21"/>
      <c r="E58" s="21">
        <v>706</v>
      </c>
      <c r="F58" s="2" t="s">
        <v>73</v>
      </c>
      <c r="G58" s="21">
        <v>910</v>
      </c>
      <c r="H58" s="94">
        <v>99.866815370670906</v>
      </c>
      <c r="I58" s="94">
        <v>96.278781929905193</v>
      </c>
      <c r="J58" s="94">
        <v>92.5058608606181</v>
      </c>
      <c r="K58" s="94">
        <v>89.770510753119098</v>
      </c>
      <c r="L58" s="94">
        <v>86.051901803686704</v>
      </c>
      <c r="M58" s="94">
        <v>81.085599234414005</v>
      </c>
      <c r="N58" s="94">
        <v>75.480235765554596</v>
      </c>
      <c r="O58" s="94">
        <v>70.554505998267501</v>
      </c>
      <c r="P58" s="94">
        <v>66.912356609910006</v>
      </c>
      <c r="Q58" s="94">
        <v>64.271241856827203</v>
      </c>
      <c r="R58" s="94">
        <v>62.168606325533503</v>
      </c>
      <c r="S58" s="94">
        <v>60.031615918387899</v>
      </c>
      <c r="T58" s="94">
        <v>58.077399217450399</v>
      </c>
      <c r="U58" s="94">
        <v>56.373913801425402</v>
      </c>
      <c r="V58" s="94">
        <v>55.131577853177497</v>
      </c>
      <c r="W58" s="94">
        <v>54.316806258992003</v>
      </c>
      <c r="X58" s="94">
        <v>53.686633030338399</v>
      </c>
      <c r="Y58" s="94">
        <v>53.092116283919999</v>
      </c>
    </row>
    <row r="59" spans="1:25" ht="12" x14ac:dyDescent="0.2">
      <c r="A59" s="1">
        <v>42</v>
      </c>
      <c r="B59" s="2" t="s">
        <v>330</v>
      </c>
      <c r="C59" s="15" t="s">
        <v>88</v>
      </c>
      <c r="D59" s="21"/>
      <c r="E59" s="21">
        <v>728</v>
      </c>
      <c r="F59" s="2" t="s">
        <v>73</v>
      </c>
      <c r="G59" s="21">
        <v>910</v>
      </c>
      <c r="H59" s="94">
        <v>84.834065753425605</v>
      </c>
      <c r="I59" s="94">
        <v>80.768110273477703</v>
      </c>
      <c r="J59" s="94">
        <v>76.3439998754383</v>
      </c>
      <c r="K59" s="94">
        <v>72.212135198117196</v>
      </c>
      <c r="L59" s="94">
        <v>68.588102562027004</v>
      </c>
      <c r="M59" s="94">
        <v>64.962729170656601</v>
      </c>
      <c r="N59" s="94">
        <v>61.6833647726571</v>
      </c>
      <c r="O59" s="94">
        <v>58.734771267347803</v>
      </c>
      <c r="P59" s="94">
        <v>56.535559337972899</v>
      </c>
      <c r="Q59" s="94">
        <v>54.8766386181345</v>
      </c>
      <c r="R59" s="94">
        <v>53.675208715409397</v>
      </c>
      <c r="S59" s="94">
        <v>52.649818480668102</v>
      </c>
      <c r="T59" s="94">
        <v>51.984108092571198</v>
      </c>
      <c r="U59" s="94">
        <v>51.453443166953697</v>
      </c>
      <c r="V59" s="94">
        <v>51.022159561887797</v>
      </c>
      <c r="W59" s="94">
        <v>50.760493561665598</v>
      </c>
      <c r="X59" s="94">
        <v>50.662664439573</v>
      </c>
      <c r="Y59" s="94">
        <v>50.712740471883102</v>
      </c>
    </row>
    <row r="60" spans="1:25" ht="12" x14ac:dyDescent="0.2">
      <c r="A60" s="1">
        <v>43</v>
      </c>
      <c r="B60" s="2" t="s">
        <v>330</v>
      </c>
      <c r="C60" s="15" t="s">
        <v>89</v>
      </c>
      <c r="D60" s="21"/>
      <c r="E60" s="21">
        <v>800</v>
      </c>
      <c r="F60" s="2" t="s">
        <v>73</v>
      </c>
      <c r="G60" s="21">
        <v>910</v>
      </c>
      <c r="H60" s="94">
        <v>99.482749497163198</v>
      </c>
      <c r="I60" s="94">
        <v>92.313546128763306</v>
      </c>
      <c r="J60" s="94">
        <v>83.474926200283505</v>
      </c>
      <c r="K60" s="94">
        <v>75.2358860970552</v>
      </c>
      <c r="L60" s="94">
        <v>68.346498166732204</v>
      </c>
      <c r="M60" s="94">
        <v>62.935541900650001</v>
      </c>
      <c r="N60" s="94">
        <v>58.317028889337202</v>
      </c>
      <c r="O60" s="94">
        <v>54.585591788405402</v>
      </c>
      <c r="P60" s="94">
        <v>51.8180335321779</v>
      </c>
      <c r="Q60" s="94">
        <v>49.876109696056801</v>
      </c>
      <c r="R60" s="94">
        <v>48.672394258192099</v>
      </c>
      <c r="S60" s="94">
        <v>48.274280152937102</v>
      </c>
      <c r="T60" s="94">
        <v>48.586760098621902</v>
      </c>
      <c r="U60" s="94">
        <v>49.473736780546503</v>
      </c>
      <c r="V60" s="94">
        <v>50.644860194477403</v>
      </c>
      <c r="W60" s="94">
        <v>51.8402158540543</v>
      </c>
      <c r="X60" s="94">
        <v>53.306248692422699</v>
      </c>
      <c r="Y60" s="94">
        <v>55.010813369678601</v>
      </c>
    </row>
    <row r="61" spans="1:25" ht="12" x14ac:dyDescent="0.2">
      <c r="A61" s="1">
        <v>44</v>
      </c>
      <c r="B61" s="2" t="s">
        <v>330</v>
      </c>
      <c r="C61" s="15" t="s">
        <v>90</v>
      </c>
      <c r="D61" s="21">
        <v>3</v>
      </c>
      <c r="E61" s="21">
        <v>834</v>
      </c>
      <c r="F61" s="2" t="s">
        <v>73</v>
      </c>
      <c r="G61" s="21">
        <v>910</v>
      </c>
      <c r="H61" s="94">
        <v>89.465862452035196</v>
      </c>
      <c r="I61" s="94">
        <v>85.866761631566703</v>
      </c>
      <c r="J61" s="94">
        <v>81.272205360368901</v>
      </c>
      <c r="K61" s="94">
        <v>77.749454953727806</v>
      </c>
      <c r="L61" s="94">
        <v>74.957047132226805</v>
      </c>
      <c r="M61" s="94">
        <v>72.411845811976505</v>
      </c>
      <c r="N61" s="94">
        <v>69.899801228024003</v>
      </c>
      <c r="O61" s="94">
        <v>67.410873305707995</v>
      </c>
      <c r="P61" s="94">
        <v>65.093547345280598</v>
      </c>
      <c r="Q61" s="94">
        <v>63.052825732181901</v>
      </c>
      <c r="R61" s="94">
        <v>61.189819397611203</v>
      </c>
      <c r="S61" s="94">
        <v>60.025763331445603</v>
      </c>
      <c r="T61" s="94">
        <v>59.309337735834198</v>
      </c>
      <c r="U61" s="94">
        <v>58.636032911507201</v>
      </c>
      <c r="V61" s="94">
        <v>58.107463529725898</v>
      </c>
      <c r="W61" s="94">
        <v>57.7581261299351</v>
      </c>
      <c r="X61" s="94">
        <v>57.665552261910399</v>
      </c>
      <c r="Y61" s="94">
        <v>57.824897344587399</v>
      </c>
    </row>
    <row r="62" spans="1:25" ht="12" x14ac:dyDescent="0.2">
      <c r="A62" s="1">
        <v>45</v>
      </c>
      <c r="B62" s="2" t="s">
        <v>330</v>
      </c>
      <c r="C62" s="15" t="s">
        <v>91</v>
      </c>
      <c r="D62" s="21"/>
      <c r="E62" s="21">
        <v>894</v>
      </c>
      <c r="F62" s="2" t="s">
        <v>73</v>
      </c>
      <c r="G62" s="21">
        <v>910</v>
      </c>
      <c r="H62" s="94">
        <v>93.204151523325507</v>
      </c>
      <c r="I62" s="94">
        <v>85.699113785626494</v>
      </c>
      <c r="J62" s="94">
        <v>79.622041772680205</v>
      </c>
      <c r="K62" s="94">
        <v>74.956662708496197</v>
      </c>
      <c r="L62" s="94">
        <v>72.152942799837007</v>
      </c>
      <c r="M62" s="94">
        <v>69.378961566036494</v>
      </c>
      <c r="N62" s="94">
        <v>66.729000813650103</v>
      </c>
      <c r="O62" s="94">
        <v>64.145068824156496</v>
      </c>
      <c r="P62" s="94">
        <v>61.931901163665998</v>
      </c>
      <c r="Q62" s="94">
        <v>60.162893640151999</v>
      </c>
      <c r="R62" s="94">
        <v>59.0289538271482</v>
      </c>
      <c r="S62" s="94">
        <v>58.406159124462803</v>
      </c>
      <c r="T62" s="94">
        <v>57.938148368545498</v>
      </c>
      <c r="U62" s="94">
        <v>57.481828271341698</v>
      </c>
      <c r="V62" s="94">
        <v>56.916845890384202</v>
      </c>
      <c r="W62" s="94">
        <v>56.6443941691346</v>
      </c>
      <c r="X62" s="94">
        <v>56.6258593403061</v>
      </c>
      <c r="Y62" s="94">
        <v>56.768471854075798</v>
      </c>
    </row>
    <row r="63" spans="1:25" ht="12" x14ac:dyDescent="0.2">
      <c r="A63" s="1">
        <v>46</v>
      </c>
      <c r="B63" s="2" t="s">
        <v>330</v>
      </c>
      <c r="C63" s="15" t="s">
        <v>92</v>
      </c>
      <c r="D63" s="21"/>
      <c r="E63" s="21">
        <v>716</v>
      </c>
      <c r="F63" s="2" t="s">
        <v>73</v>
      </c>
      <c r="G63" s="21">
        <v>910</v>
      </c>
      <c r="H63" s="94">
        <v>83.138638813140702</v>
      </c>
      <c r="I63" s="94">
        <v>81.571518187476599</v>
      </c>
      <c r="J63" s="94">
        <v>73.479096613533699</v>
      </c>
      <c r="K63" s="94">
        <v>62.953833713280801</v>
      </c>
      <c r="L63" s="94">
        <v>58.065440516403797</v>
      </c>
      <c r="M63" s="94">
        <v>55.960409355885801</v>
      </c>
      <c r="N63" s="94">
        <v>54.715867377227802</v>
      </c>
      <c r="O63" s="94">
        <v>52.564312714552202</v>
      </c>
      <c r="P63" s="94">
        <v>49.774755986639597</v>
      </c>
      <c r="Q63" s="94">
        <v>47.0444005241702</v>
      </c>
      <c r="R63" s="94">
        <v>45.737091891141397</v>
      </c>
      <c r="S63" s="94">
        <v>45.951971996853402</v>
      </c>
      <c r="T63" s="94">
        <v>47.5322618292955</v>
      </c>
      <c r="U63" s="94">
        <v>50.052612199320897</v>
      </c>
      <c r="V63" s="94">
        <v>51.116969561972802</v>
      </c>
      <c r="W63" s="94">
        <v>51.526893874265497</v>
      </c>
      <c r="X63" s="94">
        <v>52.195175654555499</v>
      </c>
      <c r="Y63" s="94">
        <v>53.628518344156603</v>
      </c>
    </row>
    <row r="64" spans="1:25" ht="12" x14ac:dyDescent="0.2">
      <c r="A64" s="12">
        <v>47</v>
      </c>
      <c r="B64" s="13" t="s">
        <v>330</v>
      </c>
      <c r="C64" s="14" t="s">
        <v>93</v>
      </c>
      <c r="D64" s="24"/>
      <c r="E64" s="24">
        <v>911</v>
      </c>
      <c r="F64" s="13" t="s">
        <v>71</v>
      </c>
      <c r="G64" s="24">
        <v>947</v>
      </c>
      <c r="H64" s="96">
        <v>94.386273419447306</v>
      </c>
      <c r="I64" s="96">
        <v>91.566917521963504</v>
      </c>
      <c r="J64" s="96">
        <v>86.744072968883799</v>
      </c>
      <c r="K64" s="96">
        <v>81.570024312658404</v>
      </c>
      <c r="L64" s="96">
        <v>77.077820490230494</v>
      </c>
      <c r="M64" s="96">
        <v>73.101802657106205</v>
      </c>
      <c r="N64" s="96">
        <v>69.2865733264711</v>
      </c>
      <c r="O64" s="96">
        <v>65.636664562980201</v>
      </c>
      <c r="P64" s="96">
        <v>62.341317024780302</v>
      </c>
      <c r="Q64" s="96">
        <v>59.483144587288997</v>
      </c>
      <c r="R64" s="96">
        <v>57.1910453012608</v>
      </c>
      <c r="S64" s="96">
        <v>55.575624101862502</v>
      </c>
      <c r="T64" s="96">
        <v>54.581594298907703</v>
      </c>
      <c r="U64" s="96">
        <v>53.965631473962098</v>
      </c>
      <c r="V64" s="96">
        <v>53.470098694825403</v>
      </c>
      <c r="W64" s="96">
        <v>53.148740072782701</v>
      </c>
      <c r="X64" s="96">
        <v>53.081463531805497</v>
      </c>
      <c r="Y64" s="96">
        <v>53.316236891783497</v>
      </c>
    </row>
    <row r="65" spans="1:25" ht="12" x14ac:dyDescent="0.2">
      <c r="A65" s="1">
        <v>48</v>
      </c>
      <c r="B65" s="2" t="s">
        <v>330</v>
      </c>
      <c r="C65" s="15" t="s">
        <v>94</v>
      </c>
      <c r="D65" s="21"/>
      <c r="E65" s="21">
        <v>24</v>
      </c>
      <c r="F65" s="2" t="s">
        <v>73</v>
      </c>
      <c r="G65" s="21">
        <v>911</v>
      </c>
      <c r="H65" s="94">
        <v>97.569245539359699</v>
      </c>
      <c r="I65" s="94">
        <v>94.502706865458705</v>
      </c>
      <c r="J65" s="94">
        <v>89.584314227856595</v>
      </c>
      <c r="K65" s="94">
        <v>84.902965003477703</v>
      </c>
      <c r="L65" s="94">
        <v>81.045023603698993</v>
      </c>
      <c r="M65" s="94">
        <v>77.864227331403697</v>
      </c>
      <c r="N65" s="94">
        <v>74.553681577811403</v>
      </c>
      <c r="O65" s="94">
        <v>71.251331189862796</v>
      </c>
      <c r="P65" s="94">
        <v>68.236460783800098</v>
      </c>
      <c r="Q65" s="94">
        <v>65.459138137618098</v>
      </c>
      <c r="R65" s="94">
        <v>63.121626342896199</v>
      </c>
      <c r="S65" s="94">
        <v>61.320033004135503</v>
      </c>
      <c r="T65" s="94">
        <v>60.086444382932498</v>
      </c>
      <c r="U65" s="94">
        <v>59.0662457642891</v>
      </c>
      <c r="V65" s="94">
        <v>58.060934004885397</v>
      </c>
      <c r="W65" s="94">
        <v>57.251626065132797</v>
      </c>
      <c r="X65" s="94">
        <v>56.721966049164799</v>
      </c>
      <c r="Y65" s="94">
        <v>56.435160881265297</v>
      </c>
    </row>
    <row r="66" spans="1:25" ht="12" x14ac:dyDescent="0.2">
      <c r="A66" s="1">
        <v>49</v>
      </c>
      <c r="B66" s="2" t="s">
        <v>330</v>
      </c>
      <c r="C66" s="15" t="s">
        <v>95</v>
      </c>
      <c r="D66" s="21"/>
      <c r="E66" s="21">
        <v>120</v>
      </c>
      <c r="F66" s="2" t="s">
        <v>73</v>
      </c>
      <c r="G66" s="21">
        <v>911</v>
      </c>
      <c r="H66" s="94">
        <v>85.000216775019794</v>
      </c>
      <c r="I66" s="94">
        <v>81.094141397823904</v>
      </c>
      <c r="J66" s="94">
        <v>75.958141995154307</v>
      </c>
      <c r="K66" s="94">
        <v>71.149668683106398</v>
      </c>
      <c r="L66" s="94">
        <v>67.336668459546502</v>
      </c>
      <c r="M66" s="94">
        <v>64.330703436016407</v>
      </c>
      <c r="N66" s="94">
        <v>61.890893028473101</v>
      </c>
      <c r="O66" s="94">
        <v>60.029519354546103</v>
      </c>
      <c r="P66" s="94">
        <v>58.371358007514402</v>
      </c>
      <c r="Q66" s="94">
        <v>56.749843036536802</v>
      </c>
      <c r="R66" s="94">
        <v>55.234764699390098</v>
      </c>
      <c r="S66" s="94">
        <v>54.299243524077397</v>
      </c>
      <c r="T66" s="94">
        <v>53.861482971753098</v>
      </c>
      <c r="U66" s="94">
        <v>53.646762526885297</v>
      </c>
      <c r="V66" s="94">
        <v>53.434282063629503</v>
      </c>
      <c r="W66" s="94">
        <v>53.280563546447702</v>
      </c>
      <c r="X66" s="94">
        <v>53.233230548203203</v>
      </c>
      <c r="Y66" s="94">
        <v>53.377828710392698</v>
      </c>
    </row>
    <row r="67" spans="1:25" ht="12" x14ac:dyDescent="0.2">
      <c r="A67" s="1">
        <v>50</v>
      </c>
      <c r="B67" s="2" t="s">
        <v>330</v>
      </c>
      <c r="C67" s="15" t="s">
        <v>96</v>
      </c>
      <c r="D67" s="21"/>
      <c r="E67" s="21">
        <v>140</v>
      </c>
      <c r="F67" s="2" t="s">
        <v>73</v>
      </c>
      <c r="G67" s="21">
        <v>911</v>
      </c>
      <c r="H67" s="94">
        <v>92.440127614685593</v>
      </c>
      <c r="I67" s="94">
        <v>86.358076567201394</v>
      </c>
      <c r="J67" s="94">
        <v>78.647765792290897</v>
      </c>
      <c r="K67" s="94">
        <v>73.418385735944497</v>
      </c>
      <c r="L67" s="94">
        <v>69.943550383246603</v>
      </c>
      <c r="M67" s="94">
        <v>65.409408123446497</v>
      </c>
      <c r="N67" s="94">
        <v>59.944687876470901</v>
      </c>
      <c r="O67" s="94">
        <v>54.985196904780501</v>
      </c>
      <c r="P67" s="94">
        <v>51.215422835971403</v>
      </c>
      <c r="Q67" s="94">
        <v>48.847118234492697</v>
      </c>
      <c r="R67" s="94">
        <v>47.948817703104901</v>
      </c>
      <c r="S67" s="94">
        <v>47.954627988861901</v>
      </c>
      <c r="T67" s="94">
        <v>48.133813732281901</v>
      </c>
      <c r="U67" s="94">
        <v>47.948145872496802</v>
      </c>
      <c r="V67" s="94">
        <v>47.522896868622396</v>
      </c>
      <c r="W67" s="94">
        <v>47.6515580762062</v>
      </c>
      <c r="X67" s="94">
        <v>48.412857814664697</v>
      </c>
      <c r="Y67" s="94">
        <v>49.484559268711998</v>
      </c>
    </row>
    <row r="68" spans="1:25" ht="12" x14ac:dyDescent="0.2">
      <c r="A68" s="1">
        <v>51</v>
      </c>
      <c r="B68" s="2" t="s">
        <v>330</v>
      </c>
      <c r="C68" s="15" t="s">
        <v>97</v>
      </c>
      <c r="D68" s="21"/>
      <c r="E68" s="21">
        <v>148</v>
      </c>
      <c r="F68" s="2" t="s">
        <v>73</v>
      </c>
      <c r="G68" s="21">
        <v>911</v>
      </c>
      <c r="H68" s="94">
        <v>101.13180524540201</v>
      </c>
      <c r="I68" s="94">
        <v>96.035679611505699</v>
      </c>
      <c r="J68" s="94">
        <v>90.243766127878402</v>
      </c>
      <c r="K68" s="94">
        <v>84.371610562227602</v>
      </c>
      <c r="L68" s="94">
        <v>78.653331455543807</v>
      </c>
      <c r="M68" s="94">
        <v>73.347315066402302</v>
      </c>
      <c r="N68" s="94">
        <v>68.620533997717502</v>
      </c>
      <c r="O68" s="94">
        <v>64.475953531121206</v>
      </c>
      <c r="P68" s="94">
        <v>61.032885944754199</v>
      </c>
      <c r="Q68" s="94">
        <v>58.260301489186297</v>
      </c>
      <c r="R68" s="94">
        <v>56.143966646463603</v>
      </c>
      <c r="S68" s="94">
        <v>54.578699070491702</v>
      </c>
      <c r="T68" s="94">
        <v>53.439493199608897</v>
      </c>
      <c r="U68" s="94">
        <v>52.620945157772603</v>
      </c>
      <c r="V68" s="94">
        <v>52.052755687838498</v>
      </c>
      <c r="W68" s="94">
        <v>51.705868383270598</v>
      </c>
      <c r="X68" s="94">
        <v>51.520633368288998</v>
      </c>
      <c r="Y68" s="94">
        <v>51.499690863797397</v>
      </c>
    </row>
    <row r="69" spans="1:25" ht="12" x14ac:dyDescent="0.2">
      <c r="A69" s="1">
        <v>52</v>
      </c>
      <c r="B69" s="2" t="s">
        <v>330</v>
      </c>
      <c r="C69" s="15" t="s">
        <v>98</v>
      </c>
      <c r="D69" s="21"/>
      <c r="E69" s="21">
        <v>178</v>
      </c>
      <c r="F69" s="2" t="s">
        <v>73</v>
      </c>
      <c r="G69" s="21">
        <v>911</v>
      </c>
      <c r="H69" s="94">
        <v>80.909462434251097</v>
      </c>
      <c r="I69" s="94">
        <v>78.676867721742795</v>
      </c>
      <c r="J69" s="94">
        <v>74.087354717112802</v>
      </c>
      <c r="K69" s="94">
        <v>70.241829109563398</v>
      </c>
      <c r="L69" s="94">
        <v>68.654693665557105</v>
      </c>
      <c r="M69" s="94">
        <v>67.804115978837899</v>
      </c>
      <c r="N69" s="94">
        <v>66.604176375448901</v>
      </c>
      <c r="O69" s="94">
        <v>64.490609717803494</v>
      </c>
      <c r="P69" s="94">
        <v>61.879140915794899</v>
      </c>
      <c r="Q69" s="94">
        <v>59.427171880352702</v>
      </c>
      <c r="R69" s="94">
        <v>57.7752979211484</v>
      </c>
      <c r="S69" s="94">
        <v>56.895465247303498</v>
      </c>
      <c r="T69" s="94">
        <v>56.761619323040897</v>
      </c>
      <c r="U69" s="94">
        <v>56.705465689569799</v>
      </c>
      <c r="V69" s="94">
        <v>56.331929360680199</v>
      </c>
      <c r="W69" s="94">
        <v>55.810531802854896</v>
      </c>
      <c r="X69" s="94">
        <v>55.480693917413497</v>
      </c>
      <c r="Y69" s="94">
        <v>55.466122389041601</v>
      </c>
    </row>
    <row r="70" spans="1:25" ht="12" x14ac:dyDescent="0.2">
      <c r="A70" s="1">
        <v>53</v>
      </c>
      <c r="B70" s="2" t="s">
        <v>330</v>
      </c>
      <c r="C70" s="15" t="s">
        <v>99</v>
      </c>
      <c r="D70" s="21"/>
      <c r="E70" s="21">
        <v>180</v>
      </c>
      <c r="F70" s="2" t="s">
        <v>73</v>
      </c>
      <c r="G70" s="21">
        <v>911</v>
      </c>
      <c r="H70" s="94">
        <v>97.479314986426701</v>
      </c>
      <c r="I70" s="94">
        <v>95.365397260123999</v>
      </c>
      <c r="J70" s="94">
        <v>90.686314176192994</v>
      </c>
      <c r="K70" s="94">
        <v>85.027233423727097</v>
      </c>
      <c r="L70" s="94">
        <v>79.878999192763899</v>
      </c>
      <c r="M70" s="94">
        <v>75.190946341974495</v>
      </c>
      <c r="N70" s="94">
        <v>70.649369162762099</v>
      </c>
      <c r="O70" s="94">
        <v>66.183984135502499</v>
      </c>
      <c r="P70" s="94">
        <v>62.1186659178437</v>
      </c>
      <c r="Q70" s="94">
        <v>58.675256375276099</v>
      </c>
      <c r="R70" s="94">
        <v>55.960071848262501</v>
      </c>
      <c r="S70" s="94">
        <v>54.045331259035898</v>
      </c>
      <c r="T70" s="94">
        <v>52.853575429865899</v>
      </c>
      <c r="U70" s="94">
        <v>52.193123847973702</v>
      </c>
      <c r="V70" s="94">
        <v>51.739065142674598</v>
      </c>
      <c r="W70" s="94">
        <v>51.497275997668197</v>
      </c>
      <c r="X70" s="94">
        <v>51.568245592682899</v>
      </c>
      <c r="Y70" s="94">
        <v>52.044337160382099</v>
      </c>
    </row>
    <row r="71" spans="1:25" ht="12" x14ac:dyDescent="0.2">
      <c r="A71" s="1">
        <v>54</v>
      </c>
      <c r="B71" s="2" t="s">
        <v>330</v>
      </c>
      <c r="C71" s="15" t="s">
        <v>100</v>
      </c>
      <c r="D71" s="21"/>
      <c r="E71" s="21">
        <v>226</v>
      </c>
      <c r="F71" s="2" t="s">
        <v>73</v>
      </c>
      <c r="G71" s="21">
        <v>911</v>
      </c>
      <c r="H71" s="94">
        <v>66.842517054394193</v>
      </c>
      <c r="I71" s="94">
        <v>64.367873996560306</v>
      </c>
      <c r="J71" s="94">
        <v>62.222464428678997</v>
      </c>
      <c r="K71" s="94">
        <v>59.712397641077601</v>
      </c>
      <c r="L71" s="94">
        <v>57.493501210016298</v>
      </c>
      <c r="M71" s="94">
        <v>54.294913960953501</v>
      </c>
      <c r="N71" s="94">
        <v>51.278301955793502</v>
      </c>
      <c r="O71" s="94">
        <v>49.4926332725313</v>
      </c>
      <c r="P71" s="94">
        <v>49.134143088436304</v>
      </c>
      <c r="Q71" s="94">
        <v>49.342678302754997</v>
      </c>
      <c r="R71" s="94">
        <v>49.607342137985498</v>
      </c>
      <c r="S71" s="94">
        <v>49.285787822117001</v>
      </c>
      <c r="T71" s="94">
        <v>48.950231826617802</v>
      </c>
      <c r="U71" s="94">
        <v>48.501692967879201</v>
      </c>
      <c r="V71" s="94">
        <v>48.225351591690199</v>
      </c>
      <c r="W71" s="94">
        <v>48.200922041679497</v>
      </c>
      <c r="X71" s="94">
        <v>48.414250500346</v>
      </c>
      <c r="Y71" s="94">
        <v>48.854852500857199</v>
      </c>
    </row>
    <row r="72" spans="1:25" ht="12" x14ac:dyDescent="0.2">
      <c r="A72" s="1">
        <v>55</v>
      </c>
      <c r="B72" s="2" t="s">
        <v>330</v>
      </c>
      <c r="C72" s="15" t="s">
        <v>101</v>
      </c>
      <c r="D72" s="21"/>
      <c r="E72" s="21">
        <v>266</v>
      </c>
      <c r="F72" s="2" t="s">
        <v>73</v>
      </c>
      <c r="G72" s="21">
        <v>911</v>
      </c>
      <c r="H72" s="94">
        <v>66.554500979561297</v>
      </c>
      <c r="I72" s="94">
        <v>68.898791004319406</v>
      </c>
      <c r="J72" s="94">
        <v>67.937638855416196</v>
      </c>
      <c r="K72" s="94">
        <v>63.395781350375103</v>
      </c>
      <c r="L72" s="94">
        <v>58.447298898656904</v>
      </c>
      <c r="M72" s="94">
        <v>56.278224563673803</v>
      </c>
      <c r="N72" s="94">
        <v>56.159974000891097</v>
      </c>
      <c r="O72" s="94">
        <v>57.210780665922897</v>
      </c>
      <c r="P72" s="94">
        <v>58.095434357734902</v>
      </c>
      <c r="Q72" s="94">
        <v>57.117211013548498</v>
      </c>
      <c r="R72" s="94">
        <v>54.5953089494406</v>
      </c>
      <c r="S72" s="94">
        <v>52.320063522267702</v>
      </c>
      <c r="T72" s="94">
        <v>51.467760267591501</v>
      </c>
      <c r="U72" s="94">
        <v>52.348834336215397</v>
      </c>
      <c r="V72" s="94">
        <v>54.111660145613399</v>
      </c>
      <c r="W72" s="94">
        <v>55.2221558589465</v>
      </c>
      <c r="X72" s="94">
        <v>55.615168590436298</v>
      </c>
      <c r="Y72" s="94">
        <v>55.7850838652042</v>
      </c>
    </row>
    <row r="73" spans="1:25" ht="12" x14ac:dyDescent="0.2">
      <c r="A73" s="1">
        <v>56</v>
      </c>
      <c r="B73" s="2" t="s">
        <v>330</v>
      </c>
      <c r="C73" s="15" t="s">
        <v>102</v>
      </c>
      <c r="D73" s="21"/>
      <c r="E73" s="21">
        <v>678</v>
      </c>
      <c r="F73" s="2" t="s">
        <v>73</v>
      </c>
      <c r="G73" s="21">
        <v>911</v>
      </c>
      <c r="H73" s="94">
        <v>85.950174352471706</v>
      </c>
      <c r="I73" s="94">
        <v>81.048483696954193</v>
      </c>
      <c r="J73" s="94">
        <v>75.185827102837607</v>
      </c>
      <c r="K73" s="94">
        <v>70.819960262876407</v>
      </c>
      <c r="L73" s="94">
        <v>69.103656906953901</v>
      </c>
      <c r="M73" s="94">
        <v>66.854729266098403</v>
      </c>
      <c r="N73" s="94">
        <v>65.317190350885198</v>
      </c>
      <c r="O73" s="94">
        <v>63.156391512753203</v>
      </c>
      <c r="P73" s="94">
        <v>60.937899309992297</v>
      </c>
      <c r="Q73" s="94">
        <v>58.307999890449999</v>
      </c>
      <c r="R73" s="94">
        <v>56.600376488691097</v>
      </c>
      <c r="S73" s="94">
        <v>56.624870524423997</v>
      </c>
      <c r="T73" s="94">
        <v>57.5140177003994</v>
      </c>
      <c r="U73" s="94">
        <v>58.275378419295699</v>
      </c>
      <c r="V73" s="94">
        <v>58.603334461319299</v>
      </c>
      <c r="W73" s="94">
        <v>58.836169909331097</v>
      </c>
      <c r="X73" s="94">
        <v>59.4113643144861</v>
      </c>
      <c r="Y73" s="94">
        <v>60.238469162846101</v>
      </c>
    </row>
    <row r="74" spans="1:25" ht="12" x14ac:dyDescent="0.2">
      <c r="A74" s="12">
        <v>57</v>
      </c>
      <c r="B74" s="13" t="s">
        <v>330</v>
      </c>
      <c r="C74" s="14" t="s">
        <v>103</v>
      </c>
      <c r="D74" s="24"/>
      <c r="E74" s="24">
        <v>913</v>
      </c>
      <c r="F74" s="13" t="s">
        <v>71</v>
      </c>
      <c r="G74" s="24">
        <v>947</v>
      </c>
      <c r="H74" s="96">
        <v>53.804227070637602</v>
      </c>
      <c r="I74" s="96">
        <v>53.563781670761898</v>
      </c>
      <c r="J74" s="96">
        <v>51.5651314706625</v>
      </c>
      <c r="K74" s="96">
        <v>49.018994681615702</v>
      </c>
      <c r="L74" s="96">
        <v>47.334421095585803</v>
      </c>
      <c r="M74" s="96">
        <v>46.751011958215301</v>
      </c>
      <c r="N74" s="96">
        <v>46.889955174298201</v>
      </c>
      <c r="O74" s="96">
        <v>48.084667882976497</v>
      </c>
      <c r="P74" s="96">
        <v>49.450373864452096</v>
      </c>
      <c r="Q74" s="96">
        <v>49.987235526168</v>
      </c>
      <c r="R74" s="96">
        <v>49.767963866949898</v>
      </c>
      <c r="S74" s="96">
        <v>49.541438691422201</v>
      </c>
      <c r="T74" s="96">
        <v>50.4401054495276</v>
      </c>
      <c r="U74" s="96">
        <v>51.981935960320499</v>
      </c>
      <c r="V74" s="96">
        <v>53.426138765114302</v>
      </c>
      <c r="W74" s="96">
        <v>54.6247604612755</v>
      </c>
      <c r="X74" s="96">
        <v>55.686356573263197</v>
      </c>
      <c r="Y74" s="96">
        <v>56.824559252646203</v>
      </c>
    </row>
    <row r="75" spans="1:25" ht="12" x14ac:dyDescent="0.2">
      <c r="A75" s="1">
        <v>58</v>
      </c>
      <c r="B75" s="2" t="s">
        <v>330</v>
      </c>
      <c r="C75" s="15" t="s">
        <v>104</v>
      </c>
      <c r="D75" s="21"/>
      <c r="E75" s="21">
        <v>72</v>
      </c>
      <c r="F75" s="2" t="s">
        <v>73</v>
      </c>
      <c r="G75" s="21">
        <v>913</v>
      </c>
      <c r="H75" s="94">
        <v>63.273922717439</v>
      </c>
      <c r="I75" s="94">
        <v>61.071750003082201</v>
      </c>
      <c r="J75" s="94">
        <v>57.490292479868899</v>
      </c>
      <c r="K75" s="94">
        <v>52.8521237144301</v>
      </c>
      <c r="L75" s="94">
        <v>49.482140102320699</v>
      </c>
      <c r="M75" s="94">
        <v>48.587922018040999</v>
      </c>
      <c r="N75" s="94">
        <v>49.202164283966702</v>
      </c>
      <c r="O75" s="94">
        <v>50.135985107085602</v>
      </c>
      <c r="P75" s="94">
        <v>50.367467210428103</v>
      </c>
      <c r="Q75" s="94">
        <v>50.410502091583098</v>
      </c>
      <c r="R75" s="94">
        <v>50.369239296407599</v>
      </c>
      <c r="S75" s="94">
        <v>51.120502879569699</v>
      </c>
      <c r="T75" s="94">
        <v>52.570509456517797</v>
      </c>
      <c r="U75" s="94">
        <v>54.638366597106398</v>
      </c>
      <c r="V75" s="94">
        <v>56.529480914841798</v>
      </c>
      <c r="W75" s="94">
        <v>57.929768023082701</v>
      </c>
      <c r="X75" s="94">
        <v>59.225063312445997</v>
      </c>
      <c r="Y75" s="94">
        <v>60.7222402480282</v>
      </c>
    </row>
    <row r="76" spans="1:25" ht="12" x14ac:dyDescent="0.2">
      <c r="A76" s="1">
        <v>59</v>
      </c>
      <c r="B76" s="2" t="s">
        <v>330</v>
      </c>
      <c r="C76" s="15" t="s">
        <v>105</v>
      </c>
      <c r="D76" s="21"/>
      <c r="E76" s="21">
        <v>748</v>
      </c>
      <c r="F76" s="2" t="s">
        <v>73</v>
      </c>
      <c r="G76" s="21">
        <v>913</v>
      </c>
      <c r="H76" s="94">
        <v>75.592804123744102</v>
      </c>
      <c r="I76" s="94">
        <v>70.810794894068096</v>
      </c>
      <c r="J76" s="94">
        <v>62.5133802049994</v>
      </c>
      <c r="K76" s="94">
        <v>56.142600882833797</v>
      </c>
      <c r="L76" s="94">
        <v>50.801073909277299</v>
      </c>
      <c r="M76" s="94">
        <v>48.7816650133989</v>
      </c>
      <c r="N76" s="94">
        <v>48.1094705855296</v>
      </c>
      <c r="O76" s="94">
        <v>47.883087169244597</v>
      </c>
      <c r="P76" s="94">
        <v>46.821779724577802</v>
      </c>
      <c r="Q76" s="94">
        <v>46.025030875485399</v>
      </c>
      <c r="R76" s="94">
        <v>45.243234256146202</v>
      </c>
      <c r="S76" s="94">
        <v>45.219905605987201</v>
      </c>
      <c r="T76" s="94">
        <v>46.677412982953399</v>
      </c>
      <c r="U76" s="94">
        <v>48.2069639533944</v>
      </c>
      <c r="V76" s="94">
        <v>49.655613216309902</v>
      </c>
      <c r="W76" s="94">
        <v>50.453916946232702</v>
      </c>
      <c r="X76" s="94">
        <v>51.164611206969703</v>
      </c>
      <c r="Y76" s="94">
        <v>52.245358541986</v>
      </c>
    </row>
    <row r="77" spans="1:25" ht="12" x14ac:dyDescent="0.2">
      <c r="A77" s="1">
        <v>60</v>
      </c>
      <c r="B77" s="2" t="s">
        <v>330</v>
      </c>
      <c r="C77" s="15" t="s">
        <v>106</v>
      </c>
      <c r="D77" s="21"/>
      <c r="E77" s="21">
        <v>426</v>
      </c>
      <c r="F77" s="2" t="s">
        <v>73</v>
      </c>
      <c r="G77" s="21">
        <v>913</v>
      </c>
      <c r="H77" s="94">
        <v>61.823208892291099</v>
      </c>
      <c r="I77" s="94">
        <v>59.202446464999298</v>
      </c>
      <c r="J77" s="94">
        <v>58.010553576888</v>
      </c>
      <c r="K77" s="94">
        <v>56.433905648698897</v>
      </c>
      <c r="L77" s="94">
        <v>53.561172871100801</v>
      </c>
      <c r="M77" s="94">
        <v>51.441085538653297</v>
      </c>
      <c r="N77" s="94">
        <v>50.532395734327302</v>
      </c>
      <c r="O77" s="94">
        <v>50.625131042137497</v>
      </c>
      <c r="P77" s="94">
        <v>50.632712836026002</v>
      </c>
      <c r="Q77" s="94">
        <v>50.2552847544302</v>
      </c>
      <c r="R77" s="94">
        <v>49.688243625005697</v>
      </c>
      <c r="S77" s="94">
        <v>49.425026874691298</v>
      </c>
      <c r="T77" s="94">
        <v>48.925351309275101</v>
      </c>
      <c r="U77" s="94">
        <v>49.039912552745797</v>
      </c>
      <c r="V77" s="94">
        <v>49.9759855134809</v>
      </c>
      <c r="W77" s="94">
        <v>51.002878844558701</v>
      </c>
      <c r="X77" s="94">
        <v>52.0317716956163</v>
      </c>
      <c r="Y77" s="94">
        <v>53.079087285766697</v>
      </c>
    </row>
    <row r="78" spans="1:25" ht="12" x14ac:dyDescent="0.2">
      <c r="A78" s="1">
        <v>61</v>
      </c>
      <c r="B78" s="2" t="s">
        <v>330</v>
      </c>
      <c r="C78" s="15" t="s">
        <v>107</v>
      </c>
      <c r="D78" s="21"/>
      <c r="E78" s="21">
        <v>516</v>
      </c>
      <c r="F78" s="2" t="s">
        <v>73</v>
      </c>
      <c r="G78" s="21">
        <v>913</v>
      </c>
      <c r="H78" s="94">
        <v>68.482277308214904</v>
      </c>
      <c r="I78" s="94">
        <v>67.861932464553604</v>
      </c>
      <c r="J78" s="94">
        <v>65.021625554022805</v>
      </c>
      <c r="K78" s="94">
        <v>60.486254953109999</v>
      </c>
      <c r="L78" s="94">
        <v>56.470776154431299</v>
      </c>
      <c r="M78" s="94">
        <v>54.070705731155002</v>
      </c>
      <c r="N78" s="94">
        <v>52.761276441998596</v>
      </c>
      <c r="O78" s="94">
        <v>52.034664801013101</v>
      </c>
      <c r="P78" s="94">
        <v>51.762095698845897</v>
      </c>
      <c r="Q78" s="94">
        <v>51.488878324514701</v>
      </c>
      <c r="R78" s="94">
        <v>50.925619498255301</v>
      </c>
      <c r="S78" s="94">
        <v>49.969909571337297</v>
      </c>
      <c r="T78" s="94">
        <v>50.183935204935402</v>
      </c>
      <c r="U78" s="94">
        <v>51.383274600780602</v>
      </c>
      <c r="V78" s="94">
        <v>52.739454895092997</v>
      </c>
      <c r="W78" s="94">
        <v>53.840287025683203</v>
      </c>
      <c r="X78" s="94">
        <v>54.710537806458497</v>
      </c>
      <c r="Y78" s="94">
        <v>55.705339154427001</v>
      </c>
    </row>
    <row r="79" spans="1:25" ht="12" x14ac:dyDescent="0.2">
      <c r="A79" s="1">
        <v>62</v>
      </c>
      <c r="B79" s="2" t="s">
        <v>330</v>
      </c>
      <c r="C79" s="15" t="s">
        <v>108</v>
      </c>
      <c r="D79" s="21"/>
      <c r="E79" s="21">
        <v>710</v>
      </c>
      <c r="F79" s="2" t="s">
        <v>73</v>
      </c>
      <c r="G79" s="21">
        <v>913</v>
      </c>
      <c r="H79" s="94">
        <v>52.2546435212708</v>
      </c>
      <c r="I79" s="94">
        <v>52.231467167726599</v>
      </c>
      <c r="J79" s="94">
        <v>50.377183985667102</v>
      </c>
      <c r="K79" s="94">
        <v>47.999959070962902</v>
      </c>
      <c r="L79" s="94">
        <v>46.561545136899703</v>
      </c>
      <c r="M79" s="94">
        <v>46.129589887707901</v>
      </c>
      <c r="N79" s="94">
        <v>46.349931284486601</v>
      </c>
      <c r="O79" s="94">
        <v>47.7051900370247</v>
      </c>
      <c r="P79" s="94">
        <v>49.3036487950747</v>
      </c>
      <c r="Q79" s="94">
        <v>49.970563028883198</v>
      </c>
      <c r="R79" s="94">
        <v>49.788616599507002</v>
      </c>
      <c r="S79" s="94">
        <v>49.553424132086</v>
      </c>
      <c r="T79" s="94">
        <v>50.502688489752202</v>
      </c>
      <c r="U79" s="94">
        <v>52.093234304181998</v>
      </c>
      <c r="V79" s="94">
        <v>53.5397108540704</v>
      </c>
      <c r="W79" s="94">
        <v>54.751945678301396</v>
      </c>
      <c r="X79" s="94">
        <v>55.825356880133803</v>
      </c>
      <c r="Y79" s="94">
        <v>56.959482382836001</v>
      </c>
    </row>
    <row r="80" spans="1:25" ht="12" x14ac:dyDescent="0.2">
      <c r="A80" s="12">
        <v>63</v>
      </c>
      <c r="B80" s="13" t="s">
        <v>330</v>
      </c>
      <c r="C80" s="14" t="s">
        <v>109</v>
      </c>
      <c r="D80" s="24"/>
      <c r="E80" s="24">
        <v>914</v>
      </c>
      <c r="F80" s="13" t="s">
        <v>71</v>
      </c>
      <c r="G80" s="24">
        <v>947</v>
      </c>
      <c r="H80" s="96">
        <v>87.716701108044603</v>
      </c>
      <c r="I80" s="96">
        <v>84.957768054487403</v>
      </c>
      <c r="J80" s="96">
        <v>81.153440174370402</v>
      </c>
      <c r="K80" s="96">
        <v>77.045980112699297</v>
      </c>
      <c r="L80" s="96">
        <v>73.409347395032199</v>
      </c>
      <c r="M80" s="96">
        <v>70.221941500177905</v>
      </c>
      <c r="N80" s="96">
        <v>67.218923732527301</v>
      </c>
      <c r="O80" s="96">
        <v>64.258608883834796</v>
      </c>
      <c r="P80" s="96">
        <v>61.396218953656799</v>
      </c>
      <c r="Q80" s="96">
        <v>58.7967288879194</v>
      </c>
      <c r="R80" s="96">
        <v>56.722237637253002</v>
      </c>
      <c r="S80" s="96">
        <v>55.181859300052302</v>
      </c>
      <c r="T80" s="96">
        <v>54.135829841090199</v>
      </c>
      <c r="U80" s="96">
        <v>53.425130613856602</v>
      </c>
      <c r="V80" s="96">
        <v>52.851722397103998</v>
      </c>
      <c r="W80" s="96">
        <v>52.426498107766001</v>
      </c>
      <c r="X80" s="96">
        <v>52.215764045889301</v>
      </c>
      <c r="Y80" s="96">
        <v>52.2582501416112</v>
      </c>
    </row>
    <row r="81" spans="1:25" ht="12" x14ac:dyDescent="0.2">
      <c r="A81" s="1">
        <v>64</v>
      </c>
      <c r="B81" s="2" t="s">
        <v>330</v>
      </c>
      <c r="C81" s="15" t="s">
        <v>110</v>
      </c>
      <c r="D81" s="21"/>
      <c r="E81" s="21">
        <v>204</v>
      </c>
      <c r="F81" s="2" t="s">
        <v>73</v>
      </c>
      <c r="G81" s="21">
        <v>914</v>
      </c>
      <c r="H81" s="94">
        <v>86.097764320130096</v>
      </c>
      <c r="I81" s="94">
        <v>82.558350180138504</v>
      </c>
      <c r="J81" s="94">
        <v>78.756698818235193</v>
      </c>
      <c r="K81" s="94">
        <v>75.206530450531901</v>
      </c>
      <c r="L81" s="94">
        <v>72.140718592053901</v>
      </c>
      <c r="M81" s="94">
        <v>69.238888348770104</v>
      </c>
      <c r="N81" s="94">
        <v>66.464782320228196</v>
      </c>
      <c r="O81" s="94">
        <v>63.917573517389002</v>
      </c>
      <c r="P81" s="94">
        <v>61.746970231881299</v>
      </c>
      <c r="Q81" s="94">
        <v>60.081479871485598</v>
      </c>
      <c r="R81" s="94">
        <v>58.7584959810371</v>
      </c>
      <c r="S81" s="94">
        <v>57.6909603735796</v>
      </c>
      <c r="T81" s="94">
        <v>56.839745274693001</v>
      </c>
      <c r="U81" s="94">
        <v>56.162097135136101</v>
      </c>
      <c r="V81" s="94">
        <v>55.6008826385427</v>
      </c>
      <c r="W81" s="94">
        <v>55.229754902700897</v>
      </c>
      <c r="X81" s="94">
        <v>55.055800467828199</v>
      </c>
      <c r="Y81" s="94">
        <v>54.971069264642203</v>
      </c>
    </row>
    <row r="82" spans="1:25" ht="12" x14ac:dyDescent="0.2">
      <c r="A82" s="1">
        <v>65</v>
      </c>
      <c r="B82" s="2" t="s">
        <v>330</v>
      </c>
      <c r="C82" s="15" t="s">
        <v>111</v>
      </c>
      <c r="D82" s="21"/>
      <c r="E82" s="21">
        <v>854</v>
      </c>
      <c r="F82" s="2" t="s">
        <v>73</v>
      </c>
      <c r="G82" s="21">
        <v>914</v>
      </c>
      <c r="H82" s="94">
        <v>92.240499014310004</v>
      </c>
      <c r="I82" s="94">
        <v>87.903957122187094</v>
      </c>
      <c r="J82" s="94">
        <v>82.5831794568833</v>
      </c>
      <c r="K82" s="94">
        <v>77.927789357251996</v>
      </c>
      <c r="L82" s="94">
        <v>74.031634040506205</v>
      </c>
      <c r="M82" s="94">
        <v>70.471441452128104</v>
      </c>
      <c r="N82" s="94">
        <v>67.117606191909104</v>
      </c>
      <c r="O82" s="94">
        <v>63.923129146843799</v>
      </c>
      <c r="P82" s="94">
        <v>60.878015846713701</v>
      </c>
      <c r="Q82" s="94">
        <v>58.363211405937498</v>
      </c>
      <c r="R82" s="94">
        <v>56.487945664258802</v>
      </c>
      <c r="S82" s="94">
        <v>55.270947654569902</v>
      </c>
      <c r="T82" s="94">
        <v>54.5693925862643</v>
      </c>
      <c r="U82" s="94">
        <v>54.024709257987702</v>
      </c>
      <c r="V82" s="94">
        <v>53.675999315713298</v>
      </c>
      <c r="W82" s="94">
        <v>53.531456864698299</v>
      </c>
      <c r="X82" s="94">
        <v>53.722692753704401</v>
      </c>
      <c r="Y82" s="94">
        <v>54.182660442765801</v>
      </c>
    </row>
    <row r="83" spans="1:25" ht="12" x14ac:dyDescent="0.2">
      <c r="A83" s="1">
        <v>66</v>
      </c>
      <c r="B83" s="2" t="s">
        <v>330</v>
      </c>
      <c r="C83" s="15" t="s">
        <v>112</v>
      </c>
      <c r="D83" s="21"/>
      <c r="E83" s="21">
        <v>132</v>
      </c>
      <c r="F83" s="2" t="s">
        <v>73</v>
      </c>
      <c r="G83" s="21">
        <v>914</v>
      </c>
      <c r="H83" s="94">
        <v>52.5579934934484</v>
      </c>
      <c r="I83" s="94">
        <v>48.959804097554702</v>
      </c>
      <c r="J83" s="94">
        <v>46.698919682959698</v>
      </c>
      <c r="K83" s="94">
        <v>45.157122564403998</v>
      </c>
      <c r="L83" s="94">
        <v>43.974202941410603</v>
      </c>
      <c r="M83" s="94">
        <v>43.797417574424401</v>
      </c>
      <c r="N83" s="94">
        <v>45.366235801018398</v>
      </c>
      <c r="O83" s="94">
        <v>49.289587947825503</v>
      </c>
      <c r="P83" s="94">
        <v>54.7517813682081</v>
      </c>
      <c r="Q83" s="94">
        <v>59.742228433336699</v>
      </c>
      <c r="R83" s="94">
        <v>61.793348860367601</v>
      </c>
      <c r="S83" s="94">
        <v>62.9856870343487</v>
      </c>
      <c r="T83" s="94">
        <v>64.208757924683297</v>
      </c>
      <c r="U83" s="94">
        <v>66.857673370925895</v>
      </c>
      <c r="V83" s="94">
        <v>69.813635490078894</v>
      </c>
      <c r="W83" s="94">
        <v>72.759137338961906</v>
      </c>
      <c r="X83" s="94">
        <v>75.373972532802398</v>
      </c>
      <c r="Y83" s="94">
        <v>77.722488207234804</v>
      </c>
    </row>
    <row r="84" spans="1:25" ht="12" x14ac:dyDescent="0.2">
      <c r="A84" s="1">
        <v>67</v>
      </c>
      <c r="B84" s="2" t="s">
        <v>330</v>
      </c>
      <c r="C84" s="15" t="s">
        <v>113</v>
      </c>
      <c r="D84" s="21"/>
      <c r="E84" s="21">
        <v>384</v>
      </c>
      <c r="F84" s="2" t="s">
        <v>73</v>
      </c>
      <c r="G84" s="21">
        <v>914</v>
      </c>
      <c r="H84" s="94">
        <v>83.020652061880895</v>
      </c>
      <c r="I84" s="94">
        <v>79.827177371980497</v>
      </c>
      <c r="J84" s="94">
        <v>77.407048803518293</v>
      </c>
      <c r="K84" s="94">
        <v>74.327615870561402</v>
      </c>
      <c r="L84" s="94">
        <v>70.717034598986899</v>
      </c>
      <c r="M84" s="94">
        <v>67.379847002342501</v>
      </c>
      <c r="N84" s="94">
        <v>64.598031855929804</v>
      </c>
      <c r="O84" s="94">
        <v>62.232872128318199</v>
      </c>
      <c r="P84" s="94">
        <v>60.269648393438501</v>
      </c>
      <c r="Q84" s="94">
        <v>58.703582182312203</v>
      </c>
      <c r="R84" s="94">
        <v>57.455478792505801</v>
      </c>
      <c r="S84" s="94">
        <v>56.338576529165103</v>
      </c>
      <c r="T84" s="94">
        <v>55.219112102582599</v>
      </c>
      <c r="U84" s="94">
        <v>54.354929899157099</v>
      </c>
      <c r="V84" s="94">
        <v>53.737601992353603</v>
      </c>
      <c r="W84" s="94">
        <v>53.236754021308101</v>
      </c>
      <c r="X84" s="94">
        <v>52.824665850917903</v>
      </c>
      <c r="Y84" s="94">
        <v>52.491468103527303</v>
      </c>
    </row>
    <row r="85" spans="1:25" ht="12" x14ac:dyDescent="0.2">
      <c r="A85" s="1">
        <v>68</v>
      </c>
      <c r="B85" s="2" t="s">
        <v>330</v>
      </c>
      <c r="C85" s="15" t="s">
        <v>114</v>
      </c>
      <c r="D85" s="21"/>
      <c r="E85" s="21">
        <v>270</v>
      </c>
      <c r="F85" s="2" t="s">
        <v>73</v>
      </c>
      <c r="G85" s="21">
        <v>914</v>
      </c>
      <c r="H85" s="94">
        <v>89.240166970747495</v>
      </c>
      <c r="I85" s="94">
        <v>86.851466837178506</v>
      </c>
      <c r="J85" s="94">
        <v>82.926917529897295</v>
      </c>
      <c r="K85" s="94">
        <v>78.131985741292695</v>
      </c>
      <c r="L85" s="94">
        <v>72.883119842021102</v>
      </c>
      <c r="M85" s="94">
        <v>67.654583115822703</v>
      </c>
      <c r="N85" s="94">
        <v>63.159672603530403</v>
      </c>
      <c r="O85" s="94">
        <v>59.360475421217899</v>
      </c>
      <c r="P85" s="94">
        <v>56.380090604244998</v>
      </c>
      <c r="Q85" s="94">
        <v>54.100057862690797</v>
      </c>
      <c r="R85" s="94">
        <v>52.1028601513121</v>
      </c>
      <c r="S85" s="94">
        <v>50.507831764120297</v>
      </c>
      <c r="T85" s="94">
        <v>49.621562235610902</v>
      </c>
      <c r="U85" s="94">
        <v>49.425118513949698</v>
      </c>
      <c r="V85" s="94">
        <v>49.790299206378499</v>
      </c>
      <c r="W85" s="94">
        <v>50.417286415739198</v>
      </c>
      <c r="X85" s="94">
        <v>51.194051396968497</v>
      </c>
      <c r="Y85" s="94">
        <v>52.115480866376302</v>
      </c>
    </row>
    <row r="86" spans="1:25" ht="12" x14ac:dyDescent="0.2">
      <c r="A86" s="1">
        <v>69</v>
      </c>
      <c r="B86" s="2" t="s">
        <v>330</v>
      </c>
      <c r="C86" s="15" t="s">
        <v>115</v>
      </c>
      <c r="D86" s="21"/>
      <c r="E86" s="21">
        <v>288</v>
      </c>
      <c r="F86" s="2" t="s">
        <v>73</v>
      </c>
      <c r="G86" s="21">
        <v>914</v>
      </c>
      <c r="H86" s="94">
        <v>70.055049952123696</v>
      </c>
      <c r="I86" s="94">
        <v>67.424297121674201</v>
      </c>
      <c r="J86" s="94">
        <v>65.032083611973903</v>
      </c>
      <c r="K86" s="94">
        <v>62.403250450056298</v>
      </c>
      <c r="L86" s="94">
        <v>60.307247799852803</v>
      </c>
      <c r="M86" s="94">
        <v>58.567140663551399</v>
      </c>
      <c r="N86" s="94">
        <v>57.106066714656002</v>
      </c>
      <c r="O86" s="94">
        <v>55.9801448444465</v>
      </c>
      <c r="P86" s="94">
        <v>55.104233598803802</v>
      </c>
      <c r="Q86" s="94">
        <v>54.1778611267153</v>
      </c>
      <c r="R86" s="94">
        <v>53.451323569407698</v>
      </c>
      <c r="S86" s="94">
        <v>52.876146556202997</v>
      </c>
      <c r="T86" s="94">
        <v>52.729633409096202</v>
      </c>
      <c r="U86" s="94">
        <v>53.025479433603401</v>
      </c>
      <c r="V86" s="94">
        <v>53.368034190215802</v>
      </c>
      <c r="W86" s="94">
        <v>53.618421005768198</v>
      </c>
      <c r="X86" s="94">
        <v>53.962300179689798</v>
      </c>
      <c r="Y86" s="94">
        <v>54.450275023513598</v>
      </c>
    </row>
    <row r="87" spans="1:25" ht="12" x14ac:dyDescent="0.2">
      <c r="A87" s="1">
        <v>70</v>
      </c>
      <c r="B87" s="2" t="s">
        <v>330</v>
      </c>
      <c r="C87" s="15" t="s">
        <v>116</v>
      </c>
      <c r="D87" s="21"/>
      <c r="E87" s="21">
        <v>324</v>
      </c>
      <c r="F87" s="2" t="s">
        <v>73</v>
      </c>
      <c r="G87" s="21">
        <v>914</v>
      </c>
      <c r="H87" s="94">
        <v>91.988220163900706</v>
      </c>
      <c r="I87" s="94">
        <v>85.189485560476797</v>
      </c>
      <c r="J87" s="94">
        <v>79.617601218787897</v>
      </c>
      <c r="K87" s="94">
        <v>74.841780262365702</v>
      </c>
      <c r="L87" s="94">
        <v>70.056626165362701</v>
      </c>
      <c r="M87" s="94">
        <v>65.365323286374704</v>
      </c>
      <c r="N87" s="94">
        <v>61.308591503422697</v>
      </c>
      <c r="O87" s="94">
        <v>58.218941747924099</v>
      </c>
      <c r="P87" s="94">
        <v>56.107857570021601</v>
      </c>
      <c r="Q87" s="94">
        <v>54.842682642593601</v>
      </c>
      <c r="R87" s="94">
        <v>54.130447682220002</v>
      </c>
      <c r="S87" s="94">
        <v>53.575055233962601</v>
      </c>
      <c r="T87" s="94">
        <v>53.063753931805699</v>
      </c>
      <c r="U87" s="94">
        <v>52.565512930063399</v>
      </c>
      <c r="V87" s="94">
        <v>52.276682069186101</v>
      </c>
      <c r="W87" s="94">
        <v>52.3125804241756</v>
      </c>
      <c r="X87" s="94">
        <v>52.5452309478747</v>
      </c>
      <c r="Y87" s="94">
        <v>52.9552324963419</v>
      </c>
    </row>
    <row r="88" spans="1:25" ht="12" x14ac:dyDescent="0.2">
      <c r="A88" s="1">
        <v>71</v>
      </c>
      <c r="B88" s="2" t="s">
        <v>330</v>
      </c>
      <c r="C88" s="15" t="s">
        <v>117</v>
      </c>
      <c r="D88" s="21"/>
      <c r="E88" s="21">
        <v>624</v>
      </c>
      <c r="F88" s="2" t="s">
        <v>73</v>
      </c>
      <c r="G88" s="21">
        <v>914</v>
      </c>
      <c r="H88" s="94">
        <v>82.978497058684098</v>
      </c>
      <c r="I88" s="94">
        <v>81.202104082668001</v>
      </c>
      <c r="J88" s="94">
        <v>76.4416787921283</v>
      </c>
      <c r="K88" s="94">
        <v>70.549356734709704</v>
      </c>
      <c r="L88" s="94">
        <v>65.433104961960694</v>
      </c>
      <c r="M88" s="94">
        <v>61.807947989131598</v>
      </c>
      <c r="N88" s="94">
        <v>59.233715879159497</v>
      </c>
      <c r="O88" s="94">
        <v>57.437329603795597</v>
      </c>
      <c r="P88" s="94">
        <v>55.861768488066403</v>
      </c>
      <c r="Q88" s="94">
        <v>54.279219514981897</v>
      </c>
      <c r="R88" s="94">
        <v>52.809926034311999</v>
      </c>
      <c r="S88" s="94">
        <v>51.713377094898597</v>
      </c>
      <c r="T88" s="94">
        <v>51.305104408352697</v>
      </c>
      <c r="U88" s="94">
        <v>51.311856883448797</v>
      </c>
      <c r="V88" s="94">
        <v>51.424129009367697</v>
      </c>
      <c r="W88" s="94">
        <v>51.431941443011503</v>
      </c>
      <c r="X88" s="94">
        <v>51.458541431425303</v>
      </c>
      <c r="Y88" s="94">
        <v>51.597135474642897</v>
      </c>
    </row>
    <row r="89" spans="1:25" ht="12" x14ac:dyDescent="0.2">
      <c r="A89" s="1">
        <v>72</v>
      </c>
      <c r="B89" s="2" t="s">
        <v>330</v>
      </c>
      <c r="C89" s="15" t="s">
        <v>118</v>
      </c>
      <c r="D89" s="21"/>
      <c r="E89" s="21">
        <v>430</v>
      </c>
      <c r="F89" s="2" t="s">
        <v>73</v>
      </c>
      <c r="G89" s="21">
        <v>914</v>
      </c>
      <c r="H89" s="94">
        <v>82.708050590216402</v>
      </c>
      <c r="I89" s="94">
        <v>77.590589976902606</v>
      </c>
      <c r="J89" s="94">
        <v>72.913001782231206</v>
      </c>
      <c r="K89" s="94">
        <v>69.422940851284395</v>
      </c>
      <c r="L89" s="94">
        <v>66.707626043011402</v>
      </c>
      <c r="M89" s="94">
        <v>64.123838697600505</v>
      </c>
      <c r="N89" s="94">
        <v>61.7132483255049</v>
      </c>
      <c r="O89" s="94">
        <v>59.5285994114709</v>
      </c>
      <c r="P89" s="94">
        <v>57.408279674204699</v>
      </c>
      <c r="Q89" s="94">
        <v>55.482833960281297</v>
      </c>
      <c r="R89" s="94">
        <v>54.4158365907955</v>
      </c>
      <c r="S89" s="94">
        <v>53.958443903051098</v>
      </c>
      <c r="T89" s="94">
        <v>53.743540003806203</v>
      </c>
      <c r="U89" s="94">
        <v>53.459062756277298</v>
      </c>
      <c r="V89" s="94">
        <v>53.214820379119303</v>
      </c>
      <c r="W89" s="94">
        <v>53.189118496333002</v>
      </c>
      <c r="X89" s="94">
        <v>53.465940582310999</v>
      </c>
      <c r="Y89" s="94">
        <v>53.9262555643841</v>
      </c>
    </row>
    <row r="90" spans="1:25" ht="12" x14ac:dyDescent="0.2">
      <c r="A90" s="1">
        <v>73</v>
      </c>
      <c r="B90" s="2" t="s">
        <v>330</v>
      </c>
      <c r="C90" s="15" t="s">
        <v>119</v>
      </c>
      <c r="D90" s="21"/>
      <c r="E90" s="21">
        <v>466</v>
      </c>
      <c r="F90" s="2" t="s">
        <v>73</v>
      </c>
      <c r="G90" s="21">
        <v>914</v>
      </c>
      <c r="H90" s="94">
        <v>101.934726487712</v>
      </c>
      <c r="I90" s="94">
        <v>97.958830364676004</v>
      </c>
      <c r="J90" s="94">
        <v>91.152573045011806</v>
      </c>
      <c r="K90" s="94">
        <v>85.265181309084298</v>
      </c>
      <c r="L90" s="94">
        <v>80.517901478550399</v>
      </c>
      <c r="M90" s="94">
        <v>76.182376520530497</v>
      </c>
      <c r="N90" s="94">
        <v>71.524516071913496</v>
      </c>
      <c r="O90" s="94">
        <v>66.819972544413005</v>
      </c>
      <c r="P90" s="94">
        <v>62.336167125854097</v>
      </c>
      <c r="Q90" s="94">
        <v>58.592194861668702</v>
      </c>
      <c r="R90" s="94">
        <v>55.690069313882901</v>
      </c>
      <c r="S90" s="94">
        <v>53.7347429489962</v>
      </c>
      <c r="T90" s="94">
        <v>52.548493164273196</v>
      </c>
      <c r="U90" s="94">
        <v>51.660602962567701</v>
      </c>
      <c r="V90" s="94">
        <v>50.934071295924802</v>
      </c>
      <c r="W90" s="94">
        <v>50.521309478687698</v>
      </c>
      <c r="X90" s="94">
        <v>50.440076298117503</v>
      </c>
      <c r="Y90" s="94">
        <v>50.6855239579601</v>
      </c>
    </row>
    <row r="91" spans="1:25" ht="12" x14ac:dyDescent="0.2">
      <c r="A91" s="1">
        <v>74</v>
      </c>
      <c r="B91" s="2" t="s">
        <v>330</v>
      </c>
      <c r="C91" s="15" t="s">
        <v>120</v>
      </c>
      <c r="D91" s="21"/>
      <c r="E91" s="21">
        <v>478</v>
      </c>
      <c r="F91" s="2" t="s">
        <v>73</v>
      </c>
      <c r="G91" s="21">
        <v>914</v>
      </c>
      <c r="H91" s="94">
        <v>77.379461387357395</v>
      </c>
      <c r="I91" s="94">
        <v>75.018020646108397</v>
      </c>
      <c r="J91" s="94">
        <v>72.333009683756003</v>
      </c>
      <c r="K91" s="94">
        <v>68.966280795723605</v>
      </c>
      <c r="L91" s="94">
        <v>66.030030865884996</v>
      </c>
      <c r="M91" s="94">
        <v>63.8419031897661</v>
      </c>
      <c r="N91" s="94">
        <v>62.318557959207098</v>
      </c>
      <c r="O91" s="94">
        <v>61.241000767534302</v>
      </c>
      <c r="P91" s="94">
        <v>60.205274028044201</v>
      </c>
      <c r="Q91" s="94">
        <v>58.939919435579</v>
      </c>
      <c r="R91" s="94">
        <v>57.647774053811801</v>
      </c>
      <c r="S91" s="94">
        <v>56.604061876461202</v>
      </c>
      <c r="T91" s="94">
        <v>55.949067176726103</v>
      </c>
      <c r="U91" s="94">
        <v>55.783563681035702</v>
      </c>
      <c r="V91" s="94">
        <v>55.688782139622802</v>
      </c>
      <c r="W91" s="94">
        <v>55.6100431874248</v>
      </c>
      <c r="X91" s="94">
        <v>55.522938498004002</v>
      </c>
      <c r="Y91" s="94">
        <v>55.482385986600598</v>
      </c>
    </row>
    <row r="92" spans="1:25" ht="12" x14ac:dyDescent="0.2">
      <c r="A92" s="1">
        <v>75</v>
      </c>
      <c r="B92" s="2" t="s">
        <v>330</v>
      </c>
      <c r="C92" s="15" t="s">
        <v>121</v>
      </c>
      <c r="D92" s="21"/>
      <c r="E92" s="21">
        <v>562</v>
      </c>
      <c r="F92" s="2" t="s">
        <v>73</v>
      </c>
      <c r="G92" s="21">
        <v>914</v>
      </c>
      <c r="H92" s="94">
        <v>111.598696237242</v>
      </c>
      <c r="I92" s="94">
        <v>109.503357842257</v>
      </c>
      <c r="J92" s="94">
        <v>105.363232003075</v>
      </c>
      <c r="K92" s="94">
        <v>100.440472962409</v>
      </c>
      <c r="L92" s="94">
        <v>95.098374249848206</v>
      </c>
      <c r="M92" s="94">
        <v>89.599143273624094</v>
      </c>
      <c r="N92" s="94">
        <v>83.869769737377396</v>
      </c>
      <c r="O92" s="94">
        <v>78.044567436103407</v>
      </c>
      <c r="P92" s="94">
        <v>72.733427954779501</v>
      </c>
      <c r="Q92" s="94">
        <v>68.104248860520997</v>
      </c>
      <c r="R92" s="94">
        <v>64.250052262254997</v>
      </c>
      <c r="S92" s="94">
        <v>61.108794766880301</v>
      </c>
      <c r="T92" s="94">
        <v>58.621004615763098</v>
      </c>
      <c r="U92" s="94">
        <v>56.646155291931599</v>
      </c>
      <c r="V92" s="94">
        <v>55.117727485606402</v>
      </c>
      <c r="W92" s="94">
        <v>54.083958122979602</v>
      </c>
      <c r="X92" s="94">
        <v>53.493950867576601</v>
      </c>
      <c r="Y92" s="94">
        <v>53.295359769804399</v>
      </c>
    </row>
    <row r="93" spans="1:25" ht="12" x14ac:dyDescent="0.2">
      <c r="A93" s="1">
        <v>76</v>
      </c>
      <c r="B93" s="2" t="s">
        <v>330</v>
      </c>
      <c r="C93" s="15" t="s">
        <v>122</v>
      </c>
      <c r="D93" s="21"/>
      <c r="E93" s="21">
        <v>566</v>
      </c>
      <c r="F93" s="2" t="s">
        <v>73</v>
      </c>
      <c r="G93" s="21">
        <v>914</v>
      </c>
      <c r="H93" s="94">
        <v>88.203601505346597</v>
      </c>
      <c r="I93" s="94">
        <v>85.962353634980005</v>
      </c>
      <c r="J93" s="94">
        <v>82.303571502233893</v>
      </c>
      <c r="K93" s="94">
        <v>78.021390388449703</v>
      </c>
      <c r="L93" s="94">
        <v>74.2485070021647</v>
      </c>
      <c r="M93" s="94">
        <v>71.040880417970101</v>
      </c>
      <c r="N93" s="94">
        <v>68.001801831241394</v>
      </c>
      <c r="O93" s="94">
        <v>64.848963736439899</v>
      </c>
      <c r="P93" s="94">
        <v>61.660455935303602</v>
      </c>
      <c r="Q93" s="94">
        <v>58.656456934054603</v>
      </c>
      <c r="R93" s="94">
        <v>56.265660849344798</v>
      </c>
      <c r="S93" s="94">
        <v>54.513697529664498</v>
      </c>
      <c r="T93" s="94">
        <v>53.341524067789898</v>
      </c>
      <c r="U93" s="94">
        <v>52.5591488417599</v>
      </c>
      <c r="V93" s="94">
        <v>51.892263027065603</v>
      </c>
      <c r="W93" s="94">
        <v>51.3361226797849</v>
      </c>
      <c r="X93" s="94">
        <v>50.987091528222102</v>
      </c>
      <c r="Y93" s="94">
        <v>50.924297289742697</v>
      </c>
    </row>
    <row r="94" spans="1:25" ht="12" x14ac:dyDescent="0.2">
      <c r="A94" s="1">
        <v>77</v>
      </c>
      <c r="B94" s="2" t="s">
        <v>330</v>
      </c>
      <c r="C94" s="15" t="s">
        <v>123</v>
      </c>
      <c r="D94" s="21"/>
      <c r="E94" s="21">
        <v>686</v>
      </c>
      <c r="F94" s="2" t="s">
        <v>73</v>
      </c>
      <c r="G94" s="21">
        <v>914</v>
      </c>
      <c r="H94" s="94">
        <v>87.038928247933796</v>
      </c>
      <c r="I94" s="94">
        <v>84.161069898459104</v>
      </c>
      <c r="J94" s="94">
        <v>78.813724673539198</v>
      </c>
      <c r="K94" s="94">
        <v>72.878570783400505</v>
      </c>
      <c r="L94" s="94">
        <v>68.745931159909603</v>
      </c>
      <c r="M94" s="94">
        <v>65.963537140150507</v>
      </c>
      <c r="N94" s="94">
        <v>63.897499338146602</v>
      </c>
      <c r="O94" s="94">
        <v>62.2431216368878</v>
      </c>
      <c r="P94" s="94">
        <v>60.479410727717401</v>
      </c>
      <c r="Q94" s="94">
        <v>58.9209997185445</v>
      </c>
      <c r="R94" s="94">
        <v>57.660644955167598</v>
      </c>
      <c r="S94" s="94">
        <v>56.908921437646399</v>
      </c>
      <c r="T94" s="94">
        <v>56.851617180061702</v>
      </c>
      <c r="U94" s="94">
        <v>57.322564617736603</v>
      </c>
      <c r="V94" s="94">
        <v>57.599731034928702</v>
      </c>
      <c r="W94" s="94">
        <v>57.7740114203338</v>
      </c>
      <c r="X94" s="94">
        <v>57.929139327324997</v>
      </c>
      <c r="Y94" s="94">
        <v>58.289637680632097</v>
      </c>
    </row>
    <row r="95" spans="1:25" ht="12" x14ac:dyDescent="0.2">
      <c r="A95" s="1">
        <v>78</v>
      </c>
      <c r="B95" s="2" t="s">
        <v>330</v>
      </c>
      <c r="C95" s="15" t="s">
        <v>124</v>
      </c>
      <c r="D95" s="21"/>
      <c r="E95" s="21">
        <v>694</v>
      </c>
      <c r="F95" s="2" t="s">
        <v>73</v>
      </c>
      <c r="G95" s="21">
        <v>914</v>
      </c>
      <c r="H95" s="94">
        <v>81.494029626011795</v>
      </c>
      <c r="I95" s="94">
        <v>76.276560035021106</v>
      </c>
      <c r="J95" s="94">
        <v>70.299426257772296</v>
      </c>
      <c r="K95" s="94">
        <v>65.228762714081896</v>
      </c>
      <c r="L95" s="94">
        <v>60.7498935358457</v>
      </c>
      <c r="M95" s="94">
        <v>57.071216892209499</v>
      </c>
      <c r="N95" s="94">
        <v>54.143402913335102</v>
      </c>
      <c r="O95" s="94">
        <v>51.838257675237102</v>
      </c>
      <c r="P95" s="94">
        <v>50.011242262307299</v>
      </c>
      <c r="Q95" s="94">
        <v>48.590046766255</v>
      </c>
      <c r="R95" s="94">
        <v>47.631805007259302</v>
      </c>
      <c r="S95" s="94">
        <v>47.237031744563303</v>
      </c>
      <c r="T95" s="94">
        <v>47.355238873969803</v>
      </c>
      <c r="U95" s="94">
        <v>47.596851367919697</v>
      </c>
      <c r="V95" s="94">
        <v>48.069560281552498</v>
      </c>
      <c r="W95" s="94">
        <v>48.683528704342102</v>
      </c>
      <c r="X95" s="94">
        <v>49.398210285615598</v>
      </c>
      <c r="Y95" s="94">
        <v>50.248846994508902</v>
      </c>
    </row>
    <row r="96" spans="1:25" ht="12" x14ac:dyDescent="0.2">
      <c r="A96" s="1">
        <v>79</v>
      </c>
      <c r="B96" s="2" t="s">
        <v>330</v>
      </c>
      <c r="C96" s="15" t="s">
        <v>125</v>
      </c>
      <c r="D96" s="21"/>
      <c r="E96" s="21">
        <v>768</v>
      </c>
      <c r="F96" s="2" t="s">
        <v>73</v>
      </c>
      <c r="G96" s="21">
        <v>914</v>
      </c>
      <c r="H96" s="94">
        <v>81.615636604152897</v>
      </c>
      <c r="I96" s="94">
        <v>77.120669669619602</v>
      </c>
      <c r="J96" s="94">
        <v>72.105673815251095</v>
      </c>
      <c r="K96" s="94">
        <v>68.430454182342302</v>
      </c>
      <c r="L96" s="94">
        <v>66.028348193631103</v>
      </c>
      <c r="M96" s="94">
        <v>64.171488043615497</v>
      </c>
      <c r="N96" s="94">
        <v>62.349463791992797</v>
      </c>
      <c r="O96" s="94">
        <v>60.461625113342201</v>
      </c>
      <c r="P96" s="94">
        <v>58.537278231287203</v>
      </c>
      <c r="Q96" s="94">
        <v>56.672807732493602</v>
      </c>
      <c r="R96" s="94">
        <v>55.331478231460302</v>
      </c>
      <c r="S96" s="94">
        <v>54.599733591937699</v>
      </c>
      <c r="T96" s="94">
        <v>54.188220270429198</v>
      </c>
      <c r="U96" s="94">
        <v>53.706827920160897</v>
      </c>
      <c r="V96" s="94">
        <v>53.160999731598999</v>
      </c>
      <c r="W96" s="94">
        <v>52.745487574529001</v>
      </c>
      <c r="X96" s="94">
        <v>52.628257881580303</v>
      </c>
      <c r="Y96" s="94">
        <v>52.750660021690699</v>
      </c>
    </row>
    <row r="97" spans="1:25" ht="12" x14ac:dyDescent="0.2">
      <c r="A97" s="9">
        <v>80</v>
      </c>
      <c r="B97" s="10" t="s">
        <v>330</v>
      </c>
      <c r="C97" s="11" t="s">
        <v>296</v>
      </c>
      <c r="D97" s="23"/>
      <c r="E97" s="23">
        <v>1833</v>
      </c>
      <c r="F97" s="10" t="s">
        <v>69</v>
      </c>
      <c r="G97" s="23">
        <v>1828</v>
      </c>
      <c r="H97" s="97">
        <v>56.2620576803373</v>
      </c>
      <c r="I97" s="97">
        <v>56.406994474902802</v>
      </c>
      <c r="J97" s="97">
        <v>55.945063764434501</v>
      </c>
      <c r="K97" s="97">
        <v>53.982473759400897</v>
      </c>
      <c r="L97" s="97">
        <v>52.534851766950098</v>
      </c>
      <c r="M97" s="97">
        <v>52.631266948571103</v>
      </c>
      <c r="N97" s="97">
        <v>54.075991045485601</v>
      </c>
      <c r="O97" s="97">
        <v>55.886751677410601</v>
      </c>
      <c r="P97" s="97">
        <v>57.256485502715698</v>
      </c>
      <c r="Q97" s="97">
        <v>57.833954130948399</v>
      </c>
      <c r="R97" s="97">
        <v>57.659140898139697</v>
      </c>
      <c r="S97" s="97">
        <v>57.3937477524195</v>
      </c>
      <c r="T97" s="97">
        <v>57.982900962655499</v>
      </c>
      <c r="U97" s="97">
        <v>59.940233482100403</v>
      </c>
      <c r="V97" s="97">
        <v>62.0036505762315</v>
      </c>
      <c r="W97" s="97">
        <v>63.521253678022298</v>
      </c>
      <c r="X97" s="97">
        <v>64.531373604414895</v>
      </c>
      <c r="Y97" s="97">
        <v>65.466468255539695</v>
      </c>
    </row>
    <row r="98" spans="1:25" ht="12" x14ac:dyDescent="0.2">
      <c r="A98" s="12">
        <v>81</v>
      </c>
      <c r="B98" s="13" t="s">
        <v>330</v>
      </c>
      <c r="C98" s="14" t="s">
        <v>126</v>
      </c>
      <c r="D98" s="24"/>
      <c r="E98" s="24">
        <v>912</v>
      </c>
      <c r="F98" s="13" t="s">
        <v>71</v>
      </c>
      <c r="G98" s="24">
        <v>1833</v>
      </c>
      <c r="H98" s="96">
        <v>60.475605688924901</v>
      </c>
      <c r="I98" s="96">
        <v>62.492472269572403</v>
      </c>
      <c r="J98" s="96">
        <v>62.289636784492998</v>
      </c>
      <c r="K98" s="96">
        <v>58.965667952419601</v>
      </c>
      <c r="L98" s="96">
        <v>56.348486673592099</v>
      </c>
      <c r="M98" s="96">
        <v>55.644115588450198</v>
      </c>
      <c r="N98" s="96">
        <v>56.565234043487102</v>
      </c>
      <c r="O98" s="96">
        <v>57.950602317561902</v>
      </c>
      <c r="P98" s="96">
        <v>58.631414378938601</v>
      </c>
      <c r="Q98" s="96">
        <v>58.405029012145697</v>
      </c>
      <c r="R98" s="96">
        <v>57.519189833331303</v>
      </c>
      <c r="S98" s="96">
        <v>56.719363235601101</v>
      </c>
      <c r="T98" s="96">
        <v>56.912502081099802</v>
      </c>
      <c r="U98" s="96">
        <v>58.790567624066497</v>
      </c>
      <c r="V98" s="96">
        <v>60.688213530431298</v>
      </c>
      <c r="W98" s="96">
        <v>61.922259565193997</v>
      </c>
      <c r="X98" s="96">
        <v>62.679312345424101</v>
      </c>
      <c r="Y98" s="96">
        <v>63.488523942629399</v>
      </c>
    </row>
    <row r="99" spans="1:25" ht="12" x14ac:dyDescent="0.2">
      <c r="A99" s="1">
        <v>82</v>
      </c>
      <c r="B99" s="2" t="s">
        <v>330</v>
      </c>
      <c r="C99" s="15" t="s">
        <v>127</v>
      </c>
      <c r="D99" s="21"/>
      <c r="E99" s="21">
        <v>12</v>
      </c>
      <c r="F99" s="2" t="s">
        <v>73</v>
      </c>
      <c r="G99" s="21">
        <v>912</v>
      </c>
      <c r="H99" s="94">
        <v>52.837780827931901</v>
      </c>
      <c r="I99" s="94">
        <v>60.067689683548799</v>
      </c>
      <c r="J99" s="94">
        <v>60.565409038805598</v>
      </c>
      <c r="K99" s="94">
        <v>56.704397559803702</v>
      </c>
      <c r="L99" s="94">
        <v>52.030935345379397</v>
      </c>
      <c r="M99" s="94">
        <v>51.133207812196801</v>
      </c>
      <c r="N99" s="94">
        <v>54.228679818062403</v>
      </c>
      <c r="O99" s="94">
        <v>59.494712633459102</v>
      </c>
      <c r="P99" s="94">
        <v>63.723298995697803</v>
      </c>
      <c r="Q99" s="94">
        <v>64.811836738834899</v>
      </c>
      <c r="R99" s="94">
        <v>62.072130530639598</v>
      </c>
      <c r="S99" s="94">
        <v>58.888237418221102</v>
      </c>
      <c r="T99" s="94">
        <v>59.503383134714099</v>
      </c>
      <c r="U99" s="94">
        <v>63.529079806546399</v>
      </c>
      <c r="V99" s="94">
        <v>69.254991218649494</v>
      </c>
      <c r="W99" s="94">
        <v>72.952294266332899</v>
      </c>
      <c r="X99" s="94">
        <v>74.320575097732103</v>
      </c>
      <c r="Y99" s="94">
        <v>74.539429300263805</v>
      </c>
    </row>
    <row r="100" spans="1:25" ht="12" x14ac:dyDescent="0.2">
      <c r="A100" s="1">
        <v>83</v>
      </c>
      <c r="B100" s="2" t="s">
        <v>330</v>
      </c>
      <c r="C100" s="15" t="s">
        <v>128</v>
      </c>
      <c r="D100" s="21"/>
      <c r="E100" s="21">
        <v>818</v>
      </c>
      <c r="F100" s="2" t="s">
        <v>73</v>
      </c>
      <c r="G100" s="21">
        <v>912</v>
      </c>
      <c r="H100" s="94">
        <v>62.379021391598997</v>
      </c>
      <c r="I100" s="94">
        <v>64.616387770813901</v>
      </c>
      <c r="J100" s="94">
        <v>64.758284282638101</v>
      </c>
      <c r="K100" s="94">
        <v>59.800330319415103</v>
      </c>
      <c r="L100" s="94">
        <v>56.401131575833197</v>
      </c>
      <c r="M100" s="94">
        <v>55.524270163769103</v>
      </c>
      <c r="N100" s="94">
        <v>56.305697886679702</v>
      </c>
      <c r="O100" s="94">
        <v>56.947145032190697</v>
      </c>
      <c r="P100" s="94">
        <v>56.826960367839298</v>
      </c>
      <c r="Q100" s="94">
        <v>55.762732325928198</v>
      </c>
      <c r="R100" s="94">
        <v>54.776637524789102</v>
      </c>
      <c r="S100" s="94">
        <v>53.937047637143003</v>
      </c>
      <c r="T100" s="94">
        <v>53.738476440389903</v>
      </c>
      <c r="U100" s="94">
        <v>55.677589770580802</v>
      </c>
      <c r="V100" s="94">
        <v>57.450191687762903</v>
      </c>
      <c r="W100" s="94">
        <v>58.642856049595501</v>
      </c>
      <c r="X100" s="94">
        <v>59.560166715464703</v>
      </c>
      <c r="Y100" s="94">
        <v>60.881022674889003</v>
      </c>
    </row>
    <row r="101" spans="1:25" ht="12" x14ac:dyDescent="0.2">
      <c r="A101" s="1">
        <v>84</v>
      </c>
      <c r="B101" s="2" t="s">
        <v>330</v>
      </c>
      <c r="C101" s="15" t="s">
        <v>129</v>
      </c>
      <c r="D101" s="21"/>
      <c r="E101" s="21">
        <v>434</v>
      </c>
      <c r="F101" s="2" t="s">
        <v>73</v>
      </c>
      <c r="G101" s="21">
        <v>912</v>
      </c>
      <c r="H101" s="94">
        <v>49.4916183525146</v>
      </c>
      <c r="I101" s="94">
        <v>47.7334896822003</v>
      </c>
      <c r="J101" s="94">
        <v>44.501165121124899</v>
      </c>
      <c r="K101" s="94">
        <v>41.644042903555999</v>
      </c>
      <c r="L101" s="94">
        <v>41.967909319953598</v>
      </c>
      <c r="M101" s="94">
        <v>44.948773481747601</v>
      </c>
      <c r="N101" s="94">
        <v>49.692084632753399</v>
      </c>
      <c r="O101" s="94">
        <v>54.125946540676999</v>
      </c>
      <c r="P101" s="94">
        <v>57.297176790093403</v>
      </c>
      <c r="Q101" s="94">
        <v>58.172056125530503</v>
      </c>
      <c r="R101" s="94">
        <v>57.941091817231801</v>
      </c>
      <c r="S101" s="94">
        <v>58.292591832782101</v>
      </c>
      <c r="T101" s="94">
        <v>60.855297413008003</v>
      </c>
      <c r="U101" s="94">
        <v>65.1045607867283</v>
      </c>
      <c r="V101" s="94">
        <v>68.601556494034497</v>
      </c>
      <c r="W101" s="94">
        <v>70.8727205426962</v>
      </c>
      <c r="X101" s="94">
        <v>71.860556259608103</v>
      </c>
      <c r="Y101" s="94">
        <v>72.305967759384103</v>
      </c>
    </row>
    <row r="102" spans="1:25" ht="12" x14ac:dyDescent="0.2">
      <c r="A102" s="1">
        <v>85</v>
      </c>
      <c r="B102" s="2" t="s">
        <v>330</v>
      </c>
      <c r="C102" s="15" t="s">
        <v>130</v>
      </c>
      <c r="D102" s="21"/>
      <c r="E102" s="21">
        <v>504</v>
      </c>
      <c r="F102" s="2" t="s">
        <v>73</v>
      </c>
      <c r="G102" s="21">
        <v>912</v>
      </c>
      <c r="H102" s="94">
        <v>51.7759484243172</v>
      </c>
      <c r="I102" s="94">
        <v>52.3801514786906</v>
      </c>
      <c r="J102" s="94">
        <v>53.383789963503403</v>
      </c>
      <c r="K102" s="94">
        <v>52.909203387875699</v>
      </c>
      <c r="L102" s="94">
        <v>52.701986013769101</v>
      </c>
      <c r="M102" s="94">
        <v>53.062087587588799</v>
      </c>
      <c r="N102" s="94">
        <v>54.458668121997597</v>
      </c>
      <c r="O102" s="94">
        <v>57.245060100754998</v>
      </c>
      <c r="P102" s="94">
        <v>59.889886298078501</v>
      </c>
      <c r="Q102" s="94">
        <v>62.4675666253194</v>
      </c>
      <c r="R102" s="94">
        <v>63.665808528969499</v>
      </c>
      <c r="S102" s="94">
        <v>64.950822649082994</v>
      </c>
      <c r="T102" s="94">
        <v>66.968565013425604</v>
      </c>
      <c r="U102" s="94">
        <v>70.724412728610105</v>
      </c>
      <c r="V102" s="94">
        <v>74.001991519859999</v>
      </c>
      <c r="W102" s="94">
        <v>76.833927126085598</v>
      </c>
      <c r="X102" s="94">
        <v>79.125409839936196</v>
      </c>
      <c r="Y102" s="94">
        <v>81.0617749437572</v>
      </c>
    </row>
    <row r="103" spans="1:25" ht="12" x14ac:dyDescent="0.2">
      <c r="A103" s="1">
        <v>86</v>
      </c>
      <c r="B103" s="2" t="s">
        <v>330</v>
      </c>
      <c r="C103" s="15" t="s">
        <v>131</v>
      </c>
      <c r="D103" s="21"/>
      <c r="E103" s="21">
        <v>729</v>
      </c>
      <c r="F103" s="2" t="s">
        <v>73</v>
      </c>
      <c r="G103" s="21">
        <v>912</v>
      </c>
      <c r="H103" s="94">
        <v>81.645509836806497</v>
      </c>
      <c r="I103" s="94">
        <v>76.908140419556503</v>
      </c>
      <c r="J103" s="94">
        <v>72.435983327540995</v>
      </c>
      <c r="K103" s="94">
        <v>69.205073610680799</v>
      </c>
      <c r="L103" s="94">
        <v>66.6789493845735</v>
      </c>
      <c r="M103" s="94">
        <v>64.215914698305298</v>
      </c>
      <c r="N103" s="94">
        <v>61.649920272813098</v>
      </c>
      <c r="O103" s="94">
        <v>59.258943023409998</v>
      </c>
      <c r="P103" s="94">
        <v>57.220379527148701</v>
      </c>
      <c r="Q103" s="94">
        <v>56.164495435322898</v>
      </c>
      <c r="R103" s="94">
        <v>55.8233736094002</v>
      </c>
      <c r="S103" s="94">
        <v>55.866996321520197</v>
      </c>
      <c r="T103" s="94">
        <v>55.849376864557598</v>
      </c>
      <c r="U103" s="94">
        <v>55.688531071522199</v>
      </c>
      <c r="V103" s="94">
        <v>55.488399398293801</v>
      </c>
      <c r="W103" s="94">
        <v>55.415357524672203</v>
      </c>
      <c r="X103" s="94">
        <v>55.6293621158093</v>
      </c>
      <c r="Y103" s="94">
        <v>56.094138801580698</v>
      </c>
    </row>
    <row r="104" spans="1:25" ht="12" x14ac:dyDescent="0.2">
      <c r="A104" s="1">
        <v>87</v>
      </c>
      <c r="B104" s="2" t="s">
        <v>330</v>
      </c>
      <c r="C104" s="15" t="s">
        <v>132</v>
      </c>
      <c r="D104" s="21"/>
      <c r="E104" s="21">
        <v>788</v>
      </c>
      <c r="F104" s="2" t="s">
        <v>73</v>
      </c>
      <c r="G104" s="21">
        <v>912</v>
      </c>
      <c r="H104" s="94">
        <v>45.889588500822597</v>
      </c>
      <c r="I104" s="94">
        <v>49.619217607607702</v>
      </c>
      <c r="J104" s="94">
        <v>52.122132897603201</v>
      </c>
      <c r="K104" s="94">
        <v>51.646180896935498</v>
      </c>
      <c r="L104" s="94">
        <v>51.104483875354603</v>
      </c>
      <c r="M104" s="94">
        <v>51.620677497866701</v>
      </c>
      <c r="N104" s="94">
        <v>55.096653982949803</v>
      </c>
      <c r="O104" s="94">
        <v>61.055646064674399</v>
      </c>
      <c r="P104" s="94">
        <v>65.111730154156007</v>
      </c>
      <c r="Q104" s="94">
        <v>67.193960732693697</v>
      </c>
      <c r="R104" s="94">
        <v>66.691626913942997</v>
      </c>
      <c r="S104" s="94">
        <v>65.502425061772499</v>
      </c>
      <c r="T104" s="94">
        <v>66.164995518201195</v>
      </c>
      <c r="U104" s="94">
        <v>70.635979441579593</v>
      </c>
      <c r="V104" s="94">
        <v>75.451595617462004</v>
      </c>
      <c r="W104" s="94">
        <v>78.552115533482507</v>
      </c>
      <c r="X104" s="94">
        <v>79.599798893093805</v>
      </c>
      <c r="Y104" s="94">
        <v>79.695828688199398</v>
      </c>
    </row>
    <row r="105" spans="1:25" ht="12" x14ac:dyDescent="0.2">
      <c r="A105" s="1">
        <v>88</v>
      </c>
      <c r="B105" s="2" t="s">
        <v>330</v>
      </c>
      <c r="C105" s="15" t="s">
        <v>133</v>
      </c>
      <c r="D105" s="21"/>
      <c r="E105" s="21">
        <v>732</v>
      </c>
      <c r="F105" s="2" t="s">
        <v>73</v>
      </c>
      <c r="G105" s="21">
        <v>912</v>
      </c>
      <c r="H105" s="94">
        <v>45.0460184845737</v>
      </c>
      <c r="I105" s="94">
        <v>44.068941232085699</v>
      </c>
      <c r="J105" s="94">
        <v>44.109700110191802</v>
      </c>
      <c r="K105" s="94">
        <v>42.930609697235198</v>
      </c>
      <c r="L105" s="94">
        <v>42.410434190797197</v>
      </c>
      <c r="M105" s="94">
        <v>42.663780616276</v>
      </c>
      <c r="N105" s="94">
        <v>43.938836324899803</v>
      </c>
      <c r="O105" s="94">
        <v>45.8803158291107</v>
      </c>
      <c r="P105" s="94">
        <v>48.023004416790897</v>
      </c>
      <c r="Q105" s="94">
        <v>49.787922328276402</v>
      </c>
      <c r="R105" s="94">
        <v>50.849600000000002</v>
      </c>
      <c r="S105" s="94">
        <v>51.825757448300998</v>
      </c>
      <c r="T105" s="94">
        <v>52.970705490512699</v>
      </c>
      <c r="U105" s="94">
        <v>54.999863605139403</v>
      </c>
      <c r="V105" s="94">
        <v>57.000662921910703</v>
      </c>
      <c r="W105" s="94">
        <v>58.976606426911601</v>
      </c>
      <c r="X105" s="94">
        <v>60.745424110987898</v>
      </c>
      <c r="Y105" s="94">
        <v>62.263263738647602</v>
      </c>
    </row>
    <row r="106" spans="1:25" ht="12" x14ac:dyDescent="0.2">
      <c r="A106" s="12">
        <v>89</v>
      </c>
      <c r="B106" s="13" t="s">
        <v>330</v>
      </c>
      <c r="C106" s="14" t="s">
        <v>134</v>
      </c>
      <c r="D106" s="24"/>
      <c r="E106" s="24">
        <v>922</v>
      </c>
      <c r="F106" s="13" t="s">
        <v>71</v>
      </c>
      <c r="G106" s="24">
        <v>1833</v>
      </c>
      <c r="H106" s="96">
        <v>52.776825741451603</v>
      </c>
      <c r="I106" s="96">
        <v>51.4138053568239</v>
      </c>
      <c r="J106" s="96">
        <v>50.706818836991502</v>
      </c>
      <c r="K106" s="96">
        <v>49.756975828474197</v>
      </c>
      <c r="L106" s="96">
        <v>49.2056829234443</v>
      </c>
      <c r="M106" s="96">
        <v>49.925676618921301</v>
      </c>
      <c r="N106" s="96">
        <v>51.780068627878997</v>
      </c>
      <c r="O106" s="96">
        <v>53.9330164823999</v>
      </c>
      <c r="P106" s="96">
        <v>55.916689930573</v>
      </c>
      <c r="Q106" s="96">
        <v>57.260010019810203</v>
      </c>
      <c r="R106" s="96">
        <v>57.804179952323999</v>
      </c>
      <c r="S106" s="96">
        <v>58.113252907656602</v>
      </c>
      <c r="T106" s="96">
        <v>59.156286617157299</v>
      </c>
      <c r="U106" s="96">
        <v>61.228867076669999</v>
      </c>
      <c r="V106" s="96">
        <v>63.512048730635101</v>
      </c>
      <c r="W106" s="96">
        <v>65.399021120885607</v>
      </c>
      <c r="X106" s="96">
        <v>66.756367107037903</v>
      </c>
      <c r="Y106" s="96">
        <v>67.890923844015504</v>
      </c>
    </row>
    <row r="107" spans="1:25" ht="12" x14ac:dyDescent="0.2">
      <c r="A107" s="1">
        <v>90</v>
      </c>
      <c r="B107" s="2" t="s">
        <v>330</v>
      </c>
      <c r="C107" s="15" t="s">
        <v>135</v>
      </c>
      <c r="D107" s="21"/>
      <c r="E107" s="21">
        <v>51</v>
      </c>
      <c r="F107" s="2" t="s">
        <v>73</v>
      </c>
      <c r="G107" s="21">
        <v>922</v>
      </c>
      <c r="H107" s="94">
        <v>44.838114305687199</v>
      </c>
      <c r="I107" s="94">
        <v>48.445527849247803</v>
      </c>
      <c r="J107" s="94">
        <v>52.884509721156697</v>
      </c>
      <c r="K107" s="94">
        <v>54.156095639844402</v>
      </c>
      <c r="L107" s="94">
        <v>52.200646813656</v>
      </c>
      <c r="M107" s="94">
        <v>51.463569771382403</v>
      </c>
      <c r="N107" s="94">
        <v>54.046551447835803</v>
      </c>
      <c r="O107" s="94">
        <v>60.439938584072301</v>
      </c>
      <c r="P107" s="94">
        <v>68.945264518579606</v>
      </c>
      <c r="Q107" s="94">
        <v>73.471171848890705</v>
      </c>
      <c r="R107" s="94">
        <v>71.825416937911299</v>
      </c>
      <c r="S107" s="94">
        <v>69.777049594733398</v>
      </c>
      <c r="T107" s="94">
        <v>71.454810725330105</v>
      </c>
      <c r="U107" s="94">
        <v>75.990575819805599</v>
      </c>
      <c r="V107" s="94">
        <v>80.446574093739002</v>
      </c>
      <c r="W107" s="94">
        <v>82.363770893900593</v>
      </c>
      <c r="X107" s="94">
        <v>81.866872077558597</v>
      </c>
      <c r="Y107" s="94">
        <v>80.922979982871595</v>
      </c>
    </row>
    <row r="108" spans="1:25" ht="12" x14ac:dyDescent="0.2">
      <c r="A108" s="1">
        <v>91</v>
      </c>
      <c r="B108" s="2" t="s">
        <v>330</v>
      </c>
      <c r="C108" s="15" t="s">
        <v>136</v>
      </c>
      <c r="D108" s="21">
        <v>4</v>
      </c>
      <c r="E108" s="21">
        <v>31</v>
      </c>
      <c r="F108" s="2" t="s">
        <v>73</v>
      </c>
      <c r="G108" s="21">
        <v>922</v>
      </c>
      <c r="H108" s="94">
        <v>40.076493169285797</v>
      </c>
      <c r="I108" s="94">
        <v>43.383277858533702</v>
      </c>
      <c r="J108" s="94">
        <v>46.406442520726102</v>
      </c>
      <c r="K108" s="94">
        <v>46.863806316611701</v>
      </c>
      <c r="L108" s="94">
        <v>46.437524426404998</v>
      </c>
      <c r="M108" s="94">
        <v>47.239053727763903</v>
      </c>
      <c r="N108" s="94">
        <v>49.028837002004302</v>
      </c>
      <c r="O108" s="94">
        <v>52.460421587358297</v>
      </c>
      <c r="P108" s="94">
        <v>56.993653914717001</v>
      </c>
      <c r="Q108" s="94">
        <v>60.440069726510501</v>
      </c>
      <c r="R108" s="94">
        <v>60.733312308964202</v>
      </c>
      <c r="S108" s="94">
        <v>59.601902634664803</v>
      </c>
      <c r="T108" s="94">
        <v>59.9646609275038</v>
      </c>
      <c r="U108" s="94">
        <v>64.261495387934502</v>
      </c>
      <c r="V108" s="94">
        <v>68.423362278892597</v>
      </c>
      <c r="W108" s="94">
        <v>70.306648465515593</v>
      </c>
      <c r="X108" s="94">
        <v>71.029377406843196</v>
      </c>
      <c r="Y108" s="94">
        <v>72.283461172622907</v>
      </c>
    </row>
    <row r="109" spans="1:25" ht="12" x14ac:dyDescent="0.2">
      <c r="A109" s="1">
        <v>92</v>
      </c>
      <c r="B109" s="2" t="s">
        <v>330</v>
      </c>
      <c r="C109" s="15" t="s">
        <v>137</v>
      </c>
      <c r="D109" s="21"/>
      <c r="E109" s="21">
        <v>48</v>
      </c>
      <c r="F109" s="2" t="s">
        <v>73</v>
      </c>
      <c r="G109" s="21">
        <v>922</v>
      </c>
      <c r="H109" s="94">
        <v>30.1643643512575</v>
      </c>
      <c r="I109" s="94">
        <v>26.4763902433223</v>
      </c>
      <c r="J109" s="94">
        <v>27.8787313650298</v>
      </c>
      <c r="K109" s="94">
        <v>28.291541593045501</v>
      </c>
      <c r="L109" s="94">
        <v>30.140630892119901</v>
      </c>
      <c r="M109" s="94">
        <v>32.330495066420703</v>
      </c>
      <c r="N109" s="94">
        <v>33.973307776949603</v>
      </c>
      <c r="O109" s="94">
        <v>35.404920313833699</v>
      </c>
      <c r="P109" s="94">
        <v>37.976292121540098</v>
      </c>
      <c r="Q109" s="94">
        <v>40.264810967716897</v>
      </c>
      <c r="R109" s="94">
        <v>45.179538831333502</v>
      </c>
      <c r="S109" s="94">
        <v>52.4903159467761</v>
      </c>
      <c r="T109" s="94">
        <v>57.776557958048002</v>
      </c>
      <c r="U109" s="94">
        <v>63.697921076855401</v>
      </c>
      <c r="V109" s="94">
        <v>67.568472609896304</v>
      </c>
      <c r="W109" s="94">
        <v>68.595146861794603</v>
      </c>
      <c r="X109" s="94">
        <v>67.973920311738297</v>
      </c>
      <c r="Y109" s="94">
        <v>67.338505324326903</v>
      </c>
    </row>
    <row r="110" spans="1:25" ht="12" x14ac:dyDescent="0.2">
      <c r="A110" s="1">
        <v>93</v>
      </c>
      <c r="B110" s="2" t="s">
        <v>330</v>
      </c>
      <c r="C110" s="15" t="s">
        <v>138</v>
      </c>
      <c r="D110" s="21">
        <v>5</v>
      </c>
      <c r="E110" s="21">
        <v>196</v>
      </c>
      <c r="F110" s="2" t="s">
        <v>73</v>
      </c>
      <c r="G110" s="21">
        <v>922</v>
      </c>
      <c r="H110" s="94">
        <v>42.305198426658102</v>
      </c>
      <c r="I110" s="94">
        <v>44.898157571335297</v>
      </c>
      <c r="J110" s="94">
        <v>46.8068518372176</v>
      </c>
      <c r="K110" s="94">
        <v>48.296473609647499</v>
      </c>
      <c r="L110" s="94">
        <v>50.083690068739998</v>
      </c>
      <c r="M110" s="94">
        <v>53.247041908181899</v>
      </c>
      <c r="N110" s="94">
        <v>58.064447739712101</v>
      </c>
      <c r="O110" s="94">
        <v>63.308956145173298</v>
      </c>
      <c r="P110" s="94">
        <v>68.344764036883305</v>
      </c>
      <c r="Q110" s="94">
        <v>72.685989860457695</v>
      </c>
      <c r="R110" s="94">
        <v>76.6417505074632</v>
      </c>
      <c r="S110" s="94">
        <v>79.975247228606904</v>
      </c>
      <c r="T110" s="94">
        <v>82.786631511205101</v>
      </c>
      <c r="U110" s="94">
        <v>85.1099406867054</v>
      </c>
      <c r="V110" s="94">
        <v>86.430545942599295</v>
      </c>
      <c r="W110" s="94">
        <v>86.061838629468895</v>
      </c>
      <c r="X110" s="94">
        <v>85.052222909850101</v>
      </c>
      <c r="Y110" s="94">
        <v>84.467980156716806</v>
      </c>
    </row>
    <row r="111" spans="1:25" ht="12" x14ac:dyDescent="0.2">
      <c r="A111" s="1">
        <v>94</v>
      </c>
      <c r="B111" s="2" t="s">
        <v>330</v>
      </c>
      <c r="C111" s="15" t="s">
        <v>139</v>
      </c>
      <c r="D111" s="21">
        <v>6</v>
      </c>
      <c r="E111" s="21">
        <v>268</v>
      </c>
      <c r="F111" s="2" t="s">
        <v>73</v>
      </c>
      <c r="G111" s="21">
        <v>922</v>
      </c>
      <c r="H111" s="94">
        <v>49.959623761276703</v>
      </c>
      <c r="I111" s="94">
        <v>54.975509582497402</v>
      </c>
      <c r="J111" s="94">
        <v>58.113369720752601</v>
      </c>
      <c r="K111" s="94">
        <v>59.158586478152998</v>
      </c>
      <c r="L111" s="94">
        <v>58.402400535878897</v>
      </c>
      <c r="M111" s="94">
        <v>59.481773318946999</v>
      </c>
      <c r="N111" s="94">
        <v>62.0886612871248</v>
      </c>
      <c r="O111" s="94">
        <v>65.320440651434595</v>
      </c>
      <c r="P111" s="94">
        <v>68.663919755627106</v>
      </c>
      <c r="Q111" s="94">
        <v>69.540972760381393</v>
      </c>
      <c r="R111" s="94">
        <v>67.594834649081406</v>
      </c>
      <c r="S111" s="94">
        <v>65.015048344893998</v>
      </c>
      <c r="T111" s="94">
        <v>66.175131825552995</v>
      </c>
      <c r="U111" s="94">
        <v>71.004107616983802</v>
      </c>
      <c r="V111" s="94">
        <v>75.264081003084897</v>
      </c>
      <c r="W111" s="94">
        <v>77.393629852357705</v>
      </c>
      <c r="X111" s="94">
        <v>78.080617672881303</v>
      </c>
      <c r="Y111" s="94">
        <v>78.852401755423102</v>
      </c>
    </row>
    <row r="112" spans="1:25" ht="12" x14ac:dyDescent="0.2">
      <c r="A112" s="1">
        <v>95</v>
      </c>
      <c r="B112" s="2" t="s">
        <v>330</v>
      </c>
      <c r="C112" s="15" t="s">
        <v>140</v>
      </c>
      <c r="D112" s="21"/>
      <c r="E112" s="21">
        <v>368</v>
      </c>
      <c r="F112" s="2" t="s">
        <v>73</v>
      </c>
      <c r="G112" s="21">
        <v>922</v>
      </c>
      <c r="H112" s="94">
        <v>73.654105429876594</v>
      </c>
      <c r="I112" s="94">
        <v>69.942243935431506</v>
      </c>
      <c r="J112" s="94">
        <v>65.458671703887802</v>
      </c>
      <c r="K112" s="94">
        <v>60.910681709731399</v>
      </c>
      <c r="L112" s="94">
        <v>59.1973418569819</v>
      </c>
      <c r="M112" s="94">
        <v>57.864560204801698</v>
      </c>
      <c r="N112" s="94">
        <v>56.729787628625502</v>
      </c>
      <c r="O112" s="94">
        <v>55.627468105257996</v>
      </c>
      <c r="P112" s="94">
        <v>54.848975634772998</v>
      </c>
      <c r="Q112" s="94">
        <v>54.3735368781538</v>
      </c>
      <c r="R112" s="94">
        <v>54.150392073611002</v>
      </c>
      <c r="S112" s="94">
        <v>53.937028578432901</v>
      </c>
      <c r="T112" s="94">
        <v>53.861726251044402</v>
      </c>
      <c r="U112" s="94">
        <v>54.516464467543898</v>
      </c>
      <c r="V112" s="94">
        <v>54.857897761669904</v>
      </c>
      <c r="W112" s="94">
        <v>55.388809066681198</v>
      </c>
      <c r="X112" s="94">
        <v>56.1708464450302</v>
      </c>
      <c r="Y112" s="94">
        <v>57.199000856068402</v>
      </c>
    </row>
    <row r="113" spans="1:25" ht="12" x14ac:dyDescent="0.2">
      <c r="A113" s="1">
        <v>96</v>
      </c>
      <c r="B113" s="2" t="s">
        <v>330</v>
      </c>
      <c r="C113" s="15" t="s">
        <v>141</v>
      </c>
      <c r="D113" s="21"/>
      <c r="E113" s="21">
        <v>376</v>
      </c>
      <c r="F113" s="2" t="s">
        <v>73</v>
      </c>
      <c r="G113" s="21">
        <v>922</v>
      </c>
      <c r="H113" s="94">
        <v>64.169421858320206</v>
      </c>
      <c r="I113" s="94">
        <v>67.344011488883893</v>
      </c>
      <c r="J113" s="94">
        <v>67.125997667148297</v>
      </c>
      <c r="K113" s="94">
        <v>65.059574599697598</v>
      </c>
      <c r="L113" s="94">
        <v>63.6537211800688</v>
      </c>
      <c r="M113" s="94">
        <v>64.295346633636299</v>
      </c>
      <c r="N113" s="94">
        <v>65.670873745754903</v>
      </c>
      <c r="O113" s="94">
        <v>66.420663434216493</v>
      </c>
      <c r="P113" s="94">
        <v>66.166775949911298</v>
      </c>
      <c r="Q113" s="94">
        <v>65.052674882987205</v>
      </c>
      <c r="R113" s="94">
        <v>64.353308372811398</v>
      </c>
      <c r="S113" s="94">
        <v>64.260161033493304</v>
      </c>
      <c r="T113" s="94">
        <v>65.305824690437802</v>
      </c>
      <c r="U113" s="94">
        <v>67.516261397740095</v>
      </c>
      <c r="V113" s="94">
        <v>69.670347984802405</v>
      </c>
      <c r="W113" s="94">
        <v>71.195802790988694</v>
      </c>
      <c r="X113" s="94">
        <v>72.409782237322204</v>
      </c>
      <c r="Y113" s="94">
        <v>73.783476464651798</v>
      </c>
    </row>
    <row r="114" spans="1:25" ht="12" x14ac:dyDescent="0.2">
      <c r="A114" s="1">
        <v>97</v>
      </c>
      <c r="B114" s="2" t="s">
        <v>330</v>
      </c>
      <c r="C114" s="15" t="s">
        <v>142</v>
      </c>
      <c r="D114" s="21"/>
      <c r="E114" s="21">
        <v>400</v>
      </c>
      <c r="F114" s="2" t="s">
        <v>73</v>
      </c>
      <c r="G114" s="21">
        <v>922</v>
      </c>
      <c r="H114" s="94">
        <v>65.926519474031494</v>
      </c>
      <c r="I114" s="94">
        <v>58.246780630289102</v>
      </c>
      <c r="J114" s="94">
        <v>51.476825824693002</v>
      </c>
      <c r="K114" s="94">
        <v>47.801649884431001</v>
      </c>
      <c r="L114" s="94">
        <v>48.250187035581099</v>
      </c>
      <c r="M114" s="94">
        <v>49.101538250807103</v>
      </c>
      <c r="N114" s="94">
        <v>49.376422384353098</v>
      </c>
      <c r="O114" s="94">
        <v>49.660127514962703</v>
      </c>
      <c r="P114" s="94">
        <v>49.768091402368498</v>
      </c>
      <c r="Q114" s="94">
        <v>50.612849444874001</v>
      </c>
      <c r="R114" s="94">
        <v>52.399780387591001</v>
      </c>
      <c r="S114" s="94">
        <v>55.379139722779897</v>
      </c>
      <c r="T114" s="94">
        <v>59.300346456067601</v>
      </c>
      <c r="U114" s="94">
        <v>62.812999221961903</v>
      </c>
      <c r="V114" s="94">
        <v>64.301457240317703</v>
      </c>
      <c r="W114" s="94">
        <v>66.258778702396697</v>
      </c>
      <c r="X114" s="94">
        <v>68.781904992430498</v>
      </c>
      <c r="Y114" s="94">
        <v>71.778258265093896</v>
      </c>
    </row>
    <row r="115" spans="1:25" ht="12" x14ac:dyDescent="0.2">
      <c r="A115" s="1">
        <v>98</v>
      </c>
      <c r="B115" s="2" t="s">
        <v>330</v>
      </c>
      <c r="C115" s="15" t="s">
        <v>143</v>
      </c>
      <c r="D115" s="21"/>
      <c r="E115" s="21">
        <v>414</v>
      </c>
      <c r="F115" s="2" t="s">
        <v>73</v>
      </c>
      <c r="G115" s="21">
        <v>922</v>
      </c>
      <c r="H115" s="94">
        <v>30.417551001256001</v>
      </c>
      <c r="I115" s="94">
        <v>32.446636779644997</v>
      </c>
      <c r="J115" s="94">
        <v>31.8574367164343</v>
      </c>
      <c r="K115" s="94">
        <v>32.301186592971</v>
      </c>
      <c r="L115" s="94">
        <v>37.365664968792302</v>
      </c>
      <c r="M115" s="94">
        <v>46.149763821471502</v>
      </c>
      <c r="N115" s="94">
        <v>55.0767815548828</v>
      </c>
      <c r="O115" s="94">
        <v>59.013834734987803</v>
      </c>
      <c r="P115" s="94">
        <v>53.718348393077697</v>
      </c>
      <c r="Q115" s="94">
        <v>47.016428885122501</v>
      </c>
      <c r="R115" s="94">
        <v>45.237682354622201</v>
      </c>
      <c r="S115" s="94">
        <v>46.8753487509411</v>
      </c>
      <c r="T115" s="94">
        <v>51.340879820981698</v>
      </c>
      <c r="U115" s="94">
        <v>55.582117055449601</v>
      </c>
      <c r="V115" s="94">
        <v>57.4653356601154</v>
      </c>
      <c r="W115" s="94">
        <v>56.676450935903702</v>
      </c>
      <c r="X115" s="94">
        <v>55.766541346786497</v>
      </c>
      <c r="Y115" s="94">
        <v>56.016115407371103</v>
      </c>
    </row>
    <row r="116" spans="1:25" ht="12" x14ac:dyDescent="0.2">
      <c r="A116" s="1">
        <v>99</v>
      </c>
      <c r="B116" s="2" t="s">
        <v>330</v>
      </c>
      <c r="C116" s="15" t="s">
        <v>144</v>
      </c>
      <c r="D116" s="21"/>
      <c r="E116" s="21">
        <v>422</v>
      </c>
      <c r="F116" s="2" t="s">
        <v>73</v>
      </c>
      <c r="G116" s="21">
        <v>922</v>
      </c>
      <c r="H116" s="94">
        <v>50.750292204008602</v>
      </c>
      <c r="I116" s="94">
        <v>48.407145433715399</v>
      </c>
      <c r="J116" s="94">
        <v>47.436541566662399</v>
      </c>
      <c r="K116" s="94">
        <v>49.132936566210198</v>
      </c>
      <c r="L116" s="94">
        <v>52.433659765338199</v>
      </c>
      <c r="M116" s="94">
        <v>53.939306881691898</v>
      </c>
      <c r="N116" s="94">
        <v>55.780479985972697</v>
      </c>
      <c r="O116" s="94">
        <v>58.796224110205003</v>
      </c>
      <c r="P116" s="94">
        <v>62.864938432366699</v>
      </c>
      <c r="Q116" s="94">
        <v>68.258919037680499</v>
      </c>
      <c r="R116" s="94">
        <v>72.588860938200199</v>
      </c>
      <c r="S116" s="94">
        <v>74.924055303234297</v>
      </c>
      <c r="T116" s="94">
        <v>75.562033146156907</v>
      </c>
      <c r="U116" s="94">
        <v>77.301055657825998</v>
      </c>
      <c r="V116" s="94">
        <v>78.846067215239103</v>
      </c>
      <c r="W116" s="94">
        <v>82.1854504947826</v>
      </c>
      <c r="X116" s="94">
        <v>85.589468764328103</v>
      </c>
      <c r="Y116" s="94">
        <v>87.668305868077994</v>
      </c>
    </row>
    <row r="117" spans="1:25" ht="12" x14ac:dyDescent="0.2">
      <c r="A117" s="1">
        <v>100</v>
      </c>
      <c r="B117" s="2" t="s">
        <v>330</v>
      </c>
      <c r="C117" s="15" t="s">
        <v>145</v>
      </c>
      <c r="D117" s="21"/>
      <c r="E117" s="21">
        <v>512</v>
      </c>
      <c r="F117" s="2" t="s">
        <v>73</v>
      </c>
      <c r="G117" s="21">
        <v>922</v>
      </c>
      <c r="H117" s="94">
        <v>31.775203969677101</v>
      </c>
      <c r="I117" s="94">
        <v>33.329765077339303</v>
      </c>
      <c r="J117" s="94">
        <v>34.726448453330399</v>
      </c>
      <c r="K117" s="94">
        <v>34.3289968936854</v>
      </c>
      <c r="L117" s="94">
        <v>32.393293725130903</v>
      </c>
      <c r="M117" s="94">
        <v>32.910292650224697</v>
      </c>
      <c r="N117" s="94">
        <v>36.173700708268598</v>
      </c>
      <c r="O117" s="94">
        <v>40.2057514467215</v>
      </c>
      <c r="P117" s="94">
        <v>47.718044051370498</v>
      </c>
      <c r="Q117" s="94">
        <v>55.128537324511498</v>
      </c>
      <c r="R117" s="94">
        <v>57.354399162669203</v>
      </c>
      <c r="S117" s="94">
        <v>58.918978999287098</v>
      </c>
      <c r="T117" s="94">
        <v>62.137118198713203</v>
      </c>
      <c r="U117" s="94">
        <v>66.424249799248898</v>
      </c>
      <c r="V117" s="94">
        <v>72.516077269269104</v>
      </c>
      <c r="W117" s="94">
        <v>75.559061441576503</v>
      </c>
      <c r="X117" s="94">
        <v>75.797922197221993</v>
      </c>
      <c r="Y117" s="94">
        <v>74.541180245240199</v>
      </c>
    </row>
    <row r="118" spans="1:25" ht="12" x14ac:dyDescent="0.2">
      <c r="A118" s="1">
        <v>101</v>
      </c>
      <c r="B118" s="2" t="s">
        <v>330</v>
      </c>
      <c r="C118" s="15" t="s">
        <v>146</v>
      </c>
      <c r="D118" s="21"/>
      <c r="E118" s="21">
        <v>634</v>
      </c>
      <c r="F118" s="2" t="s">
        <v>73</v>
      </c>
      <c r="G118" s="21">
        <v>922</v>
      </c>
      <c r="H118" s="94">
        <v>16.866704867510201</v>
      </c>
      <c r="I118" s="94">
        <v>18.103189949509002</v>
      </c>
      <c r="J118" s="94">
        <v>19.3019687424163</v>
      </c>
      <c r="K118" s="94">
        <v>21.106294281093302</v>
      </c>
      <c r="L118" s="94">
        <v>24.208151706434599</v>
      </c>
      <c r="M118" s="94">
        <v>27.104292247935199</v>
      </c>
      <c r="N118" s="94">
        <v>29.616815504504601</v>
      </c>
      <c r="O118" s="94">
        <v>33.060092486124297</v>
      </c>
      <c r="P118" s="94">
        <v>37.895423019790996</v>
      </c>
      <c r="Q118" s="94">
        <v>43.184183737457097</v>
      </c>
      <c r="R118" s="94">
        <v>47.333865482863999</v>
      </c>
      <c r="S118" s="94">
        <v>51.134087717263398</v>
      </c>
      <c r="T118" s="94">
        <v>53.918672595270301</v>
      </c>
      <c r="U118" s="94">
        <v>55.556568449443603</v>
      </c>
      <c r="V118" s="94">
        <v>56.189236035732598</v>
      </c>
      <c r="W118" s="94">
        <v>56.114395745405901</v>
      </c>
      <c r="X118" s="94">
        <v>55.758308520105302</v>
      </c>
      <c r="Y118" s="94">
        <v>55.209775542127602</v>
      </c>
    </row>
    <row r="119" spans="1:25" ht="12" x14ac:dyDescent="0.2">
      <c r="A119" s="1">
        <v>102</v>
      </c>
      <c r="B119" s="2" t="s">
        <v>330</v>
      </c>
      <c r="C119" s="15" t="s">
        <v>147</v>
      </c>
      <c r="D119" s="21"/>
      <c r="E119" s="21">
        <v>682</v>
      </c>
      <c r="F119" s="2" t="s">
        <v>73</v>
      </c>
      <c r="G119" s="21">
        <v>922</v>
      </c>
      <c r="H119" s="94">
        <v>40.535380668544597</v>
      </c>
      <c r="I119" s="94">
        <v>39.265478402587597</v>
      </c>
      <c r="J119" s="94">
        <v>38.621070811590101</v>
      </c>
      <c r="K119" s="94">
        <v>37.365845697155201</v>
      </c>
      <c r="L119" s="94">
        <v>37.388228626262801</v>
      </c>
      <c r="M119" s="94">
        <v>40.252823431084998</v>
      </c>
      <c r="N119" s="94">
        <v>45.582932327506803</v>
      </c>
      <c r="O119" s="94">
        <v>50.4806924886731</v>
      </c>
      <c r="P119" s="94">
        <v>55.024903612492203</v>
      </c>
      <c r="Q119" s="94">
        <v>58.316212783729299</v>
      </c>
      <c r="R119" s="94">
        <v>58.569992187865502</v>
      </c>
      <c r="S119" s="94">
        <v>58.4225726755068</v>
      </c>
      <c r="T119" s="94">
        <v>60.374883087032401</v>
      </c>
      <c r="U119" s="94">
        <v>64.246794332434604</v>
      </c>
      <c r="V119" s="94">
        <v>68.151729970774397</v>
      </c>
      <c r="W119" s="94">
        <v>70.913071189289298</v>
      </c>
      <c r="X119" s="94">
        <v>72.132280513654095</v>
      </c>
      <c r="Y119" s="94">
        <v>72.287626218162202</v>
      </c>
    </row>
    <row r="120" spans="1:25" ht="12" x14ac:dyDescent="0.2">
      <c r="A120" s="1">
        <v>103</v>
      </c>
      <c r="B120" s="2" t="s">
        <v>330</v>
      </c>
      <c r="C120" s="15" t="s">
        <v>148</v>
      </c>
      <c r="D120" s="21">
        <v>7</v>
      </c>
      <c r="E120" s="21">
        <v>275</v>
      </c>
      <c r="F120" s="2" t="s">
        <v>73</v>
      </c>
      <c r="G120" s="21">
        <v>922</v>
      </c>
      <c r="H120" s="94">
        <v>75.191256915149197</v>
      </c>
      <c r="I120" s="94">
        <v>71.165998018380805</v>
      </c>
      <c r="J120" s="94">
        <v>66.207434961309701</v>
      </c>
      <c r="K120" s="94">
        <v>61.051722150070603</v>
      </c>
      <c r="L120" s="94">
        <v>57.745199246379798</v>
      </c>
      <c r="M120" s="94">
        <v>55.131208351476303</v>
      </c>
      <c r="N120" s="94">
        <v>53.4456049014317</v>
      </c>
      <c r="O120" s="94">
        <v>52.266822575992897</v>
      </c>
      <c r="P120" s="94">
        <v>51.984726234073001</v>
      </c>
      <c r="Q120" s="94">
        <v>52.900417637189598</v>
      </c>
      <c r="R120" s="94">
        <v>53.548423391331703</v>
      </c>
      <c r="S120" s="94">
        <v>53.843247390161402</v>
      </c>
      <c r="T120" s="94">
        <v>54.9034634793151</v>
      </c>
      <c r="U120" s="94">
        <v>56.841295518155903</v>
      </c>
      <c r="V120" s="94">
        <v>58.559632396372997</v>
      </c>
      <c r="W120" s="94">
        <v>60.445716536059997</v>
      </c>
      <c r="X120" s="94">
        <v>62.351331421942099</v>
      </c>
      <c r="Y120" s="94">
        <v>64.383097998214495</v>
      </c>
    </row>
    <row r="121" spans="1:25" ht="12" x14ac:dyDescent="0.2">
      <c r="A121" s="1">
        <v>104</v>
      </c>
      <c r="B121" s="2" t="s">
        <v>330</v>
      </c>
      <c r="C121" s="15" t="s">
        <v>149</v>
      </c>
      <c r="D121" s="21"/>
      <c r="E121" s="21">
        <v>760</v>
      </c>
      <c r="F121" s="2" t="s">
        <v>73</v>
      </c>
      <c r="G121" s="21">
        <v>922</v>
      </c>
      <c r="H121" s="94">
        <v>58.849550218992398</v>
      </c>
      <c r="I121" s="94">
        <v>55.397972141475101</v>
      </c>
      <c r="J121" s="94">
        <v>55.535321361962502</v>
      </c>
      <c r="K121" s="94">
        <v>54.624254137600403</v>
      </c>
      <c r="L121" s="94">
        <v>48.516279156538303</v>
      </c>
      <c r="M121" s="94">
        <v>45.753884752581797</v>
      </c>
      <c r="N121" s="94">
        <v>47.655028326945697</v>
      </c>
      <c r="O121" s="94">
        <v>52.912408390885098</v>
      </c>
      <c r="P121" s="94">
        <v>58.281275310091701</v>
      </c>
      <c r="Q121" s="94">
        <v>60.475099267084602</v>
      </c>
      <c r="R121" s="94">
        <v>59.569142602448999</v>
      </c>
      <c r="S121" s="94">
        <v>57.020085274810903</v>
      </c>
      <c r="T121" s="94">
        <v>56.410881663866803</v>
      </c>
      <c r="U121" s="94">
        <v>58.3967488687396</v>
      </c>
      <c r="V121" s="94">
        <v>63.990745989946198</v>
      </c>
      <c r="W121" s="94">
        <v>69.159194505257105</v>
      </c>
      <c r="X121" s="94">
        <v>71.941837165728202</v>
      </c>
      <c r="Y121" s="94">
        <v>73.161230378266893</v>
      </c>
    </row>
    <row r="122" spans="1:25" ht="12" x14ac:dyDescent="0.2">
      <c r="A122" s="1">
        <v>105</v>
      </c>
      <c r="B122" s="2" t="s">
        <v>330</v>
      </c>
      <c r="C122" s="15" t="s">
        <v>150</v>
      </c>
      <c r="D122" s="21"/>
      <c r="E122" s="21">
        <v>792</v>
      </c>
      <c r="F122" s="2" t="s">
        <v>73</v>
      </c>
      <c r="G122" s="21">
        <v>922</v>
      </c>
      <c r="H122" s="94">
        <v>50.3050892653917</v>
      </c>
      <c r="I122" s="94">
        <v>49.082685010627301</v>
      </c>
      <c r="J122" s="94">
        <v>49.247837065191</v>
      </c>
      <c r="K122" s="94">
        <v>50.169628017592203</v>
      </c>
      <c r="L122" s="94">
        <v>51.2770480041195</v>
      </c>
      <c r="M122" s="94">
        <v>53.548994509178499</v>
      </c>
      <c r="N122" s="94">
        <v>56.833211408512703</v>
      </c>
      <c r="O122" s="94">
        <v>60.573643230942601</v>
      </c>
      <c r="P122" s="94">
        <v>63.876251439197397</v>
      </c>
      <c r="Q122" s="94">
        <v>66.673340471837307</v>
      </c>
      <c r="R122" s="94">
        <v>69.780540991423905</v>
      </c>
      <c r="S122" s="94">
        <v>72.557786133199599</v>
      </c>
      <c r="T122" s="94">
        <v>75.196485498397806</v>
      </c>
      <c r="U122" s="94">
        <v>78.159195438033194</v>
      </c>
      <c r="V122" s="94">
        <v>81.467301097020794</v>
      </c>
      <c r="W122" s="94">
        <v>84.219705948065595</v>
      </c>
      <c r="X122" s="94">
        <v>86.355099653213003</v>
      </c>
      <c r="Y122" s="94">
        <v>88.182244605775097</v>
      </c>
    </row>
    <row r="123" spans="1:25" ht="12" x14ac:dyDescent="0.2">
      <c r="A123" s="1">
        <v>106</v>
      </c>
      <c r="B123" s="2" t="s">
        <v>330</v>
      </c>
      <c r="C123" s="15" t="s">
        <v>151</v>
      </c>
      <c r="D123" s="21"/>
      <c r="E123" s="21">
        <v>784</v>
      </c>
      <c r="F123" s="2" t="s">
        <v>73</v>
      </c>
      <c r="G123" s="21">
        <v>922</v>
      </c>
      <c r="H123" s="94">
        <v>17.781866500518198</v>
      </c>
      <c r="I123" s="94">
        <v>19.158904683598902</v>
      </c>
      <c r="J123" s="94">
        <v>21.219149836280302</v>
      </c>
      <c r="K123" s="94">
        <v>24.064458131016799</v>
      </c>
      <c r="L123" s="94">
        <v>28.762271803613601</v>
      </c>
      <c r="M123" s="94">
        <v>34.94581732895</v>
      </c>
      <c r="N123" s="94">
        <v>40.9391959334109</v>
      </c>
      <c r="O123" s="94">
        <v>45.189417240178301</v>
      </c>
      <c r="P123" s="94">
        <v>46.683249369041903</v>
      </c>
      <c r="Q123" s="94">
        <v>45.699638284448902</v>
      </c>
      <c r="R123" s="94">
        <v>43.464063066926201</v>
      </c>
      <c r="S123" s="94">
        <v>41.638879874415998</v>
      </c>
      <c r="T123" s="94">
        <v>42.3433438265603</v>
      </c>
      <c r="U123" s="94">
        <v>45.212610614013201</v>
      </c>
      <c r="V123" s="94">
        <v>48.314370200151203</v>
      </c>
      <c r="W123" s="94">
        <v>51.119256163343699</v>
      </c>
      <c r="X123" s="94">
        <v>52.877485264730097</v>
      </c>
      <c r="Y123" s="94">
        <v>53.672744439751803</v>
      </c>
    </row>
    <row r="124" spans="1:25" ht="12" x14ac:dyDescent="0.2">
      <c r="A124" s="1">
        <v>107</v>
      </c>
      <c r="B124" s="2" t="s">
        <v>330</v>
      </c>
      <c r="C124" s="15" t="s">
        <v>152</v>
      </c>
      <c r="D124" s="21"/>
      <c r="E124" s="21">
        <v>887</v>
      </c>
      <c r="F124" s="2" t="s">
        <v>73</v>
      </c>
      <c r="G124" s="21">
        <v>922</v>
      </c>
      <c r="H124" s="94">
        <v>76.952828950729398</v>
      </c>
      <c r="I124" s="94">
        <v>71.712794067686801</v>
      </c>
      <c r="J124" s="94">
        <v>66.141520817886203</v>
      </c>
      <c r="K124" s="94">
        <v>60.004657714870902</v>
      </c>
      <c r="L124" s="94">
        <v>54.697787830544598</v>
      </c>
      <c r="M124" s="94">
        <v>50.572719456179797</v>
      </c>
      <c r="N124" s="94">
        <v>47.875521772320504</v>
      </c>
      <c r="O124" s="94">
        <v>46.299591913091199</v>
      </c>
      <c r="P124" s="94">
        <v>45.792938994294801</v>
      </c>
      <c r="Q124" s="94">
        <v>45.8848122688537</v>
      </c>
      <c r="R124" s="94">
        <v>45.5516945804738</v>
      </c>
      <c r="S124" s="94">
        <v>45.404773252677003</v>
      </c>
      <c r="T124" s="94">
        <v>45.922230655742098</v>
      </c>
      <c r="U124" s="94">
        <v>47.303837662030602</v>
      </c>
      <c r="V124" s="94">
        <v>49.097631622991301</v>
      </c>
      <c r="W124" s="94">
        <v>51.0938997425949</v>
      </c>
      <c r="X124" s="94">
        <v>53.128343883836898</v>
      </c>
      <c r="Y124" s="94">
        <v>55.269854176112197</v>
      </c>
    </row>
    <row r="125" spans="1:25" ht="12" x14ac:dyDescent="0.2">
      <c r="A125" s="9">
        <v>108</v>
      </c>
      <c r="B125" s="10" t="s">
        <v>330</v>
      </c>
      <c r="C125" s="11" t="s">
        <v>297</v>
      </c>
      <c r="D125" s="23"/>
      <c r="E125" s="23">
        <v>921</v>
      </c>
      <c r="F125" s="10" t="s">
        <v>69</v>
      </c>
      <c r="G125" s="23">
        <v>1828</v>
      </c>
      <c r="H125" s="97">
        <v>53.5098871576904</v>
      </c>
      <c r="I125" s="97">
        <v>50.846960881320598</v>
      </c>
      <c r="J125" s="97">
        <v>48.873878436525999</v>
      </c>
      <c r="K125" s="97">
        <v>48.040557865276597</v>
      </c>
      <c r="L125" s="97">
        <v>47.363570074446301</v>
      </c>
      <c r="M125" s="97">
        <v>47.054357604493703</v>
      </c>
      <c r="N125" s="97">
        <v>47.4141186880058</v>
      </c>
      <c r="O125" s="97">
        <v>48.750364997979801</v>
      </c>
      <c r="P125" s="97">
        <v>50.751500516565002</v>
      </c>
      <c r="Q125" s="97">
        <v>52.876514693340198</v>
      </c>
      <c r="R125" s="97">
        <v>55.005974043315298</v>
      </c>
      <c r="S125" s="97">
        <v>57.077808394558502</v>
      </c>
      <c r="T125" s="97">
        <v>59.164305660754302</v>
      </c>
      <c r="U125" s="97">
        <v>60.798472054942501</v>
      </c>
      <c r="V125" s="97">
        <v>62.6931175441227</v>
      </c>
      <c r="W125" s="97">
        <v>64.696469250880995</v>
      </c>
      <c r="X125" s="97">
        <v>66.676068026659493</v>
      </c>
      <c r="Y125" s="97">
        <v>68.588497272821996</v>
      </c>
    </row>
    <row r="126" spans="1:25" ht="12" x14ac:dyDescent="0.2">
      <c r="A126" s="12">
        <v>109</v>
      </c>
      <c r="B126" s="13" t="s">
        <v>330</v>
      </c>
      <c r="C126" s="14" t="s">
        <v>153</v>
      </c>
      <c r="D126" s="24"/>
      <c r="E126" s="24">
        <v>5500</v>
      </c>
      <c r="F126" s="13" t="s">
        <v>71</v>
      </c>
      <c r="G126" s="24">
        <v>921</v>
      </c>
      <c r="H126" s="96">
        <v>51.369749358596003</v>
      </c>
      <c r="I126" s="96">
        <v>55.848069459179897</v>
      </c>
      <c r="J126" s="96">
        <v>56.589417341657999</v>
      </c>
      <c r="K126" s="96">
        <v>54.060783370087002</v>
      </c>
      <c r="L126" s="96">
        <v>51.044778737882901</v>
      </c>
      <c r="M126" s="96">
        <v>50.941261626730402</v>
      </c>
      <c r="N126" s="96">
        <v>52.350747094199399</v>
      </c>
      <c r="O126" s="96">
        <v>53.899102972934898</v>
      </c>
      <c r="P126" s="96">
        <v>55.700765058098</v>
      </c>
      <c r="Q126" s="96">
        <v>56.290410312179603</v>
      </c>
      <c r="R126" s="96">
        <v>55.146285815101898</v>
      </c>
      <c r="S126" s="96">
        <v>53.7141557996381</v>
      </c>
      <c r="T126" s="96">
        <v>54.293085701423102</v>
      </c>
      <c r="U126" s="96">
        <v>56.790019760311402</v>
      </c>
      <c r="V126" s="96">
        <v>59.489791459879299</v>
      </c>
      <c r="W126" s="96">
        <v>60.9385207536994</v>
      </c>
      <c r="X126" s="96">
        <v>61.641959073101802</v>
      </c>
      <c r="Y126" s="96">
        <v>62.729630361381098</v>
      </c>
    </row>
    <row r="127" spans="1:25" ht="12" x14ac:dyDescent="0.2">
      <c r="A127" s="1">
        <v>110</v>
      </c>
      <c r="B127" s="2" t="s">
        <v>330</v>
      </c>
      <c r="C127" s="15" t="s">
        <v>154</v>
      </c>
      <c r="D127" s="21"/>
      <c r="E127" s="21">
        <v>398</v>
      </c>
      <c r="F127" s="2" t="s">
        <v>73</v>
      </c>
      <c r="G127" s="21">
        <v>5500</v>
      </c>
      <c r="H127" s="94">
        <v>50.278800712224601</v>
      </c>
      <c r="I127" s="94">
        <v>58.848629368817903</v>
      </c>
      <c r="J127" s="94">
        <v>59.7369859660838</v>
      </c>
      <c r="K127" s="94">
        <v>57.2649337543317</v>
      </c>
      <c r="L127" s="94">
        <v>54.089739682578802</v>
      </c>
      <c r="M127" s="94">
        <v>54.687624791146099</v>
      </c>
      <c r="N127" s="94">
        <v>56.698981842079597</v>
      </c>
      <c r="O127" s="94">
        <v>58.581277931887797</v>
      </c>
      <c r="P127" s="94">
        <v>61.002922355366202</v>
      </c>
      <c r="Q127" s="94">
        <v>60.325728149081101</v>
      </c>
      <c r="R127" s="94">
        <v>56.565725533294703</v>
      </c>
      <c r="S127" s="94">
        <v>53.840876579064499</v>
      </c>
      <c r="T127" s="94">
        <v>55.406948468612399</v>
      </c>
      <c r="U127" s="94">
        <v>59.609745053006797</v>
      </c>
      <c r="V127" s="94">
        <v>63.289551992390201</v>
      </c>
      <c r="W127" s="94">
        <v>64.841640008732796</v>
      </c>
      <c r="X127" s="94">
        <v>65.394526857811897</v>
      </c>
      <c r="Y127" s="94">
        <v>66.357661331145394</v>
      </c>
    </row>
    <row r="128" spans="1:25" ht="12" x14ac:dyDescent="0.2">
      <c r="A128" s="1">
        <v>111</v>
      </c>
      <c r="B128" s="2" t="s">
        <v>330</v>
      </c>
      <c r="C128" s="15" t="s">
        <v>155</v>
      </c>
      <c r="D128" s="21"/>
      <c r="E128" s="21">
        <v>417</v>
      </c>
      <c r="F128" s="2" t="s">
        <v>73</v>
      </c>
      <c r="G128" s="21">
        <v>5500</v>
      </c>
      <c r="H128" s="94">
        <v>55.8486195043862</v>
      </c>
      <c r="I128" s="94">
        <v>59.685157278177201</v>
      </c>
      <c r="J128" s="94">
        <v>60.949431944856101</v>
      </c>
      <c r="K128" s="94">
        <v>56.949655415465898</v>
      </c>
      <c r="L128" s="94">
        <v>53.739155260504198</v>
      </c>
      <c r="M128" s="94">
        <v>52.832093360147297</v>
      </c>
      <c r="N128" s="94">
        <v>53.314151394061398</v>
      </c>
      <c r="O128" s="94">
        <v>54.325123999057801</v>
      </c>
      <c r="P128" s="94">
        <v>56.108018185272499</v>
      </c>
      <c r="Q128" s="94">
        <v>56.253593497920598</v>
      </c>
      <c r="R128" s="94">
        <v>54.702364578252499</v>
      </c>
      <c r="S128" s="94">
        <v>52.9258434955673</v>
      </c>
      <c r="T128" s="94">
        <v>53.207266444991497</v>
      </c>
      <c r="U128" s="94">
        <v>56.534576491208497</v>
      </c>
      <c r="V128" s="94">
        <v>59.1855151070245</v>
      </c>
      <c r="W128" s="94">
        <v>60.578452417699701</v>
      </c>
      <c r="X128" s="94">
        <v>61.239865593702604</v>
      </c>
      <c r="Y128" s="94">
        <v>62.377707905614301</v>
      </c>
    </row>
    <row r="129" spans="1:25" ht="12" x14ac:dyDescent="0.2">
      <c r="A129" s="1">
        <v>112</v>
      </c>
      <c r="B129" s="2" t="s">
        <v>330</v>
      </c>
      <c r="C129" s="15" t="s">
        <v>156</v>
      </c>
      <c r="D129" s="21"/>
      <c r="E129" s="21">
        <v>762</v>
      </c>
      <c r="F129" s="2" t="s">
        <v>73</v>
      </c>
      <c r="G129" s="21">
        <v>5500</v>
      </c>
      <c r="H129" s="94">
        <v>63.356909311226303</v>
      </c>
      <c r="I129" s="94">
        <v>67.925663430745502</v>
      </c>
      <c r="J129" s="94">
        <v>69.064762824828094</v>
      </c>
      <c r="K129" s="94">
        <v>65.219900499503893</v>
      </c>
      <c r="L129" s="94">
        <v>61.225192482425498</v>
      </c>
      <c r="M129" s="94">
        <v>60.661248817453902</v>
      </c>
      <c r="N129" s="94">
        <v>61.350990466506197</v>
      </c>
      <c r="O129" s="94">
        <v>60.914526276830102</v>
      </c>
      <c r="P129" s="94">
        <v>59.987956709943902</v>
      </c>
      <c r="Q129" s="94">
        <v>58.616854742243802</v>
      </c>
      <c r="R129" s="94">
        <v>57.896130687898903</v>
      </c>
      <c r="S129" s="94">
        <v>56.312683945636898</v>
      </c>
      <c r="T129" s="94">
        <v>55.129042518452501</v>
      </c>
      <c r="U129" s="94">
        <v>55.224832088790102</v>
      </c>
      <c r="V129" s="94">
        <v>56.290365783499901</v>
      </c>
      <c r="W129" s="94">
        <v>56.977028090234398</v>
      </c>
      <c r="X129" s="94">
        <v>57.2976041777737</v>
      </c>
      <c r="Y129" s="94">
        <v>58.126835722194002</v>
      </c>
    </row>
    <row r="130" spans="1:25" ht="12" x14ac:dyDescent="0.2">
      <c r="A130" s="1">
        <v>113</v>
      </c>
      <c r="B130" s="2" t="s">
        <v>330</v>
      </c>
      <c r="C130" s="15" t="s">
        <v>157</v>
      </c>
      <c r="D130" s="21"/>
      <c r="E130" s="21">
        <v>795</v>
      </c>
      <c r="F130" s="2" t="s">
        <v>73</v>
      </c>
      <c r="G130" s="21">
        <v>5500</v>
      </c>
      <c r="H130" s="94">
        <v>52.715466724401999</v>
      </c>
      <c r="I130" s="94">
        <v>55.182593123393502</v>
      </c>
      <c r="J130" s="94">
        <v>56.573180567162403</v>
      </c>
      <c r="K130" s="94">
        <v>52.441017088580601</v>
      </c>
      <c r="L130" s="94">
        <v>49.394446883258603</v>
      </c>
      <c r="M130" s="94">
        <v>48.588290272245601</v>
      </c>
      <c r="N130" s="94">
        <v>49.882816286064497</v>
      </c>
      <c r="O130" s="94">
        <v>51.371474294401899</v>
      </c>
      <c r="P130" s="94">
        <v>52.858721508284702</v>
      </c>
      <c r="Q130" s="94">
        <v>53.135117463642999</v>
      </c>
      <c r="R130" s="94">
        <v>51.1423303152445</v>
      </c>
      <c r="S130" s="94">
        <v>50.1544288811561</v>
      </c>
      <c r="T130" s="94">
        <v>50.440287046139701</v>
      </c>
      <c r="U130" s="94">
        <v>53.746429190295302</v>
      </c>
      <c r="V130" s="94">
        <v>56.317081700089403</v>
      </c>
      <c r="W130" s="94">
        <v>57.537683250752998</v>
      </c>
      <c r="X130" s="94">
        <v>57.841167406735501</v>
      </c>
      <c r="Y130" s="94">
        <v>58.420596495326997</v>
      </c>
    </row>
    <row r="131" spans="1:25" ht="12" x14ac:dyDescent="0.2">
      <c r="A131" s="1">
        <v>114</v>
      </c>
      <c r="B131" s="2" t="s">
        <v>330</v>
      </c>
      <c r="C131" s="15" t="s">
        <v>158</v>
      </c>
      <c r="D131" s="21"/>
      <c r="E131" s="21">
        <v>860</v>
      </c>
      <c r="F131" s="2" t="s">
        <v>73</v>
      </c>
      <c r="G131" s="21">
        <v>5500</v>
      </c>
      <c r="H131" s="94">
        <v>47.958516294901003</v>
      </c>
      <c r="I131" s="94">
        <v>50.577259635240701</v>
      </c>
      <c r="J131" s="94">
        <v>50.835957252977998</v>
      </c>
      <c r="K131" s="94">
        <v>49.0185950413223</v>
      </c>
      <c r="L131" s="94">
        <v>46.243869045270301</v>
      </c>
      <c r="M131" s="94">
        <v>46.032843991722601</v>
      </c>
      <c r="N131" s="94">
        <v>47.383801758657903</v>
      </c>
      <c r="O131" s="94">
        <v>49.348623510847702</v>
      </c>
      <c r="P131" s="94">
        <v>51.701658835868201</v>
      </c>
      <c r="Q131" s="94">
        <v>53.734382502208902</v>
      </c>
      <c r="R131" s="94">
        <v>54.022669431748902</v>
      </c>
      <c r="S131" s="94">
        <v>53.330539941236502</v>
      </c>
      <c r="T131" s="94">
        <v>54.240777110043503</v>
      </c>
      <c r="U131" s="94">
        <v>56.5617528652486</v>
      </c>
      <c r="V131" s="94">
        <v>59.617569534056997</v>
      </c>
      <c r="W131" s="94">
        <v>61.544738706993002</v>
      </c>
      <c r="X131" s="94">
        <v>62.723173932026803</v>
      </c>
      <c r="Y131" s="94">
        <v>64.210774529539904</v>
      </c>
    </row>
    <row r="132" spans="1:25" ht="12" x14ac:dyDescent="0.2">
      <c r="A132" s="12">
        <v>115</v>
      </c>
      <c r="B132" s="13" t="s">
        <v>330</v>
      </c>
      <c r="C132" s="14" t="s">
        <v>159</v>
      </c>
      <c r="D132" s="24"/>
      <c r="E132" s="24">
        <v>5501</v>
      </c>
      <c r="F132" s="13" t="s">
        <v>71</v>
      </c>
      <c r="G132" s="24">
        <v>921</v>
      </c>
      <c r="H132" s="96">
        <v>53.591243779200902</v>
      </c>
      <c r="I132" s="96">
        <v>50.661735864485699</v>
      </c>
      <c r="J132" s="96">
        <v>48.589811174400701</v>
      </c>
      <c r="K132" s="96">
        <v>47.814583887694297</v>
      </c>
      <c r="L132" s="96">
        <v>47.221544689063698</v>
      </c>
      <c r="M132" s="96">
        <v>46.901971867187598</v>
      </c>
      <c r="N132" s="96">
        <v>47.218136803446797</v>
      </c>
      <c r="O132" s="96">
        <v>48.542451217895596</v>
      </c>
      <c r="P132" s="96">
        <v>50.547860018244101</v>
      </c>
      <c r="Q132" s="96">
        <v>52.731983419608603</v>
      </c>
      <c r="R132" s="96">
        <v>54.999778920433499</v>
      </c>
      <c r="S132" s="96">
        <v>57.233193656530602</v>
      </c>
      <c r="T132" s="96">
        <v>59.396795265851502</v>
      </c>
      <c r="U132" s="96">
        <v>60.993129348544201</v>
      </c>
      <c r="V132" s="96">
        <v>62.851580501289</v>
      </c>
      <c r="W132" s="96">
        <v>64.887543108335706</v>
      </c>
      <c r="X132" s="96">
        <v>66.940126179774296</v>
      </c>
      <c r="Y132" s="96">
        <v>68.903982757087803</v>
      </c>
    </row>
    <row r="133" spans="1:25" ht="12" x14ac:dyDescent="0.2">
      <c r="A133" s="1">
        <v>116</v>
      </c>
      <c r="B133" s="2" t="s">
        <v>330</v>
      </c>
      <c r="C133" s="15" t="s">
        <v>160</v>
      </c>
      <c r="D133" s="21"/>
      <c r="E133" s="21">
        <v>4</v>
      </c>
      <c r="F133" s="2" t="s">
        <v>73</v>
      </c>
      <c r="G133" s="21">
        <v>5501</v>
      </c>
      <c r="H133" s="94">
        <v>89.954092334187095</v>
      </c>
      <c r="I133" s="94">
        <v>80.088259498395104</v>
      </c>
      <c r="J133" s="94">
        <v>70.818727136185501</v>
      </c>
      <c r="K133" s="94">
        <v>63.799640219334201</v>
      </c>
      <c r="L133" s="94">
        <v>58.117783905356099</v>
      </c>
      <c r="M133" s="94">
        <v>53.498727793703701</v>
      </c>
      <c r="N133" s="94">
        <v>49.905288465509898</v>
      </c>
      <c r="O133" s="94">
        <v>47.152504814882299</v>
      </c>
      <c r="P133" s="94">
        <v>45.165399084977302</v>
      </c>
      <c r="Q133" s="94">
        <v>44.2978427883438</v>
      </c>
      <c r="R133" s="94">
        <v>44.7317818236817</v>
      </c>
      <c r="S133" s="94">
        <v>45.954924145118497</v>
      </c>
      <c r="T133" s="94">
        <v>47.758974413567799</v>
      </c>
      <c r="U133" s="94">
        <v>49.586427937532001</v>
      </c>
      <c r="V133" s="94">
        <v>51.5505592736964</v>
      </c>
      <c r="W133" s="94">
        <v>53.675599770447299</v>
      </c>
      <c r="X133" s="94">
        <v>55.953966581619703</v>
      </c>
      <c r="Y133" s="94">
        <v>58.393423826616598</v>
      </c>
    </row>
    <row r="134" spans="1:25" ht="12" x14ac:dyDescent="0.2">
      <c r="A134" s="1">
        <v>117</v>
      </c>
      <c r="B134" s="2" t="s">
        <v>330</v>
      </c>
      <c r="C134" s="15" t="s">
        <v>161</v>
      </c>
      <c r="D134" s="21"/>
      <c r="E134" s="21">
        <v>50</v>
      </c>
      <c r="F134" s="2" t="s">
        <v>73</v>
      </c>
      <c r="G134" s="21">
        <v>5501</v>
      </c>
      <c r="H134" s="94">
        <v>52.395868021300998</v>
      </c>
      <c r="I134" s="94">
        <v>47.018925474649997</v>
      </c>
      <c r="J134" s="94">
        <v>44.3079112767428</v>
      </c>
      <c r="K134" s="94">
        <v>43.473470113440698</v>
      </c>
      <c r="L134" s="94">
        <v>43.404031769569599</v>
      </c>
      <c r="M134" s="94">
        <v>43.757167907450203</v>
      </c>
      <c r="N134" s="94">
        <v>45.480161279361397</v>
      </c>
      <c r="O134" s="94">
        <v>48.424654176664099</v>
      </c>
      <c r="P134" s="94">
        <v>52.068517159991998</v>
      </c>
      <c r="Q134" s="94">
        <v>56.210202940250397</v>
      </c>
      <c r="R134" s="94">
        <v>60.903278330859699</v>
      </c>
      <c r="S134" s="94">
        <v>65.841304748090295</v>
      </c>
      <c r="T134" s="94">
        <v>70.220577043436606</v>
      </c>
      <c r="U134" s="94">
        <v>74.360774308139099</v>
      </c>
      <c r="V134" s="94">
        <v>78.483839256899699</v>
      </c>
      <c r="W134" s="94">
        <v>82.327423066155703</v>
      </c>
      <c r="X134" s="94">
        <v>85.448135895588393</v>
      </c>
      <c r="Y134" s="94">
        <v>87.786208714448506</v>
      </c>
    </row>
    <row r="135" spans="1:25" ht="12" x14ac:dyDescent="0.2">
      <c r="A135" s="1">
        <v>118</v>
      </c>
      <c r="B135" s="2" t="s">
        <v>330</v>
      </c>
      <c r="C135" s="15" t="s">
        <v>162</v>
      </c>
      <c r="D135" s="21"/>
      <c r="E135" s="21">
        <v>64</v>
      </c>
      <c r="F135" s="2" t="s">
        <v>73</v>
      </c>
      <c r="G135" s="21">
        <v>5501</v>
      </c>
      <c r="H135" s="94">
        <v>49.526288327300698</v>
      </c>
      <c r="I135" s="94">
        <v>45.136425365750902</v>
      </c>
      <c r="J135" s="94">
        <v>42.779585301106799</v>
      </c>
      <c r="K135" s="94">
        <v>41.362818170685301</v>
      </c>
      <c r="L135" s="94">
        <v>39.938337732403198</v>
      </c>
      <c r="M135" s="94">
        <v>39.148000320690699</v>
      </c>
      <c r="N135" s="94">
        <v>40.425978057951902</v>
      </c>
      <c r="O135" s="94">
        <v>44.257228696633902</v>
      </c>
      <c r="P135" s="94">
        <v>50.700739905503603</v>
      </c>
      <c r="Q135" s="94">
        <v>57.931493882130198</v>
      </c>
      <c r="R135" s="94">
        <v>64.013938542691406</v>
      </c>
      <c r="S135" s="94">
        <v>68.571805190475104</v>
      </c>
      <c r="T135" s="94">
        <v>72.108408458564696</v>
      </c>
      <c r="U135" s="94">
        <v>74.722945882131299</v>
      </c>
      <c r="V135" s="94">
        <v>78.551425575041506</v>
      </c>
      <c r="W135" s="94">
        <v>82.262305490729204</v>
      </c>
      <c r="X135" s="94">
        <v>85.092662432778198</v>
      </c>
      <c r="Y135" s="94">
        <v>86.772205984008593</v>
      </c>
    </row>
    <row r="136" spans="1:25" ht="12" x14ac:dyDescent="0.2">
      <c r="A136" s="1">
        <v>119</v>
      </c>
      <c r="B136" s="2" t="s">
        <v>330</v>
      </c>
      <c r="C136" s="15" t="s">
        <v>163</v>
      </c>
      <c r="D136" s="21"/>
      <c r="E136" s="21">
        <v>356</v>
      </c>
      <c r="F136" s="2" t="s">
        <v>73</v>
      </c>
      <c r="G136" s="21">
        <v>5501</v>
      </c>
      <c r="H136" s="94">
        <v>51.6434409947096</v>
      </c>
      <c r="I136" s="94">
        <v>48.664620465541603</v>
      </c>
      <c r="J136" s="94">
        <v>46.531015569594302</v>
      </c>
      <c r="K136" s="94">
        <v>46.107385689806499</v>
      </c>
      <c r="L136" s="94">
        <v>46.018354394097699</v>
      </c>
      <c r="M136" s="94">
        <v>46.029731202769497</v>
      </c>
      <c r="N136" s="94">
        <v>46.318197410998003</v>
      </c>
      <c r="O136" s="94">
        <v>47.512413400108002</v>
      </c>
      <c r="P136" s="94">
        <v>49.533168399125202</v>
      </c>
      <c r="Q136" s="94">
        <v>52.043445307295002</v>
      </c>
      <c r="R136" s="94">
        <v>54.869460481529302</v>
      </c>
      <c r="S136" s="94">
        <v>57.727733149361001</v>
      </c>
      <c r="T136" s="94">
        <v>60.381165155077703</v>
      </c>
      <c r="U136" s="94">
        <v>61.936474854392003</v>
      </c>
      <c r="V136" s="94">
        <v>63.555885233128599</v>
      </c>
      <c r="W136" s="94">
        <v>65.580256069466003</v>
      </c>
      <c r="X136" s="94">
        <v>67.883110089297602</v>
      </c>
      <c r="Y136" s="94">
        <v>70.217576195128899</v>
      </c>
    </row>
    <row r="137" spans="1:25" ht="12" x14ac:dyDescent="0.2">
      <c r="A137" s="1">
        <v>120</v>
      </c>
      <c r="B137" s="2" t="s">
        <v>330</v>
      </c>
      <c r="C137" s="15" t="s">
        <v>164</v>
      </c>
      <c r="D137" s="21"/>
      <c r="E137" s="21">
        <v>364</v>
      </c>
      <c r="F137" s="2" t="s">
        <v>73</v>
      </c>
      <c r="G137" s="21">
        <v>5501</v>
      </c>
      <c r="H137" s="94">
        <v>42.2235281107885</v>
      </c>
      <c r="I137" s="94">
        <v>45.579585963612402</v>
      </c>
      <c r="J137" s="94">
        <v>47.4869081469663</v>
      </c>
      <c r="K137" s="94">
        <v>47.230071919639599</v>
      </c>
      <c r="L137" s="94">
        <v>46.260178082703099</v>
      </c>
      <c r="M137" s="94">
        <v>47.223920533829698</v>
      </c>
      <c r="N137" s="94">
        <v>51.880480245796001</v>
      </c>
      <c r="O137" s="94">
        <v>60.866624749027402</v>
      </c>
      <c r="P137" s="94">
        <v>69.897284317643695</v>
      </c>
      <c r="Q137" s="94">
        <v>72.984027319430197</v>
      </c>
      <c r="R137" s="94">
        <v>70.911277248647806</v>
      </c>
      <c r="S137" s="94">
        <v>67.873821167150396</v>
      </c>
      <c r="T137" s="94">
        <v>66.889361576487602</v>
      </c>
      <c r="U137" s="94">
        <v>68.711079556730496</v>
      </c>
      <c r="V137" s="94">
        <v>73.530917445261593</v>
      </c>
      <c r="W137" s="94">
        <v>77.238190719089403</v>
      </c>
      <c r="X137" s="94">
        <v>78.996423555192706</v>
      </c>
      <c r="Y137" s="94">
        <v>79.289109516132697</v>
      </c>
    </row>
    <row r="138" spans="1:25" ht="12" x14ac:dyDescent="0.2">
      <c r="A138" s="1">
        <v>121</v>
      </c>
      <c r="B138" s="2" t="s">
        <v>330</v>
      </c>
      <c r="C138" s="15" t="s">
        <v>165</v>
      </c>
      <c r="D138" s="21"/>
      <c r="E138" s="21">
        <v>462</v>
      </c>
      <c r="F138" s="2" t="s">
        <v>73</v>
      </c>
      <c r="G138" s="21">
        <v>5501</v>
      </c>
      <c r="H138" s="94">
        <v>33.611964496554798</v>
      </c>
      <c r="I138" s="94">
        <v>30.195868740004201</v>
      </c>
      <c r="J138" s="94">
        <v>33.3347804324954</v>
      </c>
      <c r="K138" s="94">
        <v>33.120756254918199</v>
      </c>
      <c r="L138" s="94">
        <v>32.5046473550087</v>
      </c>
      <c r="M138" s="94">
        <v>35.222408315365499</v>
      </c>
      <c r="N138" s="94">
        <v>41.618482826785304</v>
      </c>
      <c r="O138" s="94">
        <v>53.658722023118202</v>
      </c>
      <c r="P138" s="94">
        <v>68.9081374847257</v>
      </c>
      <c r="Q138" s="94">
        <v>79.974701437528594</v>
      </c>
      <c r="R138" s="94">
        <v>82.403911482845402</v>
      </c>
      <c r="S138" s="94">
        <v>80.813578833436594</v>
      </c>
      <c r="T138" s="94">
        <v>82.606261991581206</v>
      </c>
      <c r="U138" s="94">
        <v>86.2828865755138</v>
      </c>
      <c r="V138" s="94">
        <v>88.4241804588153</v>
      </c>
      <c r="W138" s="94">
        <v>88.526608099295899</v>
      </c>
      <c r="X138" s="94">
        <v>87.097267898271298</v>
      </c>
      <c r="Y138" s="94">
        <v>86.175272771479797</v>
      </c>
    </row>
    <row r="139" spans="1:25" ht="12" x14ac:dyDescent="0.2">
      <c r="A139" s="1">
        <v>122</v>
      </c>
      <c r="B139" s="2" t="s">
        <v>330</v>
      </c>
      <c r="C139" s="15" t="s">
        <v>166</v>
      </c>
      <c r="D139" s="21"/>
      <c r="E139" s="21">
        <v>524</v>
      </c>
      <c r="F139" s="2" t="s">
        <v>73</v>
      </c>
      <c r="G139" s="21">
        <v>5501</v>
      </c>
      <c r="H139" s="94">
        <v>63.649952240805199</v>
      </c>
      <c r="I139" s="94">
        <v>52.9937686278111</v>
      </c>
      <c r="J139" s="94">
        <v>46.999687554243998</v>
      </c>
      <c r="K139" s="94">
        <v>44.321269007262202</v>
      </c>
      <c r="L139" s="94">
        <v>42.698598230475802</v>
      </c>
      <c r="M139" s="94">
        <v>40.807301754141598</v>
      </c>
      <c r="N139" s="94">
        <v>40.021354255101897</v>
      </c>
      <c r="O139" s="94">
        <v>40.615066830513598</v>
      </c>
      <c r="P139" s="94">
        <v>43.360893145617197</v>
      </c>
      <c r="Q139" s="94">
        <v>48.679717576869699</v>
      </c>
      <c r="R139" s="94">
        <v>56.178195452137601</v>
      </c>
      <c r="S139" s="94">
        <v>63.097663361911202</v>
      </c>
      <c r="T139" s="94">
        <v>68.7377516399293</v>
      </c>
      <c r="U139" s="94">
        <v>73.342464787156999</v>
      </c>
      <c r="V139" s="94">
        <v>77.659081052912299</v>
      </c>
      <c r="W139" s="94">
        <v>83.293841196726504</v>
      </c>
      <c r="X139" s="94">
        <v>88.441968697003205</v>
      </c>
      <c r="Y139" s="94">
        <v>92.495661413053398</v>
      </c>
    </row>
    <row r="140" spans="1:25" ht="12" x14ac:dyDescent="0.2">
      <c r="A140" s="1">
        <v>123</v>
      </c>
      <c r="B140" s="2" t="s">
        <v>330</v>
      </c>
      <c r="C140" s="15" t="s">
        <v>167</v>
      </c>
      <c r="D140" s="21"/>
      <c r="E140" s="21">
        <v>586</v>
      </c>
      <c r="F140" s="2" t="s">
        <v>73</v>
      </c>
      <c r="G140" s="21">
        <v>5501</v>
      </c>
      <c r="H140" s="94">
        <v>67.354617129994907</v>
      </c>
      <c r="I140" s="94">
        <v>64.387739380468005</v>
      </c>
      <c r="J140" s="94">
        <v>61.911142557768699</v>
      </c>
      <c r="K140" s="94">
        <v>58.858886436158301</v>
      </c>
      <c r="L140" s="94">
        <v>55.043766553671098</v>
      </c>
      <c r="M140" s="94">
        <v>52.218910094351202</v>
      </c>
      <c r="N140" s="94">
        <v>50.724382388821397</v>
      </c>
      <c r="O140" s="94">
        <v>50.2058130366838</v>
      </c>
      <c r="P140" s="94">
        <v>50.240899721852301</v>
      </c>
      <c r="Q140" s="94">
        <v>50.225989556258803</v>
      </c>
      <c r="R140" s="94">
        <v>50.137207126937597</v>
      </c>
      <c r="S140" s="94">
        <v>50.042333624309798</v>
      </c>
      <c r="T140" s="94">
        <v>50.3624986158487</v>
      </c>
      <c r="U140" s="94">
        <v>51.248286489233102</v>
      </c>
      <c r="V140" s="94">
        <v>52.751271545878602</v>
      </c>
      <c r="W140" s="94">
        <v>54.098867895557298</v>
      </c>
      <c r="X140" s="94">
        <v>55.255182161454997</v>
      </c>
      <c r="Y140" s="94">
        <v>56.427135146830999</v>
      </c>
    </row>
    <row r="141" spans="1:25" ht="12" x14ac:dyDescent="0.2">
      <c r="A141" s="1">
        <v>124</v>
      </c>
      <c r="B141" s="2" t="s">
        <v>330</v>
      </c>
      <c r="C141" s="15" t="s">
        <v>168</v>
      </c>
      <c r="D141" s="21"/>
      <c r="E141" s="21">
        <v>144</v>
      </c>
      <c r="F141" s="2" t="s">
        <v>73</v>
      </c>
      <c r="G141" s="21">
        <v>5501</v>
      </c>
      <c r="H141" s="94">
        <v>51.8939022165602</v>
      </c>
      <c r="I141" s="94">
        <v>53.651647016209303</v>
      </c>
      <c r="J141" s="94">
        <v>55.169337237748998</v>
      </c>
      <c r="K141" s="94">
        <v>56.9516078742991</v>
      </c>
      <c r="L141" s="94">
        <v>58.968949714643799</v>
      </c>
      <c r="M141" s="94">
        <v>61.679240528357198</v>
      </c>
      <c r="N141" s="94">
        <v>65.789208988530802</v>
      </c>
      <c r="O141" s="94">
        <v>68.3531516874896</v>
      </c>
      <c r="P141" s="94">
        <v>68.612802842244605</v>
      </c>
      <c r="Q141" s="94">
        <v>68.681755880766303</v>
      </c>
      <c r="R141" s="94">
        <v>69.179366784934402</v>
      </c>
      <c r="S141" s="94">
        <v>71.775778882700195</v>
      </c>
      <c r="T141" s="94">
        <v>75.681914579882203</v>
      </c>
      <c r="U141" s="94">
        <v>79.7046455100202</v>
      </c>
      <c r="V141" s="94">
        <v>83.761207483541995</v>
      </c>
      <c r="W141" s="94">
        <v>86.927810310524293</v>
      </c>
      <c r="X141" s="94">
        <v>90.272950124287703</v>
      </c>
      <c r="Y141" s="94">
        <v>94.462880503908494</v>
      </c>
    </row>
    <row r="142" spans="1:25" ht="12" x14ac:dyDescent="0.2">
      <c r="A142" s="9">
        <v>125</v>
      </c>
      <c r="B142" s="10" t="s">
        <v>330</v>
      </c>
      <c r="C142" s="11" t="s">
        <v>298</v>
      </c>
      <c r="D142" s="23"/>
      <c r="E142" s="23">
        <v>1832</v>
      </c>
      <c r="F142" s="10" t="s">
        <v>69</v>
      </c>
      <c r="G142" s="23">
        <v>1828</v>
      </c>
      <c r="H142" s="97">
        <v>41.801982994339497</v>
      </c>
      <c r="I142" s="97">
        <v>44.899952309664798</v>
      </c>
      <c r="J142" s="97">
        <v>47.082030204852302</v>
      </c>
      <c r="K142" s="97">
        <v>49.827951270148098</v>
      </c>
      <c r="L142" s="97">
        <v>54.5532510668016</v>
      </c>
      <c r="M142" s="97">
        <v>59.347524228755802</v>
      </c>
      <c r="N142" s="97">
        <v>61.769669863472799</v>
      </c>
      <c r="O142" s="97">
        <v>64.521220741569607</v>
      </c>
      <c r="P142" s="97">
        <v>69.826708519625299</v>
      </c>
      <c r="Q142" s="97">
        <v>71.807385126099007</v>
      </c>
      <c r="R142" s="97">
        <v>72.523530838304296</v>
      </c>
      <c r="S142" s="97">
        <v>72.774444970865702</v>
      </c>
      <c r="T142" s="97">
        <v>73.652555531879301</v>
      </c>
      <c r="U142" s="97">
        <v>75.584247313851705</v>
      </c>
      <c r="V142" s="97">
        <v>77.413173871574202</v>
      </c>
      <c r="W142" s="97">
        <v>78.579491169259001</v>
      </c>
      <c r="X142" s="97">
        <v>79.434987673876904</v>
      </c>
      <c r="Y142" s="97">
        <v>80.271859409688105</v>
      </c>
    </row>
    <row r="143" spans="1:25" ht="12" x14ac:dyDescent="0.2">
      <c r="A143" s="12">
        <v>126</v>
      </c>
      <c r="B143" s="13" t="s">
        <v>330</v>
      </c>
      <c r="C143" s="14" t="s">
        <v>169</v>
      </c>
      <c r="D143" s="24"/>
      <c r="E143" s="24">
        <v>906</v>
      </c>
      <c r="F143" s="13" t="s">
        <v>71</v>
      </c>
      <c r="G143" s="24">
        <v>1832</v>
      </c>
      <c r="H143" s="96">
        <v>39.473594262234201</v>
      </c>
      <c r="I143" s="96">
        <v>43.827752865164499</v>
      </c>
      <c r="J143" s="96">
        <v>46.611728033820299</v>
      </c>
      <c r="K143" s="96">
        <v>50.274744599416401</v>
      </c>
      <c r="L143" s="96">
        <v>56.666790329769299</v>
      </c>
      <c r="M143" s="96">
        <v>63.248944823834897</v>
      </c>
      <c r="N143" s="96">
        <v>66.338021370610704</v>
      </c>
      <c r="O143" s="96">
        <v>69.686219310156602</v>
      </c>
      <c r="P143" s="96">
        <v>77.540445177873394</v>
      </c>
      <c r="Q143" s="96">
        <v>79.837094496874101</v>
      </c>
      <c r="R143" s="96">
        <v>80.118703012830593</v>
      </c>
      <c r="S143" s="96">
        <v>79.678963114794797</v>
      </c>
      <c r="T143" s="96">
        <v>80.211656588087493</v>
      </c>
      <c r="U143" s="96">
        <v>82.0300868519125</v>
      </c>
      <c r="V143" s="96">
        <v>83.787618749154504</v>
      </c>
      <c r="W143" s="96">
        <v>84.5023073157395</v>
      </c>
      <c r="X143" s="96">
        <v>84.733394840285598</v>
      </c>
      <c r="Y143" s="96">
        <v>85.027444477557395</v>
      </c>
    </row>
    <row r="144" spans="1:25" ht="12" x14ac:dyDescent="0.2">
      <c r="A144" s="1">
        <v>127</v>
      </c>
      <c r="B144" s="2" t="s">
        <v>330</v>
      </c>
      <c r="C144" s="15" t="s">
        <v>170</v>
      </c>
      <c r="D144" s="21">
        <v>8</v>
      </c>
      <c r="E144" s="21">
        <v>156</v>
      </c>
      <c r="F144" s="2" t="s">
        <v>73</v>
      </c>
      <c r="G144" s="21">
        <v>906</v>
      </c>
      <c r="H144" s="94">
        <v>37.713857655177897</v>
      </c>
      <c r="I144" s="94">
        <v>42.207228940270198</v>
      </c>
      <c r="J144" s="94">
        <v>44.827760742833199</v>
      </c>
      <c r="K144" s="94">
        <v>48.437961622636799</v>
      </c>
      <c r="L144" s="94">
        <v>54.885737039251701</v>
      </c>
      <c r="M144" s="94">
        <v>61.295353978833397</v>
      </c>
      <c r="N144" s="94">
        <v>64.093996479178998</v>
      </c>
      <c r="O144" s="94">
        <v>67.2757957417097</v>
      </c>
      <c r="P144" s="94">
        <v>75.757512375125103</v>
      </c>
      <c r="Q144" s="94">
        <v>78.032812253238504</v>
      </c>
      <c r="R144" s="94">
        <v>78.170830746790202</v>
      </c>
      <c r="S144" s="94">
        <v>77.749788510534401</v>
      </c>
      <c r="T144" s="94">
        <v>78.435297424053402</v>
      </c>
      <c r="U144" s="94">
        <v>80.427172796366904</v>
      </c>
      <c r="V144" s="94">
        <v>82.446629718405504</v>
      </c>
      <c r="W144" s="94">
        <v>83.319589221111698</v>
      </c>
      <c r="X144" s="94">
        <v>83.615224398513305</v>
      </c>
      <c r="Y144" s="94">
        <v>83.9327651182967</v>
      </c>
    </row>
    <row r="145" spans="1:25" ht="12" x14ac:dyDescent="0.2">
      <c r="A145" s="1">
        <v>128</v>
      </c>
      <c r="B145" s="2" t="s">
        <v>330</v>
      </c>
      <c r="C145" s="15" t="s">
        <v>171</v>
      </c>
      <c r="D145" s="21">
        <v>9</v>
      </c>
      <c r="E145" s="21">
        <v>344</v>
      </c>
      <c r="F145" s="2" t="s">
        <v>73</v>
      </c>
      <c r="G145" s="21">
        <v>906</v>
      </c>
      <c r="H145" s="94">
        <v>35.784562982396203</v>
      </c>
      <c r="I145" s="94">
        <v>44.653457265611102</v>
      </c>
      <c r="J145" s="94">
        <v>55.658388474006898</v>
      </c>
      <c r="K145" s="94">
        <v>67.319445609475295</v>
      </c>
      <c r="L145" s="94">
        <v>73.816521904628999</v>
      </c>
      <c r="M145" s="94">
        <v>77.9769657262583</v>
      </c>
      <c r="N145" s="94">
        <v>80.887455717035294</v>
      </c>
      <c r="O145" s="94">
        <v>86.395754065520293</v>
      </c>
      <c r="P145" s="94">
        <v>92.261014470074002</v>
      </c>
      <c r="Q145" s="94">
        <v>98.073828601411094</v>
      </c>
      <c r="R145" s="94">
        <v>98.803827690634606</v>
      </c>
      <c r="S145" s="94">
        <v>93.3008483245045</v>
      </c>
      <c r="T145" s="94">
        <v>88.444807119919702</v>
      </c>
      <c r="U145" s="94">
        <v>83.868061670980495</v>
      </c>
      <c r="V145" s="94">
        <v>83.112642488576597</v>
      </c>
      <c r="W145" s="94">
        <v>84.947856346395596</v>
      </c>
      <c r="X145" s="94">
        <v>88.595555327803098</v>
      </c>
      <c r="Y145" s="94">
        <v>90.422844473285195</v>
      </c>
    </row>
    <row r="146" spans="1:25" ht="12" x14ac:dyDescent="0.2">
      <c r="A146" s="1">
        <v>129</v>
      </c>
      <c r="B146" s="2" t="s">
        <v>330</v>
      </c>
      <c r="C146" s="15" t="s">
        <v>172</v>
      </c>
      <c r="D146" s="21">
        <v>10</v>
      </c>
      <c r="E146" s="21">
        <v>446</v>
      </c>
      <c r="F146" s="2" t="s">
        <v>73</v>
      </c>
      <c r="G146" s="21">
        <v>906</v>
      </c>
      <c r="H146" s="94">
        <v>26.9153992896365</v>
      </c>
      <c r="I146" s="94">
        <v>35.733158303999197</v>
      </c>
      <c r="J146" s="94">
        <v>45.362466089178902</v>
      </c>
      <c r="K146" s="94">
        <v>53.039776172771901</v>
      </c>
      <c r="L146" s="94">
        <v>56.294635544635597</v>
      </c>
      <c r="M146" s="94">
        <v>59.614410260861497</v>
      </c>
      <c r="N146" s="94">
        <v>62.065683670083502</v>
      </c>
      <c r="O146" s="94">
        <v>71.095950237140897</v>
      </c>
      <c r="P146" s="94">
        <v>82.277572209642699</v>
      </c>
      <c r="Q146" s="94">
        <v>87.412509530785499</v>
      </c>
      <c r="R146" s="94">
        <v>86.246264221074398</v>
      </c>
      <c r="S146" s="94">
        <v>81.376612434048198</v>
      </c>
      <c r="T146" s="94">
        <v>78.416662131589803</v>
      </c>
      <c r="U146" s="94">
        <v>78.672832228095103</v>
      </c>
      <c r="V146" s="94">
        <v>79.865116084564804</v>
      </c>
      <c r="W146" s="94">
        <v>80.806672284457903</v>
      </c>
      <c r="X146" s="94">
        <v>80.7833914554123</v>
      </c>
      <c r="Y146" s="94">
        <v>80.243242328298805</v>
      </c>
    </row>
    <row r="147" spans="1:25" ht="12" x14ac:dyDescent="0.2">
      <c r="A147" s="1">
        <v>130</v>
      </c>
      <c r="B147" s="2" t="s">
        <v>330</v>
      </c>
      <c r="C147" s="15" t="s">
        <v>173</v>
      </c>
      <c r="D147" s="21">
        <v>11</v>
      </c>
      <c r="E147" s="21">
        <v>158</v>
      </c>
      <c r="F147" s="2" t="s">
        <v>73</v>
      </c>
      <c r="G147" s="21">
        <v>906</v>
      </c>
      <c r="H147" s="94">
        <v>35.3974170919412</v>
      </c>
      <c r="I147" s="94">
        <v>39.988456147909403</v>
      </c>
      <c r="J147" s="94">
        <v>47.984844078143396</v>
      </c>
      <c r="K147" s="94">
        <v>56.4384981960673</v>
      </c>
      <c r="L147" s="94">
        <v>64.060840236121194</v>
      </c>
      <c r="M147" s="94">
        <v>70.0402224041148</v>
      </c>
      <c r="N147" s="94">
        <v>78.341741808742597</v>
      </c>
      <c r="O147" s="94">
        <v>85.763051062135801</v>
      </c>
      <c r="P147" s="94">
        <v>90.334905916107999</v>
      </c>
      <c r="Q147" s="94">
        <v>96.709701582014404</v>
      </c>
      <c r="R147" s="94">
        <v>102.149590288155</v>
      </c>
      <c r="S147" s="94">
        <v>102.118548125309</v>
      </c>
      <c r="T147" s="94">
        <v>97.181417844260096</v>
      </c>
      <c r="U147" s="94">
        <v>93.746458083477194</v>
      </c>
      <c r="V147" s="94">
        <v>91.225875402418694</v>
      </c>
      <c r="W147" s="94">
        <v>90.631794370820401</v>
      </c>
      <c r="X147" s="94">
        <v>91.696033758283093</v>
      </c>
      <c r="Y147" s="94">
        <v>93.340957321442602</v>
      </c>
    </row>
    <row r="148" spans="1:25" ht="12" x14ac:dyDescent="0.2">
      <c r="A148" s="1">
        <v>131</v>
      </c>
      <c r="B148" s="2" t="s">
        <v>330</v>
      </c>
      <c r="C148" s="15" t="s">
        <v>174</v>
      </c>
      <c r="D148" s="21"/>
      <c r="E148" s="21">
        <v>408</v>
      </c>
      <c r="F148" s="2" t="s">
        <v>73</v>
      </c>
      <c r="G148" s="21">
        <v>906</v>
      </c>
      <c r="H148" s="94">
        <v>44.172856530792302</v>
      </c>
      <c r="I148" s="94">
        <v>41.226943833358099</v>
      </c>
      <c r="J148" s="94">
        <v>44.819583765074199</v>
      </c>
      <c r="K148" s="94">
        <v>47.089094679481498</v>
      </c>
      <c r="L148" s="94">
        <v>52.275686120255898</v>
      </c>
      <c r="M148" s="94">
        <v>56.321187811501197</v>
      </c>
      <c r="N148" s="94">
        <v>55.199423508351302</v>
      </c>
      <c r="O148" s="94">
        <v>56.336613004756003</v>
      </c>
      <c r="P148" s="94">
        <v>58.427150834652302</v>
      </c>
      <c r="Q148" s="94">
        <v>61.682335110925798</v>
      </c>
      <c r="R148" s="94">
        <v>64.189424563902904</v>
      </c>
      <c r="S148" s="94">
        <v>65.982952091666505</v>
      </c>
      <c r="T148" s="94">
        <v>66.302329881619798</v>
      </c>
      <c r="U148" s="94">
        <v>67.394935149218497</v>
      </c>
      <c r="V148" s="94">
        <v>69.899643955211701</v>
      </c>
      <c r="W148" s="94">
        <v>72.869996986980993</v>
      </c>
      <c r="X148" s="94">
        <v>75.372804075998303</v>
      </c>
      <c r="Y148" s="94">
        <v>76.760661302051503</v>
      </c>
    </row>
    <row r="149" spans="1:25" ht="12" x14ac:dyDescent="0.2">
      <c r="A149" s="1">
        <v>132</v>
      </c>
      <c r="B149" s="2" t="s">
        <v>330</v>
      </c>
      <c r="C149" s="15" t="s">
        <v>175</v>
      </c>
      <c r="D149" s="21"/>
      <c r="E149" s="21">
        <v>392</v>
      </c>
      <c r="F149" s="2" t="s">
        <v>73</v>
      </c>
      <c r="G149" s="21">
        <v>906</v>
      </c>
      <c r="H149" s="94">
        <v>63.957850458227703</v>
      </c>
      <c r="I149" s="94">
        <v>69.049791931142906</v>
      </c>
      <c r="J149" s="94">
        <v>70.661940635911606</v>
      </c>
      <c r="K149" s="94">
        <v>72.404142660128798</v>
      </c>
      <c r="L149" s="94">
        <v>76.940149565792197</v>
      </c>
      <c r="M149" s="94">
        <v>86.289071734447703</v>
      </c>
      <c r="N149" s="94">
        <v>92.600976842483703</v>
      </c>
      <c r="O149" s="94">
        <v>97.179524963385703</v>
      </c>
      <c r="P149" s="94">
        <v>99.385517302179494</v>
      </c>
      <c r="Q149" s="94">
        <v>99.206906706814706</v>
      </c>
      <c r="R149" s="94">
        <v>98.683384580673902</v>
      </c>
      <c r="S149" s="94">
        <v>98.109495221321495</v>
      </c>
      <c r="T149" s="94">
        <v>98.715261550329103</v>
      </c>
      <c r="U149" s="94">
        <v>100.35523876916901</v>
      </c>
      <c r="V149" s="94">
        <v>100.36678874565</v>
      </c>
      <c r="W149" s="94">
        <v>99.410505399327903</v>
      </c>
      <c r="X149" s="94">
        <v>98.384905702021996</v>
      </c>
      <c r="Y149" s="94">
        <v>97.984691398706104</v>
      </c>
    </row>
    <row r="150" spans="1:25" ht="12" x14ac:dyDescent="0.2">
      <c r="A150" s="1">
        <v>133</v>
      </c>
      <c r="B150" s="2" t="s">
        <v>330</v>
      </c>
      <c r="C150" s="15" t="s">
        <v>176</v>
      </c>
      <c r="D150" s="21"/>
      <c r="E150" s="21">
        <v>496</v>
      </c>
      <c r="F150" s="2" t="s">
        <v>73</v>
      </c>
      <c r="G150" s="21">
        <v>906</v>
      </c>
      <c r="H150" s="94">
        <v>48.6458965924949</v>
      </c>
      <c r="I150" s="94">
        <v>54.811308057923902</v>
      </c>
      <c r="J150" s="94">
        <v>56.2430163437011</v>
      </c>
      <c r="K150" s="94">
        <v>53.324875347860399</v>
      </c>
      <c r="L150" s="94">
        <v>50.267867280701601</v>
      </c>
      <c r="M150" s="94">
        <v>50.398745083038897</v>
      </c>
      <c r="N150" s="94">
        <v>52.354346316817498</v>
      </c>
      <c r="O150" s="94">
        <v>55.122738542827797</v>
      </c>
      <c r="P150" s="94">
        <v>58.528817047756199</v>
      </c>
      <c r="Q150" s="94">
        <v>58.401665585052797</v>
      </c>
      <c r="R150" s="94">
        <v>55.432327717221902</v>
      </c>
      <c r="S150" s="94">
        <v>52.353469290957797</v>
      </c>
      <c r="T150" s="94">
        <v>52.452798348520602</v>
      </c>
      <c r="U150" s="94">
        <v>56.115975898015499</v>
      </c>
      <c r="V150" s="94">
        <v>60.287388525644701</v>
      </c>
      <c r="W150" s="94">
        <v>62.699427967533602</v>
      </c>
      <c r="X150" s="94">
        <v>63.670147677454203</v>
      </c>
      <c r="Y150" s="94">
        <v>64.210603321882402</v>
      </c>
    </row>
    <row r="151" spans="1:25" ht="12" x14ac:dyDescent="0.2">
      <c r="A151" s="1">
        <v>134</v>
      </c>
      <c r="B151" s="2" t="s">
        <v>330</v>
      </c>
      <c r="C151" s="15" t="s">
        <v>177</v>
      </c>
      <c r="D151" s="21"/>
      <c r="E151" s="21">
        <v>410</v>
      </c>
      <c r="F151" s="2" t="s">
        <v>73</v>
      </c>
      <c r="G151" s="21">
        <v>906</v>
      </c>
      <c r="H151" s="94">
        <v>36.316077129185103</v>
      </c>
      <c r="I151" s="94">
        <v>39.535629889982602</v>
      </c>
      <c r="J151" s="94">
        <v>46.408187778903297</v>
      </c>
      <c r="K151" s="94">
        <v>54.338329370079798</v>
      </c>
      <c r="L151" s="94">
        <v>64.590764434318004</v>
      </c>
      <c r="M151" s="94">
        <v>75.489192239674097</v>
      </c>
      <c r="N151" s="94">
        <v>84.361381975805301</v>
      </c>
      <c r="O151" s="94">
        <v>92.147494017999406</v>
      </c>
      <c r="P151" s="94">
        <v>96.553978959227905</v>
      </c>
      <c r="Q151" s="94">
        <v>103.411682016054</v>
      </c>
      <c r="R151" s="94">
        <v>109.149992371853</v>
      </c>
      <c r="S151" s="94">
        <v>109.510014510853</v>
      </c>
      <c r="T151" s="94">
        <v>109.48703274491</v>
      </c>
      <c r="U151" s="94">
        <v>110.340207610123</v>
      </c>
      <c r="V151" s="94">
        <v>107.699565533968</v>
      </c>
      <c r="W151" s="94">
        <v>104.198708381065</v>
      </c>
      <c r="X151" s="94">
        <v>101.518176777042</v>
      </c>
      <c r="Y151" s="94">
        <v>100.59404913333</v>
      </c>
    </row>
    <row r="152" spans="1:25" ht="12" x14ac:dyDescent="0.2">
      <c r="A152" s="12">
        <v>135</v>
      </c>
      <c r="B152" s="13" t="s">
        <v>330</v>
      </c>
      <c r="C152" s="14" t="s">
        <v>178</v>
      </c>
      <c r="D152" s="24"/>
      <c r="E152" s="24">
        <v>920</v>
      </c>
      <c r="F152" s="13" t="s">
        <v>71</v>
      </c>
      <c r="G152" s="24">
        <v>1832</v>
      </c>
      <c r="H152" s="96">
        <v>48.219772677449498</v>
      </c>
      <c r="I152" s="96">
        <v>47.6626892894825</v>
      </c>
      <c r="J152" s="96">
        <v>48.2340569487015</v>
      </c>
      <c r="K152" s="96">
        <v>48.794268201918001</v>
      </c>
      <c r="L152" s="96">
        <v>49.990116323290501</v>
      </c>
      <c r="M152" s="96">
        <v>51.462779237618598</v>
      </c>
      <c r="N152" s="96">
        <v>52.925608844954802</v>
      </c>
      <c r="O152" s="96">
        <v>54.916149409337798</v>
      </c>
      <c r="P152" s="96">
        <v>56.424987484985103</v>
      </c>
      <c r="Q152" s="96">
        <v>58.2985022127043</v>
      </c>
      <c r="R152" s="96">
        <v>59.998259406151</v>
      </c>
      <c r="S152" s="96">
        <v>61.5479428660325</v>
      </c>
      <c r="T152" s="96">
        <v>63.162799167762103</v>
      </c>
      <c r="U152" s="96">
        <v>65.450496077316203</v>
      </c>
      <c r="V152" s="96">
        <v>67.541460800472393</v>
      </c>
      <c r="W152" s="96">
        <v>69.469037665900004</v>
      </c>
      <c r="X152" s="96">
        <v>71.294791993292307</v>
      </c>
      <c r="Y152" s="96">
        <v>72.968574240483804</v>
      </c>
    </row>
    <row r="153" spans="1:25" ht="12" x14ac:dyDescent="0.2">
      <c r="A153" s="1">
        <v>136</v>
      </c>
      <c r="B153" s="2" t="s">
        <v>330</v>
      </c>
      <c r="C153" s="15" t="s">
        <v>179</v>
      </c>
      <c r="D153" s="21"/>
      <c r="E153" s="21">
        <v>96</v>
      </c>
      <c r="F153" s="2" t="s">
        <v>73</v>
      </c>
      <c r="G153" s="21">
        <v>920</v>
      </c>
      <c r="H153" s="94">
        <v>39.203924015808802</v>
      </c>
      <c r="I153" s="94">
        <v>38.685809750545999</v>
      </c>
      <c r="J153" s="94">
        <v>40.299801936348999</v>
      </c>
      <c r="K153" s="94">
        <v>40.954145243638898</v>
      </c>
      <c r="L153" s="94">
        <v>43.631160003577499</v>
      </c>
      <c r="M153" s="94">
        <v>47.572742257832701</v>
      </c>
      <c r="N153" s="94">
        <v>52.5291732365177</v>
      </c>
      <c r="O153" s="94">
        <v>58.375495736585002</v>
      </c>
      <c r="P153" s="94">
        <v>63.571089047928297</v>
      </c>
      <c r="Q153" s="94">
        <v>66.300759668508306</v>
      </c>
      <c r="R153" s="94">
        <v>68.923842244649606</v>
      </c>
      <c r="S153" s="94">
        <v>70.996972125745799</v>
      </c>
      <c r="T153" s="94">
        <v>72.251230563239204</v>
      </c>
      <c r="U153" s="94">
        <v>76.308082071308107</v>
      </c>
      <c r="V153" s="94">
        <v>79.197538669026798</v>
      </c>
      <c r="W153" s="94">
        <v>81.162246489859598</v>
      </c>
      <c r="X153" s="94">
        <v>82.215578099196094</v>
      </c>
      <c r="Y153" s="94">
        <v>82.688189677389104</v>
      </c>
    </row>
    <row r="154" spans="1:25" ht="12" x14ac:dyDescent="0.2">
      <c r="A154" s="1">
        <v>137</v>
      </c>
      <c r="B154" s="2" t="s">
        <v>330</v>
      </c>
      <c r="C154" s="15" t="s">
        <v>180</v>
      </c>
      <c r="D154" s="21"/>
      <c r="E154" s="21">
        <v>116</v>
      </c>
      <c r="F154" s="2" t="s">
        <v>73</v>
      </c>
      <c r="G154" s="21">
        <v>920</v>
      </c>
      <c r="H154" s="94">
        <v>55.572711741496498</v>
      </c>
      <c r="I154" s="94">
        <v>55.709439851105799</v>
      </c>
      <c r="J154" s="94">
        <v>53.5302919803067</v>
      </c>
      <c r="K154" s="94">
        <v>51.484836183222598</v>
      </c>
      <c r="L154" s="94">
        <v>49.521964172662997</v>
      </c>
      <c r="M154" s="94">
        <v>48.4355702336862</v>
      </c>
      <c r="N154" s="94">
        <v>45.8565828230657</v>
      </c>
      <c r="O154" s="94">
        <v>51.000954111933702</v>
      </c>
      <c r="P154" s="94">
        <v>51.319218936788999</v>
      </c>
      <c r="Q154" s="94">
        <v>53.776995447070803</v>
      </c>
      <c r="R154" s="94">
        <v>55.099209715823498</v>
      </c>
      <c r="S154" s="94">
        <v>55.326663433779501</v>
      </c>
      <c r="T154" s="94">
        <v>56.644283672799098</v>
      </c>
      <c r="U154" s="94">
        <v>58.715277901870898</v>
      </c>
      <c r="V154" s="94">
        <v>61.080978699576498</v>
      </c>
      <c r="W154" s="94">
        <v>63.238991689031799</v>
      </c>
      <c r="X154" s="94">
        <v>65.221174905241995</v>
      </c>
      <c r="Y154" s="94">
        <v>67.452575972892703</v>
      </c>
    </row>
    <row r="155" spans="1:25" ht="12" x14ac:dyDescent="0.2">
      <c r="A155" s="1">
        <v>138</v>
      </c>
      <c r="B155" s="2" t="s">
        <v>330</v>
      </c>
      <c r="C155" s="15" t="s">
        <v>181</v>
      </c>
      <c r="D155" s="21"/>
      <c r="E155" s="21">
        <v>360</v>
      </c>
      <c r="F155" s="2" t="s">
        <v>73</v>
      </c>
      <c r="G155" s="21">
        <v>920</v>
      </c>
      <c r="H155" s="94">
        <v>48.885758743274799</v>
      </c>
      <c r="I155" s="94">
        <v>47.489405189876003</v>
      </c>
      <c r="J155" s="94">
        <v>47.720711440589497</v>
      </c>
      <c r="K155" s="94">
        <v>47.730314979126199</v>
      </c>
      <c r="L155" s="94">
        <v>48.902973557314297</v>
      </c>
      <c r="M155" s="94">
        <v>50.687213073627902</v>
      </c>
      <c r="N155" s="94">
        <v>52.560062208260298</v>
      </c>
      <c r="O155" s="94">
        <v>54.529634405325801</v>
      </c>
      <c r="P155" s="94">
        <v>55.096579787378303</v>
      </c>
      <c r="Q155" s="94">
        <v>55.819657278118498</v>
      </c>
      <c r="R155" s="94">
        <v>57.393479806842301</v>
      </c>
      <c r="S155" s="94">
        <v>59.292150834286304</v>
      </c>
      <c r="T155" s="94">
        <v>61.021232147829899</v>
      </c>
      <c r="U155" s="94">
        <v>63.741100663724602</v>
      </c>
      <c r="V155" s="94">
        <v>66.074622784600706</v>
      </c>
      <c r="W155" s="94">
        <v>68.129755522178499</v>
      </c>
      <c r="X155" s="94">
        <v>70.076270787727694</v>
      </c>
      <c r="Y155" s="94">
        <v>72.023048576082203</v>
      </c>
    </row>
    <row r="156" spans="1:25" ht="12" x14ac:dyDescent="0.2">
      <c r="A156" s="1">
        <v>139</v>
      </c>
      <c r="B156" s="2" t="s">
        <v>330</v>
      </c>
      <c r="C156" s="15" t="s">
        <v>182</v>
      </c>
      <c r="D156" s="21"/>
      <c r="E156" s="21">
        <v>418</v>
      </c>
      <c r="F156" s="2" t="s">
        <v>73</v>
      </c>
      <c r="G156" s="21">
        <v>920</v>
      </c>
      <c r="H156" s="94">
        <v>59.868219161059201</v>
      </c>
      <c r="I156" s="94">
        <v>56.755607274369403</v>
      </c>
      <c r="J156" s="94">
        <v>53.365083974218102</v>
      </c>
      <c r="K156" s="94">
        <v>50.474336721544198</v>
      </c>
      <c r="L156" s="94">
        <v>47.600176729114999</v>
      </c>
      <c r="M156" s="94">
        <v>45.952689999621001</v>
      </c>
      <c r="N156" s="94">
        <v>45.295110030243301</v>
      </c>
      <c r="O156" s="94">
        <v>45.732068300927303</v>
      </c>
      <c r="P156" s="94">
        <v>47.234198725423099</v>
      </c>
      <c r="Q156" s="94">
        <v>49.451313736757498</v>
      </c>
      <c r="R156" s="94">
        <v>51.337984741723197</v>
      </c>
      <c r="S156" s="94">
        <v>52.974179305504897</v>
      </c>
      <c r="T156" s="94">
        <v>55.312041679734399</v>
      </c>
      <c r="U156" s="94">
        <v>57.877327683746003</v>
      </c>
      <c r="V156" s="94">
        <v>61.094522163794103</v>
      </c>
      <c r="W156" s="94">
        <v>64.229237923511803</v>
      </c>
      <c r="X156" s="94">
        <v>67.1506457034845</v>
      </c>
      <c r="Y156" s="94">
        <v>69.873439520642705</v>
      </c>
    </row>
    <row r="157" spans="1:25" ht="12" x14ac:dyDescent="0.2">
      <c r="A157" s="1">
        <v>140</v>
      </c>
      <c r="B157" s="2" t="s">
        <v>330</v>
      </c>
      <c r="C157" s="15" t="s">
        <v>183</v>
      </c>
      <c r="D157" s="21">
        <v>12</v>
      </c>
      <c r="E157" s="21">
        <v>458</v>
      </c>
      <c r="F157" s="2" t="s">
        <v>73</v>
      </c>
      <c r="G157" s="21">
        <v>920</v>
      </c>
      <c r="H157" s="94">
        <v>45.064571324375301</v>
      </c>
      <c r="I157" s="94">
        <v>44.158237169933898</v>
      </c>
      <c r="J157" s="94">
        <v>45.516176113805699</v>
      </c>
      <c r="K157" s="94">
        <v>46.589481530462599</v>
      </c>
      <c r="L157" s="94">
        <v>46.6057353419245</v>
      </c>
      <c r="M157" s="94">
        <v>46.497084277324703</v>
      </c>
      <c r="N157" s="94">
        <v>47.049711476102502</v>
      </c>
      <c r="O157" s="94">
        <v>50.777685969281201</v>
      </c>
      <c r="P157" s="94">
        <v>55.855370541873803</v>
      </c>
      <c r="Q157" s="94">
        <v>60.764450872507602</v>
      </c>
      <c r="R157" s="94">
        <v>64.957391706538303</v>
      </c>
      <c r="S157" s="94">
        <v>67.394234104531606</v>
      </c>
      <c r="T157" s="94">
        <v>68.126948327639298</v>
      </c>
      <c r="U157" s="94">
        <v>69.263788612894103</v>
      </c>
      <c r="V157" s="94">
        <v>71.591872893926507</v>
      </c>
      <c r="W157" s="94">
        <v>74.428104777315596</v>
      </c>
      <c r="X157" s="94">
        <v>76.936267998280101</v>
      </c>
      <c r="Y157" s="94">
        <v>78.545466824864207</v>
      </c>
    </row>
    <row r="158" spans="1:25" ht="12" x14ac:dyDescent="0.2">
      <c r="A158" s="1">
        <v>141</v>
      </c>
      <c r="B158" s="2" t="s">
        <v>330</v>
      </c>
      <c r="C158" s="15" t="s">
        <v>184</v>
      </c>
      <c r="D158" s="21"/>
      <c r="E158" s="21">
        <v>104</v>
      </c>
      <c r="F158" s="2" t="s">
        <v>73</v>
      </c>
      <c r="G158" s="21">
        <v>920</v>
      </c>
      <c r="H158" s="94">
        <v>49.222336554571001</v>
      </c>
      <c r="I158" s="94">
        <v>46.459382831659802</v>
      </c>
      <c r="J158" s="94">
        <v>45.224930283470897</v>
      </c>
      <c r="K158" s="94">
        <v>45.645901959446199</v>
      </c>
      <c r="L158" s="94">
        <v>46.515223692022303</v>
      </c>
      <c r="M158" s="94">
        <v>47.218783198525799</v>
      </c>
      <c r="N158" s="94">
        <v>47.606575301705398</v>
      </c>
      <c r="O158" s="94">
        <v>47.799753053843901</v>
      </c>
      <c r="P158" s="94">
        <v>48.3302734543715</v>
      </c>
      <c r="Q158" s="94">
        <v>49.613768347661299</v>
      </c>
      <c r="R158" s="94">
        <v>51.835383754262303</v>
      </c>
      <c r="S158" s="94">
        <v>54.781257292765297</v>
      </c>
      <c r="T158" s="94">
        <v>56.823576467805204</v>
      </c>
      <c r="U158" s="94">
        <v>57.719189587718198</v>
      </c>
      <c r="V158" s="94">
        <v>58.669808882424803</v>
      </c>
      <c r="W158" s="94">
        <v>59.959551902391802</v>
      </c>
      <c r="X158" s="94">
        <v>61.698345717867397</v>
      </c>
      <c r="Y158" s="94">
        <v>63.607959098519899</v>
      </c>
    </row>
    <row r="159" spans="1:25" ht="12" x14ac:dyDescent="0.2">
      <c r="A159" s="1">
        <v>142</v>
      </c>
      <c r="B159" s="2" t="s">
        <v>330</v>
      </c>
      <c r="C159" s="15" t="s">
        <v>185</v>
      </c>
      <c r="D159" s="21"/>
      <c r="E159" s="21">
        <v>608</v>
      </c>
      <c r="F159" s="2" t="s">
        <v>73</v>
      </c>
      <c r="G159" s="21">
        <v>920</v>
      </c>
      <c r="H159" s="94">
        <v>58.4386719851938</v>
      </c>
      <c r="I159" s="94">
        <v>55.1694550352032</v>
      </c>
      <c r="J159" s="94">
        <v>52.842476522881803</v>
      </c>
      <c r="K159" s="94">
        <v>50.716146417160097</v>
      </c>
      <c r="L159" s="94">
        <v>50.751621591041904</v>
      </c>
      <c r="M159" s="94">
        <v>50.339858834767199</v>
      </c>
      <c r="N159" s="94">
        <v>49.955687551838899</v>
      </c>
      <c r="O159" s="94">
        <v>49.741240461816197</v>
      </c>
      <c r="P159" s="94">
        <v>50.290716941391302</v>
      </c>
      <c r="Q159" s="94">
        <v>51.875466952119297</v>
      </c>
      <c r="R159" s="94">
        <v>53.7744992777737</v>
      </c>
      <c r="S159" s="94">
        <v>55.779698884811701</v>
      </c>
      <c r="T159" s="94">
        <v>58.071614784265201</v>
      </c>
      <c r="U159" s="94">
        <v>60.7783038208023</v>
      </c>
      <c r="V159" s="94">
        <v>62.1727031415017</v>
      </c>
      <c r="W159" s="94">
        <v>63.915736627054102</v>
      </c>
      <c r="X159" s="94">
        <v>66.0345133023838</v>
      </c>
      <c r="Y159" s="94">
        <v>68.417710896603495</v>
      </c>
    </row>
    <row r="160" spans="1:25" ht="12" x14ac:dyDescent="0.2">
      <c r="A160" s="1">
        <v>143</v>
      </c>
      <c r="B160" s="2" t="s">
        <v>330</v>
      </c>
      <c r="C160" s="15" t="s">
        <v>186</v>
      </c>
      <c r="D160" s="21"/>
      <c r="E160" s="21">
        <v>702</v>
      </c>
      <c r="F160" s="2" t="s">
        <v>73</v>
      </c>
      <c r="G160" s="21">
        <v>920</v>
      </c>
      <c r="H160" s="94">
        <v>27.680240412639598</v>
      </c>
      <c r="I160" s="94">
        <v>34.504001316912401</v>
      </c>
      <c r="J160" s="94">
        <v>43.484306625252302</v>
      </c>
      <c r="K160" s="94">
        <v>53.413390461002201</v>
      </c>
      <c r="L160" s="94">
        <v>60.203478571485903</v>
      </c>
      <c r="M160" s="94">
        <v>66.715181544102606</v>
      </c>
      <c r="N160" s="94">
        <v>71.861467476360005</v>
      </c>
      <c r="O160" s="94">
        <v>76.815047163810704</v>
      </c>
      <c r="P160" s="94">
        <v>81.418049551905995</v>
      </c>
      <c r="Q160" s="94">
        <v>87.180460090861402</v>
      </c>
      <c r="R160" s="94">
        <v>92.013897736475002</v>
      </c>
      <c r="S160" s="94">
        <v>90.365040595500702</v>
      </c>
      <c r="T160" s="94">
        <v>88.072444313584199</v>
      </c>
      <c r="U160" s="94">
        <v>85.359480892750696</v>
      </c>
      <c r="V160" s="94">
        <v>85.666436147080603</v>
      </c>
      <c r="W160" s="94">
        <v>86.538603448825896</v>
      </c>
      <c r="X160" s="94">
        <v>87.372220507869201</v>
      </c>
      <c r="Y160" s="94">
        <v>87.727235668939898</v>
      </c>
    </row>
    <row r="161" spans="1:25" ht="12" x14ac:dyDescent="0.2">
      <c r="A161" s="1">
        <v>144</v>
      </c>
      <c r="B161" s="2" t="s">
        <v>330</v>
      </c>
      <c r="C161" s="15" t="s">
        <v>187</v>
      </c>
      <c r="D161" s="21"/>
      <c r="E161" s="21">
        <v>764</v>
      </c>
      <c r="F161" s="2" t="s">
        <v>73</v>
      </c>
      <c r="G161" s="21">
        <v>920</v>
      </c>
      <c r="H161" s="94">
        <v>40.009457097330099</v>
      </c>
      <c r="I161" s="94">
        <v>41.864554062962497</v>
      </c>
      <c r="J161" s="94">
        <v>45.865492551569197</v>
      </c>
      <c r="K161" s="94">
        <v>51.166582482927097</v>
      </c>
      <c r="L161" s="94">
        <v>57.600712192912603</v>
      </c>
      <c r="M161" s="94">
        <v>64.048743625629996</v>
      </c>
      <c r="N161" s="94">
        <v>69.352928454670206</v>
      </c>
      <c r="O161" s="94">
        <v>72.322208337766199</v>
      </c>
      <c r="P161" s="94">
        <v>73.873167467261595</v>
      </c>
      <c r="Q161" s="94">
        <v>77.173491713450105</v>
      </c>
      <c r="R161" s="94">
        <v>81.235557099234697</v>
      </c>
      <c r="S161" s="94">
        <v>84.282284271933705</v>
      </c>
      <c r="T161" s="94">
        <v>87.122205719125006</v>
      </c>
      <c r="U161" s="94">
        <v>89.500125327382193</v>
      </c>
      <c r="V161" s="94">
        <v>91.225011020508404</v>
      </c>
      <c r="W161" s="94">
        <v>91.847183156119698</v>
      </c>
      <c r="X161" s="94">
        <v>91.726953689455598</v>
      </c>
      <c r="Y161" s="94">
        <v>91.486838418635301</v>
      </c>
    </row>
    <row r="162" spans="1:25" ht="12" x14ac:dyDescent="0.2">
      <c r="A162" s="1">
        <v>145</v>
      </c>
      <c r="B162" s="2" t="s">
        <v>330</v>
      </c>
      <c r="C162" s="15" t="s">
        <v>188</v>
      </c>
      <c r="D162" s="21"/>
      <c r="E162" s="21">
        <v>626</v>
      </c>
      <c r="F162" s="2" t="s">
        <v>73</v>
      </c>
      <c r="G162" s="21">
        <v>920</v>
      </c>
      <c r="H162" s="94">
        <v>78.1676181001217</v>
      </c>
      <c r="I162" s="94">
        <v>69.822223023676997</v>
      </c>
      <c r="J162" s="94">
        <v>66.836096809315507</v>
      </c>
      <c r="K162" s="94">
        <v>65.801071451895297</v>
      </c>
      <c r="L162" s="94">
        <v>61.755411137724401</v>
      </c>
      <c r="M162" s="94">
        <v>57.221188630041901</v>
      </c>
      <c r="N162" s="94">
        <v>51.825771250085197</v>
      </c>
      <c r="O162" s="94">
        <v>49.371422991826797</v>
      </c>
      <c r="P162" s="94">
        <v>48.916001936489899</v>
      </c>
      <c r="Q162" s="94">
        <v>49.894355486811897</v>
      </c>
      <c r="R162" s="94">
        <v>50.596472737167403</v>
      </c>
      <c r="S162" s="94">
        <v>51.900229400410304</v>
      </c>
      <c r="T162" s="94">
        <v>52.527536321428101</v>
      </c>
      <c r="U162" s="94">
        <v>52.9355881646892</v>
      </c>
      <c r="V162" s="94">
        <v>55.189947489579097</v>
      </c>
      <c r="W162" s="94">
        <v>57.957175944905799</v>
      </c>
      <c r="X162" s="94">
        <v>60.745485453762399</v>
      </c>
      <c r="Y162" s="94">
        <v>63.1329904724454</v>
      </c>
    </row>
    <row r="163" spans="1:25" ht="12" x14ac:dyDescent="0.2">
      <c r="A163" s="1">
        <v>146</v>
      </c>
      <c r="B163" s="2" t="s">
        <v>330</v>
      </c>
      <c r="C163" s="15" t="s">
        <v>189</v>
      </c>
      <c r="D163" s="21"/>
      <c r="E163" s="21">
        <v>704</v>
      </c>
      <c r="F163" s="2" t="s">
        <v>73</v>
      </c>
      <c r="G163" s="21">
        <v>920</v>
      </c>
      <c r="H163" s="94">
        <v>42.223621859126901</v>
      </c>
      <c r="I163" s="94">
        <v>45.0537695506723</v>
      </c>
      <c r="J163" s="94">
        <v>47.680849453083901</v>
      </c>
      <c r="K163" s="94">
        <v>49.557061311181101</v>
      </c>
      <c r="L163" s="94">
        <v>50.291515407027397</v>
      </c>
      <c r="M163" s="94">
        <v>52.240660636265403</v>
      </c>
      <c r="N163" s="94">
        <v>55.260319023972002</v>
      </c>
      <c r="O163" s="94">
        <v>60.337166040519598</v>
      </c>
      <c r="P163" s="94">
        <v>66.427357963639494</v>
      </c>
      <c r="Q163" s="94">
        <v>71.596055168271505</v>
      </c>
      <c r="R163" s="94">
        <v>71.366398896139003</v>
      </c>
      <c r="S163" s="94">
        <v>69.871310035516601</v>
      </c>
      <c r="T163" s="94">
        <v>70.150791966183604</v>
      </c>
      <c r="U163" s="94">
        <v>72.270213874031597</v>
      </c>
      <c r="V163" s="94">
        <v>75.736218754723694</v>
      </c>
      <c r="W163" s="94">
        <v>78.235814847373405</v>
      </c>
      <c r="X163" s="94">
        <v>79.760118582967195</v>
      </c>
      <c r="Y163" s="94">
        <v>79.810564367894401</v>
      </c>
    </row>
    <row r="164" spans="1:25" ht="12" x14ac:dyDescent="0.2">
      <c r="A164" s="9">
        <v>147</v>
      </c>
      <c r="B164" s="10" t="s">
        <v>330</v>
      </c>
      <c r="C164" s="11" t="s">
        <v>299</v>
      </c>
      <c r="D164" s="23"/>
      <c r="E164" s="23">
        <v>1830</v>
      </c>
      <c r="F164" s="10" t="s">
        <v>69</v>
      </c>
      <c r="G164" s="23">
        <v>1828</v>
      </c>
      <c r="H164" s="97">
        <v>50.129658948686199</v>
      </c>
      <c r="I164" s="97">
        <v>48.946348188884599</v>
      </c>
      <c r="J164" s="97">
        <v>49.021777117256597</v>
      </c>
      <c r="K164" s="97">
        <v>49.687001761046702</v>
      </c>
      <c r="L164" s="97">
        <v>50.550779918687198</v>
      </c>
      <c r="M164" s="97">
        <v>51.754508546434799</v>
      </c>
      <c r="N164" s="97">
        <v>53.675353782837099</v>
      </c>
      <c r="O164" s="97">
        <v>56.360747641778303</v>
      </c>
      <c r="P164" s="97">
        <v>59.411243291542903</v>
      </c>
      <c r="Q164" s="97">
        <v>62.810812760826998</v>
      </c>
      <c r="R164" s="97">
        <v>66.098169010689105</v>
      </c>
      <c r="S164" s="97">
        <v>68.991843372147002</v>
      </c>
      <c r="T164" s="97">
        <v>71.437372159732107</v>
      </c>
      <c r="U164" s="97">
        <v>73.904133607460295</v>
      </c>
      <c r="V164" s="97">
        <v>76.389827663013094</v>
      </c>
      <c r="W164" s="97">
        <v>78.645282070842001</v>
      </c>
      <c r="X164" s="97">
        <v>80.584764452453697</v>
      </c>
      <c r="Y164" s="97">
        <v>82.258449216870702</v>
      </c>
    </row>
    <row r="165" spans="1:25" ht="12" x14ac:dyDescent="0.2">
      <c r="A165" s="12">
        <v>148</v>
      </c>
      <c r="B165" s="13" t="s">
        <v>330</v>
      </c>
      <c r="C165" s="14" t="s">
        <v>190</v>
      </c>
      <c r="D165" s="24"/>
      <c r="E165" s="24">
        <v>915</v>
      </c>
      <c r="F165" s="13" t="s">
        <v>71</v>
      </c>
      <c r="G165" s="24">
        <v>1830</v>
      </c>
      <c r="H165" s="96">
        <v>52.711273720530201</v>
      </c>
      <c r="I165" s="96">
        <v>52.829753814277701</v>
      </c>
      <c r="J165" s="96">
        <v>52.665083543291097</v>
      </c>
      <c r="K165" s="96">
        <v>54.091124783563401</v>
      </c>
      <c r="L165" s="96">
        <v>55.861099707836203</v>
      </c>
      <c r="M165" s="96">
        <v>57.220901586175103</v>
      </c>
      <c r="N165" s="96">
        <v>57.276167665179798</v>
      </c>
      <c r="O165" s="96">
        <v>58.3739187972594</v>
      </c>
      <c r="P165" s="96">
        <v>60.234577318059003</v>
      </c>
      <c r="Q165" s="96">
        <v>61.848594249894703</v>
      </c>
      <c r="R165" s="96">
        <v>63.600731902016797</v>
      </c>
      <c r="S165" s="96">
        <v>65.460435060002496</v>
      </c>
      <c r="T165" s="96">
        <v>67.567022611664598</v>
      </c>
      <c r="U165" s="96">
        <v>69.953125684735497</v>
      </c>
      <c r="V165" s="96">
        <v>71.873800522114706</v>
      </c>
      <c r="W165" s="96">
        <v>73.672190306368805</v>
      </c>
      <c r="X165" s="96">
        <v>75.359867290575394</v>
      </c>
      <c r="Y165" s="96">
        <v>77.029730075533706</v>
      </c>
    </row>
    <row r="166" spans="1:25" ht="12" x14ac:dyDescent="0.2">
      <c r="A166" s="1">
        <v>149</v>
      </c>
      <c r="B166" s="2" t="s">
        <v>330</v>
      </c>
      <c r="C166" s="15" t="s">
        <v>191</v>
      </c>
      <c r="D166" s="21"/>
      <c r="E166" s="21">
        <v>28</v>
      </c>
      <c r="F166" s="2" t="s">
        <v>73</v>
      </c>
      <c r="G166" s="21">
        <v>915</v>
      </c>
      <c r="H166" s="94">
        <v>44.366273239219304</v>
      </c>
      <c r="I166" s="94">
        <v>45.313172382068799</v>
      </c>
      <c r="J166" s="94">
        <v>48.084146163924899</v>
      </c>
      <c r="K166" s="94">
        <v>51.281126467957399</v>
      </c>
      <c r="L166" s="94">
        <v>54.2546615103725</v>
      </c>
      <c r="M166" s="94">
        <v>56.897518878101401</v>
      </c>
      <c r="N166" s="94">
        <v>59.054981826573602</v>
      </c>
      <c r="O166" s="94">
        <v>61.141786056784198</v>
      </c>
      <c r="P166" s="94">
        <v>62.756800351932</v>
      </c>
      <c r="Q166" s="94">
        <v>64.419748317411305</v>
      </c>
      <c r="R166" s="94">
        <v>66.426746102550894</v>
      </c>
      <c r="S166" s="94">
        <v>67.423801500995594</v>
      </c>
      <c r="T166" s="94">
        <v>68.231259794870198</v>
      </c>
      <c r="U166" s="94">
        <v>70.344291672613707</v>
      </c>
      <c r="V166" s="94">
        <v>72.927484333034897</v>
      </c>
      <c r="W166" s="94">
        <v>75.022100645505603</v>
      </c>
      <c r="X166" s="94">
        <v>76.617704761417301</v>
      </c>
      <c r="Y166" s="94">
        <v>77.842839964448203</v>
      </c>
    </row>
    <row r="167" spans="1:25" ht="12" x14ac:dyDescent="0.2">
      <c r="A167" s="1">
        <v>150</v>
      </c>
      <c r="B167" s="2" t="s">
        <v>330</v>
      </c>
      <c r="C167" s="15" t="s">
        <v>192</v>
      </c>
      <c r="D167" s="21">
        <v>13</v>
      </c>
      <c r="E167" s="21">
        <v>533</v>
      </c>
      <c r="F167" s="2" t="s">
        <v>73</v>
      </c>
      <c r="G167" s="21">
        <v>915</v>
      </c>
      <c r="H167" s="94">
        <v>44.589950389401601</v>
      </c>
      <c r="I167" s="94">
        <v>47.028203150820801</v>
      </c>
      <c r="J167" s="94">
        <v>52.2789329972695</v>
      </c>
      <c r="K167" s="94">
        <v>61.652834393970501</v>
      </c>
      <c r="L167" s="94">
        <v>67.094968704862794</v>
      </c>
      <c r="M167" s="94">
        <v>68.977335039298097</v>
      </c>
      <c r="N167" s="94">
        <v>67.341691263731207</v>
      </c>
      <c r="O167" s="94">
        <v>63.386187720748502</v>
      </c>
      <c r="P167" s="94">
        <v>60.018430166020103</v>
      </c>
      <c r="Q167" s="94">
        <v>62.759082130746201</v>
      </c>
      <c r="R167" s="94">
        <v>66.920009383063601</v>
      </c>
      <c r="S167" s="94">
        <v>70.257745961234207</v>
      </c>
      <c r="T167" s="94">
        <v>72.127428580688004</v>
      </c>
      <c r="U167" s="94">
        <v>70.791094727651895</v>
      </c>
      <c r="V167" s="94">
        <v>70.649803040661496</v>
      </c>
      <c r="W167" s="94">
        <v>71.652021670190294</v>
      </c>
      <c r="X167" s="94">
        <v>73.781855593597697</v>
      </c>
      <c r="Y167" s="94">
        <v>76.236855714531998</v>
      </c>
    </row>
    <row r="168" spans="1:25" ht="12" x14ac:dyDescent="0.2">
      <c r="A168" s="1">
        <v>151</v>
      </c>
      <c r="B168" s="2" t="s">
        <v>330</v>
      </c>
      <c r="C168" s="15" t="s">
        <v>193</v>
      </c>
      <c r="D168" s="21"/>
      <c r="E168" s="21">
        <v>44</v>
      </c>
      <c r="F168" s="2" t="s">
        <v>73</v>
      </c>
      <c r="G168" s="21">
        <v>915</v>
      </c>
      <c r="H168" s="94">
        <v>44.262092841253903</v>
      </c>
      <c r="I168" s="94">
        <v>41.5431794377117</v>
      </c>
      <c r="J168" s="94">
        <v>41.351554948626998</v>
      </c>
      <c r="K168" s="94">
        <v>45.0018345631701</v>
      </c>
      <c r="L168" s="94">
        <v>47.829738063727298</v>
      </c>
      <c r="M168" s="94">
        <v>50.624788922661303</v>
      </c>
      <c r="N168" s="94">
        <v>51.736678071189402</v>
      </c>
      <c r="O168" s="94">
        <v>52.271606885808403</v>
      </c>
      <c r="P168" s="94">
        <v>52.853524016136397</v>
      </c>
      <c r="Q168" s="94">
        <v>55.6292601221</v>
      </c>
      <c r="R168" s="94">
        <v>58.972752578785901</v>
      </c>
      <c r="S168" s="94">
        <v>62.422680056119603</v>
      </c>
      <c r="T168" s="94">
        <v>65.496824731519894</v>
      </c>
      <c r="U168" s="94">
        <v>66.015215481823603</v>
      </c>
      <c r="V168" s="94">
        <v>66.651195172893907</v>
      </c>
      <c r="W168" s="94">
        <v>67.452898237110105</v>
      </c>
      <c r="X168" s="94">
        <v>68.547889826581596</v>
      </c>
      <c r="Y168" s="94">
        <v>69.691828816734798</v>
      </c>
    </row>
    <row r="169" spans="1:25" ht="12" x14ac:dyDescent="0.2">
      <c r="A169" s="1">
        <v>152</v>
      </c>
      <c r="B169" s="2" t="s">
        <v>330</v>
      </c>
      <c r="C169" s="15" t="s">
        <v>194</v>
      </c>
      <c r="D169" s="21"/>
      <c r="E169" s="21">
        <v>52</v>
      </c>
      <c r="F169" s="2" t="s">
        <v>73</v>
      </c>
      <c r="G169" s="21">
        <v>915</v>
      </c>
      <c r="H169" s="94">
        <v>49.182007832229303</v>
      </c>
      <c r="I169" s="94">
        <v>50.290779770932502</v>
      </c>
      <c r="J169" s="94">
        <v>54.255086180650899</v>
      </c>
      <c r="K169" s="94">
        <v>60.294508561681802</v>
      </c>
      <c r="L169" s="94">
        <v>65.155655146394693</v>
      </c>
      <c r="M169" s="94">
        <v>69.465071181951501</v>
      </c>
      <c r="N169" s="94">
        <v>71.305397064084403</v>
      </c>
      <c r="O169" s="94">
        <v>72.698652170118294</v>
      </c>
      <c r="P169" s="94">
        <v>73.391846559627197</v>
      </c>
      <c r="Q169" s="94">
        <v>75.579960185799607</v>
      </c>
      <c r="R169" s="94">
        <v>78.516563976459494</v>
      </c>
      <c r="S169" s="94">
        <v>82.131410256410305</v>
      </c>
      <c r="T169" s="94">
        <v>84.257900254605403</v>
      </c>
      <c r="U169" s="94">
        <v>84.075621218171193</v>
      </c>
      <c r="V169" s="94">
        <v>83.826890041134106</v>
      </c>
      <c r="W169" s="94">
        <v>84.205099895274302</v>
      </c>
      <c r="X169" s="94">
        <v>85.351618267018296</v>
      </c>
      <c r="Y169" s="94">
        <v>86.908698527620203</v>
      </c>
    </row>
    <row r="170" spans="1:25" ht="12" x14ac:dyDescent="0.2">
      <c r="A170" s="1">
        <v>153</v>
      </c>
      <c r="B170" s="2" t="s">
        <v>330</v>
      </c>
      <c r="C170" s="15" t="s">
        <v>195</v>
      </c>
      <c r="D170" s="21"/>
      <c r="E170" s="21">
        <v>192</v>
      </c>
      <c r="F170" s="2" t="s">
        <v>73</v>
      </c>
      <c r="G170" s="21">
        <v>915</v>
      </c>
      <c r="H170" s="94">
        <v>44.344717522978002</v>
      </c>
      <c r="I170" s="94">
        <v>46.657944839102001</v>
      </c>
      <c r="J170" s="94">
        <v>48.7979094076655</v>
      </c>
      <c r="K170" s="94">
        <v>55.919119792371397</v>
      </c>
      <c r="L170" s="94">
        <v>64.335400609063399</v>
      </c>
      <c r="M170" s="94">
        <v>72.256560543066399</v>
      </c>
      <c r="N170" s="94">
        <v>72.294633976195996</v>
      </c>
      <c r="O170" s="94">
        <v>73.887633805029296</v>
      </c>
      <c r="P170" s="94">
        <v>79.093567465541298</v>
      </c>
      <c r="Q170" s="94">
        <v>81.329865393130206</v>
      </c>
      <c r="R170" s="94">
        <v>83.655226586053303</v>
      </c>
      <c r="S170" s="94">
        <v>85.218354029444598</v>
      </c>
      <c r="T170" s="94">
        <v>86.697478630837097</v>
      </c>
      <c r="U170" s="94">
        <v>90.402126116166599</v>
      </c>
      <c r="V170" s="94">
        <v>92.472336657141796</v>
      </c>
      <c r="W170" s="94">
        <v>93.397960150640898</v>
      </c>
      <c r="X170" s="94">
        <v>93.953281488285796</v>
      </c>
      <c r="Y170" s="94">
        <v>94.576982529821805</v>
      </c>
    </row>
    <row r="171" spans="1:25" ht="12" x14ac:dyDescent="0.2">
      <c r="A171" s="1">
        <v>154</v>
      </c>
      <c r="B171" s="2" t="s">
        <v>330</v>
      </c>
      <c r="C171" s="15" t="s">
        <v>196</v>
      </c>
      <c r="D171" s="21">
        <v>13</v>
      </c>
      <c r="E171" s="21">
        <v>531</v>
      </c>
      <c r="F171" s="2" t="s">
        <v>73</v>
      </c>
      <c r="G171" s="21">
        <v>915</v>
      </c>
      <c r="H171" s="94">
        <v>54.070804136827597</v>
      </c>
      <c r="I171" s="94">
        <v>55.871541333029398</v>
      </c>
      <c r="J171" s="94">
        <v>59.409667759874502</v>
      </c>
      <c r="K171" s="94">
        <v>64.031825650782693</v>
      </c>
      <c r="L171" s="94">
        <v>67.842802552712698</v>
      </c>
      <c r="M171" s="94">
        <v>69.782522044312202</v>
      </c>
      <c r="N171" s="94">
        <v>68.192535510955196</v>
      </c>
      <c r="O171" s="94">
        <v>66.6315809437111</v>
      </c>
      <c r="P171" s="94">
        <v>65.624086799958505</v>
      </c>
      <c r="Q171" s="94">
        <v>67.058253257677293</v>
      </c>
      <c r="R171" s="94">
        <v>69.671625684113195</v>
      </c>
      <c r="S171" s="94">
        <v>73.649020687485205</v>
      </c>
      <c r="T171" s="94">
        <v>76.921078401982498</v>
      </c>
      <c r="U171" s="94">
        <v>79.936447990903702</v>
      </c>
      <c r="V171" s="94">
        <v>80.630644420633701</v>
      </c>
      <c r="W171" s="94">
        <v>81.309265746838307</v>
      </c>
      <c r="X171" s="94">
        <v>82.323347578938595</v>
      </c>
      <c r="Y171" s="94">
        <v>83.602378929481702</v>
      </c>
    </row>
    <row r="172" spans="1:25" ht="12" x14ac:dyDescent="0.2">
      <c r="A172" s="1">
        <v>155</v>
      </c>
      <c r="B172" s="2" t="s">
        <v>330</v>
      </c>
      <c r="C172" s="15" t="s">
        <v>197</v>
      </c>
      <c r="D172" s="21"/>
      <c r="E172" s="21">
        <v>214</v>
      </c>
      <c r="F172" s="2" t="s">
        <v>73</v>
      </c>
      <c r="G172" s="21">
        <v>915</v>
      </c>
      <c r="H172" s="94">
        <v>54.650677268640102</v>
      </c>
      <c r="I172" s="94">
        <v>53.768095871173898</v>
      </c>
      <c r="J172" s="94">
        <v>53.480922420295499</v>
      </c>
      <c r="K172" s="94">
        <v>53.010123616381001</v>
      </c>
      <c r="L172" s="94">
        <v>52.433166901382698</v>
      </c>
      <c r="M172" s="94">
        <v>52.422434681029003</v>
      </c>
      <c r="N172" s="94">
        <v>52.998898414234503</v>
      </c>
      <c r="O172" s="94">
        <v>54.117854222520101</v>
      </c>
      <c r="P172" s="94">
        <v>55.9696711156638</v>
      </c>
      <c r="Q172" s="94">
        <v>58.587339832246798</v>
      </c>
      <c r="R172" s="94">
        <v>61.045707562078398</v>
      </c>
      <c r="S172" s="94">
        <v>63.403793844310101</v>
      </c>
      <c r="T172" s="94">
        <v>65.985849133378807</v>
      </c>
      <c r="U172" s="94">
        <v>69.230141559003499</v>
      </c>
      <c r="V172" s="94">
        <v>72.910174748759104</v>
      </c>
      <c r="W172" s="94">
        <v>76.358442667179702</v>
      </c>
      <c r="X172" s="94">
        <v>79.402744456249096</v>
      </c>
      <c r="Y172" s="94">
        <v>82.176959268469801</v>
      </c>
    </row>
    <row r="173" spans="1:25" ht="12" x14ac:dyDescent="0.2">
      <c r="A173" s="1">
        <v>156</v>
      </c>
      <c r="B173" s="2" t="s">
        <v>330</v>
      </c>
      <c r="C173" s="15" t="s">
        <v>198</v>
      </c>
      <c r="D173" s="21"/>
      <c r="E173" s="21">
        <v>308</v>
      </c>
      <c r="F173" s="2" t="s">
        <v>73</v>
      </c>
      <c r="G173" s="21">
        <v>915</v>
      </c>
      <c r="H173" s="94">
        <v>48.864531551354098</v>
      </c>
      <c r="I173" s="94">
        <v>50.533131764485503</v>
      </c>
      <c r="J173" s="94">
        <v>51.926517953000101</v>
      </c>
      <c r="K173" s="94">
        <v>51.177760948476198</v>
      </c>
      <c r="L173" s="94">
        <v>48.889173278730503</v>
      </c>
      <c r="M173" s="94">
        <v>47.766514849726597</v>
      </c>
      <c r="N173" s="94">
        <v>48.086255429175502</v>
      </c>
      <c r="O173" s="94">
        <v>52.292405213426299</v>
      </c>
      <c r="P173" s="94">
        <v>56.571499061116498</v>
      </c>
      <c r="Q173" s="94">
        <v>60.335865653738502</v>
      </c>
      <c r="R173" s="94">
        <v>61.808319330208398</v>
      </c>
      <c r="S173" s="94">
        <v>60.946112834723898</v>
      </c>
      <c r="T173" s="94">
        <v>62.812033618725899</v>
      </c>
      <c r="U173" s="94">
        <v>66.463495648707905</v>
      </c>
      <c r="V173" s="94">
        <v>70.468959199492602</v>
      </c>
      <c r="W173" s="94">
        <v>73.549767441860496</v>
      </c>
      <c r="X173" s="94">
        <v>75.075566996236304</v>
      </c>
      <c r="Y173" s="94">
        <v>75.966269881781201</v>
      </c>
    </row>
    <row r="174" spans="1:25" ht="12" x14ac:dyDescent="0.2">
      <c r="A174" s="1">
        <v>157</v>
      </c>
      <c r="B174" s="2" t="s">
        <v>330</v>
      </c>
      <c r="C174" s="15" t="s">
        <v>199</v>
      </c>
      <c r="D174" s="21">
        <v>2</v>
      </c>
      <c r="E174" s="21">
        <v>312</v>
      </c>
      <c r="F174" s="2" t="s">
        <v>73</v>
      </c>
      <c r="G174" s="21">
        <v>915</v>
      </c>
      <c r="H174" s="94">
        <v>58.718073779755201</v>
      </c>
      <c r="I174" s="94">
        <v>60.703255216177702</v>
      </c>
      <c r="J174" s="94">
        <v>64.344490044580198</v>
      </c>
      <c r="K174" s="94">
        <v>74.891305772701202</v>
      </c>
      <c r="L174" s="94">
        <v>84.580868667882896</v>
      </c>
      <c r="M174" s="94">
        <v>91.395033729891793</v>
      </c>
      <c r="N174" s="94">
        <v>89.276829579301406</v>
      </c>
      <c r="O174" s="94">
        <v>81.300576815845304</v>
      </c>
      <c r="P174" s="94">
        <v>73.206533634904403</v>
      </c>
      <c r="Q174" s="94">
        <v>68.817510462709393</v>
      </c>
      <c r="R174" s="94">
        <v>72.391581960810001</v>
      </c>
      <c r="S174" s="94">
        <v>77.699278893003296</v>
      </c>
      <c r="T174" s="94">
        <v>82.299309642314995</v>
      </c>
      <c r="U174" s="94">
        <v>81.516146023256795</v>
      </c>
      <c r="V174" s="94">
        <v>82.014296262870701</v>
      </c>
      <c r="W174" s="94">
        <v>83.042611382521201</v>
      </c>
      <c r="X174" s="94">
        <v>86.290640154927502</v>
      </c>
      <c r="Y174" s="94">
        <v>90.679120780127505</v>
      </c>
    </row>
    <row r="175" spans="1:25" ht="12" x14ac:dyDescent="0.2">
      <c r="A175" s="1">
        <v>158</v>
      </c>
      <c r="B175" s="2" t="s">
        <v>330</v>
      </c>
      <c r="C175" s="15" t="s">
        <v>200</v>
      </c>
      <c r="D175" s="21"/>
      <c r="E175" s="21">
        <v>332</v>
      </c>
      <c r="F175" s="2" t="s">
        <v>73</v>
      </c>
      <c r="G175" s="21">
        <v>915</v>
      </c>
      <c r="H175" s="94">
        <v>63.967283624703597</v>
      </c>
      <c r="I175" s="94">
        <v>60.381344310357299</v>
      </c>
      <c r="J175" s="94">
        <v>57.009208021804703</v>
      </c>
      <c r="K175" s="94">
        <v>53.992777839657599</v>
      </c>
      <c r="L175" s="94">
        <v>51.344748796026302</v>
      </c>
      <c r="M175" s="94">
        <v>49.0987380961922</v>
      </c>
      <c r="N175" s="94">
        <v>48.359137888300701</v>
      </c>
      <c r="O175" s="94">
        <v>49.297434933053999</v>
      </c>
      <c r="P175" s="94">
        <v>50.223300396426197</v>
      </c>
      <c r="Q175" s="94">
        <v>50.9959908496512</v>
      </c>
      <c r="R175" s="94">
        <v>51.803526548044303</v>
      </c>
      <c r="S175" s="94">
        <v>52.767476679910402</v>
      </c>
      <c r="T175" s="94">
        <v>54.0000084331162</v>
      </c>
      <c r="U175" s="94">
        <v>55.553625916608901</v>
      </c>
      <c r="V175" s="94">
        <v>57.233877377535201</v>
      </c>
      <c r="W175" s="94">
        <v>58.961701518597799</v>
      </c>
      <c r="X175" s="94">
        <v>60.651418558154099</v>
      </c>
      <c r="Y175" s="94">
        <v>62.307622947574899</v>
      </c>
    </row>
    <row r="176" spans="1:25" ht="12" x14ac:dyDescent="0.2">
      <c r="A176" s="1">
        <v>159</v>
      </c>
      <c r="B176" s="2" t="s">
        <v>330</v>
      </c>
      <c r="C176" s="15" t="s">
        <v>201</v>
      </c>
      <c r="D176" s="21"/>
      <c r="E176" s="21">
        <v>388</v>
      </c>
      <c r="F176" s="2" t="s">
        <v>73</v>
      </c>
      <c r="G176" s="21">
        <v>915</v>
      </c>
      <c r="H176" s="94">
        <v>49.498633011568302</v>
      </c>
      <c r="I176" s="94">
        <v>48.007357480063099</v>
      </c>
      <c r="J176" s="94">
        <v>49.099294437832199</v>
      </c>
      <c r="K176" s="94">
        <v>49.827043368193401</v>
      </c>
      <c r="L176" s="94">
        <v>50.758874405731198</v>
      </c>
      <c r="M176" s="94">
        <v>51.521553727331401</v>
      </c>
      <c r="N176" s="94">
        <v>52.100244930939603</v>
      </c>
      <c r="O176" s="94">
        <v>54.736811293307902</v>
      </c>
      <c r="P176" s="94">
        <v>58.702231304776298</v>
      </c>
      <c r="Q176" s="94">
        <v>63.9827086072101</v>
      </c>
      <c r="R176" s="94">
        <v>69.318417598900098</v>
      </c>
      <c r="S176" s="94">
        <v>72.118969454469294</v>
      </c>
      <c r="T176" s="94">
        <v>73.585862980782693</v>
      </c>
      <c r="U176" s="94">
        <v>76.523946108813902</v>
      </c>
      <c r="V176" s="94">
        <v>80.190861131481299</v>
      </c>
      <c r="W176" s="94">
        <v>84.104306106681804</v>
      </c>
      <c r="X176" s="94">
        <v>87.737854251012095</v>
      </c>
      <c r="Y176" s="94">
        <v>91.029902455862199</v>
      </c>
    </row>
    <row r="177" spans="1:25" ht="12" x14ac:dyDescent="0.2">
      <c r="A177" s="1">
        <v>160</v>
      </c>
      <c r="B177" s="2" t="s">
        <v>330</v>
      </c>
      <c r="C177" s="15" t="s">
        <v>202</v>
      </c>
      <c r="D177" s="21">
        <v>2</v>
      </c>
      <c r="E177" s="21">
        <v>474</v>
      </c>
      <c r="F177" s="2" t="s">
        <v>73</v>
      </c>
      <c r="G177" s="21">
        <v>915</v>
      </c>
      <c r="H177" s="94">
        <v>56.502700154648998</v>
      </c>
      <c r="I177" s="94">
        <v>59.6261006423072</v>
      </c>
      <c r="J177" s="94">
        <v>65.370722940872895</v>
      </c>
      <c r="K177" s="94">
        <v>78.269532840770296</v>
      </c>
      <c r="L177" s="94">
        <v>90.006021415294398</v>
      </c>
      <c r="M177" s="94">
        <v>97.196158026663099</v>
      </c>
      <c r="N177" s="94">
        <v>94.737852348235506</v>
      </c>
      <c r="O177" s="94">
        <v>88.3583563136214</v>
      </c>
      <c r="P177" s="94">
        <v>82.120080305205505</v>
      </c>
      <c r="Q177" s="94">
        <v>77.874937457092699</v>
      </c>
      <c r="R177" s="94">
        <v>82.825795728001196</v>
      </c>
      <c r="S177" s="94">
        <v>89.127194928894596</v>
      </c>
      <c r="T177" s="94">
        <v>94.328701270488594</v>
      </c>
      <c r="U177" s="94">
        <v>93.119022697618405</v>
      </c>
      <c r="V177" s="94">
        <v>93.333135928223498</v>
      </c>
      <c r="W177" s="94">
        <v>93.784148812081796</v>
      </c>
      <c r="X177" s="94">
        <v>96.744223622556106</v>
      </c>
      <c r="Y177" s="94">
        <v>101.486780822507</v>
      </c>
    </row>
    <row r="178" spans="1:25" ht="12" x14ac:dyDescent="0.2">
      <c r="A178" s="1">
        <v>161</v>
      </c>
      <c r="B178" s="2" t="s">
        <v>330</v>
      </c>
      <c r="C178" s="15" t="s">
        <v>203</v>
      </c>
      <c r="D178" s="21">
        <v>14</v>
      </c>
      <c r="E178" s="21">
        <v>630</v>
      </c>
      <c r="F178" s="2" t="s">
        <v>73</v>
      </c>
      <c r="G178" s="21">
        <v>915</v>
      </c>
      <c r="H178" s="94">
        <v>52.974083391502298</v>
      </c>
      <c r="I178" s="94">
        <v>57.677899112467998</v>
      </c>
      <c r="J178" s="94">
        <v>53.6146650903435</v>
      </c>
      <c r="K178" s="94">
        <v>54.898315521777697</v>
      </c>
      <c r="L178" s="94">
        <v>63.835169767508503</v>
      </c>
      <c r="M178" s="94">
        <v>70.756094742336202</v>
      </c>
      <c r="N178" s="94">
        <v>75.009962801009195</v>
      </c>
      <c r="O178" s="94">
        <v>76.553824871883407</v>
      </c>
      <c r="P178" s="94">
        <v>76.963123444905705</v>
      </c>
      <c r="Q178" s="94">
        <v>78.298952307847301</v>
      </c>
      <c r="R178" s="94">
        <v>82.395992360459402</v>
      </c>
      <c r="S178" s="94">
        <v>96.063308706477798</v>
      </c>
      <c r="T178" s="94">
        <v>117.583953137824</v>
      </c>
      <c r="U178" s="94">
        <v>127.06572823831399</v>
      </c>
      <c r="V178" s="94">
        <v>118.01310393326899</v>
      </c>
      <c r="W178" s="94">
        <v>114.051791987407</v>
      </c>
      <c r="X178" s="94">
        <v>112.934686757151</v>
      </c>
      <c r="Y178" s="94">
        <v>113.97603455188801</v>
      </c>
    </row>
    <row r="179" spans="1:25" ht="12" x14ac:dyDescent="0.2">
      <c r="A179" s="1">
        <v>162</v>
      </c>
      <c r="B179" s="2" t="s">
        <v>330</v>
      </c>
      <c r="C179" s="15" t="s">
        <v>204</v>
      </c>
      <c r="D179" s="21"/>
      <c r="E179" s="21">
        <v>662</v>
      </c>
      <c r="F179" s="2" t="s">
        <v>73</v>
      </c>
      <c r="G179" s="21">
        <v>915</v>
      </c>
      <c r="H179" s="94">
        <v>40.842866690254297</v>
      </c>
      <c r="I179" s="94">
        <v>39.371560851580597</v>
      </c>
      <c r="J179" s="94">
        <v>41.148263936085101</v>
      </c>
      <c r="K179" s="94">
        <v>44.133975822648502</v>
      </c>
      <c r="L179" s="94">
        <v>47.085505329495099</v>
      </c>
      <c r="M179" s="94">
        <v>49.718387279230797</v>
      </c>
      <c r="N179" s="94">
        <v>52.673664812925701</v>
      </c>
      <c r="O179" s="94">
        <v>57.292143467859702</v>
      </c>
      <c r="P179" s="94">
        <v>62.405300434087302</v>
      </c>
      <c r="Q179" s="94">
        <v>71.494890452900705</v>
      </c>
      <c r="R179" s="94">
        <v>79.914119563692907</v>
      </c>
      <c r="S179" s="94">
        <v>84.488346434974503</v>
      </c>
      <c r="T179" s="94">
        <v>85.744970978291093</v>
      </c>
      <c r="U179" s="94">
        <v>87.122552076043107</v>
      </c>
      <c r="V179" s="94">
        <v>88.801757009849496</v>
      </c>
      <c r="W179" s="94">
        <v>89.968406671600206</v>
      </c>
      <c r="X179" s="94">
        <v>90.158161742763397</v>
      </c>
      <c r="Y179" s="94">
        <v>89.688335094151995</v>
      </c>
    </row>
    <row r="180" spans="1:25" ht="12" x14ac:dyDescent="0.2">
      <c r="A180" s="1">
        <v>163</v>
      </c>
      <c r="B180" s="2" t="s">
        <v>330</v>
      </c>
      <c r="C180" s="15" t="s">
        <v>205</v>
      </c>
      <c r="D180" s="21"/>
      <c r="E180" s="21">
        <v>670</v>
      </c>
      <c r="F180" s="2" t="s">
        <v>73</v>
      </c>
      <c r="G180" s="21">
        <v>915</v>
      </c>
      <c r="H180" s="94">
        <v>49.158773764128597</v>
      </c>
      <c r="I180" s="94">
        <v>46.660233446575603</v>
      </c>
      <c r="J180" s="94">
        <v>47.128590899559697</v>
      </c>
      <c r="K180" s="94">
        <v>49.042125387303102</v>
      </c>
      <c r="L180" s="94">
        <v>50.474138504302502</v>
      </c>
      <c r="M180" s="94">
        <v>51.367171730763999</v>
      </c>
      <c r="N180" s="94">
        <v>52.688792688792702</v>
      </c>
      <c r="O180" s="94">
        <v>54.210771774615203</v>
      </c>
      <c r="P180" s="94">
        <v>55.949352282364003</v>
      </c>
      <c r="Q180" s="94">
        <v>58.257796194451601</v>
      </c>
      <c r="R180" s="94">
        <v>62.813867493419899</v>
      </c>
      <c r="S180" s="94">
        <v>67.038953030251093</v>
      </c>
      <c r="T180" s="94">
        <v>69.878145791148398</v>
      </c>
      <c r="U180" s="94">
        <v>73.025432506041696</v>
      </c>
      <c r="V180" s="94">
        <v>75.323409353993597</v>
      </c>
      <c r="W180" s="94">
        <v>77.5624164546592</v>
      </c>
      <c r="X180" s="94">
        <v>79.748865771504498</v>
      </c>
      <c r="Y180" s="94">
        <v>81.773447015834407</v>
      </c>
    </row>
    <row r="181" spans="1:25" ht="12" x14ac:dyDescent="0.2">
      <c r="A181" s="1">
        <v>164</v>
      </c>
      <c r="B181" s="2" t="s">
        <v>330</v>
      </c>
      <c r="C181" s="15" t="s">
        <v>206</v>
      </c>
      <c r="D181" s="21"/>
      <c r="E181" s="21">
        <v>780</v>
      </c>
      <c r="F181" s="2" t="s">
        <v>73</v>
      </c>
      <c r="G181" s="21">
        <v>915</v>
      </c>
      <c r="H181" s="94">
        <v>43.566931031231299</v>
      </c>
      <c r="I181" s="94">
        <v>46.149644831626603</v>
      </c>
      <c r="J181" s="94">
        <v>47.595803744283799</v>
      </c>
      <c r="K181" s="94">
        <v>49.359042775216402</v>
      </c>
      <c r="L181" s="94">
        <v>49.616989123725602</v>
      </c>
      <c r="M181" s="94">
        <v>51.492071922448602</v>
      </c>
      <c r="N181" s="94">
        <v>55.049195082074696</v>
      </c>
      <c r="O181" s="94">
        <v>61.943859953578098</v>
      </c>
      <c r="P181" s="94">
        <v>66.897439718181801</v>
      </c>
      <c r="Q181" s="94">
        <v>68.151342640901305</v>
      </c>
      <c r="R181" s="94">
        <v>67.461458007905406</v>
      </c>
      <c r="S181" s="94">
        <v>67.998781206887301</v>
      </c>
      <c r="T181" s="94">
        <v>70.619094002981598</v>
      </c>
      <c r="U181" s="94">
        <v>74.045215720984601</v>
      </c>
      <c r="V181" s="94">
        <v>76.513553261956204</v>
      </c>
      <c r="W181" s="94">
        <v>77.431792744411496</v>
      </c>
      <c r="X181" s="94">
        <v>77.671891667759397</v>
      </c>
      <c r="Y181" s="94">
        <v>78.286704857667104</v>
      </c>
    </row>
    <row r="182" spans="1:25" ht="12" x14ac:dyDescent="0.2">
      <c r="A182" s="1">
        <v>165</v>
      </c>
      <c r="B182" s="2" t="s">
        <v>330</v>
      </c>
      <c r="C182" s="15" t="s">
        <v>207</v>
      </c>
      <c r="D182" s="21">
        <v>14</v>
      </c>
      <c r="E182" s="21">
        <v>850</v>
      </c>
      <c r="F182" s="2" t="s">
        <v>73</v>
      </c>
      <c r="G182" s="21">
        <v>915</v>
      </c>
      <c r="H182" s="94">
        <v>60.712371560265197</v>
      </c>
      <c r="I182" s="94">
        <v>65.9852807935019</v>
      </c>
      <c r="J182" s="94">
        <v>70.803609940608496</v>
      </c>
      <c r="K182" s="94">
        <v>74.682512144344201</v>
      </c>
      <c r="L182" s="94">
        <v>79.597980725103298</v>
      </c>
      <c r="M182" s="94">
        <v>81.886501589748505</v>
      </c>
      <c r="N182" s="94">
        <v>81.413213526415007</v>
      </c>
      <c r="O182" s="94">
        <v>78.478418383190103</v>
      </c>
      <c r="P182" s="94">
        <v>74.131619274646695</v>
      </c>
      <c r="Q182" s="94">
        <v>75.588282012298905</v>
      </c>
      <c r="R182" s="94">
        <v>78.354038025040893</v>
      </c>
      <c r="S182" s="94">
        <v>83.196405306957999</v>
      </c>
      <c r="T182" s="94">
        <v>92.240330097663801</v>
      </c>
      <c r="U182" s="94">
        <v>102.410687380721</v>
      </c>
      <c r="V182" s="94">
        <v>108.701012440692</v>
      </c>
      <c r="W182" s="94">
        <v>114.602291877317</v>
      </c>
      <c r="X182" s="94">
        <v>121.553435668975</v>
      </c>
      <c r="Y182" s="94">
        <v>132.98209247423301</v>
      </c>
    </row>
    <row r="183" spans="1:25" ht="12" x14ac:dyDescent="0.2">
      <c r="A183" s="12">
        <v>166</v>
      </c>
      <c r="B183" s="13" t="s">
        <v>330</v>
      </c>
      <c r="C183" s="14" t="s">
        <v>208</v>
      </c>
      <c r="D183" s="24"/>
      <c r="E183" s="24">
        <v>916</v>
      </c>
      <c r="F183" s="13" t="s">
        <v>71</v>
      </c>
      <c r="G183" s="24">
        <v>1830</v>
      </c>
      <c r="H183" s="96">
        <v>54.389492009520303</v>
      </c>
      <c r="I183" s="96">
        <v>51.8874693136612</v>
      </c>
      <c r="J183" s="96">
        <v>50.563833657158199</v>
      </c>
      <c r="K183" s="96">
        <v>49.7882008938562</v>
      </c>
      <c r="L183" s="96">
        <v>49.691724336598803</v>
      </c>
      <c r="M183" s="96">
        <v>50.3182066929527</v>
      </c>
      <c r="N183" s="96">
        <v>51.363635961694897</v>
      </c>
      <c r="O183" s="96">
        <v>52.903011428972597</v>
      </c>
      <c r="P183" s="96">
        <v>55.003428221467402</v>
      </c>
      <c r="Q183" s="96">
        <v>58.035393009365301</v>
      </c>
      <c r="R183" s="96">
        <v>61.151559723211697</v>
      </c>
      <c r="S183" s="96">
        <v>64.373821670990594</v>
      </c>
      <c r="T183" s="96">
        <v>67.373092778568903</v>
      </c>
      <c r="U183" s="96">
        <v>70.476818972878306</v>
      </c>
      <c r="V183" s="96">
        <v>73.427717637538194</v>
      </c>
      <c r="W183" s="96">
        <v>76.143463964372202</v>
      </c>
      <c r="X183" s="96">
        <v>78.499550914955094</v>
      </c>
      <c r="Y183" s="96">
        <v>80.551939664517704</v>
      </c>
    </row>
    <row r="184" spans="1:25" ht="12" x14ac:dyDescent="0.2">
      <c r="A184" s="1">
        <v>167</v>
      </c>
      <c r="B184" s="2" t="s">
        <v>330</v>
      </c>
      <c r="C184" s="15" t="s">
        <v>209</v>
      </c>
      <c r="D184" s="21"/>
      <c r="E184" s="21">
        <v>84</v>
      </c>
      <c r="F184" s="2" t="s">
        <v>73</v>
      </c>
      <c r="G184" s="21">
        <v>916</v>
      </c>
      <c r="H184" s="94">
        <v>57.527747589680502</v>
      </c>
      <c r="I184" s="94">
        <v>51.992890044150499</v>
      </c>
      <c r="J184" s="94">
        <v>49.885959152641902</v>
      </c>
      <c r="K184" s="94">
        <v>48.912389304445</v>
      </c>
      <c r="L184" s="94">
        <v>48.176173903222598</v>
      </c>
      <c r="M184" s="94">
        <v>47.515686417440897</v>
      </c>
      <c r="N184" s="94">
        <v>47.081083970281703</v>
      </c>
      <c r="O184" s="94">
        <v>47.8958341426777</v>
      </c>
      <c r="P184" s="94">
        <v>49.849074083500497</v>
      </c>
      <c r="Q184" s="94">
        <v>52.851414371442502</v>
      </c>
      <c r="R184" s="94">
        <v>56.512787886499602</v>
      </c>
      <c r="S184" s="94">
        <v>60.078663743305597</v>
      </c>
      <c r="T184" s="94">
        <v>62.655977241869799</v>
      </c>
      <c r="U184" s="94">
        <v>65.040814032813302</v>
      </c>
      <c r="V184" s="94">
        <v>67.414693394787804</v>
      </c>
      <c r="W184" s="94">
        <v>70.055202019928998</v>
      </c>
      <c r="X184" s="94">
        <v>72.515981646971795</v>
      </c>
      <c r="Y184" s="94">
        <v>74.600391728671596</v>
      </c>
    </row>
    <row r="185" spans="1:25" ht="12" x14ac:dyDescent="0.2">
      <c r="A185" s="1">
        <v>168</v>
      </c>
      <c r="B185" s="2" t="s">
        <v>330</v>
      </c>
      <c r="C185" s="15" t="s">
        <v>210</v>
      </c>
      <c r="D185" s="21"/>
      <c r="E185" s="21">
        <v>188</v>
      </c>
      <c r="F185" s="2" t="s">
        <v>73</v>
      </c>
      <c r="G185" s="21">
        <v>916</v>
      </c>
      <c r="H185" s="94">
        <v>44.5771113416777</v>
      </c>
      <c r="I185" s="94">
        <v>45.098134160645699</v>
      </c>
      <c r="J185" s="94">
        <v>47.067205143638503</v>
      </c>
      <c r="K185" s="94">
        <v>49.468254640778703</v>
      </c>
      <c r="L185" s="94">
        <v>51.365512504883903</v>
      </c>
      <c r="M185" s="94">
        <v>52.9814661369101</v>
      </c>
      <c r="N185" s="94">
        <v>56.329028223394403</v>
      </c>
      <c r="O185" s="94">
        <v>61.315622394162503</v>
      </c>
      <c r="P185" s="94">
        <v>67.674998574432706</v>
      </c>
      <c r="Q185" s="94">
        <v>73.730411100929999</v>
      </c>
      <c r="R185" s="94">
        <v>78.660932012784599</v>
      </c>
      <c r="S185" s="94">
        <v>81.776680835742894</v>
      </c>
      <c r="T185" s="94">
        <v>84.533713571610093</v>
      </c>
      <c r="U185" s="94">
        <v>87.496607491010906</v>
      </c>
      <c r="V185" s="94">
        <v>90.019312557692004</v>
      </c>
      <c r="W185" s="94">
        <v>91.609705721130098</v>
      </c>
      <c r="X185" s="94">
        <v>92.331044489164498</v>
      </c>
      <c r="Y185" s="94">
        <v>92.890775194359406</v>
      </c>
    </row>
    <row r="186" spans="1:25" ht="12" x14ac:dyDescent="0.2">
      <c r="A186" s="1">
        <v>169</v>
      </c>
      <c r="B186" s="2" t="s">
        <v>330</v>
      </c>
      <c r="C186" s="15" t="s">
        <v>211</v>
      </c>
      <c r="D186" s="21"/>
      <c r="E186" s="21">
        <v>222</v>
      </c>
      <c r="F186" s="2" t="s">
        <v>73</v>
      </c>
      <c r="G186" s="21">
        <v>916</v>
      </c>
      <c r="H186" s="94">
        <v>56.5634860835669</v>
      </c>
      <c r="I186" s="94">
        <v>54.420010841920103</v>
      </c>
      <c r="J186" s="94">
        <v>53.3999096633435</v>
      </c>
      <c r="K186" s="94">
        <v>52.639328643765602</v>
      </c>
      <c r="L186" s="94">
        <v>51.4743089462808</v>
      </c>
      <c r="M186" s="94">
        <v>50.643923546779199</v>
      </c>
      <c r="N186" s="94">
        <v>50.7413996920328</v>
      </c>
      <c r="O186" s="94">
        <v>51.568774017226097</v>
      </c>
      <c r="P186" s="94">
        <v>54.0827040310798</v>
      </c>
      <c r="Q186" s="94">
        <v>59.326859613478703</v>
      </c>
      <c r="R186" s="94">
        <v>65.664513994528093</v>
      </c>
      <c r="S186" s="94">
        <v>69.935366947840507</v>
      </c>
      <c r="T186" s="94">
        <v>73.630334698723999</v>
      </c>
      <c r="U186" s="94">
        <v>77.447658342783598</v>
      </c>
      <c r="V186" s="94">
        <v>82.194129550528601</v>
      </c>
      <c r="W186" s="94">
        <v>87.2216173037001</v>
      </c>
      <c r="X186" s="94">
        <v>91.816560015951396</v>
      </c>
      <c r="Y186" s="94">
        <v>95.822991440384499</v>
      </c>
    </row>
    <row r="187" spans="1:25" ht="12" x14ac:dyDescent="0.2">
      <c r="A187" s="1">
        <v>170</v>
      </c>
      <c r="B187" s="2" t="s">
        <v>330</v>
      </c>
      <c r="C187" s="15" t="s">
        <v>212</v>
      </c>
      <c r="D187" s="21"/>
      <c r="E187" s="21">
        <v>320</v>
      </c>
      <c r="F187" s="2" t="s">
        <v>73</v>
      </c>
      <c r="G187" s="21">
        <v>916</v>
      </c>
      <c r="H187" s="94">
        <v>68.745000701874503</v>
      </c>
      <c r="I187" s="94">
        <v>62.296783273569702</v>
      </c>
      <c r="J187" s="94">
        <v>58.489461486257603</v>
      </c>
      <c r="K187" s="94">
        <v>55.3892767820765</v>
      </c>
      <c r="L187" s="94">
        <v>52.709477883865198</v>
      </c>
      <c r="M187" s="94">
        <v>50.798438452340399</v>
      </c>
      <c r="N187" s="94">
        <v>50.084524536461103</v>
      </c>
      <c r="O187" s="94">
        <v>50.474616885408999</v>
      </c>
      <c r="P187" s="94">
        <v>51.604632614555499</v>
      </c>
      <c r="Q187" s="94">
        <v>53.841982073801503</v>
      </c>
      <c r="R187" s="94">
        <v>56.664500538498103</v>
      </c>
      <c r="S187" s="94">
        <v>59.746389155709799</v>
      </c>
      <c r="T187" s="94">
        <v>62.079442375791601</v>
      </c>
      <c r="U187" s="94">
        <v>64.364628140777796</v>
      </c>
      <c r="V187" s="94">
        <v>66.879723420141204</v>
      </c>
      <c r="W187" s="94">
        <v>69.562253121407593</v>
      </c>
      <c r="X187" s="94">
        <v>72.1874582167776</v>
      </c>
      <c r="Y187" s="94">
        <v>74.786875934195095</v>
      </c>
    </row>
    <row r="188" spans="1:25" ht="12" x14ac:dyDescent="0.2">
      <c r="A188" s="1">
        <v>171</v>
      </c>
      <c r="B188" s="2" t="s">
        <v>330</v>
      </c>
      <c r="C188" s="15" t="s">
        <v>213</v>
      </c>
      <c r="D188" s="21"/>
      <c r="E188" s="21">
        <v>340</v>
      </c>
      <c r="F188" s="2" t="s">
        <v>73</v>
      </c>
      <c r="G188" s="21">
        <v>916</v>
      </c>
      <c r="H188" s="94">
        <v>61.429622904718698</v>
      </c>
      <c r="I188" s="94">
        <v>55.186408109558897</v>
      </c>
      <c r="J188" s="94">
        <v>51.591159166672902</v>
      </c>
      <c r="K188" s="94">
        <v>49.886039833823702</v>
      </c>
      <c r="L188" s="94">
        <v>48.567417712444502</v>
      </c>
      <c r="M188" s="94">
        <v>47.647242171106001</v>
      </c>
      <c r="N188" s="94">
        <v>47.687453040496102</v>
      </c>
      <c r="O188" s="94">
        <v>48.794282155479202</v>
      </c>
      <c r="P188" s="94">
        <v>50.767011183202399</v>
      </c>
      <c r="Q188" s="94">
        <v>53.758869378375202</v>
      </c>
      <c r="R188" s="94">
        <v>57.913487919303797</v>
      </c>
      <c r="S188" s="94">
        <v>61.961197620745899</v>
      </c>
      <c r="T188" s="94">
        <v>65.262375601326596</v>
      </c>
      <c r="U188" s="94">
        <v>67.710686637980402</v>
      </c>
      <c r="V188" s="94">
        <v>70.374645339115105</v>
      </c>
      <c r="W188" s="94">
        <v>73.2784491705807</v>
      </c>
      <c r="X188" s="94">
        <v>76.092088829317305</v>
      </c>
      <c r="Y188" s="94">
        <v>78.590196388878098</v>
      </c>
    </row>
    <row r="189" spans="1:25" ht="12" x14ac:dyDescent="0.2">
      <c r="A189" s="1">
        <v>172</v>
      </c>
      <c r="B189" s="2" t="s">
        <v>330</v>
      </c>
      <c r="C189" s="15" t="s">
        <v>214</v>
      </c>
      <c r="D189" s="21"/>
      <c r="E189" s="21">
        <v>484</v>
      </c>
      <c r="F189" s="2" t="s">
        <v>73</v>
      </c>
      <c r="G189" s="21">
        <v>916</v>
      </c>
      <c r="H189" s="94">
        <v>52.347726411961503</v>
      </c>
      <c r="I189" s="94">
        <v>50.270575082057597</v>
      </c>
      <c r="J189" s="94">
        <v>49.212396627636402</v>
      </c>
      <c r="K189" s="94">
        <v>48.691027333806602</v>
      </c>
      <c r="L189" s="94">
        <v>49.055611499880698</v>
      </c>
      <c r="M189" s="94">
        <v>50.238110790068497</v>
      </c>
      <c r="N189" s="94">
        <v>51.5955901673642</v>
      </c>
      <c r="O189" s="94">
        <v>53.2449555265027</v>
      </c>
      <c r="P189" s="94">
        <v>55.379971043009903</v>
      </c>
      <c r="Q189" s="94">
        <v>58.4736660946649</v>
      </c>
      <c r="R189" s="94">
        <v>61.486923495855898</v>
      </c>
      <c r="S189" s="94">
        <v>64.762796977440502</v>
      </c>
      <c r="T189" s="94">
        <v>67.944829899751397</v>
      </c>
      <c r="U189" s="94">
        <v>71.335782625506198</v>
      </c>
      <c r="V189" s="94">
        <v>74.420046662233901</v>
      </c>
      <c r="W189" s="94">
        <v>77.135441162802294</v>
      </c>
      <c r="X189" s="94">
        <v>79.397296393357394</v>
      </c>
      <c r="Y189" s="94">
        <v>81.274058037108503</v>
      </c>
    </row>
    <row r="190" spans="1:25" ht="12" x14ac:dyDescent="0.2">
      <c r="A190" s="1">
        <v>173</v>
      </c>
      <c r="B190" s="2" t="s">
        <v>330</v>
      </c>
      <c r="C190" s="15" t="s">
        <v>215</v>
      </c>
      <c r="D190" s="21"/>
      <c r="E190" s="21">
        <v>558</v>
      </c>
      <c r="F190" s="2" t="s">
        <v>73</v>
      </c>
      <c r="G190" s="21">
        <v>916</v>
      </c>
      <c r="H190" s="94">
        <v>56.315101108682803</v>
      </c>
      <c r="I190" s="94">
        <v>54.268914060025701</v>
      </c>
      <c r="J190" s="94">
        <v>52.270861122705497</v>
      </c>
      <c r="K190" s="94">
        <v>49.964384913972999</v>
      </c>
      <c r="L190" s="94">
        <v>48.329813412240902</v>
      </c>
      <c r="M190" s="94">
        <v>48.331836576654197</v>
      </c>
      <c r="N190" s="94">
        <v>49.828033232131901</v>
      </c>
      <c r="O190" s="94">
        <v>52.5827230622982</v>
      </c>
      <c r="P190" s="94">
        <v>55.522330449259798</v>
      </c>
      <c r="Q190" s="94">
        <v>58.493889533447202</v>
      </c>
      <c r="R190" s="94">
        <v>60.928886869037399</v>
      </c>
      <c r="S190" s="94">
        <v>63.356995927383203</v>
      </c>
      <c r="T190" s="94">
        <v>66.345303901736699</v>
      </c>
      <c r="U190" s="94">
        <v>69.852508966557195</v>
      </c>
      <c r="V190" s="94">
        <v>73.326033046482806</v>
      </c>
      <c r="W190" s="94">
        <v>76.291060596868803</v>
      </c>
      <c r="X190" s="94">
        <v>78.870884751532003</v>
      </c>
      <c r="Y190" s="94">
        <v>81.331609385116906</v>
      </c>
    </row>
    <row r="191" spans="1:25" ht="12" x14ac:dyDescent="0.2">
      <c r="A191" s="1">
        <v>174</v>
      </c>
      <c r="B191" s="2" t="s">
        <v>330</v>
      </c>
      <c r="C191" s="15" t="s">
        <v>216</v>
      </c>
      <c r="D191" s="21"/>
      <c r="E191" s="21">
        <v>591</v>
      </c>
      <c r="F191" s="2" t="s">
        <v>73</v>
      </c>
      <c r="G191" s="21">
        <v>916</v>
      </c>
      <c r="H191" s="94">
        <v>54.796258200107197</v>
      </c>
      <c r="I191" s="94">
        <v>53.925745652478703</v>
      </c>
      <c r="J191" s="94">
        <v>53.891237308656699</v>
      </c>
      <c r="K191" s="94">
        <v>54.380193667156703</v>
      </c>
      <c r="L191" s="94">
        <v>55.595013561818497</v>
      </c>
      <c r="M191" s="94">
        <v>57.176771561101702</v>
      </c>
      <c r="N191" s="94">
        <v>58.768760110659102</v>
      </c>
      <c r="O191" s="94">
        <v>60.223943559412099</v>
      </c>
      <c r="P191" s="94">
        <v>61.642424797721702</v>
      </c>
      <c r="Q191" s="94">
        <v>62.979854248995501</v>
      </c>
      <c r="R191" s="94">
        <v>64.5742759910231</v>
      </c>
      <c r="S191" s="94">
        <v>66.151735388343695</v>
      </c>
      <c r="T191" s="94">
        <v>67.906358800640604</v>
      </c>
      <c r="U191" s="94">
        <v>70.0158550826458</v>
      </c>
      <c r="V191" s="94">
        <v>72.071711928804106</v>
      </c>
      <c r="W191" s="94">
        <v>74.263225925211302</v>
      </c>
      <c r="X191" s="94">
        <v>76.480990081009907</v>
      </c>
      <c r="Y191" s="94">
        <v>78.683474384166203</v>
      </c>
    </row>
    <row r="192" spans="1:25" ht="12" x14ac:dyDescent="0.2">
      <c r="A192" s="12">
        <v>175</v>
      </c>
      <c r="B192" s="13" t="s">
        <v>330</v>
      </c>
      <c r="C192" s="14" t="s">
        <v>217</v>
      </c>
      <c r="D192" s="24"/>
      <c r="E192" s="24">
        <v>931</v>
      </c>
      <c r="F192" s="13" t="s">
        <v>71</v>
      </c>
      <c r="G192" s="24">
        <v>1830</v>
      </c>
      <c r="H192" s="96">
        <v>48.195435138864902</v>
      </c>
      <c r="I192" s="96">
        <v>47.377575190640997</v>
      </c>
      <c r="J192" s="96">
        <v>48.025827510535201</v>
      </c>
      <c r="K192" s="96">
        <v>49.220457786717603</v>
      </c>
      <c r="L192" s="96">
        <v>50.423492078760901</v>
      </c>
      <c r="M192" s="96">
        <v>51.881507047493699</v>
      </c>
      <c r="N192" s="96">
        <v>54.391262763330097</v>
      </c>
      <c r="O192" s="96">
        <v>57.790504000865198</v>
      </c>
      <c r="P192" s="96">
        <v>61.444851897022403</v>
      </c>
      <c r="Q192" s="96">
        <v>65.2277075283708</v>
      </c>
      <c r="R192" s="96">
        <v>68.778516797691495</v>
      </c>
      <c r="S192" s="96">
        <v>71.627833792479706</v>
      </c>
      <c r="T192" s="96">
        <v>73.838976958126295</v>
      </c>
      <c r="U192" s="96">
        <v>75.998523931505204</v>
      </c>
      <c r="V192" s="96">
        <v>78.309256125804893</v>
      </c>
      <c r="W192" s="96">
        <v>80.377077789840001</v>
      </c>
      <c r="X192" s="96">
        <v>82.127710691258201</v>
      </c>
      <c r="Y192" s="96">
        <v>83.605434094207993</v>
      </c>
    </row>
    <row r="193" spans="1:25" ht="12" x14ac:dyDescent="0.2">
      <c r="A193" s="1">
        <v>176</v>
      </c>
      <c r="B193" s="2" t="s">
        <v>330</v>
      </c>
      <c r="C193" s="15" t="s">
        <v>218</v>
      </c>
      <c r="D193" s="21"/>
      <c r="E193" s="21">
        <v>32</v>
      </c>
      <c r="F193" s="2" t="s">
        <v>73</v>
      </c>
      <c r="G193" s="21">
        <v>931</v>
      </c>
      <c r="H193" s="94">
        <v>56.103610338130402</v>
      </c>
      <c r="I193" s="94">
        <v>55.767678646894801</v>
      </c>
      <c r="J193" s="94">
        <v>55.336411506365501</v>
      </c>
      <c r="K193" s="94">
        <v>54.670183224097798</v>
      </c>
      <c r="L193" s="94">
        <v>53.985789788312097</v>
      </c>
      <c r="M193" s="94">
        <v>54.275438009803899</v>
      </c>
      <c r="N193" s="94">
        <v>55.9149334410086</v>
      </c>
      <c r="O193" s="94">
        <v>57.313362431983002</v>
      </c>
      <c r="P193" s="94">
        <v>59.1190894798317</v>
      </c>
      <c r="Q193" s="94">
        <v>61.345475856197403</v>
      </c>
      <c r="R193" s="94">
        <v>62.986870282982203</v>
      </c>
      <c r="S193" s="94">
        <v>64.551866056649004</v>
      </c>
      <c r="T193" s="94">
        <v>66.191158538317893</v>
      </c>
      <c r="U193" s="94">
        <v>68.210933555794597</v>
      </c>
      <c r="V193" s="94">
        <v>70.361864483576596</v>
      </c>
      <c r="W193" s="94">
        <v>72.395210865924099</v>
      </c>
      <c r="X193" s="94">
        <v>74.339664034269802</v>
      </c>
      <c r="Y193" s="94">
        <v>76.135841037930405</v>
      </c>
    </row>
    <row r="194" spans="1:25" ht="12" x14ac:dyDescent="0.2">
      <c r="A194" s="1">
        <v>177</v>
      </c>
      <c r="B194" s="2" t="s">
        <v>330</v>
      </c>
      <c r="C194" s="15" t="s">
        <v>219</v>
      </c>
      <c r="D194" s="21"/>
      <c r="E194" s="21">
        <v>68</v>
      </c>
      <c r="F194" s="2" t="s">
        <v>73</v>
      </c>
      <c r="G194" s="21">
        <v>931</v>
      </c>
      <c r="H194" s="94">
        <v>64.368356300105603</v>
      </c>
      <c r="I194" s="94">
        <v>60.4883546897941</v>
      </c>
      <c r="J194" s="94">
        <v>57.602265299804998</v>
      </c>
      <c r="K194" s="94">
        <v>55.475424612388302</v>
      </c>
      <c r="L194" s="94">
        <v>54.184193858438903</v>
      </c>
      <c r="M194" s="94">
        <v>53.225139912497198</v>
      </c>
      <c r="N194" s="94">
        <v>52.710245602825601</v>
      </c>
      <c r="O194" s="94">
        <v>52.824765244909898</v>
      </c>
      <c r="P194" s="94">
        <v>53.582018939459097</v>
      </c>
      <c r="Q194" s="94">
        <v>55.080367088297102</v>
      </c>
      <c r="R194" s="94">
        <v>57.058446279892699</v>
      </c>
      <c r="S194" s="94">
        <v>59.320816362183798</v>
      </c>
      <c r="T194" s="94">
        <v>61.351043472934499</v>
      </c>
      <c r="U194" s="94">
        <v>63.265512528558098</v>
      </c>
      <c r="V194" s="94">
        <v>65.001711334712198</v>
      </c>
      <c r="W194" s="94">
        <v>66.989455248935499</v>
      </c>
      <c r="X194" s="94">
        <v>69.155463330036895</v>
      </c>
      <c r="Y194" s="94">
        <v>71.263892514820299</v>
      </c>
    </row>
    <row r="195" spans="1:25" ht="12" x14ac:dyDescent="0.2">
      <c r="A195" s="1">
        <v>178</v>
      </c>
      <c r="B195" s="2" t="s">
        <v>330</v>
      </c>
      <c r="C195" s="15" t="s">
        <v>220</v>
      </c>
      <c r="D195" s="21"/>
      <c r="E195" s="21">
        <v>76</v>
      </c>
      <c r="F195" s="2" t="s">
        <v>73</v>
      </c>
      <c r="G195" s="21">
        <v>931</v>
      </c>
      <c r="H195" s="94">
        <v>43.748103774453703</v>
      </c>
      <c r="I195" s="94">
        <v>43.475056114454603</v>
      </c>
      <c r="J195" s="94">
        <v>44.786205695882401</v>
      </c>
      <c r="K195" s="94">
        <v>46.721368804817601</v>
      </c>
      <c r="L195" s="94">
        <v>48.473759856850499</v>
      </c>
      <c r="M195" s="94">
        <v>50.617807912912603</v>
      </c>
      <c r="N195" s="94">
        <v>54.201823451636002</v>
      </c>
      <c r="O195" s="94">
        <v>59.221888205444003</v>
      </c>
      <c r="P195" s="94">
        <v>64.105309043529999</v>
      </c>
      <c r="Q195" s="94">
        <v>68.774804062142096</v>
      </c>
      <c r="R195" s="94">
        <v>73.609791789800695</v>
      </c>
      <c r="S195" s="94">
        <v>77.364008966996195</v>
      </c>
      <c r="T195" s="94">
        <v>79.676292045351801</v>
      </c>
      <c r="U195" s="94">
        <v>81.862676518519294</v>
      </c>
      <c r="V195" s="94">
        <v>84.455367319068301</v>
      </c>
      <c r="W195" s="94">
        <v>86.483938125218202</v>
      </c>
      <c r="X195" s="94">
        <v>87.851571237733197</v>
      </c>
      <c r="Y195" s="94">
        <v>88.807198037948297</v>
      </c>
    </row>
    <row r="196" spans="1:25" ht="12" x14ac:dyDescent="0.2">
      <c r="A196" s="1">
        <v>179</v>
      </c>
      <c r="B196" s="2" t="s">
        <v>330</v>
      </c>
      <c r="C196" s="15" t="s">
        <v>221</v>
      </c>
      <c r="D196" s="21"/>
      <c r="E196" s="21">
        <v>152</v>
      </c>
      <c r="F196" s="2" t="s">
        <v>73</v>
      </c>
      <c r="G196" s="21">
        <v>931</v>
      </c>
      <c r="H196" s="94">
        <v>45.271658440104801</v>
      </c>
      <c r="I196" s="94">
        <v>45.945781078530302</v>
      </c>
      <c r="J196" s="94">
        <v>48.944376487141199</v>
      </c>
      <c r="K196" s="94">
        <v>51.608221023072197</v>
      </c>
      <c r="L196" s="94">
        <v>54.349409324712703</v>
      </c>
      <c r="M196" s="94">
        <v>57.118657371944302</v>
      </c>
      <c r="N196" s="94">
        <v>60.526137212953302</v>
      </c>
      <c r="O196" s="94">
        <v>64.339519300122504</v>
      </c>
      <c r="P196" s="94">
        <v>69.3588569796364</v>
      </c>
      <c r="Q196" s="94">
        <v>74.667770256360996</v>
      </c>
      <c r="R196" s="94">
        <v>77.885949906035506</v>
      </c>
      <c r="S196" s="94">
        <v>79.770278218030398</v>
      </c>
      <c r="T196" s="94">
        <v>82.434594769859601</v>
      </c>
      <c r="U196" s="94">
        <v>86.002139585669397</v>
      </c>
      <c r="V196" s="94">
        <v>88.153506975644902</v>
      </c>
      <c r="W196" s="94">
        <v>89.496878554542704</v>
      </c>
      <c r="X196" s="94">
        <v>90.026230707573902</v>
      </c>
      <c r="Y196" s="94">
        <v>90.392284889546701</v>
      </c>
    </row>
    <row r="197" spans="1:25" ht="12" x14ac:dyDescent="0.2">
      <c r="A197" s="1">
        <v>180</v>
      </c>
      <c r="B197" s="2" t="s">
        <v>330</v>
      </c>
      <c r="C197" s="15" t="s">
        <v>222</v>
      </c>
      <c r="D197" s="21"/>
      <c r="E197" s="21">
        <v>170</v>
      </c>
      <c r="F197" s="2" t="s">
        <v>73</v>
      </c>
      <c r="G197" s="21">
        <v>931</v>
      </c>
      <c r="H197" s="94">
        <v>47.545629056244699</v>
      </c>
      <c r="I197" s="94">
        <v>45.442133890189602</v>
      </c>
      <c r="J197" s="94">
        <v>46.334693264268999</v>
      </c>
      <c r="K197" s="94">
        <v>48.072349723594897</v>
      </c>
      <c r="L197" s="94">
        <v>49.342923369464103</v>
      </c>
      <c r="M197" s="94">
        <v>50.657062001795801</v>
      </c>
      <c r="N197" s="94">
        <v>53.159842341804499</v>
      </c>
      <c r="O197" s="94">
        <v>56.568443006995501</v>
      </c>
      <c r="P197" s="94">
        <v>60.796773344870502</v>
      </c>
      <c r="Q197" s="94">
        <v>66.296193006780399</v>
      </c>
      <c r="R197" s="94">
        <v>71.658402822163097</v>
      </c>
      <c r="S197" s="94">
        <v>76.706047303261201</v>
      </c>
      <c r="T197" s="94">
        <v>80.059980731100396</v>
      </c>
      <c r="U197" s="94">
        <v>82.722194701149604</v>
      </c>
      <c r="V197" s="94">
        <v>85.700650450645696</v>
      </c>
      <c r="W197" s="94">
        <v>87.839483780060604</v>
      </c>
      <c r="X197" s="94">
        <v>89.123289929251499</v>
      </c>
      <c r="Y197" s="94">
        <v>90.020762607187805</v>
      </c>
    </row>
    <row r="198" spans="1:25" ht="12" x14ac:dyDescent="0.2">
      <c r="A198" s="1">
        <v>181</v>
      </c>
      <c r="B198" s="2" t="s">
        <v>330</v>
      </c>
      <c r="C198" s="15" t="s">
        <v>223</v>
      </c>
      <c r="D198" s="21"/>
      <c r="E198" s="21">
        <v>218</v>
      </c>
      <c r="F198" s="2" t="s">
        <v>73</v>
      </c>
      <c r="G198" s="21">
        <v>931</v>
      </c>
      <c r="H198" s="94">
        <v>55.427302745552602</v>
      </c>
      <c r="I198" s="94">
        <v>53.806039239890602</v>
      </c>
      <c r="J198" s="94">
        <v>53.958395786425903</v>
      </c>
      <c r="K198" s="94">
        <v>53.778652708739997</v>
      </c>
      <c r="L198" s="94">
        <v>53.566898912708098</v>
      </c>
      <c r="M198" s="94">
        <v>53.829732369570301</v>
      </c>
      <c r="N198" s="94">
        <v>54.615614339025399</v>
      </c>
      <c r="O198" s="94">
        <v>55.9952982880191</v>
      </c>
      <c r="P198" s="94">
        <v>57.901728373549403</v>
      </c>
      <c r="Q198" s="94">
        <v>60.141220870858803</v>
      </c>
      <c r="R198" s="94">
        <v>62.720059086619401</v>
      </c>
      <c r="S198" s="94">
        <v>64.975681807833595</v>
      </c>
      <c r="T198" s="94">
        <v>66.977579641324695</v>
      </c>
      <c r="U198" s="94">
        <v>69.373504213537899</v>
      </c>
      <c r="V198" s="94">
        <v>72.231554167763704</v>
      </c>
      <c r="W198" s="94">
        <v>75.048990473222105</v>
      </c>
      <c r="X198" s="94">
        <v>77.604648662134494</v>
      </c>
      <c r="Y198" s="94">
        <v>80.043003844813498</v>
      </c>
    </row>
    <row r="199" spans="1:25" ht="12" x14ac:dyDescent="0.2">
      <c r="A199" s="1">
        <v>182</v>
      </c>
      <c r="B199" s="2" t="s">
        <v>330</v>
      </c>
      <c r="C199" s="15" t="s">
        <v>224</v>
      </c>
      <c r="D199" s="21">
        <v>2</v>
      </c>
      <c r="E199" s="21">
        <v>254</v>
      </c>
      <c r="F199" s="2" t="s">
        <v>73</v>
      </c>
      <c r="G199" s="21">
        <v>931</v>
      </c>
      <c r="H199" s="94">
        <v>60.809320493626402</v>
      </c>
      <c r="I199" s="94">
        <v>59.740079152850598</v>
      </c>
      <c r="J199" s="94">
        <v>60.5474473388769</v>
      </c>
      <c r="K199" s="94">
        <v>61.793400717257398</v>
      </c>
      <c r="L199" s="94">
        <v>61.803536330603301</v>
      </c>
      <c r="M199" s="94">
        <v>62.322500211309297</v>
      </c>
      <c r="N199" s="94">
        <v>62.640242245428801</v>
      </c>
      <c r="O199" s="94">
        <v>62.317031387328903</v>
      </c>
      <c r="P199" s="94">
        <v>60.894623325869901</v>
      </c>
      <c r="Q199" s="94">
        <v>60.237932114722902</v>
      </c>
      <c r="R199" s="94">
        <v>60.853797185990402</v>
      </c>
      <c r="S199" s="94">
        <v>62.006111556397599</v>
      </c>
      <c r="T199" s="94">
        <v>62.554517133956402</v>
      </c>
      <c r="U199" s="94">
        <v>63.002355775776401</v>
      </c>
      <c r="V199" s="94">
        <v>64.480792853820603</v>
      </c>
      <c r="W199" s="94">
        <v>65.943496176483606</v>
      </c>
      <c r="X199" s="94">
        <v>67.444823714265993</v>
      </c>
      <c r="Y199" s="94">
        <v>69.042314227995107</v>
      </c>
    </row>
    <row r="200" spans="1:25" ht="12" x14ac:dyDescent="0.2">
      <c r="A200" s="1">
        <v>183</v>
      </c>
      <c r="B200" s="2" t="s">
        <v>330</v>
      </c>
      <c r="C200" s="15" t="s">
        <v>225</v>
      </c>
      <c r="D200" s="21"/>
      <c r="E200" s="21">
        <v>328</v>
      </c>
      <c r="F200" s="2" t="s">
        <v>73</v>
      </c>
      <c r="G200" s="21">
        <v>931</v>
      </c>
      <c r="H200" s="94">
        <v>54.024762520245702</v>
      </c>
      <c r="I200" s="94">
        <v>53.213641516711</v>
      </c>
      <c r="J200" s="94">
        <v>55.372656960258801</v>
      </c>
      <c r="K200" s="94">
        <v>56.050090410417702</v>
      </c>
      <c r="L200" s="94">
        <v>56.450411684389103</v>
      </c>
      <c r="M200" s="94">
        <v>56.172225545916803</v>
      </c>
      <c r="N200" s="94">
        <v>55.2669307853647</v>
      </c>
      <c r="O200" s="94">
        <v>54.733104629287503</v>
      </c>
      <c r="P200" s="94">
        <v>52.6926004943656</v>
      </c>
      <c r="Q200" s="94">
        <v>55.247984473268502</v>
      </c>
      <c r="R200" s="94">
        <v>59.054669820918797</v>
      </c>
      <c r="S200" s="94">
        <v>61.485065888639497</v>
      </c>
      <c r="T200" s="94">
        <v>62.722166236606803</v>
      </c>
      <c r="U200" s="94">
        <v>65.470912428162094</v>
      </c>
      <c r="V200" s="94">
        <v>68.752167544036695</v>
      </c>
      <c r="W200" s="94">
        <v>72.237246724798794</v>
      </c>
      <c r="X200" s="94">
        <v>75.717148653169204</v>
      </c>
      <c r="Y200" s="94">
        <v>79.389411048752507</v>
      </c>
    </row>
    <row r="201" spans="1:25" ht="12" x14ac:dyDescent="0.2">
      <c r="A201" s="1">
        <v>184</v>
      </c>
      <c r="B201" s="2" t="s">
        <v>330</v>
      </c>
      <c r="C201" s="15" t="s">
        <v>226</v>
      </c>
      <c r="D201" s="21"/>
      <c r="E201" s="21">
        <v>600</v>
      </c>
      <c r="F201" s="2" t="s">
        <v>73</v>
      </c>
      <c r="G201" s="21">
        <v>931</v>
      </c>
      <c r="H201" s="94">
        <v>57.025054534766603</v>
      </c>
      <c r="I201" s="94">
        <v>55.531772505238301</v>
      </c>
      <c r="J201" s="94">
        <v>54.191504129115501</v>
      </c>
      <c r="K201" s="94">
        <v>52.902838041605101</v>
      </c>
      <c r="L201" s="94">
        <v>51.092137819457903</v>
      </c>
      <c r="M201" s="94">
        <v>49.223496981680803</v>
      </c>
      <c r="N201" s="94">
        <v>48.871743673440598</v>
      </c>
      <c r="O201" s="94">
        <v>50.346072631891403</v>
      </c>
      <c r="P201" s="94">
        <v>52.842092533505799</v>
      </c>
      <c r="Q201" s="94">
        <v>55.597353830415699</v>
      </c>
      <c r="R201" s="94">
        <v>58.355168241690301</v>
      </c>
      <c r="S201" s="94">
        <v>60.049582791306499</v>
      </c>
      <c r="T201" s="94">
        <v>61.774504105521103</v>
      </c>
      <c r="U201" s="94">
        <v>63.453099445143302</v>
      </c>
      <c r="V201" s="94">
        <v>65.609057813705107</v>
      </c>
      <c r="W201" s="94">
        <v>68.007272533512506</v>
      </c>
      <c r="X201" s="94">
        <v>70.354566673850897</v>
      </c>
      <c r="Y201" s="94">
        <v>72.608981538521803</v>
      </c>
    </row>
    <row r="202" spans="1:25" ht="12" x14ac:dyDescent="0.2">
      <c r="A202" s="1">
        <v>185</v>
      </c>
      <c r="B202" s="2" t="s">
        <v>330</v>
      </c>
      <c r="C202" s="15" t="s">
        <v>227</v>
      </c>
      <c r="D202" s="21"/>
      <c r="E202" s="21">
        <v>604</v>
      </c>
      <c r="F202" s="2" t="s">
        <v>73</v>
      </c>
      <c r="G202" s="21">
        <v>931</v>
      </c>
      <c r="H202" s="94">
        <v>54.816264428505598</v>
      </c>
      <c r="I202" s="94">
        <v>50.189397950970097</v>
      </c>
      <c r="J202" s="94">
        <v>51.028727988769496</v>
      </c>
      <c r="K202" s="94">
        <v>52.576310086204003</v>
      </c>
      <c r="L202" s="94">
        <v>52.974643651706899</v>
      </c>
      <c r="M202" s="94">
        <v>53.748438223024102</v>
      </c>
      <c r="N202" s="94">
        <v>55.631958603135999</v>
      </c>
      <c r="O202" s="94">
        <v>58.593945239937099</v>
      </c>
      <c r="P202" s="94">
        <v>62.042485815132103</v>
      </c>
      <c r="Q202" s="94">
        <v>65.352057842601894</v>
      </c>
      <c r="R202" s="94">
        <v>67.106639884291098</v>
      </c>
      <c r="S202" s="94">
        <v>67.374012158140303</v>
      </c>
      <c r="T202" s="94">
        <v>69.142414034636005</v>
      </c>
      <c r="U202" s="94">
        <v>70.500866243455704</v>
      </c>
      <c r="V202" s="94">
        <v>73.652856728295106</v>
      </c>
      <c r="W202" s="94">
        <v>77.175634477265504</v>
      </c>
      <c r="X202" s="94">
        <v>80.258230862587396</v>
      </c>
      <c r="Y202" s="94">
        <v>82.786533775862907</v>
      </c>
    </row>
    <row r="203" spans="1:25" ht="12" x14ac:dyDescent="0.2">
      <c r="A203" s="1">
        <v>186</v>
      </c>
      <c r="B203" s="2" t="s">
        <v>330</v>
      </c>
      <c r="C203" s="15" t="s">
        <v>228</v>
      </c>
      <c r="D203" s="21"/>
      <c r="E203" s="21">
        <v>740</v>
      </c>
      <c r="F203" s="2" t="s">
        <v>73</v>
      </c>
      <c r="G203" s="21">
        <v>931</v>
      </c>
      <c r="H203" s="94">
        <v>52.705980030151402</v>
      </c>
      <c r="I203" s="94">
        <v>51.058844129492101</v>
      </c>
      <c r="J203" s="94">
        <v>50.512716956598801</v>
      </c>
      <c r="K203" s="94">
        <v>51.746503274168703</v>
      </c>
      <c r="L203" s="94">
        <v>52.100771511408901</v>
      </c>
      <c r="M203" s="94">
        <v>52.943236673233599</v>
      </c>
      <c r="N203" s="94">
        <v>52.389622315053302</v>
      </c>
      <c r="O203" s="94">
        <v>52.600266509931302</v>
      </c>
      <c r="P203" s="94">
        <v>53.229941730165798</v>
      </c>
      <c r="Q203" s="94">
        <v>54.582268989364501</v>
      </c>
      <c r="R203" s="94">
        <v>56.053569796142199</v>
      </c>
      <c r="S203" s="94">
        <v>57.743680548777903</v>
      </c>
      <c r="T203" s="94">
        <v>59.635614461491699</v>
      </c>
      <c r="U203" s="94">
        <v>61.897459277987302</v>
      </c>
      <c r="V203" s="94">
        <v>64.154706346295896</v>
      </c>
      <c r="W203" s="94">
        <v>66.353084594535005</v>
      </c>
      <c r="X203" s="94">
        <v>68.515690216530601</v>
      </c>
      <c r="Y203" s="94">
        <v>70.623053739741707</v>
      </c>
    </row>
    <row r="204" spans="1:25" ht="12" x14ac:dyDescent="0.2">
      <c r="A204" s="1">
        <v>187</v>
      </c>
      <c r="B204" s="2" t="s">
        <v>330</v>
      </c>
      <c r="C204" s="15" t="s">
        <v>229</v>
      </c>
      <c r="D204" s="21"/>
      <c r="E204" s="21">
        <v>858</v>
      </c>
      <c r="F204" s="2" t="s">
        <v>73</v>
      </c>
      <c r="G204" s="21">
        <v>931</v>
      </c>
      <c r="H204" s="94">
        <v>55.203246337362899</v>
      </c>
      <c r="I204" s="94">
        <v>54.852976183577198</v>
      </c>
      <c r="J204" s="94">
        <v>56.1217206807205</v>
      </c>
      <c r="K204" s="94">
        <v>57.139643447054198</v>
      </c>
      <c r="L204" s="94">
        <v>57.352388132259598</v>
      </c>
      <c r="M204" s="94">
        <v>58.694469048731399</v>
      </c>
      <c r="N204" s="94">
        <v>60.637262589205001</v>
      </c>
      <c r="O204" s="94">
        <v>61.730784529227797</v>
      </c>
      <c r="P204" s="94">
        <v>63.964601801878302</v>
      </c>
      <c r="Q204" s="94">
        <v>67.269198287229798</v>
      </c>
      <c r="R204" s="94">
        <v>70.147420905799294</v>
      </c>
      <c r="S204" s="94">
        <v>72.342231062134999</v>
      </c>
      <c r="T204" s="94">
        <v>73.709908053218399</v>
      </c>
      <c r="U204" s="94">
        <v>75.572551018273799</v>
      </c>
      <c r="V204" s="94">
        <v>77.752414398595306</v>
      </c>
      <c r="W204" s="94">
        <v>79.764450537268999</v>
      </c>
      <c r="X204" s="94">
        <v>81.6507581204026</v>
      </c>
      <c r="Y204" s="94">
        <v>83.297406840742099</v>
      </c>
    </row>
    <row r="205" spans="1:25" ht="12" x14ac:dyDescent="0.2">
      <c r="A205" s="1">
        <v>188</v>
      </c>
      <c r="B205" s="2" t="s">
        <v>330</v>
      </c>
      <c r="C205" s="15" t="s">
        <v>230</v>
      </c>
      <c r="D205" s="21"/>
      <c r="E205" s="21">
        <v>862</v>
      </c>
      <c r="F205" s="2" t="s">
        <v>73</v>
      </c>
      <c r="G205" s="21">
        <v>931</v>
      </c>
      <c r="H205" s="94">
        <v>53.2456194689995</v>
      </c>
      <c r="I205" s="94">
        <v>54.405294620075701</v>
      </c>
      <c r="J205" s="94">
        <v>50.105089086841602</v>
      </c>
      <c r="K205" s="94">
        <v>48.4784544039249</v>
      </c>
      <c r="L205" s="94">
        <v>50.608971807287702</v>
      </c>
      <c r="M205" s="94">
        <v>51.695666898901202</v>
      </c>
      <c r="N205" s="94">
        <v>51.963762266920398</v>
      </c>
      <c r="O205" s="94">
        <v>52.435116575036297</v>
      </c>
      <c r="P205" s="94">
        <v>53.965367300654798</v>
      </c>
      <c r="Q205" s="94">
        <v>55.700625257323097</v>
      </c>
      <c r="R205" s="94">
        <v>57.495592315721403</v>
      </c>
      <c r="S205" s="94">
        <v>60.059263897572599</v>
      </c>
      <c r="T205" s="94">
        <v>62.921961719414497</v>
      </c>
      <c r="U205" s="94">
        <v>65.884403718296795</v>
      </c>
      <c r="V205" s="94">
        <v>66.447172938956697</v>
      </c>
      <c r="W205" s="94">
        <v>67.747570230730105</v>
      </c>
      <c r="X205" s="94">
        <v>70.317505608924904</v>
      </c>
      <c r="Y205" s="94">
        <v>72.996346539923906</v>
      </c>
    </row>
    <row r="206" spans="1:25" ht="12" x14ac:dyDescent="0.2">
      <c r="A206" s="9">
        <v>189</v>
      </c>
      <c r="B206" s="10" t="s">
        <v>330</v>
      </c>
      <c r="C206" s="11" t="s">
        <v>300</v>
      </c>
      <c r="D206" s="23"/>
      <c r="E206" s="23">
        <v>927</v>
      </c>
      <c r="F206" s="10" t="s">
        <v>69</v>
      </c>
      <c r="G206" s="23">
        <v>1828</v>
      </c>
      <c r="H206" s="97">
        <v>51.248339406326302</v>
      </c>
      <c r="I206" s="97">
        <v>55.164218514528997</v>
      </c>
      <c r="J206" s="97">
        <v>58.142151465555699</v>
      </c>
      <c r="K206" s="97">
        <v>60.556421018911799</v>
      </c>
      <c r="L206" s="97">
        <v>61.452532563967701</v>
      </c>
      <c r="M206" s="97">
        <v>62.742805186744398</v>
      </c>
      <c r="N206" s="97">
        <v>63.358733577454899</v>
      </c>
      <c r="O206" s="97">
        <v>65.529724946448894</v>
      </c>
      <c r="P206" s="97">
        <v>67.982216422470799</v>
      </c>
      <c r="Q206" s="97">
        <v>69.729510951644698</v>
      </c>
      <c r="R206" s="97">
        <v>70.067160396141603</v>
      </c>
      <c r="S206" s="97">
        <v>70.075830009923706</v>
      </c>
      <c r="T206" s="97">
        <v>71.186570175380297</v>
      </c>
      <c r="U206" s="97">
        <v>72.757680410952801</v>
      </c>
      <c r="V206" s="97">
        <v>74.671015411247694</v>
      </c>
      <c r="W206" s="97">
        <v>76.2439618408591</v>
      </c>
      <c r="X206" s="97">
        <v>77.446555349196004</v>
      </c>
      <c r="Y206" s="97">
        <v>78.344881972725403</v>
      </c>
    </row>
    <row r="207" spans="1:25" ht="12" x14ac:dyDescent="0.2">
      <c r="A207" s="1">
        <v>190</v>
      </c>
      <c r="B207" s="2" t="s">
        <v>330</v>
      </c>
      <c r="C207" s="8" t="s">
        <v>231</v>
      </c>
      <c r="D207" s="21">
        <v>15</v>
      </c>
      <c r="E207" s="21">
        <v>36</v>
      </c>
      <c r="F207" s="2" t="s">
        <v>73</v>
      </c>
      <c r="G207" s="21">
        <v>927</v>
      </c>
      <c r="H207" s="94">
        <v>50.9250779062262</v>
      </c>
      <c r="I207" s="94">
        <v>55.0519411225509</v>
      </c>
      <c r="J207" s="94">
        <v>58.075326996344202</v>
      </c>
      <c r="K207" s="94">
        <v>60.282522926916002</v>
      </c>
      <c r="L207" s="94">
        <v>60.863480123353497</v>
      </c>
      <c r="M207" s="94">
        <v>62.072632524803304</v>
      </c>
      <c r="N207" s="94">
        <v>62.870034187036602</v>
      </c>
      <c r="O207" s="94">
        <v>65.380342311103902</v>
      </c>
      <c r="P207" s="94">
        <v>67.991848612386406</v>
      </c>
      <c r="Q207" s="94">
        <v>69.586456475533197</v>
      </c>
      <c r="R207" s="94">
        <v>69.668887718245301</v>
      </c>
      <c r="S207" s="94">
        <v>69.486865634642399</v>
      </c>
      <c r="T207" s="94">
        <v>70.408593518495294</v>
      </c>
      <c r="U207" s="94">
        <v>71.916666449375498</v>
      </c>
      <c r="V207" s="94">
        <v>73.924907543124206</v>
      </c>
      <c r="W207" s="94">
        <v>75.557498226694307</v>
      </c>
      <c r="X207" s="94">
        <v>76.7669074689083</v>
      </c>
      <c r="Y207" s="94">
        <v>77.637905942269299</v>
      </c>
    </row>
    <row r="208" spans="1:25" ht="12" x14ac:dyDescent="0.2">
      <c r="A208" s="1">
        <v>191</v>
      </c>
      <c r="B208" s="2" t="s">
        <v>330</v>
      </c>
      <c r="C208" s="8" t="s">
        <v>232</v>
      </c>
      <c r="D208" s="21">
        <v>16</v>
      </c>
      <c r="E208" s="21">
        <v>554</v>
      </c>
      <c r="F208" s="2" t="s">
        <v>73</v>
      </c>
      <c r="G208" s="21">
        <v>927</v>
      </c>
      <c r="H208" s="94">
        <v>52.947347243301401</v>
      </c>
      <c r="I208" s="94">
        <v>55.760653116596799</v>
      </c>
      <c r="J208" s="94">
        <v>58.501901947220396</v>
      </c>
      <c r="K208" s="94">
        <v>62.064954293766803</v>
      </c>
      <c r="L208" s="94">
        <v>64.791345338539699</v>
      </c>
      <c r="M208" s="94">
        <v>66.619795584836098</v>
      </c>
      <c r="N208" s="94">
        <v>66.218143297820603</v>
      </c>
      <c r="O208" s="94">
        <v>66.409278668676606</v>
      </c>
      <c r="P208" s="94">
        <v>67.924666846685497</v>
      </c>
      <c r="Q208" s="94">
        <v>70.607745109224595</v>
      </c>
      <c r="R208" s="94">
        <v>72.587225936285805</v>
      </c>
      <c r="S208" s="94">
        <v>73.902566267612499</v>
      </c>
      <c r="T208" s="94">
        <v>76.374797763286693</v>
      </c>
      <c r="U208" s="94">
        <v>78.487459175061502</v>
      </c>
      <c r="V208" s="94">
        <v>79.836565760487503</v>
      </c>
      <c r="W208" s="94">
        <v>81.088652900604799</v>
      </c>
      <c r="X208" s="94">
        <v>82.348005296435701</v>
      </c>
      <c r="Y208" s="94">
        <v>83.558144337707802</v>
      </c>
    </row>
    <row r="209" spans="1:25" ht="12" x14ac:dyDescent="0.2">
      <c r="A209" s="9">
        <v>192</v>
      </c>
      <c r="B209" s="10" t="s">
        <v>330</v>
      </c>
      <c r="C209" s="11" t="s">
        <v>301</v>
      </c>
      <c r="D209" s="23"/>
      <c r="E209" s="23">
        <v>1835</v>
      </c>
      <c r="F209" s="10" t="s">
        <v>69</v>
      </c>
      <c r="G209" s="23">
        <v>1828</v>
      </c>
      <c r="H209" s="97">
        <v>64.929480802398501</v>
      </c>
      <c r="I209" s="97">
        <v>62.354537925292703</v>
      </c>
      <c r="J209" s="97">
        <v>60.064278975945001</v>
      </c>
      <c r="K209" s="97">
        <v>58.454884031139102</v>
      </c>
      <c r="L209" s="97">
        <v>57.108660153699397</v>
      </c>
      <c r="M209" s="97">
        <v>56.056101912048597</v>
      </c>
      <c r="N209" s="97">
        <v>55.092823469681598</v>
      </c>
      <c r="O209" s="97">
        <v>54.178061243580103</v>
      </c>
      <c r="P209" s="97">
        <v>53.182221287995397</v>
      </c>
      <c r="Q209" s="97">
        <v>52.435038917267597</v>
      </c>
      <c r="R209" s="97">
        <v>52.272870811776102</v>
      </c>
      <c r="S209" s="97">
        <v>52.3083713481983</v>
      </c>
      <c r="T209" s="97">
        <v>52.523768676689301</v>
      </c>
      <c r="U209" s="97">
        <v>52.713971913199003</v>
      </c>
      <c r="V209" s="97">
        <v>52.947143071084902</v>
      </c>
      <c r="W209" s="97">
        <v>53.258132087357602</v>
      </c>
      <c r="X209" s="97">
        <v>53.706676736057297</v>
      </c>
      <c r="Y209" s="97">
        <v>54.379415529140601</v>
      </c>
    </row>
    <row r="210" spans="1:25" ht="12" x14ac:dyDescent="0.2">
      <c r="A210" s="12">
        <v>193</v>
      </c>
      <c r="B210" s="13" t="s">
        <v>330</v>
      </c>
      <c r="C210" s="14" t="s">
        <v>233</v>
      </c>
      <c r="D210" s="24"/>
      <c r="E210" s="24">
        <v>928</v>
      </c>
      <c r="F210" s="13" t="s">
        <v>71</v>
      </c>
      <c r="G210" s="24">
        <v>1835</v>
      </c>
      <c r="H210" s="96">
        <v>65.821378592442898</v>
      </c>
      <c r="I210" s="96">
        <v>62.934559076538299</v>
      </c>
      <c r="J210" s="96">
        <v>60.450052536290698</v>
      </c>
      <c r="K210" s="96">
        <v>58.559108490446199</v>
      </c>
      <c r="L210" s="96">
        <v>57.007667450310102</v>
      </c>
      <c r="M210" s="96">
        <v>55.787696510275197</v>
      </c>
      <c r="N210" s="96">
        <v>54.786936031995197</v>
      </c>
      <c r="O210" s="96">
        <v>53.847537900722003</v>
      </c>
      <c r="P210" s="96">
        <v>52.788201165984802</v>
      </c>
      <c r="Q210" s="96">
        <v>51.986692634498802</v>
      </c>
      <c r="R210" s="96">
        <v>51.7516798111958</v>
      </c>
      <c r="S210" s="96">
        <v>51.719435292611898</v>
      </c>
      <c r="T210" s="96">
        <v>51.817462053178502</v>
      </c>
      <c r="U210" s="96">
        <v>51.935463776911</v>
      </c>
      <c r="V210" s="96">
        <v>52.097075592281001</v>
      </c>
      <c r="W210" s="96">
        <v>52.389293898173698</v>
      </c>
      <c r="X210" s="96">
        <v>52.822271258588302</v>
      </c>
      <c r="Y210" s="96">
        <v>53.4807661054964</v>
      </c>
    </row>
    <row r="211" spans="1:25" ht="12" x14ac:dyDescent="0.2">
      <c r="A211" s="1">
        <v>194</v>
      </c>
      <c r="B211" s="2" t="s">
        <v>330</v>
      </c>
      <c r="C211" s="15" t="s">
        <v>234</v>
      </c>
      <c r="D211" s="21"/>
      <c r="E211" s="21">
        <v>242</v>
      </c>
      <c r="F211" s="2" t="s">
        <v>73</v>
      </c>
      <c r="G211" s="21">
        <v>928</v>
      </c>
      <c r="H211" s="94">
        <v>53.422470282777198</v>
      </c>
      <c r="I211" s="94">
        <v>53.441042608438202</v>
      </c>
      <c r="J211" s="94">
        <v>54.239877135777597</v>
      </c>
      <c r="K211" s="94">
        <v>53.843789515258301</v>
      </c>
      <c r="L211" s="94">
        <v>52.728855329440599</v>
      </c>
      <c r="M211" s="94">
        <v>51.655546005275298</v>
      </c>
      <c r="N211" s="94">
        <v>51.499677147831697</v>
      </c>
      <c r="O211" s="94">
        <v>52.333091591655702</v>
      </c>
      <c r="P211" s="94">
        <v>52.094065450822399</v>
      </c>
      <c r="Q211" s="94">
        <v>51.727498081477798</v>
      </c>
      <c r="R211" s="94">
        <v>51.0718467589396</v>
      </c>
      <c r="S211" s="94">
        <v>50.587045686820403</v>
      </c>
      <c r="T211" s="94">
        <v>51.441155921044597</v>
      </c>
      <c r="U211" s="94">
        <v>53.305789690334301</v>
      </c>
      <c r="V211" s="94">
        <v>55.433349236574102</v>
      </c>
      <c r="W211" s="94">
        <v>57.182624866552601</v>
      </c>
      <c r="X211" s="94">
        <v>58.600014648795103</v>
      </c>
      <c r="Y211" s="94">
        <v>60.097296940294903</v>
      </c>
    </row>
    <row r="212" spans="1:25" ht="12" x14ac:dyDescent="0.2">
      <c r="A212" s="1">
        <v>195</v>
      </c>
      <c r="B212" s="2" t="s">
        <v>330</v>
      </c>
      <c r="C212" s="15" t="s">
        <v>235</v>
      </c>
      <c r="D212" s="21">
        <v>2</v>
      </c>
      <c r="E212" s="21">
        <v>540</v>
      </c>
      <c r="F212" s="2" t="s">
        <v>73</v>
      </c>
      <c r="G212" s="21">
        <v>928</v>
      </c>
      <c r="H212" s="94">
        <v>47.495061950080803</v>
      </c>
      <c r="I212" s="94">
        <v>46.642525104656201</v>
      </c>
      <c r="J212" s="94">
        <v>46.413485568677402</v>
      </c>
      <c r="K212" s="94">
        <v>48.110916398407603</v>
      </c>
      <c r="L212" s="94">
        <v>51.178109956929298</v>
      </c>
      <c r="M212" s="94">
        <v>55.337026086305599</v>
      </c>
      <c r="N212" s="94">
        <v>57.6479093196658</v>
      </c>
      <c r="O212" s="94">
        <v>59.653778988061497</v>
      </c>
      <c r="P212" s="94">
        <v>61.157821305968099</v>
      </c>
      <c r="Q212" s="94">
        <v>61.928363581546797</v>
      </c>
      <c r="R212" s="94">
        <v>65.483033562024801</v>
      </c>
      <c r="S212" s="94">
        <v>68.077721202355207</v>
      </c>
      <c r="T212" s="94">
        <v>71.151743351304106</v>
      </c>
      <c r="U212" s="94">
        <v>73.803841016813493</v>
      </c>
      <c r="V212" s="94">
        <v>74.865003981896905</v>
      </c>
      <c r="W212" s="94">
        <v>75.699942262714401</v>
      </c>
      <c r="X212" s="94">
        <v>76.718170183959998</v>
      </c>
      <c r="Y212" s="94">
        <v>78.065836005222096</v>
      </c>
    </row>
    <row r="213" spans="1:25" ht="12" x14ac:dyDescent="0.2">
      <c r="A213" s="1">
        <v>196</v>
      </c>
      <c r="B213" s="2" t="s">
        <v>330</v>
      </c>
      <c r="C213" s="15" t="s">
        <v>236</v>
      </c>
      <c r="D213" s="21"/>
      <c r="E213" s="21">
        <v>598</v>
      </c>
      <c r="F213" s="2" t="s">
        <v>73</v>
      </c>
      <c r="G213" s="21">
        <v>928</v>
      </c>
      <c r="H213" s="94">
        <v>66.795421760708095</v>
      </c>
      <c r="I213" s="94">
        <v>63.178984025578899</v>
      </c>
      <c r="J213" s="94">
        <v>60.197554723069501</v>
      </c>
      <c r="K213" s="94">
        <v>58.136046291337301</v>
      </c>
      <c r="L213" s="94">
        <v>56.491499612714797</v>
      </c>
      <c r="M213" s="94">
        <v>55.0421970750659</v>
      </c>
      <c r="N213" s="94">
        <v>53.8047990289773</v>
      </c>
      <c r="O213" s="94">
        <v>52.677225327802098</v>
      </c>
      <c r="P213" s="94">
        <v>51.548069934587801</v>
      </c>
      <c r="Q213" s="94">
        <v>50.750804810613403</v>
      </c>
      <c r="R213" s="94">
        <v>50.579685519568201</v>
      </c>
      <c r="S213" s="94">
        <v>50.626544002222097</v>
      </c>
      <c r="T213" s="94">
        <v>50.660511651258801</v>
      </c>
      <c r="U213" s="94">
        <v>50.607982005472103</v>
      </c>
      <c r="V213" s="94">
        <v>50.602253943993098</v>
      </c>
      <c r="W213" s="94">
        <v>50.823589147419099</v>
      </c>
      <c r="X213" s="94">
        <v>51.242538329630598</v>
      </c>
      <c r="Y213" s="94">
        <v>51.885677810055697</v>
      </c>
    </row>
    <row r="214" spans="1:25" ht="12" x14ac:dyDescent="0.2">
      <c r="A214" s="1">
        <v>197</v>
      </c>
      <c r="B214" s="2" t="s">
        <v>330</v>
      </c>
      <c r="C214" s="15" t="s">
        <v>237</v>
      </c>
      <c r="D214" s="21"/>
      <c r="E214" s="21">
        <v>90</v>
      </c>
      <c r="F214" s="2" t="s">
        <v>73</v>
      </c>
      <c r="G214" s="21">
        <v>928</v>
      </c>
      <c r="H214" s="94">
        <v>78.420601112294406</v>
      </c>
      <c r="I214" s="94">
        <v>77.623712193305494</v>
      </c>
      <c r="J214" s="94">
        <v>75.934068683762206</v>
      </c>
      <c r="K214" s="94">
        <v>72.064749933829106</v>
      </c>
      <c r="L214" s="94">
        <v>68.686783724108906</v>
      </c>
      <c r="M214" s="94">
        <v>67.871445530232194</v>
      </c>
      <c r="N214" s="94">
        <v>67.334851353425805</v>
      </c>
      <c r="O214" s="94">
        <v>65.744177113883296</v>
      </c>
      <c r="P214" s="94">
        <v>63.4021457192529</v>
      </c>
      <c r="Q214" s="94">
        <v>61.444780851837201</v>
      </c>
      <c r="R214" s="94">
        <v>60.111795355802897</v>
      </c>
      <c r="S214" s="94">
        <v>59.035747471345204</v>
      </c>
      <c r="T214" s="94">
        <v>58.353513547205701</v>
      </c>
      <c r="U214" s="94">
        <v>58.549922151091202</v>
      </c>
      <c r="V214" s="94">
        <v>58.9827238644285</v>
      </c>
      <c r="W214" s="94">
        <v>59.080106088613803</v>
      </c>
      <c r="X214" s="94">
        <v>59.1350809359312</v>
      </c>
      <c r="Y214" s="94">
        <v>59.509470880418498</v>
      </c>
    </row>
    <row r="215" spans="1:25" ht="12" x14ac:dyDescent="0.2">
      <c r="A215" s="1">
        <v>198</v>
      </c>
      <c r="B215" s="2" t="s">
        <v>330</v>
      </c>
      <c r="C215" s="15" t="s">
        <v>238</v>
      </c>
      <c r="D215" s="21"/>
      <c r="E215" s="21">
        <v>548</v>
      </c>
      <c r="F215" s="2" t="s">
        <v>73</v>
      </c>
      <c r="G215" s="21">
        <v>928</v>
      </c>
      <c r="H215" s="94">
        <v>74.809637715265694</v>
      </c>
      <c r="I215" s="94">
        <v>72.467039507670194</v>
      </c>
      <c r="J215" s="94">
        <v>66.994868412117896</v>
      </c>
      <c r="K215" s="94">
        <v>63.830723735940602</v>
      </c>
      <c r="L215" s="94">
        <v>61.587180755909102</v>
      </c>
      <c r="M215" s="94">
        <v>59.947792648548102</v>
      </c>
      <c r="N215" s="94">
        <v>59.035421936863301</v>
      </c>
      <c r="O215" s="94">
        <v>57.908768864673497</v>
      </c>
      <c r="P215" s="94">
        <v>57.563622372460799</v>
      </c>
      <c r="Q215" s="94">
        <v>56.901897376350497</v>
      </c>
      <c r="R215" s="94">
        <v>55.829089296926497</v>
      </c>
      <c r="S215" s="94">
        <v>55.314481511685997</v>
      </c>
      <c r="T215" s="94">
        <v>56.026949489699</v>
      </c>
      <c r="U215" s="94">
        <v>56.287365976579899</v>
      </c>
      <c r="V215" s="94">
        <v>56.544973035963601</v>
      </c>
      <c r="W215" s="94">
        <v>56.715212468386</v>
      </c>
      <c r="X215" s="94">
        <v>56.865184837381697</v>
      </c>
      <c r="Y215" s="94">
        <v>57.290503927924398</v>
      </c>
    </row>
    <row r="216" spans="1:25" ht="12" x14ac:dyDescent="0.2">
      <c r="A216" s="12">
        <v>199</v>
      </c>
      <c r="B216" s="13" t="s">
        <v>330</v>
      </c>
      <c r="C216" s="14" t="s">
        <v>239</v>
      </c>
      <c r="D216" s="24"/>
      <c r="E216" s="24">
        <v>954</v>
      </c>
      <c r="F216" s="13" t="s">
        <v>71</v>
      </c>
      <c r="G216" s="24">
        <v>1835</v>
      </c>
      <c r="H216" s="96">
        <v>56.334381689248197</v>
      </c>
      <c r="I216" s="96">
        <v>56.947045486386102</v>
      </c>
      <c r="J216" s="96">
        <v>56.779637962272801</v>
      </c>
      <c r="K216" s="96">
        <v>57.846892208384197</v>
      </c>
      <c r="L216" s="96">
        <v>58.675537338494102</v>
      </c>
      <c r="M216" s="96">
        <v>58.060673793803197</v>
      </c>
      <c r="N216" s="96">
        <v>56.472593416738697</v>
      </c>
      <c r="O216" s="96">
        <v>55.211042622830099</v>
      </c>
      <c r="P216" s="96">
        <v>55.407103329402197</v>
      </c>
      <c r="Q216" s="96">
        <v>56.487524901690499</v>
      </c>
      <c r="R216" s="96">
        <v>58.307045334625698</v>
      </c>
      <c r="S216" s="96">
        <v>59.543008918784899</v>
      </c>
      <c r="T216" s="96">
        <v>61.711017848083799</v>
      </c>
      <c r="U216" s="96">
        <v>63.516529322364498</v>
      </c>
      <c r="V216" s="96">
        <v>65.291962527597093</v>
      </c>
      <c r="W216" s="96">
        <v>67.258351288491497</v>
      </c>
      <c r="X216" s="96">
        <v>69.218148831287095</v>
      </c>
      <c r="Y216" s="96">
        <v>71.011704969355307</v>
      </c>
    </row>
    <row r="217" spans="1:25" ht="12" x14ac:dyDescent="0.2">
      <c r="A217" s="1">
        <v>200</v>
      </c>
      <c r="B217" s="2" t="s">
        <v>330</v>
      </c>
      <c r="C217" s="15" t="s">
        <v>240</v>
      </c>
      <c r="D217" s="21">
        <v>14</v>
      </c>
      <c r="E217" s="21">
        <v>316</v>
      </c>
      <c r="F217" s="2" t="s">
        <v>73</v>
      </c>
      <c r="G217" s="21">
        <v>954</v>
      </c>
      <c r="H217" s="94">
        <v>52.439391941529898</v>
      </c>
      <c r="I217" s="94">
        <v>52.430279604074897</v>
      </c>
      <c r="J217" s="94">
        <v>54.458559447459301</v>
      </c>
      <c r="K217" s="94">
        <v>57.978598152847901</v>
      </c>
      <c r="L217" s="94">
        <v>60.591009605417703</v>
      </c>
      <c r="M217" s="94">
        <v>61.535902553866599</v>
      </c>
      <c r="N217" s="94">
        <v>60.593817060085797</v>
      </c>
      <c r="O217" s="94">
        <v>59.774077788183398</v>
      </c>
      <c r="P217" s="94">
        <v>60.9369924624162</v>
      </c>
      <c r="Q217" s="94">
        <v>64.036466519962303</v>
      </c>
      <c r="R217" s="94">
        <v>67.863003177041506</v>
      </c>
      <c r="S217" s="94">
        <v>71.492586905178797</v>
      </c>
      <c r="T217" s="94">
        <v>73.924533166365904</v>
      </c>
      <c r="U217" s="94">
        <v>76.288972518982703</v>
      </c>
      <c r="V217" s="94">
        <v>78.686483465848397</v>
      </c>
      <c r="W217" s="94">
        <v>81.641446629500294</v>
      </c>
      <c r="X217" s="94">
        <v>84.8993503718266</v>
      </c>
      <c r="Y217" s="94">
        <v>87.970985291154506</v>
      </c>
    </row>
    <row r="218" spans="1:25" ht="12" x14ac:dyDescent="0.2">
      <c r="A218" s="1">
        <v>201</v>
      </c>
      <c r="B218" s="2" t="s">
        <v>330</v>
      </c>
      <c r="C218" s="15" t="s">
        <v>241</v>
      </c>
      <c r="D218" s="21"/>
      <c r="E218" s="21">
        <v>296</v>
      </c>
      <c r="F218" s="2" t="s">
        <v>73</v>
      </c>
      <c r="G218" s="21">
        <v>954</v>
      </c>
      <c r="H218" s="94">
        <v>62.747399463020301</v>
      </c>
      <c r="I218" s="94">
        <v>67.031645481114793</v>
      </c>
      <c r="J218" s="94">
        <v>64.739899086183399</v>
      </c>
      <c r="K218" s="94">
        <v>62.880348281996099</v>
      </c>
      <c r="L218" s="94">
        <v>60.5650427193087</v>
      </c>
      <c r="M218" s="94">
        <v>57.615940433538199</v>
      </c>
      <c r="N218" s="94">
        <v>57.133856786872897</v>
      </c>
      <c r="O218" s="94">
        <v>57.992704645424297</v>
      </c>
      <c r="P218" s="94">
        <v>58.940697535193202</v>
      </c>
      <c r="Q218" s="94">
        <v>58.292116520676302</v>
      </c>
      <c r="R218" s="94">
        <v>57.357561017438002</v>
      </c>
      <c r="S218" s="94">
        <v>55.194101223713901</v>
      </c>
      <c r="T218" s="94">
        <v>56.141708928067601</v>
      </c>
      <c r="U218" s="94">
        <v>57.8805332045537</v>
      </c>
      <c r="V218" s="94">
        <v>59.693488199505701</v>
      </c>
      <c r="W218" s="94">
        <v>60.737576514592099</v>
      </c>
      <c r="X218" s="94">
        <v>60.8016470524285</v>
      </c>
      <c r="Y218" s="94">
        <v>60.6713453745203</v>
      </c>
    </row>
    <row r="219" spans="1:25" ht="12" x14ac:dyDescent="0.2">
      <c r="A219" s="1">
        <v>202</v>
      </c>
      <c r="B219" s="2" t="s">
        <v>330</v>
      </c>
      <c r="C219" s="15" t="s">
        <v>242</v>
      </c>
      <c r="D219" s="21"/>
      <c r="E219" s="21">
        <v>583</v>
      </c>
      <c r="F219" s="2" t="s">
        <v>73</v>
      </c>
      <c r="G219" s="21">
        <v>954</v>
      </c>
      <c r="H219" s="94">
        <v>56.853311053169897</v>
      </c>
      <c r="I219" s="94">
        <v>55.236591356924997</v>
      </c>
      <c r="J219" s="94">
        <v>55.215368644991003</v>
      </c>
      <c r="K219" s="94">
        <v>55.426475459106697</v>
      </c>
      <c r="L219" s="94">
        <v>54.106870229007598</v>
      </c>
      <c r="M219" s="94">
        <v>51.111734980348103</v>
      </c>
      <c r="N219" s="94">
        <v>47.923098512489503</v>
      </c>
      <c r="O219" s="94">
        <v>46.075627247681297</v>
      </c>
      <c r="P219" s="94">
        <v>46.4518687833339</v>
      </c>
      <c r="Q219" s="94">
        <v>49.302443830044197</v>
      </c>
      <c r="R219" s="94">
        <v>51.821787957068302</v>
      </c>
      <c r="S219" s="94">
        <v>52.099366353131998</v>
      </c>
      <c r="T219" s="94">
        <v>51.683161688405903</v>
      </c>
      <c r="U219" s="94">
        <v>51.309731884803</v>
      </c>
      <c r="V219" s="94">
        <v>52.299748946047103</v>
      </c>
      <c r="W219" s="94">
        <v>54.919461249284197</v>
      </c>
      <c r="X219" s="94">
        <v>58.194200641440197</v>
      </c>
      <c r="Y219" s="94">
        <v>60.7639278107835</v>
      </c>
    </row>
    <row r="220" spans="1:25" ht="12" x14ac:dyDescent="0.2">
      <c r="A220" s="12">
        <v>203</v>
      </c>
      <c r="B220" s="13" t="s">
        <v>330</v>
      </c>
      <c r="C220" s="14" t="s">
        <v>243</v>
      </c>
      <c r="D220" s="24">
        <v>17</v>
      </c>
      <c r="E220" s="24">
        <v>957</v>
      </c>
      <c r="F220" s="13" t="s">
        <v>71</v>
      </c>
      <c r="G220" s="24">
        <v>1835</v>
      </c>
      <c r="H220" s="96">
        <v>58.812479017907101</v>
      </c>
      <c r="I220" s="96">
        <v>57.587755788736203</v>
      </c>
      <c r="J220" s="96">
        <v>56.271615408059198</v>
      </c>
      <c r="K220" s="96">
        <v>57.0853444870055</v>
      </c>
      <c r="L220" s="96">
        <v>57.741907844829598</v>
      </c>
      <c r="M220" s="96">
        <v>59.829276225057299</v>
      </c>
      <c r="N220" s="96">
        <v>60.470031603000201</v>
      </c>
      <c r="O220" s="96">
        <v>60.723575125941203</v>
      </c>
      <c r="P220" s="96">
        <v>60.558023168675398</v>
      </c>
      <c r="Q220" s="96">
        <v>60.003428404135697</v>
      </c>
      <c r="R220" s="96">
        <v>60.548936782988498</v>
      </c>
      <c r="S220" s="96">
        <v>62.009910810424898</v>
      </c>
      <c r="T220" s="96">
        <v>64.700070765304204</v>
      </c>
      <c r="U220" s="96">
        <v>66.588331744746199</v>
      </c>
      <c r="V220" s="96">
        <v>68.824790322711806</v>
      </c>
      <c r="W220" s="96">
        <v>69.427527405602902</v>
      </c>
      <c r="X220" s="96">
        <v>70.295553690033401</v>
      </c>
      <c r="Y220" s="96">
        <v>71.776155717761597</v>
      </c>
    </row>
    <row r="221" spans="1:25" ht="12" x14ac:dyDescent="0.2">
      <c r="A221" s="1">
        <v>204</v>
      </c>
      <c r="B221" s="2" t="s">
        <v>330</v>
      </c>
      <c r="C221" s="15" t="s">
        <v>244</v>
      </c>
      <c r="D221" s="21">
        <v>2</v>
      </c>
      <c r="E221" s="21">
        <v>258</v>
      </c>
      <c r="F221" s="2" t="s">
        <v>73</v>
      </c>
      <c r="G221" s="21">
        <v>957</v>
      </c>
      <c r="H221" s="94">
        <v>44.6543578661921</v>
      </c>
      <c r="I221" s="94">
        <v>45.540081240155899</v>
      </c>
      <c r="J221" s="94">
        <v>45.373248433272003</v>
      </c>
      <c r="K221" s="94">
        <v>48.7535973206855</v>
      </c>
      <c r="L221" s="94">
        <v>51.910543835726301</v>
      </c>
      <c r="M221" s="94">
        <v>55.839397563497101</v>
      </c>
      <c r="N221" s="94">
        <v>57.965934161117303</v>
      </c>
      <c r="O221" s="94">
        <v>60.886543371640798</v>
      </c>
      <c r="P221" s="94">
        <v>64.811551300958897</v>
      </c>
      <c r="Q221" s="94">
        <v>65.500905445608595</v>
      </c>
      <c r="R221" s="94">
        <v>68.172121655390995</v>
      </c>
      <c r="S221" s="94">
        <v>70.877651978201499</v>
      </c>
      <c r="T221" s="94">
        <v>75.380568347211906</v>
      </c>
      <c r="U221" s="94">
        <v>77.323385777373204</v>
      </c>
      <c r="V221" s="94">
        <v>80.196109744801802</v>
      </c>
      <c r="W221" s="94">
        <v>82.547307325347205</v>
      </c>
      <c r="X221" s="94">
        <v>84.586109775365799</v>
      </c>
      <c r="Y221" s="94">
        <v>86.337372916978396</v>
      </c>
    </row>
    <row r="222" spans="1:25" ht="12" x14ac:dyDescent="0.2">
      <c r="A222" s="1">
        <v>205</v>
      </c>
      <c r="B222" s="2" t="s">
        <v>330</v>
      </c>
      <c r="C222" s="15" t="s">
        <v>245</v>
      </c>
      <c r="D222" s="21"/>
      <c r="E222" s="21">
        <v>882</v>
      </c>
      <c r="F222" s="2" t="s">
        <v>73</v>
      </c>
      <c r="G222" s="21">
        <v>957</v>
      </c>
      <c r="H222" s="94">
        <v>76.460396491036093</v>
      </c>
      <c r="I222" s="94">
        <v>73.259631841838697</v>
      </c>
      <c r="J222" s="94">
        <v>69.730067219668001</v>
      </c>
      <c r="K222" s="94">
        <v>66.666414563496005</v>
      </c>
      <c r="L222" s="94">
        <v>62.437561737692803</v>
      </c>
      <c r="M222" s="94">
        <v>63.614713242051998</v>
      </c>
      <c r="N222" s="94">
        <v>63.978742476629499</v>
      </c>
      <c r="O222" s="94">
        <v>62.714277890355397</v>
      </c>
      <c r="P222" s="94">
        <v>60.034421221029298</v>
      </c>
      <c r="Q222" s="94">
        <v>57.728136672044499</v>
      </c>
      <c r="R222" s="94">
        <v>55.876502499734102</v>
      </c>
      <c r="S222" s="94">
        <v>55.796593992021897</v>
      </c>
      <c r="T222" s="94">
        <v>57.952041677820603</v>
      </c>
      <c r="U222" s="94">
        <v>60.550307500540796</v>
      </c>
      <c r="V222" s="94">
        <v>63.961098219174502</v>
      </c>
      <c r="W222" s="94">
        <v>63.406887675668898</v>
      </c>
      <c r="X222" s="94">
        <v>63.122084790937897</v>
      </c>
      <c r="Y222" s="94">
        <v>63.964468883836503</v>
      </c>
    </row>
    <row r="223" spans="1:25" ht="12" x14ac:dyDescent="0.2">
      <c r="A223" s="1">
        <v>206</v>
      </c>
      <c r="B223" s="2" t="s">
        <v>330</v>
      </c>
      <c r="C223" s="15" t="s">
        <v>246</v>
      </c>
      <c r="D223" s="21"/>
      <c r="E223" s="21">
        <v>776</v>
      </c>
      <c r="F223" s="2" t="s">
        <v>73</v>
      </c>
      <c r="G223" s="21">
        <v>957</v>
      </c>
      <c r="H223" s="94">
        <v>73.614939360529206</v>
      </c>
      <c r="I223" s="94">
        <v>68.586512696184798</v>
      </c>
      <c r="J223" s="94">
        <v>64.489443692252806</v>
      </c>
      <c r="K223" s="94">
        <v>61.972541328103098</v>
      </c>
      <c r="L223" s="94">
        <v>62.108992337524697</v>
      </c>
      <c r="M223" s="94">
        <v>61.771741646732004</v>
      </c>
      <c r="N223" s="94">
        <v>60.491668000936002</v>
      </c>
      <c r="O223" s="94">
        <v>58.716996309264701</v>
      </c>
      <c r="P223" s="94">
        <v>55.825000566854897</v>
      </c>
      <c r="Q223" s="94">
        <v>54.175045327179802</v>
      </c>
      <c r="R223" s="94">
        <v>54.832832680858402</v>
      </c>
      <c r="S223" s="94">
        <v>56.768790761163899</v>
      </c>
      <c r="T223" s="94">
        <v>58.396784880247701</v>
      </c>
      <c r="U223" s="94">
        <v>59.618833100069999</v>
      </c>
      <c r="V223" s="94">
        <v>59.702067265906102</v>
      </c>
      <c r="W223" s="94">
        <v>59.708867521367502</v>
      </c>
      <c r="X223" s="94">
        <v>60.564597763901702</v>
      </c>
      <c r="Y223" s="94">
        <v>62.461223914269603</v>
      </c>
    </row>
    <row r="224" spans="1:25" ht="12" x14ac:dyDescent="0.2">
      <c r="A224" s="9">
        <v>207</v>
      </c>
      <c r="B224" s="10" t="s">
        <v>330</v>
      </c>
      <c r="C224" s="11" t="s">
        <v>302</v>
      </c>
      <c r="D224" s="23"/>
      <c r="E224" s="23">
        <v>1829</v>
      </c>
      <c r="F224" s="10" t="s">
        <v>69</v>
      </c>
      <c r="G224" s="23">
        <v>1828</v>
      </c>
      <c r="H224" s="97">
        <v>50.308210183255703</v>
      </c>
      <c r="I224" s="97">
        <v>54.034419645528999</v>
      </c>
      <c r="J224" s="97">
        <v>57.533949372715597</v>
      </c>
      <c r="K224" s="97">
        <v>60.919491229516701</v>
      </c>
      <c r="L224" s="97">
        <v>63.3435347345143</v>
      </c>
      <c r="M224" s="97">
        <v>65.530721915718601</v>
      </c>
      <c r="N224" s="97">
        <v>67.779089302700896</v>
      </c>
      <c r="O224" s="97">
        <v>70.421208576829997</v>
      </c>
      <c r="P224" s="97">
        <v>73.091196240782907</v>
      </c>
      <c r="Q224" s="97">
        <v>74.365669743171495</v>
      </c>
      <c r="R224" s="97">
        <v>74.189005079994999</v>
      </c>
      <c r="S224" s="97">
        <v>74.105038520316299</v>
      </c>
      <c r="T224" s="97">
        <v>75.155948496589005</v>
      </c>
      <c r="U224" s="97">
        <v>76.448532073282294</v>
      </c>
      <c r="V224" s="97">
        <v>77.515272639745405</v>
      </c>
      <c r="W224" s="97">
        <v>78.270802622107396</v>
      </c>
      <c r="X224" s="97">
        <v>78.7497764022241</v>
      </c>
      <c r="Y224" s="97">
        <v>79.133946802231904</v>
      </c>
    </row>
    <row r="225" spans="1:25" ht="12" x14ac:dyDescent="0.2">
      <c r="A225" s="16">
        <v>208</v>
      </c>
      <c r="B225" s="17" t="s">
        <v>330</v>
      </c>
      <c r="C225" s="18" t="s">
        <v>303</v>
      </c>
      <c r="D225" s="25"/>
      <c r="E225" s="25">
        <v>917</v>
      </c>
      <c r="F225" s="17" t="s">
        <v>247</v>
      </c>
      <c r="G225" s="25">
        <v>1829</v>
      </c>
      <c r="H225" s="95">
        <v>50.078291023555103</v>
      </c>
      <c r="I225" s="95">
        <v>54.259772321820201</v>
      </c>
      <c r="J225" s="95">
        <v>57.815297469147097</v>
      </c>
      <c r="K225" s="95">
        <v>61.070873007466297</v>
      </c>
      <c r="L225" s="95">
        <v>63.657232230370902</v>
      </c>
      <c r="M225" s="95">
        <v>66.7837127647107</v>
      </c>
      <c r="N225" s="95">
        <v>70.498566598764697</v>
      </c>
      <c r="O225" s="95">
        <v>74.613749655521403</v>
      </c>
      <c r="P225" s="95">
        <v>78.246026733454002</v>
      </c>
      <c r="Q225" s="95">
        <v>78.794413490421903</v>
      </c>
      <c r="R225" s="95">
        <v>77.164817080318997</v>
      </c>
      <c r="S225" s="95">
        <v>75.893192594451904</v>
      </c>
      <c r="T225" s="95">
        <v>76.606834390984105</v>
      </c>
      <c r="U225" s="95">
        <v>78.398325197426104</v>
      </c>
      <c r="V225" s="95">
        <v>80.079959845398903</v>
      </c>
      <c r="W225" s="95">
        <v>80.968745671784305</v>
      </c>
      <c r="X225" s="95">
        <v>81.141805621777706</v>
      </c>
      <c r="Y225" s="95">
        <v>81.1364191325695</v>
      </c>
    </row>
    <row r="226" spans="1:25" ht="12" x14ac:dyDescent="0.2">
      <c r="A226" s="12">
        <v>209</v>
      </c>
      <c r="B226" s="13" t="s">
        <v>330</v>
      </c>
      <c r="C226" s="19" t="s">
        <v>248</v>
      </c>
      <c r="D226" s="24"/>
      <c r="E226" s="24">
        <v>923</v>
      </c>
      <c r="F226" s="13" t="s">
        <v>71</v>
      </c>
      <c r="G226" s="24">
        <v>917</v>
      </c>
      <c r="H226" s="96">
        <v>44.564341570152003</v>
      </c>
      <c r="I226" s="96">
        <v>51.086172692465297</v>
      </c>
      <c r="J226" s="96">
        <v>55.565598331367397</v>
      </c>
      <c r="K226" s="96">
        <v>57.028496519444097</v>
      </c>
      <c r="L226" s="96">
        <v>56.255421956229299</v>
      </c>
      <c r="M226" s="96">
        <v>58.209315399386099</v>
      </c>
      <c r="N226" s="96">
        <v>62.7612656949631</v>
      </c>
      <c r="O226" s="96">
        <v>68.993396995118403</v>
      </c>
      <c r="P226" s="96">
        <v>75.498960268859804</v>
      </c>
      <c r="Q226" s="96">
        <v>75.880170484970606</v>
      </c>
      <c r="R226" s="96">
        <v>71.631957958926407</v>
      </c>
      <c r="S226" s="96">
        <v>68.198525333482905</v>
      </c>
      <c r="T226" s="96">
        <v>68.226246990256001</v>
      </c>
      <c r="U226" s="96">
        <v>70.7027062919434</v>
      </c>
      <c r="V226" s="96">
        <v>73.570736286462605</v>
      </c>
      <c r="W226" s="96">
        <v>74.916538685440401</v>
      </c>
      <c r="X226" s="96">
        <v>74.743174851719502</v>
      </c>
      <c r="Y226" s="96">
        <v>74.091108540361901</v>
      </c>
    </row>
    <row r="227" spans="1:25" ht="12" x14ac:dyDescent="0.2">
      <c r="A227" s="1">
        <v>210</v>
      </c>
      <c r="B227" s="2" t="s">
        <v>330</v>
      </c>
      <c r="C227" s="20" t="s">
        <v>249</v>
      </c>
      <c r="D227" s="21"/>
      <c r="E227" s="21">
        <v>112</v>
      </c>
      <c r="F227" s="2" t="s">
        <v>73</v>
      </c>
      <c r="G227" s="21">
        <v>923</v>
      </c>
      <c r="H227" s="94">
        <v>44.063987849048402</v>
      </c>
      <c r="I227" s="94">
        <v>48.855017869399298</v>
      </c>
      <c r="J227" s="94">
        <v>55.002796029868797</v>
      </c>
      <c r="K227" s="94">
        <v>58.375234406117002</v>
      </c>
      <c r="L227" s="94">
        <v>57.698542479859</v>
      </c>
      <c r="M227" s="94">
        <v>58.346880549693402</v>
      </c>
      <c r="N227" s="94">
        <v>61.030599179684202</v>
      </c>
      <c r="O227" s="94">
        <v>66.415578297977802</v>
      </c>
      <c r="P227" s="94">
        <v>74.490033381726306</v>
      </c>
      <c r="Q227" s="94">
        <v>76.718430586769699</v>
      </c>
      <c r="R227" s="94">
        <v>71.155285599572196</v>
      </c>
      <c r="S227" s="94">
        <v>66.956373512354006</v>
      </c>
      <c r="T227" s="94">
        <v>65.5445199673768</v>
      </c>
      <c r="U227" s="94">
        <v>69.103438134841795</v>
      </c>
      <c r="V227" s="94">
        <v>72.287518707973305</v>
      </c>
      <c r="W227" s="94">
        <v>74.597453189602803</v>
      </c>
      <c r="X227" s="94">
        <v>74.688433390724398</v>
      </c>
      <c r="Y227" s="94">
        <v>73.501105154937704</v>
      </c>
    </row>
    <row r="228" spans="1:25" ht="12" x14ac:dyDescent="0.2">
      <c r="A228" s="1">
        <v>211</v>
      </c>
      <c r="B228" s="2" t="s">
        <v>330</v>
      </c>
      <c r="C228" s="20" t="s">
        <v>250</v>
      </c>
      <c r="D228" s="21"/>
      <c r="E228" s="21">
        <v>100</v>
      </c>
      <c r="F228" s="2" t="s">
        <v>73</v>
      </c>
      <c r="G228" s="21">
        <v>923</v>
      </c>
      <c r="H228" s="94">
        <v>52.1896766422865</v>
      </c>
      <c r="I228" s="94">
        <v>56.6106866650303</v>
      </c>
      <c r="J228" s="94">
        <v>57.799975833713297</v>
      </c>
      <c r="K228" s="94">
        <v>58.924255760951901</v>
      </c>
      <c r="L228" s="94">
        <v>60.4318790807542</v>
      </c>
      <c r="M228" s="94">
        <v>64.527182327530298</v>
      </c>
      <c r="N228" s="94">
        <v>70.253607258483598</v>
      </c>
      <c r="O228" s="94">
        <v>74.591777453874002</v>
      </c>
      <c r="P228" s="94">
        <v>79.695310241964606</v>
      </c>
      <c r="Q228" s="94">
        <v>80.0603067268149</v>
      </c>
      <c r="R228" s="94">
        <v>75.500201952720303</v>
      </c>
      <c r="S228" s="94">
        <v>72.728183220691903</v>
      </c>
      <c r="T228" s="94">
        <v>74.616014099185094</v>
      </c>
      <c r="U228" s="94">
        <v>76.101102897198501</v>
      </c>
      <c r="V228" s="94">
        <v>77.570304606038405</v>
      </c>
      <c r="W228" s="94">
        <v>78.715440665059404</v>
      </c>
      <c r="X228" s="94">
        <v>79.295379313603306</v>
      </c>
      <c r="Y228" s="94">
        <v>79.545224835757594</v>
      </c>
    </row>
    <row r="229" spans="1:25" ht="12" x14ac:dyDescent="0.2">
      <c r="A229" s="1">
        <v>212</v>
      </c>
      <c r="B229" s="2" t="s">
        <v>330</v>
      </c>
      <c r="C229" s="20" t="s">
        <v>251</v>
      </c>
      <c r="D229" s="21"/>
      <c r="E229" s="21">
        <v>203</v>
      </c>
      <c r="F229" s="2" t="s">
        <v>73</v>
      </c>
      <c r="G229" s="21">
        <v>923</v>
      </c>
      <c r="H229" s="94">
        <v>49.497296639473497</v>
      </c>
      <c r="I229" s="94">
        <v>56.002705469339602</v>
      </c>
      <c r="J229" s="94">
        <v>57.731628605917301</v>
      </c>
      <c r="K229" s="94">
        <v>58.685710040807002</v>
      </c>
      <c r="L229" s="94">
        <v>59.330695639069397</v>
      </c>
      <c r="M229" s="94">
        <v>64.523454355539002</v>
      </c>
      <c r="N229" s="94">
        <v>72.649694557189093</v>
      </c>
      <c r="O229" s="94">
        <v>77.465991374406897</v>
      </c>
      <c r="P229" s="94">
        <v>80.853230190761195</v>
      </c>
      <c r="Q229" s="94">
        <v>81.153292501278301</v>
      </c>
      <c r="R229" s="94">
        <v>76.627048334160406</v>
      </c>
      <c r="S229" s="94">
        <v>73.307090273930399</v>
      </c>
      <c r="T229" s="94">
        <v>73.523748395378703</v>
      </c>
      <c r="U229" s="94">
        <v>74.460089845523001</v>
      </c>
      <c r="V229" s="94">
        <v>76.4239657128837</v>
      </c>
      <c r="W229" s="94">
        <v>77.577278809349394</v>
      </c>
      <c r="X229" s="94">
        <v>77.787249493692201</v>
      </c>
      <c r="Y229" s="94">
        <v>77.584292764224003</v>
      </c>
    </row>
    <row r="230" spans="1:25" ht="12" x14ac:dyDescent="0.2">
      <c r="A230" s="1">
        <v>213</v>
      </c>
      <c r="B230" s="2" t="s">
        <v>330</v>
      </c>
      <c r="C230" s="20" t="s">
        <v>252</v>
      </c>
      <c r="D230" s="21"/>
      <c r="E230" s="21">
        <v>348</v>
      </c>
      <c r="F230" s="2" t="s">
        <v>73</v>
      </c>
      <c r="G230" s="21">
        <v>923</v>
      </c>
      <c r="H230" s="94">
        <v>46.8805077796343</v>
      </c>
      <c r="I230" s="94">
        <v>52.839177558832297</v>
      </c>
      <c r="J230" s="94">
        <v>56.130698884641198</v>
      </c>
      <c r="K230" s="94">
        <v>56.973368437985798</v>
      </c>
      <c r="L230" s="94">
        <v>58.632130166773401</v>
      </c>
      <c r="M230" s="94">
        <v>63.168492340341203</v>
      </c>
      <c r="N230" s="94">
        <v>69.4455108493881</v>
      </c>
      <c r="O230" s="94">
        <v>72.011124570618605</v>
      </c>
      <c r="P230" s="94">
        <v>74.386971483515097</v>
      </c>
      <c r="Q230" s="94">
        <v>77.930340124896702</v>
      </c>
      <c r="R230" s="94">
        <v>77.726878486661704</v>
      </c>
      <c r="S230" s="94">
        <v>76.752552435578707</v>
      </c>
      <c r="T230" s="94">
        <v>76.417949354254603</v>
      </c>
      <c r="U230" s="94">
        <v>75.686426744610898</v>
      </c>
      <c r="V230" s="94">
        <v>76.470835786161899</v>
      </c>
      <c r="W230" s="94">
        <v>77.432961037948004</v>
      </c>
      <c r="X230" s="94">
        <v>78.383833923168694</v>
      </c>
      <c r="Y230" s="94">
        <v>79.093484389667296</v>
      </c>
    </row>
    <row r="231" spans="1:25" ht="12" x14ac:dyDescent="0.2">
      <c r="A231" s="1">
        <v>214</v>
      </c>
      <c r="B231" s="2" t="s">
        <v>330</v>
      </c>
      <c r="C231" s="20" t="s">
        <v>253</v>
      </c>
      <c r="D231" s="21"/>
      <c r="E231" s="21">
        <v>616</v>
      </c>
      <c r="F231" s="2" t="s">
        <v>73</v>
      </c>
      <c r="G231" s="21">
        <v>923</v>
      </c>
      <c r="H231" s="94">
        <v>44.041925607269697</v>
      </c>
      <c r="I231" s="94">
        <v>51.41687296149</v>
      </c>
      <c r="J231" s="94">
        <v>57.1300535167994</v>
      </c>
      <c r="K231" s="94">
        <v>59.152133410708302</v>
      </c>
      <c r="L231" s="94">
        <v>59.478617611698603</v>
      </c>
      <c r="M231" s="94">
        <v>62.371876705633703</v>
      </c>
      <c r="N231" s="94">
        <v>68.905368973782799</v>
      </c>
      <c r="O231" s="94">
        <v>78.598851910337501</v>
      </c>
      <c r="P231" s="94">
        <v>86.387061900279804</v>
      </c>
      <c r="Q231" s="94">
        <v>90.878767782142205</v>
      </c>
      <c r="R231" s="94">
        <v>89.909055507805903</v>
      </c>
      <c r="S231" s="94">
        <v>86.509974410506501</v>
      </c>
      <c r="T231" s="94">
        <v>86.592118052044896</v>
      </c>
      <c r="U231" s="94">
        <v>87.162688891563803</v>
      </c>
      <c r="V231" s="94">
        <v>89.036853849335699</v>
      </c>
      <c r="W231" s="94">
        <v>90.083200004963501</v>
      </c>
      <c r="X231" s="94">
        <v>89.970151007283405</v>
      </c>
      <c r="Y231" s="94">
        <v>89.358164685245896</v>
      </c>
    </row>
    <row r="232" spans="1:25" ht="12" x14ac:dyDescent="0.2">
      <c r="A232" s="1">
        <v>215</v>
      </c>
      <c r="B232" s="2" t="s">
        <v>330</v>
      </c>
      <c r="C232" s="20" t="s">
        <v>254</v>
      </c>
      <c r="D232" s="21">
        <v>18</v>
      </c>
      <c r="E232" s="21">
        <v>498</v>
      </c>
      <c r="F232" s="2" t="s">
        <v>73</v>
      </c>
      <c r="G232" s="21">
        <v>923</v>
      </c>
      <c r="H232" s="94">
        <v>34.845137140585699</v>
      </c>
      <c r="I232" s="94">
        <v>39.6282821514029</v>
      </c>
      <c r="J232" s="94">
        <v>42.946271660853</v>
      </c>
      <c r="K232" s="94">
        <v>45.2188653353723</v>
      </c>
      <c r="L232" s="94">
        <v>44.558600176829003</v>
      </c>
      <c r="M232" s="94">
        <v>45.172034483844698</v>
      </c>
      <c r="N232" s="94">
        <v>48.518764437117802</v>
      </c>
      <c r="O232" s="94">
        <v>55.735228754262202</v>
      </c>
      <c r="P232" s="94">
        <v>68.142238958980997</v>
      </c>
      <c r="Q232" s="94">
        <v>75.476057721209997</v>
      </c>
      <c r="R232" s="94">
        <v>75.685393176662203</v>
      </c>
      <c r="S232" s="94">
        <v>72.732527036409806</v>
      </c>
      <c r="T232" s="94">
        <v>72.115634328857695</v>
      </c>
      <c r="U232" s="94">
        <v>73.722570252371597</v>
      </c>
      <c r="V232" s="94">
        <v>75.352727001224295</v>
      </c>
      <c r="W232" s="94">
        <v>76.822673095436599</v>
      </c>
      <c r="X232" s="94">
        <v>77.2498181308749</v>
      </c>
      <c r="Y232" s="94">
        <v>77.003752898266995</v>
      </c>
    </row>
    <row r="233" spans="1:25" ht="12" x14ac:dyDescent="0.2">
      <c r="A233" s="1">
        <v>216</v>
      </c>
      <c r="B233" s="2" t="s">
        <v>330</v>
      </c>
      <c r="C233" s="20" t="s">
        <v>255</v>
      </c>
      <c r="D233" s="21"/>
      <c r="E233" s="21">
        <v>642</v>
      </c>
      <c r="F233" s="2" t="s">
        <v>73</v>
      </c>
      <c r="G233" s="21">
        <v>923</v>
      </c>
      <c r="H233" s="94">
        <v>48.129654378943897</v>
      </c>
      <c r="I233" s="94">
        <v>53.260276308037703</v>
      </c>
      <c r="J233" s="94">
        <v>55.494998011264499</v>
      </c>
      <c r="K233" s="94">
        <v>54.9536851129414</v>
      </c>
      <c r="L233" s="94">
        <v>59.796076054871499</v>
      </c>
      <c r="M233" s="94">
        <v>64.999872722094906</v>
      </c>
      <c r="N233" s="94">
        <v>71.158211699373396</v>
      </c>
      <c r="O233" s="94">
        <v>72.644140660337598</v>
      </c>
      <c r="P233" s="94">
        <v>77.437519234551999</v>
      </c>
      <c r="Q233" s="94">
        <v>76.813095762841499</v>
      </c>
      <c r="R233" s="94">
        <v>75.404873646101194</v>
      </c>
      <c r="S233" s="94">
        <v>74.630466602053104</v>
      </c>
      <c r="T233" s="94">
        <v>76.780339959331897</v>
      </c>
      <c r="U233" s="94">
        <v>77.698427199023897</v>
      </c>
      <c r="V233" s="94">
        <v>78.941392605894507</v>
      </c>
      <c r="W233" s="94">
        <v>79.554351664108594</v>
      </c>
      <c r="X233" s="94">
        <v>80.007200302170801</v>
      </c>
      <c r="Y233" s="94">
        <v>80.626971384567</v>
      </c>
    </row>
    <row r="234" spans="1:25" ht="12" x14ac:dyDescent="0.2">
      <c r="A234" s="1">
        <v>217</v>
      </c>
      <c r="B234" s="2" t="s">
        <v>330</v>
      </c>
      <c r="C234" s="20" t="s">
        <v>256</v>
      </c>
      <c r="D234" s="21"/>
      <c r="E234" s="21">
        <v>643</v>
      </c>
      <c r="F234" s="2" t="s">
        <v>73</v>
      </c>
      <c r="G234" s="21">
        <v>923</v>
      </c>
      <c r="H234" s="94">
        <v>43.741559394174601</v>
      </c>
      <c r="I234" s="94">
        <v>51.220021660909197</v>
      </c>
      <c r="J234" s="94">
        <v>56.882240729575102</v>
      </c>
      <c r="K234" s="94">
        <v>58.623058921084002</v>
      </c>
      <c r="L234" s="94">
        <v>56.100140737961397</v>
      </c>
      <c r="M234" s="94">
        <v>56.824465106217502</v>
      </c>
      <c r="N234" s="94">
        <v>60.335046628455203</v>
      </c>
      <c r="O234" s="94">
        <v>66.531848004627093</v>
      </c>
      <c r="P234" s="94">
        <v>73.144761476020605</v>
      </c>
      <c r="Q234" s="94">
        <v>72.142026866196005</v>
      </c>
      <c r="R234" s="94">
        <v>66.537961789878096</v>
      </c>
      <c r="S234" s="94">
        <v>62.806398479624299</v>
      </c>
      <c r="T234" s="94">
        <v>62.523559748760199</v>
      </c>
      <c r="U234" s="94">
        <v>65.651000908102006</v>
      </c>
      <c r="V234" s="94">
        <v>69.4192887840303</v>
      </c>
      <c r="W234" s="94">
        <v>71.219179916165103</v>
      </c>
      <c r="X234" s="94">
        <v>71.020928051674801</v>
      </c>
      <c r="Y234" s="94">
        <v>70.167761732691801</v>
      </c>
    </row>
    <row r="235" spans="1:25" ht="12" x14ac:dyDescent="0.2">
      <c r="A235" s="1">
        <v>218</v>
      </c>
      <c r="B235" s="2" t="s">
        <v>330</v>
      </c>
      <c r="C235" s="20" t="s">
        <v>257</v>
      </c>
      <c r="D235" s="21"/>
      <c r="E235" s="21">
        <v>703</v>
      </c>
      <c r="F235" s="2" t="s">
        <v>73</v>
      </c>
      <c r="G235" s="21">
        <v>923</v>
      </c>
      <c r="H235" s="94">
        <v>41.452547055308898</v>
      </c>
      <c r="I235" s="94">
        <v>47.607347433370201</v>
      </c>
      <c r="J235" s="94">
        <v>52.438635505391701</v>
      </c>
      <c r="K235" s="94">
        <v>55.638856268537097</v>
      </c>
      <c r="L235" s="94">
        <v>56.787171618286699</v>
      </c>
      <c r="M235" s="94">
        <v>60.214797502525997</v>
      </c>
      <c r="N235" s="94">
        <v>66.910911854153099</v>
      </c>
      <c r="O235" s="94">
        <v>73.975942561530402</v>
      </c>
      <c r="P235" s="94">
        <v>80.484522157324093</v>
      </c>
      <c r="Q235" s="94">
        <v>84.253828500902301</v>
      </c>
      <c r="R235" s="94">
        <v>82.747769950110097</v>
      </c>
      <c r="S235" s="94">
        <v>79.327870016984093</v>
      </c>
      <c r="T235" s="94">
        <v>77.970763702391807</v>
      </c>
      <c r="U235" s="94">
        <v>78.027913430091701</v>
      </c>
      <c r="V235" s="94">
        <v>79.692808071421496</v>
      </c>
      <c r="W235" s="94">
        <v>81.291733252069903</v>
      </c>
      <c r="X235" s="94">
        <v>82.079899820567903</v>
      </c>
      <c r="Y235" s="94">
        <v>81.982362608273306</v>
      </c>
    </row>
    <row r="236" spans="1:25" ht="12" x14ac:dyDescent="0.2">
      <c r="A236" s="1">
        <v>219</v>
      </c>
      <c r="B236" s="2" t="s">
        <v>330</v>
      </c>
      <c r="C236" s="20" t="s">
        <v>258</v>
      </c>
      <c r="D236" s="21">
        <v>19</v>
      </c>
      <c r="E236" s="21">
        <v>804</v>
      </c>
      <c r="F236" s="2" t="s">
        <v>73</v>
      </c>
      <c r="G236" s="21">
        <v>923</v>
      </c>
      <c r="H236" s="94">
        <v>44.787680241929699</v>
      </c>
      <c r="I236" s="94">
        <v>49.119432182369799</v>
      </c>
      <c r="J236" s="94">
        <v>50.713216935945901</v>
      </c>
      <c r="K236" s="94">
        <v>51.154025444189301</v>
      </c>
      <c r="L236" s="94">
        <v>51.324464471006799</v>
      </c>
      <c r="M236" s="94">
        <v>53.998468301917903</v>
      </c>
      <c r="N236" s="94">
        <v>58.913467126428202</v>
      </c>
      <c r="O236" s="94">
        <v>65.817684120525698</v>
      </c>
      <c r="P236" s="94">
        <v>72.678317761121903</v>
      </c>
      <c r="Q236" s="94">
        <v>73.703654991242004</v>
      </c>
      <c r="R236" s="94">
        <v>70.597781420487493</v>
      </c>
      <c r="S236" s="94">
        <v>67.382182818997705</v>
      </c>
      <c r="T236" s="94">
        <v>69.020390723587198</v>
      </c>
      <c r="U236" s="94">
        <v>72.842527716381397</v>
      </c>
      <c r="V236" s="94">
        <v>74.667436315051603</v>
      </c>
      <c r="W236" s="94">
        <v>74.731600270315994</v>
      </c>
      <c r="X236" s="94">
        <v>74.039602484650999</v>
      </c>
      <c r="Y236" s="94">
        <v>73.699817295906797</v>
      </c>
    </row>
    <row r="237" spans="1:25" ht="12" x14ac:dyDescent="0.2">
      <c r="A237" s="12">
        <v>220</v>
      </c>
      <c r="B237" s="13" t="s">
        <v>330</v>
      </c>
      <c r="C237" s="19" t="s">
        <v>259</v>
      </c>
      <c r="D237" s="24"/>
      <c r="E237" s="24">
        <v>924</v>
      </c>
      <c r="F237" s="13" t="s">
        <v>71</v>
      </c>
      <c r="G237" s="24">
        <v>917</v>
      </c>
      <c r="H237" s="96">
        <v>55.130661960989102</v>
      </c>
      <c r="I237" s="96">
        <v>57.440929206257302</v>
      </c>
      <c r="J237" s="96">
        <v>59.387417410876701</v>
      </c>
      <c r="K237" s="96">
        <v>61.840662121782003</v>
      </c>
      <c r="L237" s="96">
        <v>64.357946744838799</v>
      </c>
      <c r="M237" s="96">
        <v>65.812105396079602</v>
      </c>
      <c r="N237" s="96">
        <v>67.262790405956395</v>
      </c>
      <c r="O237" s="96">
        <v>69.441580007278503</v>
      </c>
      <c r="P237" s="96">
        <v>71.848367561086704</v>
      </c>
      <c r="Q237" s="96">
        <v>73.558124653374904</v>
      </c>
      <c r="R237" s="96">
        <v>73.657494599891706</v>
      </c>
      <c r="S237" s="96">
        <v>73.454306084789295</v>
      </c>
      <c r="T237" s="96">
        <v>74.799688215385999</v>
      </c>
      <c r="U237" s="96">
        <v>76.700513360388001</v>
      </c>
      <c r="V237" s="96">
        <v>77.993574274082803</v>
      </c>
      <c r="W237" s="96">
        <v>79.045908034410601</v>
      </c>
      <c r="X237" s="96">
        <v>79.760354056278203</v>
      </c>
      <c r="Y237" s="96">
        <v>80.279559881993194</v>
      </c>
    </row>
    <row r="238" spans="1:25" ht="12" x14ac:dyDescent="0.2">
      <c r="A238" s="1">
        <v>221</v>
      </c>
      <c r="B238" s="2" t="s">
        <v>330</v>
      </c>
      <c r="C238" s="20" t="s">
        <v>260</v>
      </c>
      <c r="D238" s="21">
        <v>20</v>
      </c>
      <c r="E238" s="21">
        <v>830</v>
      </c>
      <c r="F238" s="2" t="s">
        <v>73</v>
      </c>
      <c r="G238" s="21">
        <v>924</v>
      </c>
      <c r="H238" s="94">
        <v>46.987148722870998</v>
      </c>
      <c r="I238" s="94">
        <v>49.006247910935102</v>
      </c>
      <c r="J238" s="94">
        <v>52.844345762192802</v>
      </c>
      <c r="K238" s="94">
        <v>57.728609796649202</v>
      </c>
      <c r="L238" s="94">
        <v>63.6827386192967</v>
      </c>
      <c r="M238" s="94">
        <v>68.294464444096604</v>
      </c>
      <c r="N238" s="94">
        <v>70.099483996992106</v>
      </c>
      <c r="O238" s="94">
        <v>72.401362426086706</v>
      </c>
      <c r="P238" s="94">
        <v>74.264890241477403</v>
      </c>
      <c r="Q238" s="94">
        <v>75.791784800497894</v>
      </c>
      <c r="R238" s="94">
        <v>76.822288118060797</v>
      </c>
      <c r="S238" s="94">
        <v>77.230545330023105</v>
      </c>
      <c r="T238" s="94">
        <v>77.107729824472301</v>
      </c>
      <c r="U238" s="94">
        <v>77.707771533220793</v>
      </c>
      <c r="V238" s="94">
        <v>78.1936418591484</v>
      </c>
      <c r="W238" s="94">
        <v>78.875797782309704</v>
      </c>
      <c r="X238" s="94">
        <v>79.6174903636051</v>
      </c>
      <c r="Y238" s="94">
        <v>80.322209436133505</v>
      </c>
    </row>
    <row r="239" spans="1:25" ht="12" x14ac:dyDescent="0.2">
      <c r="A239" s="1">
        <v>222</v>
      </c>
      <c r="B239" s="2" t="s">
        <v>330</v>
      </c>
      <c r="C239" s="20" t="s">
        <v>261</v>
      </c>
      <c r="D239" s="21">
        <v>21</v>
      </c>
      <c r="E239" s="21">
        <v>208</v>
      </c>
      <c r="F239" s="2" t="s">
        <v>73</v>
      </c>
      <c r="G239" s="21">
        <v>924</v>
      </c>
      <c r="H239" s="94">
        <v>55.9835041822218</v>
      </c>
      <c r="I239" s="94">
        <v>57.345897020828303</v>
      </c>
      <c r="J239" s="94">
        <v>59.334158020814897</v>
      </c>
      <c r="K239" s="94">
        <v>63.967006992655499</v>
      </c>
      <c r="L239" s="94">
        <v>68.530960027191696</v>
      </c>
      <c r="M239" s="94">
        <v>69.505973091786203</v>
      </c>
      <c r="N239" s="94">
        <v>68.906373200598395</v>
      </c>
      <c r="O239" s="94">
        <v>66.713710307095198</v>
      </c>
      <c r="P239" s="94">
        <v>66.821312086873405</v>
      </c>
      <c r="Q239" s="94">
        <v>69.705475651161905</v>
      </c>
      <c r="R239" s="94">
        <v>72.176144290976495</v>
      </c>
      <c r="S239" s="94">
        <v>73.523455406331806</v>
      </c>
      <c r="T239" s="94">
        <v>74.849733281070499</v>
      </c>
      <c r="U239" s="94">
        <v>74.352947735866096</v>
      </c>
      <c r="V239" s="94">
        <v>74.423126153891104</v>
      </c>
      <c r="W239" s="94">
        <v>75.339075305629706</v>
      </c>
      <c r="X239" s="94">
        <v>76.866877338159995</v>
      </c>
      <c r="Y239" s="94">
        <v>78.304303903342301</v>
      </c>
    </row>
    <row r="240" spans="1:25" ht="12" x14ac:dyDescent="0.2">
      <c r="A240" s="1">
        <v>223</v>
      </c>
      <c r="B240" s="2" t="s">
        <v>330</v>
      </c>
      <c r="C240" s="20" t="s">
        <v>262</v>
      </c>
      <c r="D240" s="21"/>
      <c r="E240" s="21">
        <v>233</v>
      </c>
      <c r="F240" s="2" t="s">
        <v>73</v>
      </c>
      <c r="G240" s="21">
        <v>924</v>
      </c>
      <c r="H240" s="94">
        <v>53.733501170535902</v>
      </c>
      <c r="I240" s="94">
        <v>58.406712951353299</v>
      </c>
      <c r="J240" s="94">
        <v>61.058690842305701</v>
      </c>
      <c r="K240" s="94">
        <v>62.743455097966901</v>
      </c>
      <c r="L240" s="94">
        <v>62.164726589271197</v>
      </c>
      <c r="M240" s="94">
        <v>66.070535523265903</v>
      </c>
      <c r="N240" s="94">
        <v>69.919265053301601</v>
      </c>
      <c r="O240" s="94">
        <v>75.6532340239701</v>
      </c>
      <c r="P240" s="94">
        <v>83.873706900070999</v>
      </c>
      <c r="Q240" s="94">
        <v>87.813439371753304</v>
      </c>
      <c r="R240" s="94">
        <v>82.7084141542895</v>
      </c>
      <c r="S240" s="94">
        <v>79.137771328545696</v>
      </c>
      <c r="T240" s="94">
        <v>80.407934889439403</v>
      </c>
      <c r="U240" s="94">
        <v>83.108095026041198</v>
      </c>
      <c r="V240" s="94">
        <v>85.475499412813406</v>
      </c>
      <c r="W240" s="94">
        <v>87.356766212036703</v>
      </c>
      <c r="X240" s="94">
        <v>87.761239533541698</v>
      </c>
      <c r="Y240" s="94">
        <v>87.035325322509394</v>
      </c>
    </row>
    <row r="241" spans="1:25" ht="12" x14ac:dyDescent="0.2">
      <c r="A241" s="1">
        <v>224</v>
      </c>
      <c r="B241" s="2" t="s">
        <v>330</v>
      </c>
      <c r="C241" s="20" t="s">
        <v>263</v>
      </c>
      <c r="D241" s="21">
        <v>22</v>
      </c>
      <c r="E241" s="21">
        <v>246</v>
      </c>
      <c r="F241" s="2" t="s">
        <v>73</v>
      </c>
      <c r="G241" s="21">
        <v>924</v>
      </c>
      <c r="H241" s="94">
        <v>57.825724272430598</v>
      </c>
      <c r="I241" s="94">
        <v>62.389441482019002</v>
      </c>
      <c r="J241" s="94">
        <v>64.311762180883804</v>
      </c>
      <c r="K241" s="94">
        <v>65.798023150688607</v>
      </c>
      <c r="L241" s="94">
        <v>67.357164816478303</v>
      </c>
      <c r="M241" s="94">
        <v>67.553391031833797</v>
      </c>
      <c r="N241" s="94">
        <v>69.108154603199495</v>
      </c>
      <c r="O241" s="94">
        <v>71.135649787427695</v>
      </c>
      <c r="P241" s="94">
        <v>72.579967102722307</v>
      </c>
      <c r="Q241" s="94">
        <v>75.129957113264396</v>
      </c>
      <c r="R241" s="94">
        <v>76.631121878031095</v>
      </c>
      <c r="S241" s="94">
        <v>78.546941286679697</v>
      </c>
      <c r="T241" s="94">
        <v>81.747814275731699</v>
      </c>
      <c r="U241" s="94">
        <v>84.631226194280501</v>
      </c>
      <c r="V241" s="94">
        <v>85.059319272881197</v>
      </c>
      <c r="W241" s="94">
        <v>84.250171964927802</v>
      </c>
      <c r="X241" s="94">
        <v>83.617095568249297</v>
      </c>
      <c r="Y241" s="94">
        <v>83.737797280914094</v>
      </c>
    </row>
    <row r="242" spans="1:25" ht="12" x14ac:dyDescent="0.2">
      <c r="A242" s="1">
        <v>225</v>
      </c>
      <c r="B242" s="2" t="s">
        <v>330</v>
      </c>
      <c r="C242" s="20" t="s">
        <v>264</v>
      </c>
      <c r="D242" s="21"/>
      <c r="E242" s="21">
        <v>352</v>
      </c>
      <c r="F242" s="2" t="s">
        <v>73</v>
      </c>
      <c r="G242" s="21">
        <v>924</v>
      </c>
      <c r="H242" s="94">
        <v>51.575947014031399</v>
      </c>
      <c r="I242" s="94">
        <v>53.957555086351597</v>
      </c>
      <c r="J242" s="94">
        <v>56.136903226953798</v>
      </c>
      <c r="K242" s="94">
        <v>58.319835918381699</v>
      </c>
      <c r="L242" s="94">
        <v>60.627357849859997</v>
      </c>
      <c r="M242" s="94">
        <v>62.645362827367201</v>
      </c>
      <c r="N242" s="94">
        <v>64.661155718669505</v>
      </c>
      <c r="O242" s="94">
        <v>67.389372272634404</v>
      </c>
      <c r="P242" s="94">
        <v>69.567935943860903</v>
      </c>
      <c r="Q242" s="94">
        <v>73.475021082657804</v>
      </c>
      <c r="R242" s="94">
        <v>75.385247777731095</v>
      </c>
      <c r="S242" s="94">
        <v>77.277877599783807</v>
      </c>
      <c r="T242" s="94">
        <v>80.902409345339507</v>
      </c>
      <c r="U242" s="94">
        <v>84.078459179953796</v>
      </c>
      <c r="V242" s="94">
        <v>85.281813843451403</v>
      </c>
      <c r="W242" s="94">
        <v>86.175935142160199</v>
      </c>
      <c r="X242" s="94">
        <v>86.902543703548602</v>
      </c>
      <c r="Y242" s="94">
        <v>87.776915554043697</v>
      </c>
    </row>
    <row r="243" spans="1:25" ht="12" x14ac:dyDescent="0.2">
      <c r="A243" s="1">
        <v>226</v>
      </c>
      <c r="B243" s="2" t="s">
        <v>330</v>
      </c>
      <c r="C243" s="20" t="s">
        <v>265</v>
      </c>
      <c r="D243" s="21"/>
      <c r="E243" s="21">
        <v>372</v>
      </c>
      <c r="F243" s="2" t="s">
        <v>73</v>
      </c>
      <c r="G243" s="21">
        <v>924</v>
      </c>
      <c r="H243" s="94">
        <v>53.054279030397197</v>
      </c>
      <c r="I243" s="94">
        <v>54.823331692434998</v>
      </c>
      <c r="J243" s="94">
        <v>53.915092733926997</v>
      </c>
      <c r="K243" s="94">
        <v>53.428239064445499</v>
      </c>
      <c r="L243" s="94">
        <v>55.284521354963502</v>
      </c>
      <c r="M243" s="94">
        <v>60.538856551568401</v>
      </c>
      <c r="N243" s="94">
        <v>67.646412859108906</v>
      </c>
      <c r="O243" s="94">
        <v>73.607879230790402</v>
      </c>
      <c r="P243" s="94">
        <v>74.319999220559694</v>
      </c>
      <c r="Q243" s="94">
        <v>72.208261814166207</v>
      </c>
      <c r="R243" s="94">
        <v>70.7530508079995</v>
      </c>
      <c r="S243" s="94">
        <v>71.367144286598403</v>
      </c>
      <c r="T243" s="94">
        <v>75.385778097938399</v>
      </c>
      <c r="U243" s="94">
        <v>80.504760522919398</v>
      </c>
      <c r="V243" s="94">
        <v>83.598379108509704</v>
      </c>
      <c r="W243" s="94">
        <v>84.7288888027295</v>
      </c>
      <c r="X243" s="94">
        <v>84.3843506374822</v>
      </c>
      <c r="Y243" s="94">
        <v>84.095112234003494</v>
      </c>
    </row>
    <row r="244" spans="1:25" ht="12" x14ac:dyDescent="0.2">
      <c r="A244" s="1">
        <v>227</v>
      </c>
      <c r="B244" s="2" t="s">
        <v>330</v>
      </c>
      <c r="C244" s="20" t="s">
        <v>266</v>
      </c>
      <c r="D244" s="21"/>
      <c r="E244" s="21">
        <v>428</v>
      </c>
      <c r="F244" s="2" t="s">
        <v>73</v>
      </c>
      <c r="G244" s="21">
        <v>924</v>
      </c>
      <c r="H244" s="94">
        <v>52.935101483359702</v>
      </c>
      <c r="I244" s="94">
        <v>59.0313113113451</v>
      </c>
      <c r="J244" s="94">
        <v>63.837473675005697</v>
      </c>
      <c r="K244" s="94">
        <v>69.285032426953293</v>
      </c>
      <c r="L244" s="94">
        <v>65.815143813382306</v>
      </c>
      <c r="M244" s="94">
        <v>68.016978623950607</v>
      </c>
      <c r="N244" s="94">
        <v>70.752292388799901</v>
      </c>
      <c r="O244" s="94">
        <v>75.207790192610901</v>
      </c>
      <c r="P244" s="94">
        <v>83.238858420676294</v>
      </c>
      <c r="Q244" s="94">
        <v>84.936886920116393</v>
      </c>
      <c r="R244" s="94">
        <v>75.155492041849101</v>
      </c>
      <c r="S244" s="94">
        <v>69.506295277064496</v>
      </c>
      <c r="T244" s="94">
        <v>69.510328738414998</v>
      </c>
      <c r="U244" s="94">
        <v>71.128305679126896</v>
      </c>
      <c r="V244" s="94">
        <v>79.081816197665404</v>
      </c>
      <c r="W244" s="94">
        <v>81.690806782327002</v>
      </c>
      <c r="X244" s="94">
        <v>81.255763812479699</v>
      </c>
      <c r="Y244" s="94">
        <v>79.129877081394397</v>
      </c>
    </row>
    <row r="245" spans="1:25" ht="12" x14ac:dyDescent="0.2">
      <c r="A245" s="1">
        <v>228</v>
      </c>
      <c r="B245" s="2" t="s">
        <v>330</v>
      </c>
      <c r="C245" s="20" t="s">
        <v>267</v>
      </c>
      <c r="D245" s="21"/>
      <c r="E245" s="21">
        <v>440</v>
      </c>
      <c r="F245" s="2" t="s">
        <v>73</v>
      </c>
      <c r="G245" s="21">
        <v>924</v>
      </c>
      <c r="H245" s="94">
        <v>49.880785385065202</v>
      </c>
      <c r="I245" s="94">
        <v>56.484622804304799</v>
      </c>
      <c r="J245" s="94">
        <v>64.612622708067704</v>
      </c>
      <c r="K245" s="94">
        <v>71.287050223828203</v>
      </c>
      <c r="L245" s="94">
        <v>71.660738930989595</v>
      </c>
      <c r="M245" s="94">
        <v>74.224046604109901</v>
      </c>
      <c r="N245" s="94">
        <v>75.014871673582903</v>
      </c>
      <c r="O245" s="94">
        <v>76.794119607973897</v>
      </c>
      <c r="P245" s="94">
        <v>83.136776515927906</v>
      </c>
      <c r="Q245" s="94">
        <v>87.117830067297305</v>
      </c>
      <c r="R245" s="94">
        <v>81.647140373295699</v>
      </c>
      <c r="S245" s="94">
        <v>74.975555305580301</v>
      </c>
      <c r="T245" s="94">
        <v>71.097478510140306</v>
      </c>
      <c r="U245" s="94">
        <v>76.139560242877195</v>
      </c>
      <c r="V245" s="94">
        <v>82.008732376720801</v>
      </c>
      <c r="W245" s="94">
        <v>85.388581608981198</v>
      </c>
      <c r="X245" s="94">
        <v>85.669797055595097</v>
      </c>
      <c r="Y245" s="94">
        <v>83.128826984264293</v>
      </c>
    </row>
    <row r="246" spans="1:25" ht="12" x14ac:dyDescent="0.2">
      <c r="A246" s="1">
        <v>229</v>
      </c>
      <c r="B246" s="2" t="s">
        <v>330</v>
      </c>
      <c r="C246" s="20" t="s">
        <v>268</v>
      </c>
      <c r="D246" s="21">
        <v>23</v>
      </c>
      <c r="E246" s="21">
        <v>578</v>
      </c>
      <c r="F246" s="2" t="s">
        <v>73</v>
      </c>
      <c r="G246" s="21">
        <v>924</v>
      </c>
      <c r="H246" s="94">
        <v>52.126862811526699</v>
      </c>
      <c r="I246" s="94">
        <v>53.3359185163878</v>
      </c>
      <c r="J246" s="94">
        <v>55.092493995108299</v>
      </c>
      <c r="K246" s="94">
        <v>57.530069447125399</v>
      </c>
      <c r="L246" s="94">
        <v>61.273150062666602</v>
      </c>
      <c r="M246" s="94">
        <v>63.754368356077698</v>
      </c>
      <c r="N246" s="94">
        <v>64.290794819553298</v>
      </c>
      <c r="O246" s="94">
        <v>65.150231473720197</v>
      </c>
      <c r="P246" s="94">
        <v>66.655497600420404</v>
      </c>
      <c r="Q246" s="94">
        <v>68.453946644832499</v>
      </c>
      <c r="R246" s="94">
        <v>70.298846243997303</v>
      </c>
      <c r="S246" s="94">
        <v>71.767179669866096</v>
      </c>
      <c r="T246" s="94">
        <v>73.500332474243905</v>
      </c>
      <c r="U246" s="94">
        <v>74.570766509210202</v>
      </c>
      <c r="V246" s="94">
        <v>74.9726466604222</v>
      </c>
      <c r="W246" s="94">
        <v>75.716098880703001</v>
      </c>
      <c r="X246" s="94">
        <v>76.6979707689393</v>
      </c>
      <c r="Y246" s="94">
        <v>77.7955607262478</v>
      </c>
    </row>
    <row r="247" spans="1:25" ht="12" x14ac:dyDescent="0.2">
      <c r="A247" s="1">
        <v>230</v>
      </c>
      <c r="B247" s="2" t="s">
        <v>330</v>
      </c>
      <c r="C247" s="20" t="s">
        <v>269</v>
      </c>
      <c r="D247" s="21"/>
      <c r="E247" s="21">
        <v>752</v>
      </c>
      <c r="F247" s="2" t="s">
        <v>73</v>
      </c>
      <c r="G247" s="21">
        <v>924</v>
      </c>
      <c r="H247" s="94">
        <v>58.485725498368403</v>
      </c>
      <c r="I247" s="94">
        <v>61.166502137286102</v>
      </c>
      <c r="J247" s="94">
        <v>62.853966150601202</v>
      </c>
      <c r="K247" s="94">
        <v>64.500958843395907</v>
      </c>
      <c r="L247" s="94">
        <v>66.377006980688805</v>
      </c>
      <c r="M247" s="94">
        <v>67.108456157491005</v>
      </c>
      <c r="N247" s="94">
        <v>67.335938798472796</v>
      </c>
      <c r="O247" s="94">
        <v>68.589042746474803</v>
      </c>
      <c r="P247" s="94">
        <v>71.281527896218194</v>
      </c>
      <c r="Q247" s="94">
        <v>74.632635528894596</v>
      </c>
      <c r="R247" s="94">
        <v>73.512922267152007</v>
      </c>
      <c r="S247" s="94">
        <v>73.052568755178996</v>
      </c>
      <c r="T247" s="94">
        <v>74.216473635662993</v>
      </c>
      <c r="U247" s="94">
        <v>75.576310768669202</v>
      </c>
      <c r="V247" s="94">
        <v>77.010517004822603</v>
      </c>
      <c r="W247" s="94">
        <v>78.459790072972794</v>
      </c>
      <c r="X247" s="94">
        <v>79.492199205775407</v>
      </c>
      <c r="Y247" s="94">
        <v>80.143647000382202</v>
      </c>
    </row>
    <row r="248" spans="1:25" ht="12" x14ac:dyDescent="0.2">
      <c r="A248" s="1">
        <v>231</v>
      </c>
      <c r="B248" s="2" t="s">
        <v>330</v>
      </c>
      <c r="C248" s="20" t="s">
        <v>270</v>
      </c>
      <c r="D248" s="21">
        <v>24</v>
      </c>
      <c r="E248" s="21">
        <v>826</v>
      </c>
      <c r="F248" s="2" t="s">
        <v>73</v>
      </c>
      <c r="G248" s="21">
        <v>924</v>
      </c>
      <c r="H248" s="94">
        <v>55.111032375574702</v>
      </c>
      <c r="I248" s="94">
        <v>57.061375952522603</v>
      </c>
      <c r="J248" s="94">
        <v>58.977161595981698</v>
      </c>
      <c r="K248" s="94">
        <v>61.506908591978103</v>
      </c>
      <c r="L248" s="94">
        <v>64.246118100039496</v>
      </c>
      <c r="M248" s="94">
        <v>65.458296880275697</v>
      </c>
      <c r="N248" s="94">
        <v>66.870388160383101</v>
      </c>
      <c r="O248" s="94">
        <v>69.356821361797699</v>
      </c>
      <c r="P248" s="94">
        <v>71.965598460524703</v>
      </c>
      <c r="Q248" s="94">
        <v>73.485252852584793</v>
      </c>
      <c r="R248" s="94">
        <v>73.790815889465904</v>
      </c>
      <c r="S248" s="94">
        <v>73.409762363681196</v>
      </c>
      <c r="T248" s="94">
        <v>74.5688741106446</v>
      </c>
      <c r="U248" s="94">
        <v>76.482411450799603</v>
      </c>
      <c r="V248" s="94">
        <v>77.683450739309706</v>
      </c>
      <c r="W248" s="94">
        <v>78.771042298197699</v>
      </c>
      <c r="X248" s="94">
        <v>79.537163031702704</v>
      </c>
      <c r="Y248" s="94">
        <v>80.092564862223099</v>
      </c>
    </row>
    <row r="249" spans="1:25" ht="12" x14ac:dyDescent="0.2">
      <c r="A249" s="12">
        <v>232</v>
      </c>
      <c r="B249" s="13" t="s">
        <v>330</v>
      </c>
      <c r="C249" s="19" t="s">
        <v>271</v>
      </c>
      <c r="D249" s="24"/>
      <c r="E249" s="24">
        <v>925</v>
      </c>
      <c r="F249" s="13" t="s">
        <v>71</v>
      </c>
      <c r="G249" s="24">
        <v>917</v>
      </c>
      <c r="H249" s="96">
        <v>52.390728419524997</v>
      </c>
      <c r="I249" s="96">
        <v>54.4755649964074</v>
      </c>
      <c r="J249" s="96">
        <v>56.584858613775999</v>
      </c>
      <c r="K249" s="96">
        <v>61.080344453280297</v>
      </c>
      <c r="L249" s="96">
        <v>67.552725268637104</v>
      </c>
      <c r="M249" s="96">
        <v>75.825188866066199</v>
      </c>
      <c r="N249" s="96">
        <v>83.860918612258601</v>
      </c>
      <c r="O249" s="96">
        <v>88.869864431366807</v>
      </c>
      <c r="P249" s="96">
        <v>90.495955429709895</v>
      </c>
      <c r="Q249" s="96">
        <v>90.0969836608717</v>
      </c>
      <c r="R249" s="96">
        <v>89.2793611235345</v>
      </c>
      <c r="S249" s="96">
        <v>89.298441999679397</v>
      </c>
      <c r="T249" s="96">
        <v>91.735633253800998</v>
      </c>
      <c r="U249" s="96">
        <v>93.910849467809001</v>
      </c>
      <c r="V249" s="96">
        <v>94.630612208539702</v>
      </c>
      <c r="W249" s="96">
        <v>94.082974224691796</v>
      </c>
      <c r="X249" s="96">
        <v>93.010764912494906</v>
      </c>
      <c r="Y249" s="96">
        <v>92.343721156887</v>
      </c>
    </row>
    <row r="250" spans="1:25" ht="12" x14ac:dyDescent="0.2">
      <c r="A250" s="1">
        <v>233</v>
      </c>
      <c r="B250" s="2" t="s">
        <v>330</v>
      </c>
      <c r="C250" s="20" t="s">
        <v>272</v>
      </c>
      <c r="D250" s="21"/>
      <c r="E250" s="21">
        <v>8</v>
      </c>
      <c r="F250" s="2" t="s">
        <v>73</v>
      </c>
      <c r="G250" s="21">
        <v>925</v>
      </c>
      <c r="H250" s="94">
        <v>45.550731599730497</v>
      </c>
      <c r="I250" s="94">
        <v>46.930131347715601</v>
      </c>
      <c r="J250" s="94">
        <v>53.009563138096901</v>
      </c>
      <c r="K250" s="94">
        <v>57.934757046074701</v>
      </c>
      <c r="L250" s="94">
        <v>59.6109627738699</v>
      </c>
      <c r="M250" s="94">
        <v>59.615488316266401</v>
      </c>
      <c r="N250" s="94">
        <v>58.726635543293298</v>
      </c>
      <c r="O250" s="94">
        <v>60.023395657940199</v>
      </c>
      <c r="P250" s="94">
        <v>67.713117177133</v>
      </c>
      <c r="Q250" s="94">
        <v>78.985334977031499</v>
      </c>
      <c r="R250" s="94">
        <v>89.579579276967607</v>
      </c>
      <c r="S250" s="94">
        <v>97.121123701557394</v>
      </c>
      <c r="T250" s="94">
        <v>99.534854943243403</v>
      </c>
      <c r="U250" s="94">
        <v>104.931886063962</v>
      </c>
      <c r="V250" s="94">
        <v>111.979961711351</v>
      </c>
      <c r="W250" s="94">
        <v>119.33481095723199</v>
      </c>
      <c r="X250" s="94">
        <v>124.372887910793</v>
      </c>
      <c r="Y250" s="94">
        <v>126.87084260095</v>
      </c>
    </row>
    <row r="251" spans="1:25" ht="12" x14ac:dyDescent="0.2">
      <c r="A251" s="1">
        <v>234</v>
      </c>
      <c r="B251" s="2" t="s">
        <v>330</v>
      </c>
      <c r="C251" s="20" t="s">
        <v>273</v>
      </c>
      <c r="D251" s="21"/>
      <c r="E251" s="21">
        <v>70</v>
      </c>
      <c r="F251" s="2" t="s">
        <v>73</v>
      </c>
      <c r="G251" s="21">
        <v>925</v>
      </c>
      <c r="H251" s="94">
        <v>42.292691184842298</v>
      </c>
      <c r="I251" s="94">
        <v>48.012545458564801</v>
      </c>
      <c r="J251" s="94">
        <v>51.023416422246001</v>
      </c>
      <c r="K251" s="94">
        <v>55.829394373750297</v>
      </c>
      <c r="L251" s="94">
        <v>59.398197591527698</v>
      </c>
      <c r="M251" s="94">
        <v>63.216467951406003</v>
      </c>
      <c r="N251" s="94">
        <v>66.848889311480093</v>
      </c>
      <c r="O251" s="94">
        <v>72.619459377447001</v>
      </c>
      <c r="P251" s="94">
        <v>76.363780406313097</v>
      </c>
      <c r="Q251" s="94">
        <v>77.797454917154298</v>
      </c>
      <c r="R251" s="94">
        <v>84.555219232388694</v>
      </c>
      <c r="S251" s="94">
        <v>86.589683892222993</v>
      </c>
      <c r="T251" s="94">
        <v>92.494006045598894</v>
      </c>
      <c r="U251" s="94">
        <v>96.532362068864003</v>
      </c>
      <c r="V251" s="94">
        <v>96.077906018136801</v>
      </c>
      <c r="W251" s="94">
        <v>93.911639144380203</v>
      </c>
      <c r="X251" s="94">
        <v>91.724850297399499</v>
      </c>
      <c r="Y251" s="94">
        <v>90.780301797298307</v>
      </c>
    </row>
    <row r="252" spans="1:25" ht="12" x14ac:dyDescent="0.2">
      <c r="A252" s="1">
        <v>235</v>
      </c>
      <c r="B252" s="2" t="s">
        <v>330</v>
      </c>
      <c r="C252" s="20" t="s">
        <v>274</v>
      </c>
      <c r="D252" s="21"/>
      <c r="E252" s="21">
        <v>191</v>
      </c>
      <c r="F252" s="2" t="s">
        <v>73</v>
      </c>
      <c r="G252" s="21">
        <v>925</v>
      </c>
      <c r="H252" s="94">
        <v>51.027574681130702</v>
      </c>
      <c r="I252" s="94">
        <v>55.748233198120097</v>
      </c>
      <c r="J252" s="94">
        <v>58.538796581758398</v>
      </c>
      <c r="K252" s="94">
        <v>61.675867420740701</v>
      </c>
      <c r="L252" s="94">
        <v>64.263085712686305</v>
      </c>
      <c r="M252" s="94">
        <v>66.877755190345198</v>
      </c>
      <c r="N252" s="94">
        <v>71.631266222137199</v>
      </c>
      <c r="O252" s="94">
        <v>76.778715516897194</v>
      </c>
      <c r="P252" s="94">
        <v>80.572155629372304</v>
      </c>
      <c r="Q252" s="94">
        <v>82.751610844334493</v>
      </c>
      <c r="R252" s="94">
        <v>85.506862391389305</v>
      </c>
      <c r="S252" s="94">
        <v>85.017492436939605</v>
      </c>
      <c r="T252" s="94">
        <v>87.376355652154601</v>
      </c>
      <c r="U252" s="94">
        <v>90.078916207609197</v>
      </c>
      <c r="V252" s="94">
        <v>91.816997071822897</v>
      </c>
      <c r="W252" s="94">
        <v>92.269695500372194</v>
      </c>
      <c r="X252" s="94">
        <v>92.020271177225894</v>
      </c>
      <c r="Y252" s="94">
        <v>91.712165781270599</v>
      </c>
    </row>
    <row r="253" spans="1:25" ht="12" x14ac:dyDescent="0.2">
      <c r="A253" s="1">
        <v>236</v>
      </c>
      <c r="B253" s="2" t="s">
        <v>330</v>
      </c>
      <c r="C253" s="20" t="s">
        <v>275</v>
      </c>
      <c r="D253" s="21"/>
      <c r="E253" s="21">
        <v>300</v>
      </c>
      <c r="F253" s="2" t="s">
        <v>73</v>
      </c>
      <c r="G253" s="21">
        <v>925</v>
      </c>
      <c r="H253" s="94">
        <v>54.752851711026601</v>
      </c>
      <c r="I253" s="94">
        <v>56.104346575847202</v>
      </c>
      <c r="J253" s="94">
        <v>57.487370755053099</v>
      </c>
      <c r="K253" s="94">
        <v>60.153544540513003</v>
      </c>
      <c r="L253" s="94">
        <v>66.438602420011605</v>
      </c>
      <c r="M253" s="94">
        <v>74.750038775046605</v>
      </c>
      <c r="N253" s="94">
        <v>83.953433973131595</v>
      </c>
      <c r="O253" s="94">
        <v>91.747141287483501</v>
      </c>
      <c r="P253" s="94">
        <v>93.330781980717802</v>
      </c>
      <c r="Q253" s="94">
        <v>91.475281217226296</v>
      </c>
      <c r="R253" s="94">
        <v>90.319512943341905</v>
      </c>
      <c r="S253" s="94">
        <v>90.981488763851104</v>
      </c>
      <c r="T253" s="94">
        <v>94.911895599432896</v>
      </c>
      <c r="U253" s="94">
        <v>97.622465089131296</v>
      </c>
      <c r="V253" s="94">
        <v>98.173320502512993</v>
      </c>
      <c r="W253" s="94">
        <v>96.369643355567803</v>
      </c>
      <c r="X253" s="94">
        <v>93.649533882921503</v>
      </c>
      <c r="Y253" s="94">
        <v>91.866174986382404</v>
      </c>
    </row>
    <row r="254" spans="1:25" ht="12" x14ac:dyDescent="0.2">
      <c r="A254" s="1">
        <v>237</v>
      </c>
      <c r="B254" s="2" t="s">
        <v>330</v>
      </c>
      <c r="C254" s="20" t="s">
        <v>276</v>
      </c>
      <c r="D254" s="21"/>
      <c r="E254" s="21">
        <v>380</v>
      </c>
      <c r="F254" s="2" t="s">
        <v>73</v>
      </c>
      <c r="G254" s="21">
        <v>925</v>
      </c>
      <c r="H254" s="94">
        <v>55.4340222309552</v>
      </c>
      <c r="I254" s="94">
        <v>56.959220184958099</v>
      </c>
      <c r="J254" s="94">
        <v>58.909377825212701</v>
      </c>
      <c r="K254" s="94">
        <v>64.102262375261901</v>
      </c>
      <c r="L254" s="94">
        <v>72.024479970764901</v>
      </c>
      <c r="M254" s="94">
        <v>81.245812521319905</v>
      </c>
      <c r="N254" s="94">
        <v>87.841551587954299</v>
      </c>
      <c r="O254" s="94">
        <v>90.978566810028497</v>
      </c>
      <c r="P254" s="94">
        <v>91.792723468876503</v>
      </c>
      <c r="Q254" s="94">
        <v>91.277767678156806</v>
      </c>
      <c r="R254" s="94">
        <v>90.479931405601306</v>
      </c>
      <c r="S254" s="94">
        <v>91.362853687261904</v>
      </c>
      <c r="T254" s="94">
        <v>94.1726510888588</v>
      </c>
      <c r="U254" s="94">
        <v>96.910502119769504</v>
      </c>
      <c r="V254" s="94">
        <v>97.338675159333903</v>
      </c>
      <c r="W254" s="94">
        <v>95.996144289183903</v>
      </c>
      <c r="X254" s="94">
        <v>94.434766983184701</v>
      </c>
      <c r="Y254" s="94">
        <v>93.714224932592501</v>
      </c>
    </row>
    <row r="255" spans="1:25" ht="12" x14ac:dyDescent="0.2">
      <c r="A255" s="1">
        <v>238</v>
      </c>
      <c r="B255" s="2" t="s">
        <v>330</v>
      </c>
      <c r="C255" s="20" t="s">
        <v>277</v>
      </c>
      <c r="D255" s="21"/>
      <c r="E255" s="21">
        <v>470</v>
      </c>
      <c r="F255" s="2" t="s">
        <v>73</v>
      </c>
      <c r="G255" s="21">
        <v>925</v>
      </c>
      <c r="H255" s="94">
        <v>49.296148098153601</v>
      </c>
      <c r="I255" s="94">
        <v>55.517477000239502</v>
      </c>
      <c r="J255" s="94">
        <v>62.040351919759999</v>
      </c>
      <c r="K255" s="94">
        <v>65.667995276055507</v>
      </c>
      <c r="L255" s="94">
        <v>65.968340911966294</v>
      </c>
      <c r="M255" s="94">
        <v>67.103989798745303</v>
      </c>
      <c r="N255" s="94">
        <v>70.323115552219903</v>
      </c>
      <c r="O255" s="94">
        <v>75.828173342726402</v>
      </c>
      <c r="P255" s="94">
        <v>83.454830833624001</v>
      </c>
      <c r="Q255" s="94">
        <v>90.077986821968295</v>
      </c>
      <c r="R255" s="94">
        <v>92.5757618656625</v>
      </c>
      <c r="S255" s="94">
        <v>90.744290277976404</v>
      </c>
      <c r="T255" s="94">
        <v>88.419180551472195</v>
      </c>
      <c r="U255" s="94">
        <v>87.311711888523604</v>
      </c>
      <c r="V255" s="94">
        <v>87.530124111338694</v>
      </c>
      <c r="W255" s="94">
        <v>88.937255305996302</v>
      </c>
      <c r="X255" s="94">
        <v>90.313991485868598</v>
      </c>
      <c r="Y255" s="94">
        <v>90.750723849439296</v>
      </c>
    </row>
    <row r="256" spans="1:25" ht="12" x14ac:dyDescent="0.2">
      <c r="A256" s="1">
        <v>239</v>
      </c>
      <c r="B256" s="2" t="s">
        <v>330</v>
      </c>
      <c r="C256" s="20" t="s">
        <v>278</v>
      </c>
      <c r="D256" s="21"/>
      <c r="E256" s="21">
        <v>499</v>
      </c>
      <c r="F256" s="2" t="s">
        <v>73</v>
      </c>
      <c r="G256" s="21">
        <v>925</v>
      </c>
      <c r="H256" s="94">
        <v>47.669395715173998</v>
      </c>
      <c r="I256" s="94">
        <v>51.089759627412803</v>
      </c>
      <c r="J256" s="94">
        <v>53.625013166500501</v>
      </c>
      <c r="K256" s="94">
        <v>56.578967176671902</v>
      </c>
      <c r="L256" s="94">
        <v>57.083746094642997</v>
      </c>
      <c r="M256" s="94">
        <v>58.400907448553703</v>
      </c>
      <c r="N256" s="94">
        <v>60.457774058935399</v>
      </c>
      <c r="O256" s="94">
        <v>64.020639788926403</v>
      </c>
      <c r="P256" s="94">
        <v>66.717424720902798</v>
      </c>
      <c r="Q256" s="94">
        <v>69.819582063770099</v>
      </c>
      <c r="R256" s="94">
        <v>72.192303743595005</v>
      </c>
      <c r="S256" s="94">
        <v>73.570509521358701</v>
      </c>
      <c r="T256" s="94">
        <v>75.391970493216306</v>
      </c>
      <c r="U256" s="94">
        <v>76.577094111743605</v>
      </c>
      <c r="V256" s="94">
        <v>78.407414072341197</v>
      </c>
      <c r="W256" s="94">
        <v>80.045398961134197</v>
      </c>
      <c r="X256" s="94">
        <v>81.351039932960106</v>
      </c>
      <c r="Y256" s="94">
        <v>82.341284993669504</v>
      </c>
    </row>
    <row r="257" spans="1:25" ht="12" x14ac:dyDescent="0.2">
      <c r="A257" s="1">
        <v>240</v>
      </c>
      <c r="B257" s="2" t="s">
        <v>330</v>
      </c>
      <c r="C257" s="20" t="s">
        <v>279</v>
      </c>
      <c r="D257" s="21"/>
      <c r="E257" s="21">
        <v>807</v>
      </c>
      <c r="F257" s="2" t="s">
        <v>73</v>
      </c>
      <c r="G257" s="21">
        <v>925</v>
      </c>
      <c r="H257" s="94">
        <v>41.562106409776398</v>
      </c>
      <c r="I257" s="94">
        <v>44.482710314724798</v>
      </c>
      <c r="J257" s="94">
        <v>47.7541638969102</v>
      </c>
      <c r="K257" s="94">
        <v>49.979303031411099</v>
      </c>
      <c r="L257" s="94">
        <v>52.044836956521699</v>
      </c>
      <c r="M257" s="94">
        <v>54.1792146835705</v>
      </c>
      <c r="N257" s="94">
        <v>57.822264013989297</v>
      </c>
      <c r="O257" s="94">
        <v>63.522491690782601</v>
      </c>
      <c r="P257" s="94">
        <v>69.949451014950995</v>
      </c>
      <c r="Q257" s="94">
        <v>75.500654854322804</v>
      </c>
      <c r="R257" s="94">
        <v>77.408046906935496</v>
      </c>
      <c r="S257" s="94">
        <v>77.828965028686994</v>
      </c>
      <c r="T257" s="94">
        <v>77.351893711479306</v>
      </c>
      <c r="U257" s="94">
        <v>78.845586480018099</v>
      </c>
      <c r="V257" s="94">
        <v>81.183290072515206</v>
      </c>
      <c r="W257" s="94">
        <v>83.102114614699701</v>
      </c>
      <c r="X257" s="94">
        <v>84.221260833378295</v>
      </c>
      <c r="Y257" s="94">
        <v>84.363715781194401</v>
      </c>
    </row>
    <row r="258" spans="1:25" ht="12" x14ac:dyDescent="0.2">
      <c r="A258" s="1">
        <v>241</v>
      </c>
      <c r="B258" s="2" t="s">
        <v>330</v>
      </c>
      <c r="C258" s="20" t="s">
        <v>280</v>
      </c>
      <c r="D258" s="21"/>
      <c r="E258" s="21">
        <v>620</v>
      </c>
      <c r="F258" s="2" t="s">
        <v>73</v>
      </c>
      <c r="G258" s="21">
        <v>925</v>
      </c>
      <c r="H258" s="94">
        <v>53.4888836780204</v>
      </c>
      <c r="I258" s="94">
        <v>55.826912693923902</v>
      </c>
      <c r="J258" s="94">
        <v>58.723374111142498</v>
      </c>
      <c r="K258" s="94">
        <v>63.763008696749701</v>
      </c>
      <c r="L258" s="94">
        <v>69.799889732492403</v>
      </c>
      <c r="M258" s="94">
        <v>78.099532739797098</v>
      </c>
      <c r="N258" s="94">
        <v>85.270923176796103</v>
      </c>
      <c r="O258" s="94">
        <v>88.442299239495895</v>
      </c>
      <c r="P258" s="94">
        <v>88.075032295105501</v>
      </c>
      <c r="Q258" s="94">
        <v>87.151894323985104</v>
      </c>
      <c r="R258" s="94">
        <v>87.586777986292404</v>
      </c>
      <c r="S258" s="94">
        <v>88.962451193099696</v>
      </c>
      <c r="T258" s="94">
        <v>90.372859440234805</v>
      </c>
      <c r="U258" s="94">
        <v>90.705350271381803</v>
      </c>
      <c r="V258" s="94">
        <v>89.955332430340704</v>
      </c>
      <c r="W258" s="94">
        <v>89.123643064310301</v>
      </c>
      <c r="X258" s="94">
        <v>88.712818523022406</v>
      </c>
      <c r="Y258" s="94">
        <v>89.127444017509802</v>
      </c>
    </row>
    <row r="259" spans="1:25" ht="12" x14ac:dyDescent="0.2">
      <c r="A259" s="1">
        <v>242</v>
      </c>
      <c r="B259" s="2" t="s">
        <v>330</v>
      </c>
      <c r="C259" s="20" t="s">
        <v>281</v>
      </c>
      <c r="D259" s="21">
        <v>25</v>
      </c>
      <c r="E259" s="21">
        <v>688</v>
      </c>
      <c r="F259" s="2" t="s">
        <v>73</v>
      </c>
      <c r="G259" s="21">
        <v>925</v>
      </c>
      <c r="H259" s="94">
        <v>49.5235071276852</v>
      </c>
      <c r="I259" s="94">
        <v>52.498641236525401</v>
      </c>
      <c r="J259" s="94">
        <v>53.3782532414521</v>
      </c>
      <c r="K259" s="94">
        <v>54.441282360532298</v>
      </c>
      <c r="L259" s="94">
        <v>55.661915012952001</v>
      </c>
      <c r="M259" s="94">
        <v>58.2916464080336</v>
      </c>
      <c r="N259" s="94">
        <v>62.029118751741102</v>
      </c>
      <c r="O259" s="94">
        <v>65.821038662931599</v>
      </c>
      <c r="P259" s="94">
        <v>71.123084329231204</v>
      </c>
      <c r="Q259" s="94">
        <v>75.497454856942994</v>
      </c>
      <c r="R259" s="94">
        <v>78.611673035572494</v>
      </c>
      <c r="S259" s="94">
        <v>81.736828697290207</v>
      </c>
      <c r="T259" s="94">
        <v>84.642215192984494</v>
      </c>
      <c r="U259" s="94">
        <v>85.982822623534204</v>
      </c>
      <c r="V259" s="94">
        <v>87.439400567238593</v>
      </c>
      <c r="W259" s="94">
        <v>88.218524582237194</v>
      </c>
      <c r="X259" s="94">
        <v>88.687571872052104</v>
      </c>
      <c r="Y259" s="94">
        <v>89.369566613248594</v>
      </c>
    </row>
    <row r="260" spans="1:25" ht="12" x14ac:dyDescent="0.2">
      <c r="A260" s="1">
        <v>243</v>
      </c>
      <c r="B260" s="2" t="s">
        <v>330</v>
      </c>
      <c r="C260" s="20" t="s">
        <v>282</v>
      </c>
      <c r="D260" s="21"/>
      <c r="E260" s="21">
        <v>705</v>
      </c>
      <c r="F260" s="2" t="s">
        <v>73</v>
      </c>
      <c r="G260" s="21">
        <v>925</v>
      </c>
      <c r="H260" s="94">
        <v>48.551422112311599</v>
      </c>
      <c r="I260" s="94">
        <v>55.943213510419803</v>
      </c>
      <c r="J260" s="94">
        <v>60.834153770480903</v>
      </c>
      <c r="K260" s="94">
        <v>64.349611626118801</v>
      </c>
      <c r="L260" s="94">
        <v>68.290728277796504</v>
      </c>
      <c r="M260" s="94">
        <v>72.549613434215004</v>
      </c>
      <c r="N260" s="94">
        <v>79.472852379216903</v>
      </c>
      <c r="O260" s="94">
        <v>85.535025559398804</v>
      </c>
      <c r="P260" s="94">
        <v>88.478976146985502</v>
      </c>
      <c r="Q260" s="94">
        <v>86.508272462639994</v>
      </c>
      <c r="R260" s="94">
        <v>82.554946020499301</v>
      </c>
      <c r="S260" s="94">
        <v>79.079774175982905</v>
      </c>
      <c r="T260" s="94">
        <v>79.244271878150499</v>
      </c>
      <c r="U260" s="94">
        <v>81.454550057115</v>
      </c>
      <c r="V260" s="94">
        <v>83.289137799665099</v>
      </c>
      <c r="W260" s="94">
        <v>84.073314350722896</v>
      </c>
      <c r="X260" s="94">
        <v>83.784859992734297</v>
      </c>
      <c r="Y260" s="94">
        <v>83.375213457358299</v>
      </c>
    </row>
    <row r="261" spans="1:25" ht="12" x14ac:dyDescent="0.2">
      <c r="A261" s="1">
        <v>244</v>
      </c>
      <c r="B261" s="2" t="s">
        <v>330</v>
      </c>
      <c r="C261" s="20" t="s">
        <v>283</v>
      </c>
      <c r="D261" s="21">
        <v>26</v>
      </c>
      <c r="E261" s="21">
        <v>724</v>
      </c>
      <c r="F261" s="2" t="s">
        <v>73</v>
      </c>
      <c r="G261" s="21">
        <v>925</v>
      </c>
      <c r="H261" s="94">
        <v>50.496233427956902</v>
      </c>
      <c r="I261" s="94">
        <v>52.385791444401697</v>
      </c>
      <c r="J261" s="94">
        <v>54.318962188338197</v>
      </c>
      <c r="K261" s="94">
        <v>59.121204228748702</v>
      </c>
      <c r="L261" s="94">
        <v>66.264313140842006</v>
      </c>
      <c r="M261" s="94">
        <v>76.494380284282897</v>
      </c>
      <c r="N261" s="94">
        <v>88.757414932507004</v>
      </c>
      <c r="O261" s="94">
        <v>96.204053365097195</v>
      </c>
      <c r="P261" s="94">
        <v>97.138716579506493</v>
      </c>
      <c r="Q261" s="94">
        <v>94.738123340708299</v>
      </c>
      <c r="R261" s="94">
        <v>91.392342963631606</v>
      </c>
      <c r="S261" s="94">
        <v>89.079287415064698</v>
      </c>
      <c r="T261" s="94">
        <v>91.024963437762196</v>
      </c>
      <c r="U261" s="94">
        <v>92.748877389397293</v>
      </c>
      <c r="V261" s="94">
        <v>93.663277695037294</v>
      </c>
      <c r="W261" s="94">
        <v>93.725068668810096</v>
      </c>
      <c r="X261" s="94">
        <v>92.887986522234002</v>
      </c>
      <c r="Y261" s="94">
        <v>91.992884959110398</v>
      </c>
    </row>
    <row r="262" spans="1:25" ht="12" x14ac:dyDescent="0.2">
      <c r="A262" s="12">
        <v>245</v>
      </c>
      <c r="B262" s="13" t="s">
        <v>330</v>
      </c>
      <c r="C262" s="19" t="s">
        <v>284</v>
      </c>
      <c r="D262" s="24"/>
      <c r="E262" s="24">
        <v>926</v>
      </c>
      <c r="F262" s="13" t="s">
        <v>71</v>
      </c>
      <c r="G262" s="24">
        <v>917</v>
      </c>
      <c r="H262" s="96">
        <v>54.530747736793401</v>
      </c>
      <c r="I262" s="96">
        <v>57.303344736028102</v>
      </c>
      <c r="J262" s="96">
        <v>61.331226198479399</v>
      </c>
      <c r="K262" s="96">
        <v>66.783618368626193</v>
      </c>
      <c r="L262" s="96">
        <v>71.716090596336997</v>
      </c>
      <c r="M262" s="96">
        <v>73.840719462379994</v>
      </c>
      <c r="N262" s="96">
        <v>74.648216346146995</v>
      </c>
      <c r="O262" s="96">
        <v>76.3219741028134</v>
      </c>
      <c r="P262" s="96">
        <v>78.083088539325104</v>
      </c>
      <c r="Q262" s="96">
        <v>78.880391151262899</v>
      </c>
      <c r="R262" s="96">
        <v>79.421110057661295</v>
      </c>
      <c r="S262" s="96">
        <v>79.886983416463096</v>
      </c>
      <c r="T262" s="96">
        <v>80.302953197318203</v>
      </c>
      <c r="U262" s="96">
        <v>80.9557102613457</v>
      </c>
      <c r="V262" s="96">
        <v>81.881108049619002</v>
      </c>
      <c r="W262" s="96">
        <v>82.872517557686507</v>
      </c>
      <c r="X262" s="96">
        <v>83.829928515792901</v>
      </c>
      <c r="Y262" s="96">
        <v>84.691537973134501</v>
      </c>
    </row>
    <row r="263" spans="1:25" ht="12" x14ac:dyDescent="0.2">
      <c r="A263" s="1">
        <v>246</v>
      </c>
      <c r="B263" s="2" t="s">
        <v>330</v>
      </c>
      <c r="C263" s="20" t="s">
        <v>285</v>
      </c>
      <c r="D263" s="21"/>
      <c r="E263" s="21">
        <v>40</v>
      </c>
      <c r="F263" s="2" t="s">
        <v>73</v>
      </c>
      <c r="G263" s="21">
        <v>926</v>
      </c>
      <c r="H263" s="94">
        <v>49.165815019042199</v>
      </c>
      <c r="I263" s="94">
        <v>50.639150958780803</v>
      </c>
      <c r="J263" s="94">
        <v>55.4836713228135</v>
      </c>
      <c r="K263" s="94">
        <v>62.363240254424902</v>
      </c>
      <c r="L263" s="94">
        <v>68.394266678390693</v>
      </c>
      <c r="M263" s="94">
        <v>70.777882235076405</v>
      </c>
      <c r="N263" s="94">
        <v>71.747931560617701</v>
      </c>
      <c r="O263" s="94">
        <v>74.848182866877394</v>
      </c>
      <c r="P263" s="94">
        <v>78.431316919494193</v>
      </c>
      <c r="Q263" s="94">
        <v>82.189142030563303</v>
      </c>
      <c r="R263" s="94">
        <v>83.1517439063593</v>
      </c>
      <c r="S263" s="94">
        <v>82.5110982443789</v>
      </c>
      <c r="T263" s="94">
        <v>81.046989533730695</v>
      </c>
      <c r="U263" s="94">
        <v>79.970481186756103</v>
      </c>
      <c r="V263" s="94">
        <v>80.364987757339506</v>
      </c>
      <c r="W263" s="94">
        <v>81.597747153722906</v>
      </c>
      <c r="X263" s="94">
        <v>82.907192576877094</v>
      </c>
      <c r="Y263" s="94">
        <v>83.759416330463694</v>
      </c>
    </row>
    <row r="264" spans="1:25" ht="12" x14ac:dyDescent="0.2">
      <c r="A264" s="1">
        <v>247</v>
      </c>
      <c r="B264" s="2" t="s">
        <v>330</v>
      </c>
      <c r="C264" s="20" t="s">
        <v>286</v>
      </c>
      <c r="D264" s="21"/>
      <c r="E264" s="21">
        <v>56</v>
      </c>
      <c r="F264" s="2" t="s">
        <v>73</v>
      </c>
      <c r="G264" s="21">
        <v>926</v>
      </c>
      <c r="H264" s="94">
        <v>54.193626469667002</v>
      </c>
      <c r="I264" s="94">
        <v>56.956837877174401</v>
      </c>
      <c r="J264" s="94">
        <v>60.1361938082729</v>
      </c>
      <c r="K264" s="94">
        <v>63.732392622645101</v>
      </c>
      <c r="L264" s="94">
        <v>67.046624769184703</v>
      </c>
      <c r="M264" s="94">
        <v>69.463410637668105</v>
      </c>
      <c r="N264" s="94">
        <v>71.468289376271997</v>
      </c>
      <c r="O264" s="94">
        <v>73.387575731693502</v>
      </c>
      <c r="P264" s="94">
        <v>74.749853283554799</v>
      </c>
      <c r="Q264" s="94">
        <v>75.678897319231496</v>
      </c>
      <c r="R264" s="94">
        <v>75.437191910718198</v>
      </c>
      <c r="S264" s="94">
        <v>75.489631823225196</v>
      </c>
      <c r="T264" s="94">
        <v>76.782990656385607</v>
      </c>
      <c r="U264" s="94">
        <v>78.460365334336501</v>
      </c>
      <c r="V264" s="94">
        <v>79.575341879981394</v>
      </c>
      <c r="W264" s="94">
        <v>80.465766293918705</v>
      </c>
      <c r="X264" s="94">
        <v>81.050307388441098</v>
      </c>
      <c r="Y264" s="94">
        <v>81.605259282701098</v>
      </c>
    </row>
    <row r="265" spans="1:25" ht="12" x14ac:dyDescent="0.2">
      <c r="A265" s="1">
        <v>248</v>
      </c>
      <c r="B265" s="2" t="s">
        <v>330</v>
      </c>
      <c r="C265" s="20" t="s">
        <v>287</v>
      </c>
      <c r="D265" s="21">
        <v>27</v>
      </c>
      <c r="E265" s="21">
        <v>250</v>
      </c>
      <c r="F265" s="2" t="s">
        <v>73</v>
      </c>
      <c r="G265" s="21">
        <v>926</v>
      </c>
      <c r="H265" s="94">
        <v>59.320711902113501</v>
      </c>
      <c r="I265" s="94">
        <v>62.356411725845099</v>
      </c>
      <c r="J265" s="94">
        <v>64.765345244091293</v>
      </c>
      <c r="K265" s="94">
        <v>67.579695621001306</v>
      </c>
      <c r="L265" s="94">
        <v>71.216050949905295</v>
      </c>
      <c r="M265" s="94">
        <v>74.602718344025007</v>
      </c>
      <c r="N265" s="94">
        <v>75.826772353165893</v>
      </c>
      <c r="O265" s="94">
        <v>77.233470074650896</v>
      </c>
      <c r="P265" s="94">
        <v>77.967513813293095</v>
      </c>
      <c r="Q265" s="94">
        <v>77.755499594530505</v>
      </c>
      <c r="R265" s="94">
        <v>77.938224865813993</v>
      </c>
      <c r="S265" s="94">
        <v>79.261720106300601</v>
      </c>
      <c r="T265" s="94">
        <v>81.468633049467599</v>
      </c>
      <c r="U265" s="94">
        <v>83.767729125697898</v>
      </c>
      <c r="V265" s="94">
        <v>84.793208266789904</v>
      </c>
      <c r="W265" s="94">
        <v>85.589536759524705</v>
      </c>
      <c r="X265" s="94">
        <v>86.316827873522897</v>
      </c>
      <c r="Y265" s="94">
        <v>87.298282542174206</v>
      </c>
    </row>
    <row r="266" spans="1:25" ht="12" x14ac:dyDescent="0.2">
      <c r="A266" s="1">
        <v>249</v>
      </c>
      <c r="B266" s="2" t="s">
        <v>330</v>
      </c>
      <c r="C266" s="20" t="s">
        <v>288</v>
      </c>
      <c r="D266" s="21"/>
      <c r="E266" s="21">
        <v>276</v>
      </c>
      <c r="F266" s="2" t="s">
        <v>73</v>
      </c>
      <c r="G266" s="21">
        <v>926</v>
      </c>
      <c r="H266" s="94">
        <v>52.521625552684597</v>
      </c>
      <c r="I266" s="94">
        <v>55.383352164347599</v>
      </c>
      <c r="J266" s="94">
        <v>60.504292218111999</v>
      </c>
      <c r="K266" s="94">
        <v>68.003346743858202</v>
      </c>
      <c r="L266" s="94">
        <v>73.902818447407299</v>
      </c>
      <c r="M266" s="94">
        <v>74.780386413854401</v>
      </c>
      <c r="N266" s="94">
        <v>75.236616105611802</v>
      </c>
      <c r="O266" s="94">
        <v>77.209566488142997</v>
      </c>
      <c r="P266" s="94">
        <v>79.791245334695404</v>
      </c>
      <c r="Q266" s="94">
        <v>80.789542575448294</v>
      </c>
      <c r="R266" s="94">
        <v>81.530129321904795</v>
      </c>
      <c r="S266" s="94">
        <v>81.173818985629097</v>
      </c>
      <c r="T266" s="94">
        <v>80.077386594494797</v>
      </c>
      <c r="U266" s="94">
        <v>79.475878663839595</v>
      </c>
      <c r="V266" s="94">
        <v>80.5438463840145</v>
      </c>
      <c r="W266" s="94">
        <v>81.715922501429105</v>
      </c>
      <c r="X266" s="94">
        <v>82.823720702139894</v>
      </c>
      <c r="Y266" s="94">
        <v>83.571710621474196</v>
      </c>
    </row>
    <row r="267" spans="1:25" ht="12" x14ac:dyDescent="0.2">
      <c r="A267" s="1">
        <v>250</v>
      </c>
      <c r="B267" s="2" t="s">
        <v>330</v>
      </c>
      <c r="C267" s="20" t="s">
        <v>289</v>
      </c>
      <c r="D267" s="21"/>
      <c r="E267" s="21">
        <v>442</v>
      </c>
      <c r="F267" s="2" t="s">
        <v>73</v>
      </c>
      <c r="G267" s="21">
        <v>926</v>
      </c>
      <c r="H267" s="94">
        <v>43.620172777748202</v>
      </c>
      <c r="I267" s="94">
        <v>42.751980588635</v>
      </c>
      <c r="J267" s="94">
        <v>46.043615221146702</v>
      </c>
      <c r="K267" s="94">
        <v>50.151817019166401</v>
      </c>
      <c r="L267" s="94">
        <v>54.692638883803497</v>
      </c>
      <c r="M267" s="94">
        <v>58.251285475509</v>
      </c>
      <c r="N267" s="94">
        <v>60.853293569931203</v>
      </c>
      <c r="O267" s="94">
        <v>63.942669884879102</v>
      </c>
      <c r="P267" s="94">
        <v>67.010917309730701</v>
      </c>
      <c r="Q267" s="94">
        <v>69.3578431873716</v>
      </c>
      <c r="R267" s="94">
        <v>70.5773131030478</v>
      </c>
      <c r="S267" s="94">
        <v>70.866004737106394</v>
      </c>
      <c r="T267" s="94">
        <v>70.690738774697195</v>
      </c>
      <c r="U267" s="94">
        <v>71.020045659240907</v>
      </c>
      <c r="V267" s="94">
        <v>71.643979487332601</v>
      </c>
      <c r="W267" s="94">
        <v>72.444475416239499</v>
      </c>
      <c r="X267" s="94">
        <v>73.160507426366294</v>
      </c>
      <c r="Y267" s="94">
        <v>73.894195042477705</v>
      </c>
    </row>
    <row r="268" spans="1:25" ht="12" x14ac:dyDescent="0.2">
      <c r="A268" s="1">
        <v>251</v>
      </c>
      <c r="B268" s="2" t="s">
        <v>330</v>
      </c>
      <c r="C268" s="20" t="s">
        <v>290</v>
      </c>
      <c r="D268" s="21">
        <v>28</v>
      </c>
      <c r="E268" s="21">
        <v>528</v>
      </c>
      <c r="F268" s="2" t="s">
        <v>73</v>
      </c>
      <c r="G268" s="21">
        <v>926</v>
      </c>
      <c r="H268" s="94">
        <v>53.082574886547</v>
      </c>
      <c r="I268" s="94">
        <v>55.609342914132803</v>
      </c>
      <c r="J268" s="94">
        <v>59.879854520506903</v>
      </c>
      <c r="K268" s="94">
        <v>65.763945600396099</v>
      </c>
      <c r="L268" s="94">
        <v>71.708942094490595</v>
      </c>
      <c r="M268" s="94">
        <v>74.414027870466597</v>
      </c>
      <c r="N268" s="94">
        <v>73.956484647544997</v>
      </c>
      <c r="O268" s="94">
        <v>73.544116056200195</v>
      </c>
      <c r="P268" s="94">
        <v>74.459868928549696</v>
      </c>
      <c r="Q268" s="94">
        <v>76.256466033395199</v>
      </c>
      <c r="R268" s="94">
        <v>78.077703655839599</v>
      </c>
      <c r="S268" s="94">
        <v>80.580294763138895</v>
      </c>
      <c r="T268" s="94">
        <v>81.882006039068898</v>
      </c>
      <c r="U268" s="94">
        <v>82.383462123985893</v>
      </c>
      <c r="V268" s="94">
        <v>82.359746798430095</v>
      </c>
      <c r="W268" s="94">
        <v>83.053840717464396</v>
      </c>
      <c r="X268" s="94">
        <v>84.237836133895399</v>
      </c>
      <c r="Y268" s="94">
        <v>85.540848234258107</v>
      </c>
    </row>
    <row r="269" spans="1:25" ht="12" x14ac:dyDescent="0.2">
      <c r="A269" s="1">
        <v>252</v>
      </c>
      <c r="B269" s="2" t="s">
        <v>330</v>
      </c>
      <c r="C269" s="20" t="s">
        <v>291</v>
      </c>
      <c r="D269" s="21"/>
      <c r="E269" s="21">
        <v>756</v>
      </c>
      <c r="F269" s="2" t="s">
        <v>73</v>
      </c>
      <c r="G269" s="21">
        <v>926</v>
      </c>
      <c r="H269" s="94">
        <v>48.788863110713102</v>
      </c>
      <c r="I269" s="94">
        <v>51.6442785093314</v>
      </c>
      <c r="J269" s="94">
        <v>56.229097845029401</v>
      </c>
      <c r="K269" s="94">
        <v>62.054433029124098</v>
      </c>
      <c r="L269" s="94">
        <v>67.295380801179206</v>
      </c>
      <c r="M269" s="94">
        <v>69.522806814525197</v>
      </c>
      <c r="N269" s="94">
        <v>70.943724843151003</v>
      </c>
      <c r="O269" s="94">
        <v>74.054585721083399</v>
      </c>
      <c r="P269" s="94">
        <v>76.652552912334997</v>
      </c>
      <c r="Q269" s="94">
        <v>78.222906049000898</v>
      </c>
      <c r="R269" s="94">
        <v>78.222589008947295</v>
      </c>
      <c r="S269" s="94">
        <v>77.404313246188593</v>
      </c>
      <c r="T269" s="94">
        <v>76.717683773880594</v>
      </c>
      <c r="U269" s="94">
        <v>76.884215068631903</v>
      </c>
      <c r="V269" s="94">
        <v>77.919087268455101</v>
      </c>
      <c r="W269" s="94">
        <v>79.266324651015196</v>
      </c>
      <c r="X269" s="94">
        <v>80.492899177659595</v>
      </c>
      <c r="Y269" s="94">
        <v>81.337790774542</v>
      </c>
    </row>
    <row r="270" spans="1:25" ht="12" x14ac:dyDescent="0.2">
      <c r="A270" s="16">
        <v>253</v>
      </c>
      <c r="B270" s="17" t="s">
        <v>330</v>
      </c>
      <c r="C270" s="18" t="s">
        <v>304</v>
      </c>
      <c r="D270" s="25"/>
      <c r="E270" s="25">
        <v>918</v>
      </c>
      <c r="F270" s="17" t="s">
        <v>247</v>
      </c>
      <c r="G270" s="25">
        <v>1829</v>
      </c>
      <c r="H270" s="95">
        <v>50.7889877759958</v>
      </c>
      <c r="I270" s="95">
        <v>53.579681786938899</v>
      </c>
      <c r="J270" s="95">
        <v>56.984464695439897</v>
      </c>
      <c r="K270" s="95">
        <v>60.6329706761355</v>
      </c>
      <c r="L270" s="95">
        <v>62.771658362655003</v>
      </c>
      <c r="M270" s="95">
        <v>63.353168628708602</v>
      </c>
      <c r="N270" s="95">
        <v>63.295533650866901</v>
      </c>
      <c r="O270" s="95">
        <v>63.847640620762199</v>
      </c>
      <c r="P270" s="95">
        <v>65.344354472794905</v>
      </c>
      <c r="Q270" s="95">
        <v>67.848028193261598</v>
      </c>
      <c r="R270" s="95">
        <v>69.864897421940697</v>
      </c>
      <c r="S270" s="95">
        <v>71.546522901289094</v>
      </c>
      <c r="T270" s="95">
        <v>73.129486140883799</v>
      </c>
      <c r="U270" s="95">
        <v>73.809772327492993</v>
      </c>
      <c r="V270" s="95">
        <v>74.144936268156499</v>
      </c>
      <c r="W270" s="95">
        <v>74.798518030927298</v>
      </c>
      <c r="X270" s="95">
        <v>75.716133305240504</v>
      </c>
      <c r="Y270" s="95">
        <v>76.629681034045703</v>
      </c>
    </row>
    <row r="271" spans="1:25" ht="12" x14ac:dyDescent="0.2">
      <c r="A271" s="1">
        <v>254</v>
      </c>
      <c r="B271" s="2" t="s">
        <v>330</v>
      </c>
      <c r="C271" s="15" t="s">
        <v>292</v>
      </c>
      <c r="D271" s="21"/>
      <c r="E271" s="21">
        <v>124</v>
      </c>
      <c r="F271" s="2" t="s">
        <v>73</v>
      </c>
      <c r="G271" s="21">
        <v>918</v>
      </c>
      <c r="H271" s="94">
        <v>47.156448184825003</v>
      </c>
      <c r="I271" s="94">
        <v>51.239279765497201</v>
      </c>
      <c r="J271" s="94">
        <v>55.955781754501203</v>
      </c>
      <c r="K271" s="94">
        <v>60.681350201220901</v>
      </c>
      <c r="L271" s="94">
        <v>62.140831143047201</v>
      </c>
      <c r="M271" s="94">
        <v>62.679802026141303</v>
      </c>
      <c r="N271" s="94">
        <v>63.305380083589597</v>
      </c>
      <c r="O271" s="94">
        <v>64.972054295131599</v>
      </c>
      <c r="P271" s="94">
        <v>66.718339530876307</v>
      </c>
      <c r="Q271" s="94">
        <v>69.685129679715899</v>
      </c>
      <c r="R271" s="94">
        <v>71.567407307036305</v>
      </c>
      <c r="S271" s="94">
        <v>72.4183186587112</v>
      </c>
      <c r="T271" s="94">
        <v>73.6591516826266</v>
      </c>
      <c r="U271" s="94">
        <v>74.649099947583593</v>
      </c>
      <c r="V271" s="94">
        <v>75.553455237490496</v>
      </c>
      <c r="W271" s="94">
        <v>76.226376612966405</v>
      </c>
      <c r="X271" s="94">
        <v>76.813426945234099</v>
      </c>
      <c r="Y271" s="94">
        <v>77.376874404598695</v>
      </c>
    </row>
    <row r="272" spans="1:25" ht="12" x14ac:dyDescent="0.2">
      <c r="A272" s="1">
        <v>255</v>
      </c>
      <c r="B272" s="2" t="s">
        <v>330</v>
      </c>
      <c r="C272" s="15" t="s">
        <v>343</v>
      </c>
      <c r="D272" s="21">
        <v>29</v>
      </c>
      <c r="E272" s="21">
        <v>840</v>
      </c>
      <c r="F272" s="2" t="s">
        <v>73</v>
      </c>
      <c r="G272" s="21">
        <v>918</v>
      </c>
      <c r="H272" s="94">
        <v>51.2095517740402</v>
      </c>
      <c r="I272" s="94">
        <v>53.8524827711</v>
      </c>
      <c r="J272" s="94">
        <v>57.104748120388798</v>
      </c>
      <c r="K272" s="94">
        <v>60.6262965970704</v>
      </c>
      <c r="L272" s="94">
        <v>62.8441010708951</v>
      </c>
      <c r="M272" s="94">
        <v>63.431463877000901</v>
      </c>
      <c r="N272" s="94">
        <v>63.2930257945726</v>
      </c>
      <c r="O272" s="94">
        <v>63.712499610695403</v>
      </c>
      <c r="P272" s="94">
        <v>65.178802891294396</v>
      </c>
      <c r="Q272" s="94">
        <v>67.626120145120794</v>
      </c>
      <c r="R272" s="94">
        <v>69.6573607019251</v>
      </c>
      <c r="S272" s="94">
        <v>71.438180912643105</v>
      </c>
      <c r="T272" s="94">
        <v>73.062259894491106</v>
      </c>
      <c r="U272" s="94">
        <v>73.703136575771197</v>
      </c>
      <c r="V272" s="94">
        <v>73.965988783015206</v>
      </c>
      <c r="W272" s="94">
        <v>74.615464051510401</v>
      </c>
      <c r="X272" s="94">
        <v>75.573430202832995</v>
      </c>
      <c r="Y272" s="94">
        <v>76.5307889679993</v>
      </c>
    </row>
  </sheetData>
  <autoFilter ref="A17:Y272" xr:uid="{B10C17B1-CF59-4779-BB86-5157B52D6180}"/>
  <mergeCells count="15">
    <mergeCell ref="A6:L6"/>
    <mergeCell ref="A1:L1"/>
    <mergeCell ref="A2:L2"/>
    <mergeCell ref="A3:L3"/>
    <mergeCell ref="A4:L4"/>
    <mergeCell ref="A5:L5"/>
    <mergeCell ref="A13:L13"/>
    <mergeCell ref="A14:L14"/>
    <mergeCell ref="A15:L15"/>
    <mergeCell ref="A7:L7"/>
    <mergeCell ref="A8:L8"/>
    <mergeCell ref="A9:L9"/>
    <mergeCell ref="A10:L10"/>
    <mergeCell ref="A11:L11"/>
    <mergeCell ref="A12:L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03D06-7323-41A6-BD3C-D8705143CEAE}">
  <dimension ref="A1:Y290"/>
  <sheetViews>
    <sheetView workbookViewId="0">
      <selection activeCell="B32" sqref="B32:S32"/>
    </sheetView>
  </sheetViews>
  <sheetFormatPr defaultColWidth="8.6640625" defaultRowHeight="11.25" x14ac:dyDescent="0.2"/>
  <cols>
    <col min="1" max="1" width="6.1640625" bestFit="1" customWidth="1"/>
    <col min="2" max="2" width="61.6640625" customWidth="1"/>
    <col min="3" max="3" width="6.6640625" bestFit="1" customWidth="1"/>
    <col min="4" max="4" width="13.6640625" customWidth="1"/>
    <col min="5" max="25" width="14.6640625" customWidth="1"/>
    <col min="26" max="256" width="12" customWidth="1"/>
    <col min="257" max="257" width="6.1640625" bestFit="1" customWidth="1"/>
    <col min="258" max="258" width="61.6640625" customWidth="1"/>
    <col min="259" max="259" width="6.6640625" bestFit="1" customWidth="1"/>
    <col min="260" max="260" width="13.6640625" customWidth="1"/>
    <col min="261" max="281" width="14.6640625" customWidth="1"/>
    <col min="282" max="512" width="12" customWidth="1"/>
    <col min="513" max="513" width="6.1640625" bestFit="1" customWidth="1"/>
    <col min="514" max="514" width="61.6640625" customWidth="1"/>
    <col min="515" max="515" width="6.6640625" bestFit="1" customWidth="1"/>
    <col min="516" max="516" width="13.6640625" customWidth="1"/>
    <col min="517" max="537" width="14.6640625" customWidth="1"/>
    <col min="538" max="768" width="12" customWidth="1"/>
    <col min="769" max="769" width="6.1640625" bestFit="1" customWidth="1"/>
    <col min="770" max="770" width="61.6640625" customWidth="1"/>
    <col min="771" max="771" width="6.6640625" bestFit="1" customWidth="1"/>
    <col min="772" max="772" width="13.6640625" customWidth="1"/>
    <col min="773" max="793" width="14.6640625" customWidth="1"/>
    <col min="794" max="1024" width="12" customWidth="1"/>
    <col min="1025" max="1025" width="6.1640625" bestFit="1" customWidth="1"/>
    <col min="1026" max="1026" width="61.6640625" customWidth="1"/>
    <col min="1027" max="1027" width="6.6640625" bestFit="1" customWidth="1"/>
    <col min="1028" max="1028" width="13.6640625" customWidth="1"/>
    <col min="1029" max="1049" width="14.6640625" customWidth="1"/>
    <col min="1050" max="1280" width="12" customWidth="1"/>
    <col min="1281" max="1281" width="6.1640625" bestFit="1" customWidth="1"/>
    <col min="1282" max="1282" width="61.6640625" customWidth="1"/>
    <col min="1283" max="1283" width="6.6640625" bestFit="1" customWidth="1"/>
    <col min="1284" max="1284" width="13.6640625" customWidth="1"/>
    <col min="1285" max="1305" width="14.6640625" customWidth="1"/>
    <col min="1306" max="1536" width="12" customWidth="1"/>
    <col min="1537" max="1537" width="6.1640625" bestFit="1" customWidth="1"/>
    <col min="1538" max="1538" width="61.6640625" customWidth="1"/>
    <col min="1539" max="1539" width="6.6640625" bestFit="1" customWidth="1"/>
    <col min="1540" max="1540" width="13.6640625" customWidth="1"/>
    <col min="1541" max="1561" width="14.6640625" customWidth="1"/>
    <col min="1562" max="1792" width="12" customWidth="1"/>
    <col min="1793" max="1793" width="6.1640625" bestFit="1" customWidth="1"/>
    <col min="1794" max="1794" width="61.6640625" customWidth="1"/>
    <col min="1795" max="1795" width="6.6640625" bestFit="1" customWidth="1"/>
    <col min="1796" max="1796" width="13.6640625" customWidth="1"/>
    <col min="1797" max="1817" width="14.6640625" customWidth="1"/>
    <col min="1818" max="2048" width="12" customWidth="1"/>
    <col min="2049" max="2049" width="6.1640625" bestFit="1" customWidth="1"/>
    <col min="2050" max="2050" width="61.6640625" customWidth="1"/>
    <col min="2051" max="2051" width="6.6640625" bestFit="1" customWidth="1"/>
    <col min="2052" max="2052" width="13.6640625" customWidth="1"/>
    <col min="2053" max="2073" width="14.6640625" customWidth="1"/>
    <col min="2074" max="2304" width="12" customWidth="1"/>
    <col min="2305" max="2305" width="6.1640625" bestFit="1" customWidth="1"/>
    <col min="2306" max="2306" width="61.6640625" customWidth="1"/>
    <col min="2307" max="2307" width="6.6640625" bestFit="1" customWidth="1"/>
    <col min="2308" max="2308" width="13.6640625" customWidth="1"/>
    <col min="2309" max="2329" width="14.6640625" customWidth="1"/>
    <col min="2330" max="2560" width="12" customWidth="1"/>
    <col min="2561" max="2561" width="6.1640625" bestFit="1" customWidth="1"/>
    <col min="2562" max="2562" width="61.6640625" customWidth="1"/>
    <col min="2563" max="2563" width="6.6640625" bestFit="1" customWidth="1"/>
    <col min="2564" max="2564" width="13.6640625" customWidth="1"/>
    <col min="2565" max="2585" width="14.6640625" customWidth="1"/>
    <col min="2586" max="2816" width="12" customWidth="1"/>
    <col min="2817" max="2817" width="6.1640625" bestFit="1" customWidth="1"/>
    <col min="2818" max="2818" width="61.6640625" customWidth="1"/>
    <col min="2819" max="2819" width="6.6640625" bestFit="1" customWidth="1"/>
    <col min="2820" max="2820" width="13.6640625" customWidth="1"/>
    <col min="2821" max="2841" width="14.6640625" customWidth="1"/>
    <col min="2842" max="3072" width="12" customWidth="1"/>
    <col min="3073" max="3073" width="6.1640625" bestFit="1" customWidth="1"/>
    <col min="3074" max="3074" width="61.6640625" customWidth="1"/>
    <col min="3075" max="3075" width="6.6640625" bestFit="1" customWidth="1"/>
    <col min="3076" max="3076" width="13.6640625" customWidth="1"/>
    <col min="3077" max="3097" width="14.6640625" customWidth="1"/>
    <col min="3098" max="3328" width="12" customWidth="1"/>
    <col min="3329" max="3329" width="6.1640625" bestFit="1" customWidth="1"/>
    <col min="3330" max="3330" width="61.6640625" customWidth="1"/>
    <col min="3331" max="3331" width="6.6640625" bestFit="1" customWidth="1"/>
    <col min="3332" max="3332" width="13.6640625" customWidth="1"/>
    <col min="3333" max="3353" width="14.6640625" customWidth="1"/>
    <col min="3354" max="3584" width="12" customWidth="1"/>
    <col min="3585" max="3585" width="6.1640625" bestFit="1" customWidth="1"/>
    <col min="3586" max="3586" width="61.6640625" customWidth="1"/>
    <col min="3587" max="3587" width="6.6640625" bestFit="1" customWidth="1"/>
    <col min="3588" max="3588" width="13.6640625" customWidth="1"/>
    <col min="3589" max="3609" width="14.6640625" customWidth="1"/>
    <col min="3610" max="3840" width="12" customWidth="1"/>
    <col min="3841" max="3841" width="6.1640625" bestFit="1" customWidth="1"/>
    <col min="3842" max="3842" width="61.6640625" customWidth="1"/>
    <col min="3843" max="3843" width="6.6640625" bestFit="1" customWidth="1"/>
    <col min="3844" max="3844" width="13.6640625" customWidth="1"/>
    <col min="3845" max="3865" width="14.6640625" customWidth="1"/>
    <col min="3866" max="4096" width="12" customWidth="1"/>
    <col min="4097" max="4097" width="6.1640625" bestFit="1" customWidth="1"/>
    <col min="4098" max="4098" width="61.6640625" customWidth="1"/>
    <col min="4099" max="4099" width="6.6640625" bestFit="1" customWidth="1"/>
    <col min="4100" max="4100" width="13.6640625" customWidth="1"/>
    <col min="4101" max="4121" width="14.6640625" customWidth="1"/>
    <col min="4122" max="4352" width="12" customWidth="1"/>
    <col min="4353" max="4353" width="6.1640625" bestFit="1" customWidth="1"/>
    <col min="4354" max="4354" width="61.6640625" customWidth="1"/>
    <col min="4355" max="4355" width="6.6640625" bestFit="1" customWidth="1"/>
    <col min="4356" max="4356" width="13.6640625" customWidth="1"/>
    <col min="4357" max="4377" width="14.6640625" customWidth="1"/>
    <col min="4378" max="4608" width="12" customWidth="1"/>
    <col min="4609" max="4609" width="6.1640625" bestFit="1" customWidth="1"/>
    <col min="4610" max="4610" width="61.6640625" customWidth="1"/>
    <col min="4611" max="4611" width="6.6640625" bestFit="1" customWidth="1"/>
    <col min="4612" max="4612" width="13.6640625" customWidth="1"/>
    <col min="4613" max="4633" width="14.6640625" customWidth="1"/>
    <col min="4634" max="4864" width="12" customWidth="1"/>
    <col min="4865" max="4865" width="6.1640625" bestFit="1" customWidth="1"/>
    <col min="4866" max="4866" width="61.6640625" customWidth="1"/>
    <col min="4867" max="4867" width="6.6640625" bestFit="1" customWidth="1"/>
    <col min="4868" max="4868" width="13.6640625" customWidth="1"/>
    <col min="4869" max="4889" width="14.6640625" customWidth="1"/>
    <col min="4890" max="5120" width="12" customWidth="1"/>
    <col min="5121" max="5121" width="6.1640625" bestFit="1" customWidth="1"/>
    <col min="5122" max="5122" width="61.6640625" customWidth="1"/>
    <col min="5123" max="5123" width="6.6640625" bestFit="1" customWidth="1"/>
    <col min="5124" max="5124" width="13.6640625" customWidth="1"/>
    <col min="5125" max="5145" width="14.6640625" customWidth="1"/>
    <col min="5146" max="5376" width="12" customWidth="1"/>
    <col min="5377" max="5377" width="6.1640625" bestFit="1" customWidth="1"/>
    <col min="5378" max="5378" width="61.6640625" customWidth="1"/>
    <col min="5379" max="5379" width="6.6640625" bestFit="1" customWidth="1"/>
    <col min="5380" max="5380" width="13.6640625" customWidth="1"/>
    <col min="5381" max="5401" width="14.6640625" customWidth="1"/>
    <col min="5402" max="5632" width="12" customWidth="1"/>
    <col min="5633" max="5633" width="6.1640625" bestFit="1" customWidth="1"/>
    <col min="5634" max="5634" width="61.6640625" customWidth="1"/>
    <col min="5635" max="5635" width="6.6640625" bestFit="1" customWidth="1"/>
    <col min="5636" max="5636" width="13.6640625" customWidth="1"/>
    <col min="5637" max="5657" width="14.6640625" customWidth="1"/>
    <col min="5658" max="5888" width="12" customWidth="1"/>
    <col min="5889" max="5889" width="6.1640625" bestFit="1" customWidth="1"/>
    <col min="5890" max="5890" width="61.6640625" customWidth="1"/>
    <col min="5891" max="5891" width="6.6640625" bestFit="1" customWidth="1"/>
    <col min="5892" max="5892" width="13.6640625" customWidth="1"/>
    <col min="5893" max="5913" width="14.6640625" customWidth="1"/>
    <col min="5914" max="6144" width="12" customWidth="1"/>
    <col min="6145" max="6145" width="6.1640625" bestFit="1" customWidth="1"/>
    <col min="6146" max="6146" width="61.6640625" customWidth="1"/>
    <col min="6147" max="6147" width="6.6640625" bestFit="1" customWidth="1"/>
    <col min="6148" max="6148" width="13.6640625" customWidth="1"/>
    <col min="6149" max="6169" width="14.6640625" customWidth="1"/>
    <col min="6170" max="6400" width="12" customWidth="1"/>
    <col min="6401" max="6401" width="6.1640625" bestFit="1" customWidth="1"/>
    <col min="6402" max="6402" width="61.6640625" customWidth="1"/>
    <col min="6403" max="6403" width="6.6640625" bestFit="1" customWidth="1"/>
    <col min="6404" max="6404" width="13.6640625" customWidth="1"/>
    <col min="6405" max="6425" width="14.6640625" customWidth="1"/>
    <col min="6426" max="6656" width="12" customWidth="1"/>
    <col min="6657" max="6657" width="6.1640625" bestFit="1" customWidth="1"/>
    <col min="6658" max="6658" width="61.6640625" customWidth="1"/>
    <col min="6659" max="6659" width="6.6640625" bestFit="1" customWidth="1"/>
    <col min="6660" max="6660" width="13.6640625" customWidth="1"/>
    <col min="6661" max="6681" width="14.6640625" customWidth="1"/>
    <col min="6682" max="6912" width="12" customWidth="1"/>
    <col min="6913" max="6913" width="6.1640625" bestFit="1" customWidth="1"/>
    <col min="6914" max="6914" width="61.6640625" customWidth="1"/>
    <col min="6915" max="6915" width="6.6640625" bestFit="1" customWidth="1"/>
    <col min="6916" max="6916" width="13.6640625" customWidth="1"/>
    <col min="6917" max="6937" width="14.6640625" customWidth="1"/>
    <col min="6938" max="7168" width="12" customWidth="1"/>
    <col min="7169" max="7169" width="6.1640625" bestFit="1" customWidth="1"/>
    <col min="7170" max="7170" width="61.6640625" customWidth="1"/>
    <col min="7171" max="7171" width="6.6640625" bestFit="1" customWidth="1"/>
    <col min="7172" max="7172" width="13.6640625" customWidth="1"/>
    <col min="7173" max="7193" width="14.6640625" customWidth="1"/>
    <col min="7194" max="7424" width="12" customWidth="1"/>
    <col min="7425" max="7425" width="6.1640625" bestFit="1" customWidth="1"/>
    <col min="7426" max="7426" width="61.6640625" customWidth="1"/>
    <col min="7427" max="7427" width="6.6640625" bestFit="1" customWidth="1"/>
    <col min="7428" max="7428" width="13.6640625" customWidth="1"/>
    <col min="7429" max="7449" width="14.6640625" customWidth="1"/>
    <col min="7450" max="7680" width="12" customWidth="1"/>
    <col min="7681" max="7681" width="6.1640625" bestFit="1" customWidth="1"/>
    <col min="7682" max="7682" width="61.6640625" customWidth="1"/>
    <col min="7683" max="7683" width="6.6640625" bestFit="1" customWidth="1"/>
    <col min="7684" max="7684" width="13.6640625" customWidth="1"/>
    <col min="7685" max="7705" width="14.6640625" customWidth="1"/>
    <col min="7706" max="7936" width="12" customWidth="1"/>
    <col min="7937" max="7937" width="6.1640625" bestFit="1" customWidth="1"/>
    <col min="7938" max="7938" width="61.6640625" customWidth="1"/>
    <col min="7939" max="7939" width="6.6640625" bestFit="1" customWidth="1"/>
    <col min="7940" max="7940" width="13.6640625" customWidth="1"/>
    <col min="7941" max="7961" width="14.6640625" customWidth="1"/>
    <col min="7962" max="8192" width="12" customWidth="1"/>
    <col min="8193" max="8193" width="6.1640625" bestFit="1" customWidth="1"/>
    <col min="8194" max="8194" width="61.6640625" customWidth="1"/>
    <col min="8195" max="8195" width="6.6640625" bestFit="1" customWidth="1"/>
    <col min="8196" max="8196" width="13.6640625" customWidth="1"/>
    <col min="8197" max="8217" width="14.6640625" customWidth="1"/>
    <col min="8218" max="8448" width="12" customWidth="1"/>
    <col min="8449" max="8449" width="6.1640625" bestFit="1" customWidth="1"/>
    <col min="8450" max="8450" width="61.6640625" customWidth="1"/>
    <col min="8451" max="8451" width="6.6640625" bestFit="1" customWidth="1"/>
    <col min="8452" max="8452" width="13.6640625" customWidth="1"/>
    <col min="8453" max="8473" width="14.6640625" customWidth="1"/>
    <col min="8474" max="8704" width="12" customWidth="1"/>
    <col min="8705" max="8705" width="6.1640625" bestFit="1" customWidth="1"/>
    <col min="8706" max="8706" width="61.6640625" customWidth="1"/>
    <col min="8707" max="8707" width="6.6640625" bestFit="1" customWidth="1"/>
    <col min="8708" max="8708" width="13.6640625" customWidth="1"/>
    <col min="8709" max="8729" width="14.6640625" customWidth="1"/>
    <col min="8730" max="8960" width="12" customWidth="1"/>
    <col min="8961" max="8961" width="6.1640625" bestFit="1" customWidth="1"/>
    <col min="8962" max="8962" width="61.6640625" customWidth="1"/>
    <col min="8963" max="8963" width="6.6640625" bestFit="1" customWidth="1"/>
    <col min="8964" max="8964" width="13.6640625" customWidth="1"/>
    <col min="8965" max="8985" width="14.6640625" customWidth="1"/>
    <col min="8986" max="9216" width="12" customWidth="1"/>
    <col min="9217" max="9217" width="6.1640625" bestFit="1" customWidth="1"/>
    <col min="9218" max="9218" width="61.6640625" customWidth="1"/>
    <col min="9219" max="9219" width="6.6640625" bestFit="1" customWidth="1"/>
    <col min="9220" max="9220" width="13.6640625" customWidth="1"/>
    <col min="9221" max="9241" width="14.6640625" customWidth="1"/>
    <col min="9242" max="9472" width="12" customWidth="1"/>
    <col min="9473" max="9473" width="6.1640625" bestFit="1" customWidth="1"/>
    <col min="9474" max="9474" width="61.6640625" customWidth="1"/>
    <col min="9475" max="9475" width="6.6640625" bestFit="1" customWidth="1"/>
    <col min="9476" max="9476" width="13.6640625" customWidth="1"/>
    <col min="9477" max="9497" width="14.6640625" customWidth="1"/>
    <col min="9498" max="9728" width="12" customWidth="1"/>
    <col min="9729" max="9729" width="6.1640625" bestFit="1" customWidth="1"/>
    <col min="9730" max="9730" width="61.6640625" customWidth="1"/>
    <col min="9731" max="9731" width="6.6640625" bestFit="1" customWidth="1"/>
    <col min="9732" max="9732" width="13.6640625" customWidth="1"/>
    <col min="9733" max="9753" width="14.6640625" customWidth="1"/>
    <col min="9754" max="9984" width="12" customWidth="1"/>
    <col min="9985" max="9985" width="6.1640625" bestFit="1" customWidth="1"/>
    <col min="9986" max="9986" width="61.6640625" customWidth="1"/>
    <col min="9987" max="9987" width="6.6640625" bestFit="1" customWidth="1"/>
    <col min="9988" max="9988" width="13.6640625" customWidth="1"/>
    <col min="9989" max="10009" width="14.6640625" customWidth="1"/>
    <col min="10010" max="10240" width="12" customWidth="1"/>
    <col min="10241" max="10241" width="6.1640625" bestFit="1" customWidth="1"/>
    <col min="10242" max="10242" width="61.6640625" customWidth="1"/>
    <col min="10243" max="10243" width="6.6640625" bestFit="1" customWidth="1"/>
    <col min="10244" max="10244" width="13.6640625" customWidth="1"/>
    <col min="10245" max="10265" width="14.6640625" customWidth="1"/>
    <col min="10266" max="10496" width="12" customWidth="1"/>
    <col min="10497" max="10497" width="6.1640625" bestFit="1" customWidth="1"/>
    <col min="10498" max="10498" width="61.6640625" customWidth="1"/>
    <col min="10499" max="10499" width="6.6640625" bestFit="1" customWidth="1"/>
    <col min="10500" max="10500" width="13.6640625" customWidth="1"/>
    <col min="10501" max="10521" width="14.6640625" customWidth="1"/>
    <col min="10522" max="10752" width="12" customWidth="1"/>
    <col min="10753" max="10753" width="6.1640625" bestFit="1" customWidth="1"/>
    <col min="10754" max="10754" width="61.6640625" customWidth="1"/>
    <col min="10755" max="10755" width="6.6640625" bestFit="1" customWidth="1"/>
    <col min="10756" max="10756" width="13.6640625" customWidth="1"/>
    <col min="10757" max="10777" width="14.6640625" customWidth="1"/>
    <col min="10778" max="11008" width="12" customWidth="1"/>
    <col min="11009" max="11009" width="6.1640625" bestFit="1" customWidth="1"/>
    <col min="11010" max="11010" width="61.6640625" customWidth="1"/>
    <col min="11011" max="11011" width="6.6640625" bestFit="1" customWidth="1"/>
    <col min="11012" max="11012" width="13.6640625" customWidth="1"/>
    <col min="11013" max="11033" width="14.6640625" customWidth="1"/>
    <col min="11034" max="11264" width="12" customWidth="1"/>
    <col min="11265" max="11265" width="6.1640625" bestFit="1" customWidth="1"/>
    <col min="11266" max="11266" width="61.6640625" customWidth="1"/>
    <col min="11267" max="11267" width="6.6640625" bestFit="1" customWidth="1"/>
    <col min="11268" max="11268" width="13.6640625" customWidth="1"/>
    <col min="11269" max="11289" width="14.6640625" customWidth="1"/>
    <col min="11290" max="11520" width="12" customWidth="1"/>
    <col min="11521" max="11521" width="6.1640625" bestFit="1" customWidth="1"/>
    <col min="11522" max="11522" width="61.6640625" customWidth="1"/>
    <col min="11523" max="11523" width="6.6640625" bestFit="1" customWidth="1"/>
    <col min="11524" max="11524" width="13.6640625" customWidth="1"/>
    <col min="11525" max="11545" width="14.6640625" customWidth="1"/>
    <col min="11546" max="11776" width="12" customWidth="1"/>
    <col min="11777" max="11777" width="6.1640625" bestFit="1" customWidth="1"/>
    <col min="11778" max="11778" width="61.6640625" customWidth="1"/>
    <col min="11779" max="11779" width="6.6640625" bestFit="1" customWidth="1"/>
    <col min="11780" max="11780" width="13.6640625" customWidth="1"/>
    <col min="11781" max="11801" width="14.6640625" customWidth="1"/>
    <col min="11802" max="12032" width="12" customWidth="1"/>
    <col min="12033" max="12033" width="6.1640625" bestFit="1" customWidth="1"/>
    <col min="12034" max="12034" width="61.6640625" customWidth="1"/>
    <col min="12035" max="12035" width="6.6640625" bestFit="1" customWidth="1"/>
    <col min="12036" max="12036" width="13.6640625" customWidth="1"/>
    <col min="12037" max="12057" width="14.6640625" customWidth="1"/>
    <col min="12058" max="12288" width="12" customWidth="1"/>
    <col min="12289" max="12289" width="6.1640625" bestFit="1" customWidth="1"/>
    <col min="12290" max="12290" width="61.6640625" customWidth="1"/>
    <col min="12291" max="12291" width="6.6640625" bestFit="1" customWidth="1"/>
    <col min="12292" max="12292" width="13.6640625" customWidth="1"/>
    <col min="12293" max="12313" width="14.6640625" customWidth="1"/>
    <col min="12314" max="12544" width="12" customWidth="1"/>
    <col min="12545" max="12545" width="6.1640625" bestFit="1" customWidth="1"/>
    <col min="12546" max="12546" width="61.6640625" customWidth="1"/>
    <col min="12547" max="12547" width="6.6640625" bestFit="1" customWidth="1"/>
    <col min="12548" max="12548" width="13.6640625" customWidth="1"/>
    <col min="12549" max="12569" width="14.6640625" customWidth="1"/>
    <col min="12570" max="12800" width="12" customWidth="1"/>
    <col min="12801" max="12801" width="6.1640625" bestFit="1" customWidth="1"/>
    <col min="12802" max="12802" width="61.6640625" customWidth="1"/>
    <col min="12803" max="12803" width="6.6640625" bestFit="1" customWidth="1"/>
    <col min="12804" max="12804" width="13.6640625" customWidth="1"/>
    <col min="12805" max="12825" width="14.6640625" customWidth="1"/>
    <col min="12826" max="13056" width="12" customWidth="1"/>
    <col min="13057" max="13057" width="6.1640625" bestFit="1" customWidth="1"/>
    <col min="13058" max="13058" width="61.6640625" customWidth="1"/>
    <col min="13059" max="13059" width="6.6640625" bestFit="1" customWidth="1"/>
    <col min="13060" max="13060" width="13.6640625" customWidth="1"/>
    <col min="13061" max="13081" width="14.6640625" customWidth="1"/>
    <col min="13082" max="13312" width="12" customWidth="1"/>
    <col min="13313" max="13313" width="6.1640625" bestFit="1" customWidth="1"/>
    <col min="13314" max="13314" width="61.6640625" customWidth="1"/>
    <col min="13315" max="13315" width="6.6640625" bestFit="1" customWidth="1"/>
    <col min="13316" max="13316" width="13.6640625" customWidth="1"/>
    <col min="13317" max="13337" width="14.6640625" customWidth="1"/>
    <col min="13338" max="13568" width="12" customWidth="1"/>
    <col min="13569" max="13569" width="6.1640625" bestFit="1" customWidth="1"/>
    <col min="13570" max="13570" width="61.6640625" customWidth="1"/>
    <col min="13571" max="13571" width="6.6640625" bestFit="1" customWidth="1"/>
    <col min="13572" max="13572" width="13.6640625" customWidth="1"/>
    <col min="13573" max="13593" width="14.6640625" customWidth="1"/>
    <col min="13594" max="13824" width="12" customWidth="1"/>
    <col min="13825" max="13825" width="6.1640625" bestFit="1" customWidth="1"/>
    <col min="13826" max="13826" width="61.6640625" customWidth="1"/>
    <col min="13827" max="13827" width="6.6640625" bestFit="1" customWidth="1"/>
    <col min="13828" max="13828" width="13.6640625" customWidth="1"/>
    <col min="13829" max="13849" width="14.6640625" customWidth="1"/>
    <col min="13850" max="14080" width="12" customWidth="1"/>
    <col min="14081" max="14081" width="6.1640625" bestFit="1" customWidth="1"/>
    <col min="14082" max="14082" width="61.6640625" customWidth="1"/>
    <col min="14083" max="14083" width="6.6640625" bestFit="1" customWidth="1"/>
    <col min="14084" max="14084" width="13.6640625" customWidth="1"/>
    <col min="14085" max="14105" width="14.6640625" customWidth="1"/>
    <col min="14106" max="14336" width="12" customWidth="1"/>
    <col min="14337" max="14337" width="6.1640625" bestFit="1" customWidth="1"/>
    <col min="14338" max="14338" width="61.6640625" customWidth="1"/>
    <col min="14339" max="14339" width="6.6640625" bestFit="1" customWidth="1"/>
    <col min="14340" max="14340" width="13.6640625" customWidth="1"/>
    <col min="14341" max="14361" width="14.6640625" customWidth="1"/>
    <col min="14362" max="14592" width="12" customWidth="1"/>
    <col min="14593" max="14593" width="6.1640625" bestFit="1" customWidth="1"/>
    <col min="14594" max="14594" width="61.6640625" customWidth="1"/>
    <col min="14595" max="14595" width="6.6640625" bestFit="1" customWidth="1"/>
    <col min="14596" max="14596" width="13.6640625" customWidth="1"/>
    <col min="14597" max="14617" width="14.6640625" customWidth="1"/>
    <col min="14618" max="14848" width="12" customWidth="1"/>
    <col min="14849" max="14849" width="6.1640625" bestFit="1" customWidth="1"/>
    <col min="14850" max="14850" width="61.6640625" customWidth="1"/>
    <col min="14851" max="14851" width="6.6640625" bestFit="1" customWidth="1"/>
    <col min="14852" max="14852" width="13.6640625" customWidth="1"/>
    <col min="14853" max="14873" width="14.6640625" customWidth="1"/>
    <col min="14874" max="15104" width="12" customWidth="1"/>
    <col min="15105" max="15105" width="6.1640625" bestFit="1" customWidth="1"/>
    <col min="15106" max="15106" width="61.6640625" customWidth="1"/>
    <col min="15107" max="15107" width="6.6640625" bestFit="1" customWidth="1"/>
    <col min="15108" max="15108" width="13.6640625" customWidth="1"/>
    <col min="15109" max="15129" width="14.6640625" customWidth="1"/>
    <col min="15130" max="15360" width="12" customWidth="1"/>
    <col min="15361" max="15361" width="6.1640625" bestFit="1" customWidth="1"/>
    <col min="15362" max="15362" width="61.6640625" customWidth="1"/>
    <col min="15363" max="15363" width="6.6640625" bestFit="1" customWidth="1"/>
    <col min="15364" max="15364" width="13.6640625" customWidth="1"/>
    <col min="15365" max="15385" width="14.6640625" customWidth="1"/>
    <col min="15386" max="15616" width="12" customWidth="1"/>
    <col min="15617" max="15617" width="6.1640625" bestFit="1" customWidth="1"/>
    <col min="15618" max="15618" width="61.6640625" customWidth="1"/>
    <col min="15619" max="15619" width="6.6640625" bestFit="1" customWidth="1"/>
    <col min="15620" max="15620" width="13.6640625" customWidth="1"/>
    <col min="15621" max="15641" width="14.6640625" customWidth="1"/>
    <col min="15642" max="15872" width="12" customWidth="1"/>
    <col min="15873" max="15873" width="6.1640625" bestFit="1" customWidth="1"/>
    <col min="15874" max="15874" width="61.6640625" customWidth="1"/>
    <col min="15875" max="15875" width="6.6640625" bestFit="1" customWidth="1"/>
    <col min="15876" max="15876" width="13.6640625" customWidth="1"/>
    <col min="15877" max="15897" width="14.6640625" customWidth="1"/>
    <col min="15898" max="16128" width="12" customWidth="1"/>
    <col min="16129" max="16129" width="6.1640625" bestFit="1" customWidth="1"/>
    <col min="16130" max="16130" width="61.6640625" customWidth="1"/>
    <col min="16131" max="16131" width="6.6640625" bestFit="1" customWidth="1"/>
    <col min="16132" max="16132" width="13.6640625" customWidth="1"/>
    <col min="16133" max="16153" width="14.6640625" customWidth="1"/>
    <col min="16154" max="16384" width="12" customWidth="1"/>
  </cols>
  <sheetData>
    <row r="1" spans="1:25" ht="12" x14ac:dyDescent="0.2">
      <c r="A1" s="64"/>
      <c r="B1" s="64"/>
      <c r="C1" s="65"/>
      <c r="D1" s="64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</row>
    <row r="2" spans="1:25" ht="12" x14ac:dyDescent="0.2">
      <c r="A2" s="64"/>
      <c r="B2" s="64"/>
      <c r="C2" s="65"/>
      <c r="D2" s="64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</row>
    <row r="3" spans="1:25" ht="12" x14ac:dyDescent="0.2">
      <c r="A3" s="64"/>
      <c r="B3" s="64"/>
      <c r="C3" s="65"/>
      <c r="D3" s="64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</row>
    <row r="4" spans="1:25" ht="12" x14ac:dyDescent="0.2">
      <c r="A4" s="64"/>
      <c r="B4" s="64"/>
      <c r="C4" s="65"/>
      <c r="D4" s="64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</row>
    <row r="5" spans="1:25" ht="15.75" x14ac:dyDescent="0.25">
      <c r="A5" s="64"/>
      <c r="B5" s="64"/>
      <c r="C5" s="65"/>
      <c r="D5" s="67" t="s">
        <v>305</v>
      </c>
      <c r="E5" s="66"/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</row>
    <row r="6" spans="1:25" ht="12.75" x14ac:dyDescent="0.2">
      <c r="A6" s="64"/>
      <c r="B6" s="64"/>
      <c r="C6" s="65"/>
      <c r="D6" s="68" t="s">
        <v>306</v>
      </c>
      <c r="E6" s="66"/>
      <c r="F6" s="66"/>
      <c r="G6" s="66"/>
      <c r="H6" s="66"/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</row>
    <row r="7" spans="1:25" ht="12.75" x14ac:dyDescent="0.2">
      <c r="A7" s="64"/>
      <c r="B7" s="64"/>
      <c r="C7" s="65"/>
      <c r="D7" s="68" t="s">
        <v>307</v>
      </c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</row>
    <row r="8" spans="1:25" ht="12" x14ac:dyDescent="0.2">
      <c r="A8" s="64"/>
      <c r="B8" s="64"/>
      <c r="C8" s="65"/>
      <c r="D8" s="64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</row>
    <row r="9" spans="1:25" ht="12.75" x14ac:dyDescent="0.2">
      <c r="A9" s="64"/>
      <c r="B9" s="64"/>
      <c r="C9" s="65"/>
      <c r="D9" s="69" t="s">
        <v>767</v>
      </c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</row>
    <row r="10" spans="1:25" ht="12.75" x14ac:dyDescent="0.2">
      <c r="A10" s="64"/>
      <c r="B10" s="64"/>
      <c r="C10" s="65"/>
      <c r="D10" s="68" t="s">
        <v>768</v>
      </c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</row>
    <row r="11" spans="1:25" ht="12" x14ac:dyDescent="0.2">
      <c r="A11" s="65"/>
      <c r="B11" s="64"/>
      <c r="C11" s="65"/>
      <c r="D11" s="65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</row>
    <row r="12" spans="1:25" ht="12" x14ac:dyDescent="0.2">
      <c r="A12" s="64"/>
      <c r="B12" s="64"/>
      <c r="C12" s="65"/>
      <c r="D12" s="70" t="s">
        <v>769</v>
      </c>
      <c r="E12" s="66"/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</row>
    <row r="13" spans="1:25" ht="12" x14ac:dyDescent="0.2">
      <c r="A13" s="64"/>
      <c r="B13" s="64"/>
      <c r="C13" s="65"/>
      <c r="D13" s="71" t="s">
        <v>770</v>
      </c>
      <c r="E13" s="66"/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</row>
    <row r="14" spans="1:25" ht="12" x14ac:dyDescent="0.2">
      <c r="A14" s="64"/>
      <c r="B14" s="64"/>
      <c r="C14" s="65"/>
      <c r="D14" s="72" t="s">
        <v>771</v>
      </c>
      <c r="E14" s="66"/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</row>
    <row r="15" spans="1:25" ht="12" x14ac:dyDescent="0.2">
      <c r="A15" s="64"/>
      <c r="B15" s="64"/>
      <c r="C15" s="65"/>
      <c r="D15" s="64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</row>
    <row r="16" spans="1:25" ht="12" x14ac:dyDescent="0.2">
      <c r="A16" s="73"/>
      <c r="B16" s="73"/>
      <c r="C16" s="73"/>
      <c r="D16" s="73"/>
      <c r="E16" s="74" t="s">
        <v>772</v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6"/>
    </row>
    <row r="17" spans="1:25" ht="24" x14ac:dyDescent="0.2">
      <c r="A17" s="77" t="s">
        <v>0</v>
      </c>
      <c r="B17" s="78" t="s">
        <v>773</v>
      </c>
      <c r="C17" s="78" t="s">
        <v>774</v>
      </c>
      <c r="D17" s="79" t="s">
        <v>775</v>
      </c>
      <c r="E17" s="80">
        <v>1950</v>
      </c>
      <c r="F17" s="80">
        <v>1955</v>
      </c>
      <c r="G17" s="80">
        <v>1960</v>
      </c>
      <c r="H17" s="80">
        <v>1965</v>
      </c>
      <c r="I17" s="80">
        <v>1970</v>
      </c>
      <c r="J17" s="80">
        <v>1975</v>
      </c>
      <c r="K17" s="80">
        <v>1980</v>
      </c>
      <c r="L17" s="80">
        <v>1985</v>
      </c>
      <c r="M17" s="80">
        <v>1990</v>
      </c>
      <c r="N17" s="80">
        <v>1995</v>
      </c>
      <c r="O17" s="80">
        <v>2000</v>
      </c>
      <c r="P17" s="80">
        <v>2005</v>
      </c>
      <c r="Q17" s="80">
        <v>2010</v>
      </c>
      <c r="R17" s="80">
        <v>2015</v>
      </c>
      <c r="S17" s="80">
        <v>2020</v>
      </c>
      <c r="T17" s="80">
        <v>2025</v>
      </c>
      <c r="U17" s="80">
        <v>2030</v>
      </c>
      <c r="V17" s="80">
        <v>2035</v>
      </c>
      <c r="W17" s="80">
        <v>2040</v>
      </c>
      <c r="X17" s="80">
        <v>2045</v>
      </c>
      <c r="Y17" s="80">
        <v>2050</v>
      </c>
    </row>
    <row r="18" spans="1:25" ht="12" x14ac:dyDescent="0.2">
      <c r="A18" s="81">
        <v>1</v>
      </c>
      <c r="B18" s="82" t="s">
        <v>294</v>
      </c>
      <c r="C18" s="83" t="s">
        <v>776</v>
      </c>
      <c r="D18" s="84">
        <v>900</v>
      </c>
      <c r="E18" s="85">
        <v>29.606530072733396</v>
      </c>
      <c r="F18" s="85">
        <v>31.635357690664684</v>
      </c>
      <c r="G18" s="85">
        <v>33.754493227437457</v>
      </c>
      <c r="H18" s="85">
        <v>35.587250752778012</v>
      </c>
      <c r="I18" s="85">
        <v>36.594705586031949</v>
      </c>
      <c r="J18" s="85">
        <v>37.719835819013532</v>
      </c>
      <c r="K18" s="85">
        <v>39.345874996563282</v>
      </c>
      <c r="L18" s="85">
        <v>41.198788682906397</v>
      </c>
      <c r="M18" s="85">
        <v>42.961027690209292</v>
      </c>
      <c r="N18" s="85">
        <v>44.779912918246062</v>
      </c>
      <c r="O18" s="85">
        <v>46.67704232288871</v>
      </c>
      <c r="P18" s="85">
        <v>49.156641939305672</v>
      </c>
      <c r="Q18" s="85">
        <v>51.663994706858198</v>
      </c>
      <c r="R18" s="85">
        <v>53.927846492806978</v>
      </c>
      <c r="S18" s="85">
        <v>56.17348318454124</v>
      </c>
      <c r="T18" s="85">
        <v>58.329728774667856</v>
      </c>
      <c r="U18" s="85">
        <v>60.427289332421694</v>
      </c>
      <c r="V18" s="85">
        <v>62.476326255909555</v>
      </c>
      <c r="W18" s="85">
        <v>64.47374318030981</v>
      </c>
      <c r="X18" s="85">
        <v>66.418409349864888</v>
      </c>
      <c r="Y18" s="85">
        <v>68.357320132001774</v>
      </c>
    </row>
    <row r="19" spans="1:25" ht="12" x14ac:dyDescent="0.2">
      <c r="A19" s="81">
        <v>2</v>
      </c>
      <c r="B19" s="86" t="s">
        <v>28</v>
      </c>
      <c r="C19" s="83" t="s">
        <v>25</v>
      </c>
      <c r="D19" s="84">
        <v>901</v>
      </c>
      <c r="E19" s="85">
        <v>54.767885503753277</v>
      </c>
      <c r="F19" s="85">
        <v>57.927289707853781</v>
      </c>
      <c r="G19" s="85">
        <v>61.092572401834765</v>
      </c>
      <c r="H19" s="85">
        <v>64.059722077246064</v>
      </c>
      <c r="I19" s="85">
        <v>66.802285407236525</v>
      </c>
      <c r="J19" s="85">
        <v>68.844234156605808</v>
      </c>
      <c r="K19" s="85">
        <v>70.288791922755195</v>
      </c>
      <c r="L19" s="85">
        <v>71.388755311069801</v>
      </c>
      <c r="M19" s="85">
        <v>72.351986253493365</v>
      </c>
      <c r="N19" s="85">
        <v>73.298606002908286</v>
      </c>
      <c r="O19" s="85">
        <v>74.24413410669888</v>
      </c>
      <c r="P19" s="85">
        <v>75.8618319791739</v>
      </c>
      <c r="Q19" s="85">
        <v>77.245412927275638</v>
      </c>
      <c r="R19" s="85">
        <v>78.126690937345259</v>
      </c>
      <c r="S19" s="85">
        <v>79.07179605165507</v>
      </c>
      <c r="T19" s="85">
        <v>80.16081274407324</v>
      </c>
      <c r="U19" s="85">
        <v>81.376053849991209</v>
      </c>
      <c r="V19" s="85">
        <v>82.687607762005399</v>
      </c>
      <c r="W19" s="85">
        <v>84.041322081777636</v>
      </c>
      <c r="X19" s="85">
        <v>85.356959988642231</v>
      </c>
      <c r="Y19" s="85">
        <v>86.588049351799086</v>
      </c>
    </row>
    <row r="20" spans="1:25" ht="12" x14ac:dyDescent="0.2">
      <c r="A20" s="81">
        <v>3</v>
      </c>
      <c r="B20" s="86" t="s">
        <v>31</v>
      </c>
      <c r="C20" s="83" t="s">
        <v>29</v>
      </c>
      <c r="D20" s="84">
        <v>902</v>
      </c>
      <c r="E20" s="85">
        <v>17.69587905157162</v>
      </c>
      <c r="F20" s="85">
        <v>19.709671910424419</v>
      </c>
      <c r="G20" s="85">
        <v>21.907063083803688</v>
      </c>
      <c r="H20" s="85">
        <v>23.976262006641839</v>
      </c>
      <c r="I20" s="85">
        <v>25.269435235927208</v>
      </c>
      <c r="J20" s="85">
        <v>26.939014403190182</v>
      </c>
      <c r="K20" s="85">
        <v>29.402778044629596</v>
      </c>
      <c r="L20" s="85">
        <v>32.233537266688316</v>
      </c>
      <c r="M20" s="85">
        <v>34.903701032065563</v>
      </c>
      <c r="N20" s="85">
        <v>37.486553682371586</v>
      </c>
      <c r="O20" s="85">
        <v>40.053016009789438</v>
      </c>
      <c r="P20" s="85">
        <v>43.093215494351725</v>
      </c>
      <c r="Q20" s="85">
        <v>46.143017971368494</v>
      </c>
      <c r="R20" s="85">
        <v>48.980517213988037</v>
      </c>
      <c r="S20" s="85">
        <v>51.720007347859408</v>
      </c>
      <c r="T20" s="85">
        <v>54.278339859940139</v>
      </c>
      <c r="U20" s="85">
        <v>56.705818222751169</v>
      </c>
      <c r="V20" s="85">
        <v>59.031389952408894</v>
      </c>
      <c r="W20" s="85">
        <v>61.265180184095414</v>
      </c>
      <c r="X20" s="85">
        <v>63.421910806817458</v>
      </c>
      <c r="Y20" s="85">
        <v>65.564610264251883</v>
      </c>
    </row>
    <row r="21" spans="1:25" ht="12" x14ac:dyDescent="0.2">
      <c r="A21" s="81">
        <v>4</v>
      </c>
      <c r="B21" s="87" t="s">
        <v>33</v>
      </c>
      <c r="C21" s="83" t="s">
        <v>32</v>
      </c>
      <c r="D21" s="84">
        <v>941</v>
      </c>
      <c r="E21" s="85">
        <v>7.538457524858666</v>
      </c>
      <c r="F21" s="85">
        <v>8.5295953627338665</v>
      </c>
      <c r="G21" s="85">
        <v>9.6597058539750122</v>
      </c>
      <c r="H21" s="85">
        <v>11.055471076468386</v>
      </c>
      <c r="I21" s="85">
        <v>12.845398846839828</v>
      </c>
      <c r="J21" s="85">
        <v>14.530163584974018</v>
      </c>
      <c r="K21" s="85">
        <v>17.134724478496135</v>
      </c>
      <c r="L21" s="85">
        <v>19.257123711567928</v>
      </c>
      <c r="M21" s="85">
        <v>21.50206609049625</v>
      </c>
      <c r="N21" s="85">
        <v>23.394839257489597</v>
      </c>
      <c r="O21" s="85">
        <v>25.017078435101407</v>
      </c>
      <c r="P21" s="85">
        <v>27.133572526292681</v>
      </c>
      <c r="Q21" s="85">
        <v>29.455183624842103</v>
      </c>
      <c r="R21" s="85">
        <v>31.982104014957436</v>
      </c>
      <c r="S21" s="85">
        <v>34.64095918044805</v>
      </c>
      <c r="T21" s="85">
        <v>37.444412544212099</v>
      </c>
      <c r="U21" s="85">
        <v>40.3635579847844</v>
      </c>
      <c r="V21" s="85">
        <v>43.35987816283015</v>
      </c>
      <c r="W21" s="85">
        <v>46.38230139259614</v>
      </c>
      <c r="X21" s="85">
        <v>49.423245734965278</v>
      </c>
      <c r="Y21" s="85">
        <v>52.472488152277442</v>
      </c>
    </row>
    <row r="22" spans="1:25" ht="12" x14ac:dyDescent="0.2">
      <c r="A22" s="81">
        <v>5</v>
      </c>
      <c r="B22" s="87" t="s">
        <v>35</v>
      </c>
      <c r="C22" s="83" t="s">
        <v>34</v>
      </c>
      <c r="D22" s="84">
        <v>934</v>
      </c>
      <c r="E22" s="85">
        <v>18.995441849566987</v>
      </c>
      <c r="F22" s="85">
        <v>21.133298975421713</v>
      </c>
      <c r="G22" s="85">
        <v>23.479235358624038</v>
      </c>
      <c r="H22" s="85">
        <v>25.645478630089229</v>
      </c>
      <c r="I22" s="85">
        <v>26.877756951348928</v>
      </c>
      <c r="J22" s="85">
        <v>28.544568079707531</v>
      </c>
      <c r="K22" s="85">
        <v>31.021346503654119</v>
      </c>
      <c r="L22" s="85">
        <v>33.986565048575841</v>
      </c>
      <c r="M22" s="85">
        <v>36.767492809954149</v>
      </c>
      <c r="N22" s="85">
        <v>39.551975978127409</v>
      </c>
      <c r="O22" s="85">
        <v>42.383241611197285</v>
      </c>
      <c r="P22" s="85">
        <v>45.722481748367102</v>
      </c>
      <c r="Q22" s="85">
        <v>49.04901256425773</v>
      </c>
      <c r="R22" s="85">
        <v>52.123891042347928</v>
      </c>
      <c r="S22" s="85">
        <v>55.084256260765741</v>
      </c>
      <c r="T22" s="85">
        <v>57.821215734628716</v>
      </c>
      <c r="U22" s="85">
        <v>60.384496998964032</v>
      </c>
      <c r="V22" s="85">
        <v>62.804166313407158</v>
      </c>
      <c r="W22" s="85">
        <v>65.093540287043623</v>
      </c>
      <c r="X22" s="85">
        <v>67.26369224454298</v>
      </c>
      <c r="Y22" s="85">
        <v>69.391690737652695</v>
      </c>
    </row>
    <row r="23" spans="1:25" ht="12" x14ac:dyDescent="0.2">
      <c r="A23" s="81">
        <v>6</v>
      </c>
      <c r="B23" s="86" t="s">
        <v>37</v>
      </c>
      <c r="C23" s="83" t="s">
        <v>776</v>
      </c>
      <c r="D23" s="84">
        <v>948</v>
      </c>
      <c r="E23" s="85">
        <v>20.330469948797006</v>
      </c>
      <c r="F23" s="85">
        <v>22.288855263409395</v>
      </c>
      <c r="G23" s="85">
        <v>24.291074316196358</v>
      </c>
      <c r="H23" s="85">
        <v>26.3630354017935</v>
      </c>
      <c r="I23" s="85">
        <v>28.552233440429642</v>
      </c>
      <c r="J23" s="85">
        <v>30.910923805916241</v>
      </c>
      <c r="K23" s="85">
        <v>33.356144224762623</v>
      </c>
      <c r="L23" s="85">
        <v>35.686423857723405</v>
      </c>
      <c r="M23" s="85">
        <v>37.881113514984165</v>
      </c>
      <c r="N23" s="85">
        <v>39.607985943857045</v>
      </c>
      <c r="O23" s="85">
        <v>41.228636168278086</v>
      </c>
      <c r="P23" s="85">
        <v>43.012488639551258</v>
      </c>
      <c r="Q23" s="85">
        <v>44.929233189582021</v>
      </c>
      <c r="R23" s="85">
        <v>46.818513680724735</v>
      </c>
      <c r="S23" s="85">
        <v>48.786034109861461</v>
      </c>
      <c r="T23" s="85">
        <v>50.858105446234511</v>
      </c>
      <c r="U23" s="85">
        <v>53.066727407096892</v>
      </c>
      <c r="V23" s="85">
        <v>55.393716739726742</v>
      </c>
      <c r="W23" s="85">
        <v>57.795473858104252</v>
      </c>
      <c r="X23" s="85">
        <v>60.22995834929592</v>
      </c>
      <c r="Y23" s="85">
        <v>62.661305491632334</v>
      </c>
    </row>
    <row r="24" spans="1:25" ht="12" x14ac:dyDescent="0.2">
      <c r="A24" s="81">
        <v>7</v>
      </c>
      <c r="B24" s="86" t="s">
        <v>44</v>
      </c>
      <c r="C24" s="83" t="s">
        <v>36</v>
      </c>
      <c r="D24" s="84">
        <v>1503</v>
      </c>
      <c r="E24" s="85">
        <v>58.505642413147029</v>
      </c>
      <c r="F24" s="85">
        <v>61.14313152384431</v>
      </c>
      <c r="G24" s="85">
        <v>63.76177931405843</v>
      </c>
      <c r="H24" s="85">
        <v>66.250688258198466</v>
      </c>
      <c r="I24" s="85">
        <v>68.680936305759602</v>
      </c>
      <c r="J24" s="85">
        <v>70.448110085776591</v>
      </c>
      <c r="K24" s="85">
        <v>71.847419072837965</v>
      </c>
      <c r="L24" s="85">
        <v>73.114168722653943</v>
      </c>
      <c r="M24" s="85">
        <v>74.426863343481443</v>
      </c>
      <c r="N24" s="85">
        <v>75.673370501249366</v>
      </c>
      <c r="O24" s="85">
        <v>76.798962646624631</v>
      </c>
      <c r="P24" s="85">
        <v>78.594374150152774</v>
      </c>
      <c r="Q24" s="85">
        <v>80.047800560350751</v>
      </c>
      <c r="R24" s="85">
        <v>80.946103871479963</v>
      </c>
      <c r="S24" s="85">
        <v>81.851827491792392</v>
      </c>
      <c r="T24" s="85">
        <v>82.844832466718898</v>
      </c>
      <c r="U24" s="85">
        <v>83.917327447611413</v>
      </c>
      <c r="V24" s="85">
        <v>85.049748745584537</v>
      </c>
      <c r="W24" s="85">
        <v>86.207828723075579</v>
      </c>
      <c r="X24" s="85">
        <v>87.337806127684914</v>
      </c>
      <c r="Y24" s="85">
        <v>88.39393655851508</v>
      </c>
    </row>
    <row r="25" spans="1:25" ht="12" x14ac:dyDescent="0.2">
      <c r="A25" s="81">
        <v>8</v>
      </c>
      <c r="B25" s="86" t="s">
        <v>47</v>
      </c>
      <c r="C25" s="83" t="s">
        <v>36</v>
      </c>
      <c r="D25" s="84">
        <v>1517</v>
      </c>
      <c r="E25" s="85">
        <v>19.892684349407194</v>
      </c>
      <c r="F25" s="85">
        <v>22.165921669703661</v>
      </c>
      <c r="G25" s="85">
        <v>24.547163039744849</v>
      </c>
      <c r="H25" s="85">
        <v>26.67644684076615</v>
      </c>
      <c r="I25" s="85">
        <v>27.831179302579283</v>
      </c>
      <c r="J25" s="85">
        <v>29.36222551795014</v>
      </c>
      <c r="K25" s="85">
        <v>31.656522021845046</v>
      </c>
      <c r="L25" s="85">
        <v>34.270430441256714</v>
      </c>
      <c r="M25" s="85">
        <v>36.714829550540635</v>
      </c>
      <c r="N25" s="85">
        <v>39.141756437806031</v>
      </c>
      <c r="O25" s="85">
        <v>41.642812547061624</v>
      </c>
      <c r="P25" s="85">
        <v>44.721059624682347</v>
      </c>
      <c r="Q25" s="85">
        <v>47.860477708378909</v>
      </c>
      <c r="R25" s="85">
        <v>50.82975369061721</v>
      </c>
      <c r="S25" s="85">
        <v>53.735090680156027</v>
      </c>
      <c r="T25" s="85">
        <v>56.462198739986846</v>
      </c>
      <c r="U25" s="85">
        <v>59.046764964794576</v>
      </c>
      <c r="V25" s="85">
        <v>61.512841362369507</v>
      </c>
      <c r="W25" s="85">
        <v>63.864765501914547</v>
      </c>
      <c r="X25" s="85">
        <v>66.112066440225249</v>
      </c>
      <c r="Y25" s="85">
        <v>68.322768493859712</v>
      </c>
    </row>
    <row r="26" spans="1:25" ht="12" x14ac:dyDescent="0.2">
      <c r="A26" s="81">
        <v>9</v>
      </c>
      <c r="B26" s="87" t="s">
        <v>48</v>
      </c>
      <c r="C26" s="83" t="s">
        <v>36</v>
      </c>
      <c r="D26" s="84">
        <v>1502</v>
      </c>
      <c r="E26" s="85">
        <v>22.075583969530445</v>
      </c>
      <c r="F26" s="85">
        <v>25.077719222252831</v>
      </c>
      <c r="G26" s="85">
        <v>28.404682121853753</v>
      </c>
      <c r="H26" s="85">
        <v>31.263534430646772</v>
      </c>
      <c r="I26" s="85">
        <v>32.190306303237463</v>
      </c>
      <c r="J26" s="85">
        <v>33.590907452455731</v>
      </c>
      <c r="K26" s="85">
        <v>36.278046180687575</v>
      </c>
      <c r="L26" s="85">
        <v>39.791587977009492</v>
      </c>
      <c r="M26" s="85">
        <v>42.914486960113784</v>
      </c>
      <c r="N26" s="85">
        <v>46.440478364684893</v>
      </c>
      <c r="O26" s="85">
        <v>50.260085632587369</v>
      </c>
      <c r="P26" s="85">
        <v>55.021504373903809</v>
      </c>
      <c r="Q26" s="85">
        <v>59.761851196645424</v>
      </c>
      <c r="R26" s="85">
        <v>64.118183416454173</v>
      </c>
      <c r="S26" s="85">
        <v>68.200475008778312</v>
      </c>
      <c r="T26" s="85">
        <v>71.747562994506453</v>
      </c>
      <c r="U26" s="85">
        <v>74.761100753710551</v>
      </c>
      <c r="V26" s="85">
        <v>77.275289540596575</v>
      </c>
      <c r="W26" s="85">
        <v>79.336381013868845</v>
      </c>
      <c r="X26" s="85">
        <v>81.017867181066066</v>
      </c>
      <c r="Y26" s="85">
        <v>82.563179440757253</v>
      </c>
    </row>
    <row r="27" spans="1:25" ht="12" x14ac:dyDescent="0.2">
      <c r="A27" s="81">
        <v>10</v>
      </c>
      <c r="B27" s="87" t="s">
        <v>49</v>
      </c>
      <c r="C27" s="83" t="s">
        <v>36</v>
      </c>
      <c r="D27" s="84">
        <v>1501</v>
      </c>
      <c r="E27" s="85">
        <v>17.210739362466683</v>
      </c>
      <c r="F27" s="85">
        <v>18.560406008158591</v>
      </c>
      <c r="G27" s="85">
        <v>19.852260778929832</v>
      </c>
      <c r="H27" s="85">
        <v>21.171846540614322</v>
      </c>
      <c r="I27" s="85">
        <v>22.589011815041989</v>
      </c>
      <c r="J27" s="85">
        <v>24.334805203352108</v>
      </c>
      <c r="K27" s="85">
        <v>26.347290293498126</v>
      </c>
      <c r="L27" s="85">
        <v>28.161741430464758</v>
      </c>
      <c r="M27" s="85">
        <v>30.024356579475299</v>
      </c>
      <c r="N27" s="85">
        <v>31.590803428298031</v>
      </c>
      <c r="O27" s="85">
        <v>33.144615408768821</v>
      </c>
      <c r="P27" s="85">
        <v>35.024033001458513</v>
      </c>
      <c r="Q27" s="85">
        <v>37.116060763381121</v>
      </c>
      <c r="R27" s="85">
        <v>39.248465433443229</v>
      </c>
      <c r="S27" s="85">
        <v>41.598437799329247</v>
      </c>
      <c r="T27" s="85">
        <v>44.175609849106912</v>
      </c>
      <c r="U27" s="85">
        <v>46.950021256804419</v>
      </c>
      <c r="V27" s="85">
        <v>49.886663336761636</v>
      </c>
      <c r="W27" s="85">
        <v>52.92034570346302</v>
      </c>
      <c r="X27" s="85">
        <v>55.988834569486436</v>
      </c>
      <c r="Y27" s="85">
        <v>59.030817360498645</v>
      </c>
    </row>
    <row r="28" spans="1:25" ht="12" x14ac:dyDescent="0.2">
      <c r="A28" s="81">
        <v>11</v>
      </c>
      <c r="B28" s="86" t="s">
        <v>50</v>
      </c>
      <c r="C28" s="83" t="s">
        <v>36</v>
      </c>
      <c r="D28" s="84">
        <v>1500</v>
      </c>
      <c r="E28" s="85">
        <v>9.3156317408087101</v>
      </c>
      <c r="F28" s="85">
        <v>10.387924717420205</v>
      </c>
      <c r="G28" s="85">
        <v>11.901949699244833</v>
      </c>
      <c r="H28" s="85">
        <v>13.468304206780793</v>
      </c>
      <c r="I28" s="85">
        <v>15.661715543687245</v>
      </c>
      <c r="J28" s="85">
        <v>17.474378044096795</v>
      </c>
      <c r="K28" s="85">
        <v>19.107085721508003</v>
      </c>
      <c r="L28" s="85">
        <v>20.885001654375372</v>
      </c>
      <c r="M28" s="85">
        <v>22.76411393218272</v>
      </c>
      <c r="N28" s="85">
        <v>24.349608575031993</v>
      </c>
      <c r="O28" s="85">
        <v>25.677213330961283</v>
      </c>
      <c r="P28" s="85">
        <v>27.156749254540845</v>
      </c>
      <c r="Q28" s="85">
        <v>28.907543593295522</v>
      </c>
      <c r="R28" s="85">
        <v>30.931360353431597</v>
      </c>
      <c r="S28" s="85">
        <v>33.173948496775445</v>
      </c>
      <c r="T28" s="85">
        <v>35.653889206787568</v>
      </c>
      <c r="U28" s="85">
        <v>38.342296628706123</v>
      </c>
      <c r="V28" s="85">
        <v>41.195551114564708</v>
      </c>
      <c r="W28" s="85">
        <v>44.156116270257236</v>
      </c>
      <c r="X28" s="85">
        <v>47.166581898853401</v>
      </c>
      <c r="Y28" s="85">
        <v>50.212302040042346</v>
      </c>
    </row>
    <row r="29" spans="1:25" ht="12" x14ac:dyDescent="0.2">
      <c r="A29" s="81">
        <v>12</v>
      </c>
      <c r="B29" s="86" t="s">
        <v>648</v>
      </c>
      <c r="C29" s="83" t="s">
        <v>39</v>
      </c>
      <c r="D29" s="84">
        <v>947</v>
      </c>
      <c r="E29" s="85">
        <v>11.102419295161106</v>
      </c>
      <c r="F29" s="85">
        <v>12.85058657018849</v>
      </c>
      <c r="G29" s="85">
        <v>14.894419804318309</v>
      </c>
      <c r="H29" s="85">
        <v>16.515058654986721</v>
      </c>
      <c r="I29" s="85">
        <v>18.300279407247576</v>
      </c>
      <c r="J29" s="85">
        <v>20.41687196275495</v>
      </c>
      <c r="K29" s="85">
        <v>22.593639136180368</v>
      </c>
      <c r="L29" s="85">
        <v>24.897237220477681</v>
      </c>
      <c r="M29" s="85">
        <v>27.473934738321287</v>
      </c>
      <c r="N29" s="85">
        <v>29.569987429963913</v>
      </c>
      <c r="O29" s="85">
        <v>31.416784608773025</v>
      </c>
      <c r="P29" s="85">
        <v>33.701103685449709</v>
      </c>
      <c r="Q29" s="85">
        <v>36.148916899844288</v>
      </c>
      <c r="R29" s="85">
        <v>38.775612460274054</v>
      </c>
      <c r="S29" s="85">
        <v>41.449558621525654</v>
      </c>
      <c r="T29" s="85">
        <v>44.189237416771284</v>
      </c>
      <c r="U29" s="85">
        <v>46.968177046415363</v>
      </c>
      <c r="V29" s="85">
        <v>49.750453516342318</v>
      </c>
      <c r="W29" s="85">
        <v>52.517698725817176</v>
      </c>
      <c r="X29" s="85">
        <v>55.286514324613044</v>
      </c>
      <c r="Y29" s="85">
        <v>58.050655374630843</v>
      </c>
    </row>
    <row r="30" spans="1:25" ht="12" x14ac:dyDescent="0.2">
      <c r="A30" s="81">
        <v>13</v>
      </c>
      <c r="B30" s="88" t="s">
        <v>777</v>
      </c>
      <c r="C30" s="83" t="s">
        <v>776</v>
      </c>
      <c r="D30" s="84">
        <v>903</v>
      </c>
      <c r="E30" s="85">
        <v>14.28213551685584</v>
      </c>
      <c r="F30" s="85">
        <v>16.307097747288555</v>
      </c>
      <c r="G30" s="85">
        <v>18.590184499157935</v>
      </c>
      <c r="H30" s="85">
        <v>20.575075682705421</v>
      </c>
      <c r="I30" s="85">
        <v>22.550240548238897</v>
      </c>
      <c r="J30" s="85">
        <v>24.694774975201245</v>
      </c>
      <c r="K30" s="85">
        <v>26.794308892255696</v>
      </c>
      <c r="L30" s="85">
        <v>29.074356672346909</v>
      </c>
      <c r="M30" s="85">
        <v>31.535091192034859</v>
      </c>
      <c r="N30" s="85">
        <v>33.45093897348071</v>
      </c>
      <c r="O30" s="85">
        <v>34.981592996863398</v>
      </c>
      <c r="P30" s="85">
        <v>36.878156196995974</v>
      </c>
      <c r="Q30" s="85">
        <v>38.93358124843779</v>
      </c>
      <c r="R30" s="85">
        <v>41.154008377779725</v>
      </c>
      <c r="S30" s="85">
        <v>43.451733808574986</v>
      </c>
      <c r="T30" s="85">
        <v>45.862959457871419</v>
      </c>
      <c r="U30" s="85">
        <v>48.370746113024829</v>
      </c>
      <c r="V30" s="85">
        <v>50.947856880778787</v>
      </c>
      <c r="W30" s="85">
        <v>53.571422543383129</v>
      </c>
      <c r="X30" s="85">
        <v>56.237021894179229</v>
      </c>
      <c r="Y30" s="85">
        <v>58.907482038540849</v>
      </c>
    </row>
    <row r="31" spans="1:25" ht="12" x14ac:dyDescent="0.2">
      <c r="A31" s="81">
        <v>14</v>
      </c>
      <c r="B31" s="89" t="s">
        <v>70</v>
      </c>
      <c r="C31" s="83" t="s">
        <v>776</v>
      </c>
      <c r="D31" s="84">
        <v>910</v>
      </c>
      <c r="E31" s="85">
        <v>5.7470691189736618</v>
      </c>
      <c r="F31" s="85">
        <v>6.6745058704601261</v>
      </c>
      <c r="G31" s="85">
        <v>7.7383083169014686</v>
      </c>
      <c r="H31" s="85">
        <v>9.065763990750801</v>
      </c>
      <c r="I31" s="85">
        <v>10.655932017596552</v>
      </c>
      <c r="J31" s="85">
        <v>12.463801726152749</v>
      </c>
      <c r="K31" s="85">
        <v>14.559872298388365</v>
      </c>
      <c r="L31" s="85">
        <v>16.199446620526</v>
      </c>
      <c r="M31" s="85">
        <v>18.047526438962606</v>
      </c>
      <c r="N31" s="85">
        <v>19.727900634239198</v>
      </c>
      <c r="O31" s="85">
        <v>21.044651435433025</v>
      </c>
      <c r="P31" s="85">
        <v>22.516390618159818</v>
      </c>
      <c r="Q31" s="85">
        <v>24.35347944438044</v>
      </c>
      <c r="R31" s="85">
        <v>26.559887921741232</v>
      </c>
      <c r="S31" s="85">
        <v>28.970019391409163</v>
      </c>
      <c r="T31" s="85">
        <v>31.623186604913951</v>
      </c>
      <c r="U31" s="85">
        <v>34.491539830780276</v>
      </c>
      <c r="V31" s="85">
        <v>37.528244981301491</v>
      </c>
      <c r="W31" s="85">
        <v>40.660382601637529</v>
      </c>
      <c r="X31" s="85">
        <v>43.845533035308058</v>
      </c>
      <c r="Y31" s="85">
        <v>47.089645226385592</v>
      </c>
    </row>
    <row r="32" spans="1:25" ht="12" x14ac:dyDescent="0.2">
      <c r="A32" s="81">
        <v>15</v>
      </c>
      <c r="B32" s="90" t="s">
        <v>72</v>
      </c>
      <c r="C32" s="83" t="s">
        <v>776</v>
      </c>
      <c r="D32" s="84">
        <v>108</v>
      </c>
      <c r="E32" s="85">
        <v>1.7310000000000001</v>
      </c>
      <c r="F32" s="85">
        <v>1.8959999999999999</v>
      </c>
      <c r="G32" s="85">
        <v>2.077</v>
      </c>
      <c r="H32" s="85">
        <v>2.294</v>
      </c>
      <c r="I32" s="85">
        <v>2.8450000000000002</v>
      </c>
      <c r="J32" s="85">
        <v>3.5249999999999999</v>
      </c>
      <c r="K32" s="85">
        <v>4.3390000000000004</v>
      </c>
      <c r="L32" s="85">
        <v>5.2210000000000001</v>
      </c>
      <c r="M32" s="85">
        <v>6.2709999999999999</v>
      </c>
      <c r="N32" s="85">
        <v>7.2110000000000003</v>
      </c>
      <c r="O32" s="85">
        <v>8.2460000000000004</v>
      </c>
      <c r="P32" s="85">
        <v>9.375</v>
      </c>
      <c r="Q32" s="85">
        <v>10.641999999999999</v>
      </c>
      <c r="R32" s="85">
        <v>12.077999999999999</v>
      </c>
      <c r="S32" s="85">
        <v>13.708</v>
      </c>
      <c r="T32" s="85">
        <v>15.544</v>
      </c>
      <c r="U32" s="85">
        <v>17.597999999999999</v>
      </c>
      <c r="V32" s="85">
        <v>19.859000000000002</v>
      </c>
      <c r="W32" s="85">
        <v>22.324000000000002</v>
      </c>
      <c r="X32" s="85">
        <v>25</v>
      </c>
      <c r="Y32" s="85">
        <v>27.881</v>
      </c>
    </row>
    <row r="33" spans="1:25" ht="12" x14ac:dyDescent="0.2">
      <c r="A33" s="81">
        <v>16</v>
      </c>
      <c r="B33" s="90" t="s">
        <v>74</v>
      </c>
      <c r="C33" s="83" t="s">
        <v>776</v>
      </c>
      <c r="D33" s="84">
        <v>174</v>
      </c>
      <c r="E33" s="85">
        <v>6.601</v>
      </c>
      <c r="F33" s="85">
        <v>9.15</v>
      </c>
      <c r="G33" s="85">
        <v>12.551</v>
      </c>
      <c r="H33" s="85">
        <v>16.978000000000002</v>
      </c>
      <c r="I33" s="85">
        <v>19.39</v>
      </c>
      <c r="J33" s="85">
        <v>21.239000000000001</v>
      </c>
      <c r="K33" s="85">
        <v>23.215</v>
      </c>
      <c r="L33" s="85">
        <v>25.469000000000001</v>
      </c>
      <c r="M33" s="85">
        <v>27.869</v>
      </c>
      <c r="N33" s="85">
        <v>28.300999999999998</v>
      </c>
      <c r="O33" s="85">
        <v>28.08</v>
      </c>
      <c r="P33" s="85">
        <v>27.875</v>
      </c>
      <c r="Q33" s="85">
        <v>27.972999999999999</v>
      </c>
      <c r="R33" s="85">
        <v>28.47</v>
      </c>
      <c r="S33" s="85">
        <v>29.38</v>
      </c>
      <c r="T33" s="85">
        <v>30.722000000000001</v>
      </c>
      <c r="U33" s="85">
        <v>32.523000000000003</v>
      </c>
      <c r="V33" s="85">
        <v>34.551000000000002</v>
      </c>
      <c r="W33" s="85">
        <v>36.636000000000003</v>
      </c>
      <c r="X33" s="85">
        <v>38.773000000000003</v>
      </c>
      <c r="Y33" s="85">
        <v>40.954000000000001</v>
      </c>
    </row>
    <row r="34" spans="1:25" ht="12" x14ac:dyDescent="0.2">
      <c r="A34" s="81">
        <v>17</v>
      </c>
      <c r="B34" s="90" t="s">
        <v>75</v>
      </c>
      <c r="C34" s="83" t="s">
        <v>776</v>
      </c>
      <c r="D34" s="84">
        <v>262</v>
      </c>
      <c r="E34" s="85">
        <v>39.81</v>
      </c>
      <c r="F34" s="85">
        <v>45.011000000000003</v>
      </c>
      <c r="G34" s="85">
        <v>50.325000000000003</v>
      </c>
      <c r="H34" s="85">
        <v>56.109000000000002</v>
      </c>
      <c r="I34" s="85">
        <v>61.777000000000001</v>
      </c>
      <c r="J34" s="85">
        <v>67.141999999999996</v>
      </c>
      <c r="K34" s="85">
        <v>72.096000000000004</v>
      </c>
      <c r="L34" s="85">
        <v>74.924999999999997</v>
      </c>
      <c r="M34" s="85">
        <v>75.956999999999994</v>
      </c>
      <c r="N34" s="85">
        <v>76.3</v>
      </c>
      <c r="O34" s="85">
        <v>76.531999999999996</v>
      </c>
      <c r="P34" s="85">
        <v>76.760999999999996</v>
      </c>
      <c r="Q34" s="85">
        <v>76.998999999999995</v>
      </c>
      <c r="R34" s="85">
        <v>77.417000000000002</v>
      </c>
      <c r="S34" s="85">
        <v>78.061999999999998</v>
      </c>
      <c r="T34" s="85">
        <v>78.92</v>
      </c>
      <c r="U34" s="85">
        <v>79.968999999999994</v>
      </c>
      <c r="V34" s="85">
        <v>81.183999999999997</v>
      </c>
      <c r="W34" s="85">
        <v>82.417000000000002</v>
      </c>
      <c r="X34" s="85">
        <v>83.587000000000003</v>
      </c>
      <c r="Y34" s="85">
        <v>84.691999999999993</v>
      </c>
    </row>
    <row r="35" spans="1:25" ht="12" x14ac:dyDescent="0.2">
      <c r="A35" s="81">
        <v>18</v>
      </c>
      <c r="B35" s="90" t="s">
        <v>76</v>
      </c>
      <c r="C35" s="83" t="s">
        <v>776</v>
      </c>
      <c r="D35" s="84">
        <v>232</v>
      </c>
      <c r="E35" s="85">
        <v>7.1</v>
      </c>
      <c r="F35" s="85">
        <v>8.3510000000000009</v>
      </c>
      <c r="G35" s="85">
        <v>9.7989999999999995</v>
      </c>
      <c r="H35" s="85">
        <v>11.465999999999999</v>
      </c>
      <c r="I35" s="85">
        <v>12.678000000000001</v>
      </c>
      <c r="J35" s="85">
        <v>13.510999999999999</v>
      </c>
      <c r="K35" s="85">
        <v>14.39</v>
      </c>
      <c r="L35" s="85">
        <v>15.757</v>
      </c>
      <c r="M35" s="85">
        <v>18.905000000000001</v>
      </c>
      <c r="N35" s="85">
        <v>22.513999999999999</v>
      </c>
      <c r="O35" s="85">
        <v>26.587</v>
      </c>
      <c r="P35" s="85">
        <v>31.099</v>
      </c>
      <c r="Q35" s="85">
        <v>35.174999999999997</v>
      </c>
      <c r="R35" s="85">
        <v>38.206000000000003</v>
      </c>
      <c r="S35" s="85">
        <v>41.347000000000001</v>
      </c>
      <c r="T35" s="85">
        <v>44.557000000000002</v>
      </c>
      <c r="U35" s="85">
        <v>47.786000000000001</v>
      </c>
      <c r="V35" s="85">
        <v>50.963999999999999</v>
      </c>
      <c r="W35" s="85">
        <v>54.055999999999997</v>
      </c>
      <c r="X35" s="85">
        <v>57.119</v>
      </c>
      <c r="Y35" s="85">
        <v>60.128999999999998</v>
      </c>
    </row>
    <row r="36" spans="1:25" ht="12" x14ac:dyDescent="0.2">
      <c r="A36" s="81">
        <v>19</v>
      </c>
      <c r="B36" s="90" t="s">
        <v>77</v>
      </c>
      <c r="C36" s="83" t="s">
        <v>776</v>
      </c>
      <c r="D36" s="84">
        <v>231</v>
      </c>
      <c r="E36" s="85">
        <v>4.5999999999999996</v>
      </c>
      <c r="F36" s="85">
        <v>5.444</v>
      </c>
      <c r="G36" s="85">
        <v>6.4329999999999998</v>
      </c>
      <c r="H36" s="85">
        <v>7.5869999999999997</v>
      </c>
      <c r="I36" s="85">
        <v>8.5879999999999992</v>
      </c>
      <c r="J36" s="85">
        <v>9.4600000000000009</v>
      </c>
      <c r="K36" s="85">
        <v>10.41</v>
      </c>
      <c r="L36" s="85">
        <v>11.452999999999999</v>
      </c>
      <c r="M36" s="85">
        <v>12.621</v>
      </c>
      <c r="N36" s="85">
        <v>13.827</v>
      </c>
      <c r="O36" s="85">
        <v>14.74</v>
      </c>
      <c r="P36" s="85">
        <v>15.7</v>
      </c>
      <c r="Q36" s="85">
        <v>17.318999999999999</v>
      </c>
      <c r="R36" s="85">
        <v>19.428000000000001</v>
      </c>
      <c r="S36" s="85">
        <v>21.695</v>
      </c>
      <c r="T36" s="85">
        <v>24.172999999999998</v>
      </c>
      <c r="U36" s="85">
        <v>26.856000000000002</v>
      </c>
      <c r="V36" s="85">
        <v>29.724</v>
      </c>
      <c r="W36" s="85">
        <v>32.74</v>
      </c>
      <c r="X36" s="85">
        <v>35.840000000000003</v>
      </c>
      <c r="Y36" s="85">
        <v>39.051000000000002</v>
      </c>
    </row>
    <row r="37" spans="1:25" ht="12" x14ac:dyDescent="0.2">
      <c r="A37" s="81">
        <v>20</v>
      </c>
      <c r="B37" s="90" t="s">
        <v>78</v>
      </c>
      <c r="C37" s="83" t="s">
        <v>776</v>
      </c>
      <c r="D37" s="84">
        <v>404</v>
      </c>
      <c r="E37" s="85">
        <v>5.59</v>
      </c>
      <c r="F37" s="85">
        <v>6.4189999999999996</v>
      </c>
      <c r="G37" s="85">
        <v>7.3620000000000001</v>
      </c>
      <c r="H37" s="85">
        <v>8.6050000000000004</v>
      </c>
      <c r="I37" s="85">
        <v>10.295</v>
      </c>
      <c r="J37" s="85">
        <v>12.914</v>
      </c>
      <c r="K37" s="85">
        <v>15.583</v>
      </c>
      <c r="L37" s="85">
        <v>16.079000000000001</v>
      </c>
      <c r="M37" s="85">
        <v>16.748000000000001</v>
      </c>
      <c r="N37" s="85">
        <v>18.263000000000002</v>
      </c>
      <c r="O37" s="85">
        <v>19.891999999999999</v>
      </c>
      <c r="P37" s="85">
        <v>21.675000000000001</v>
      </c>
      <c r="Q37" s="85">
        <v>23.571000000000002</v>
      </c>
      <c r="R37" s="85">
        <v>25.658000000000001</v>
      </c>
      <c r="S37" s="85">
        <v>27.995000000000001</v>
      </c>
      <c r="T37" s="85">
        <v>30.588000000000001</v>
      </c>
      <c r="U37" s="85">
        <v>33.427</v>
      </c>
      <c r="V37" s="85">
        <v>36.478999999999999</v>
      </c>
      <c r="W37" s="85">
        <v>39.664000000000001</v>
      </c>
      <c r="X37" s="85">
        <v>42.942</v>
      </c>
      <c r="Y37" s="85">
        <v>46.283000000000001</v>
      </c>
    </row>
    <row r="38" spans="1:25" ht="12" x14ac:dyDescent="0.2">
      <c r="A38" s="81">
        <v>21</v>
      </c>
      <c r="B38" s="90" t="s">
        <v>79</v>
      </c>
      <c r="C38" s="83" t="s">
        <v>776</v>
      </c>
      <c r="D38" s="84">
        <v>450</v>
      </c>
      <c r="E38" s="85">
        <v>7.8</v>
      </c>
      <c r="F38" s="85">
        <v>9.1219999999999999</v>
      </c>
      <c r="G38" s="85">
        <v>10.641999999999999</v>
      </c>
      <c r="H38" s="85">
        <v>12.379</v>
      </c>
      <c r="I38" s="85">
        <v>14.1</v>
      </c>
      <c r="J38" s="85">
        <v>16.334</v>
      </c>
      <c r="K38" s="85">
        <v>18.524000000000001</v>
      </c>
      <c r="L38" s="85">
        <v>20.933</v>
      </c>
      <c r="M38" s="85">
        <v>23.565999999999999</v>
      </c>
      <c r="N38" s="85">
        <v>25.795999999999999</v>
      </c>
      <c r="O38" s="85">
        <v>27.120999999999999</v>
      </c>
      <c r="P38" s="85">
        <v>28.814</v>
      </c>
      <c r="Q38" s="85">
        <v>31.937999999999999</v>
      </c>
      <c r="R38" s="85">
        <v>35.192999999999998</v>
      </c>
      <c r="S38" s="85">
        <v>38.533999999999999</v>
      </c>
      <c r="T38" s="85">
        <v>41.904000000000003</v>
      </c>
      <c r="U38" s="85">
        <v>45.24</v>
      </c>
      <c r="V38" s="85">
        <v>48.451000000000001</v>
      </c>
      <c r="W38" s="85">
        <v>51.625999999999998</v>
      </c>
      <c r="X38" s="85">
        <v>54.787999999999997</v>
      </c>
      <c r="Y38" s="85">
        <v>57.911000000000001</v>
      </c>
    </row>
    <row r="39" spans="1:25" ht="12" x14ac:dyDescent="0.2">
      <c r="A39" s="81">
        <v>22</v>
      </c>
      <c r="B39" s="90" t="s">
        <v>80</v>
      </c>
      <c r="C39" s="83" t="s">
        <v>776</v>
      </c>
      <c r="D39" s="84">
        <v>454</v>
      </c>
      <c r="E39" s="85">
        <v>3.5059999999999998</v>
      </c>
      <c r="F39" s="85">
        <v>3.9239999999999999</v>
      </c>
      <c r="G39" s="85">
        <v>4.3899999999999997</v>
      </c>
      <c r="H39" s="85">
        <v>4.9080000000000004</v>
      </c>
      <c r="I39" s="85">
        <v>6.0529999999999999</v>
      </c>
      <c r="J39" s="85">
        <v>7.6520000000000001</v>
      </c>
      <c r="K39" s="85">
        <v>9.0500000000000007</v>
      </c>
      <c r="L39" s="85">
        <v>10.163</v>
      </c>
      <c r="M39" s="85">
        <v>11.56</v>
      </c>
      <c r="N39" s="85">
        <v>13.263</v>
      </c>
      <c r="O39" s="85">
        <v>14.61</v>
      </c>
      <c r="P39" s="85">
        <v>15.054</v>
      </c>
      <c r="Q39" s="85">
        <v>15.544</v>
      </c>
      <c r="R39" s="85">
        <v>16.312999999999999</v>
      </c>
      <c r="S39" s="85">
        <v>17.427</v>
      </c>
      <c r="T39" s="85">
        <v>18.933</v>
      </c>
      <c r="U39" s="85">
        <v>20.885999999999999</v>
      </c>
      <c r="V39" s="85">
        <v>23.32</v>
      </c>
      <c r="W39" s="85">
        <v>26.033000000000001</v>
      </c>
      <c r="X39" s="85">
        <v>28.942</v>
      </c>
      <c r="Y39" s="85">
        <v>32.034999999999997</v>
      </c>
    </row>
    <row r="40" spans="1:25" ht="12" x14ac:dyDescent="0.2">
      <c r="A40" s="81">
        <v>23</v>
      </c>
      <c r="B40" s="90" t="s">
        <v>81</v>
      </c>
      <c r="C40" s="83">
        <v>1</v>
      </c>
      <c r="D40" s="84">
        <v>480</v>
      </c>
      <c r="E40" s="85">
        <v>29.327000000000002</v>
      </c>
      <c r="F40" s="85">
        <v>31.619</v>
      </c>
      <c r="G40" s="85">
        <v>35.110999999999997</v>
      </c>
      <c r="H40" s="85">
        <v>38.767000000000003</v>
      </c>
      <c r="I40" s="85">
        <v>42.555999999999997</v>
      </c>
      <c r="J40" s="85">
        <v>43.442999999999998</v>
      </c>
      <c r="K40" s="85">
        <v>42.350999999999999</v>
      </c>
      <c r="L40" s="85">
        <v>42.325000000000003</v>
      </c>
      <c r="M40" s="85">
        <v>43.9</v>
      </c>
      <c r="N40" s="85">
        <v>43.283999999999999</v>
      </c>
      <c r="O40" s="85">
        <v>42.67</v>
      </c>
      <c r="P40" s="85">
        <v>42.112000000000002</v>
      </c>
      <c r="Q40" s="85">
        <v>41.555</v>
      </c>
      <c r="R40" s="85">
        <v>41</v>
      </c>
      <c r="S40" s="85">
        <v>40.76</v>
      </c>
      <c r="T40" s="85">
        <v>41.042999999999999</v>
      </c>
      <c r="U40" s="85">
        <v>41.85</v>
      </c>
      <c r="V40" s="85">
        <v>43.19</v>
      </c>
      <c r="W40" s="85">
        <v>45.069000000000003</v>
      </c>
      <c r="X40" s="85">
        <v>47.276000000000003</v>
      </c>
      <c r="Y40" s="85">
        <v>49.494999999999997</v>
      </c>
    </row>
    <row r="41" spans="1:25" ht="12" x14ac:dyDescent="0.2">
      <c r="A41" s="81">
        <v>24</v>
      </c>
      <c r="B41" s="90" t="s">
        <v>82</v>
      </c>
      <c r="C41" s="83" t="s">
        <v>776</v>
      </c>
      <c r="D41" s="84">
        <v>175</v>
      </c>
      <c r="E41" s="85">
        <v>8.52</v>
      </c>
      <c r="F41" s="85">
        <v>11.881</v>
      </c>
      <c r="G41" s="85">
        <v>16.332999999999998</v>
      </c>
      <c r="H41" s="85">
        <v>22.033000000000001</v>
      </c>
      <c r="I41" s="85">
        <v>25.146000000000001</v>
      </c>
      <c r="J41" s="85">
        <v>27.544</v>
      </c>
      <c r="K41" s="85">
        <v>30.08</v>
      </c>
      <c r="L41" s="85">
        <v>32.999000000000002</v>
      </c>
      <c r="M41" s="85">
        <v>36.057000000000002</v>
      </c>
      <c r="N41" s="85">
        <v>41.457999999999998</v>
      </c>
      <c r="O41" s="85">
        <v>47.731000000000002</v>
      </c>
      <c r="P41" s="85">
        <v>50.231999999999999</v>
      </c>
      <c r="Q41" s="85">
        <v>48.954000000000001</v>
      </c>
      <c r="R41" s="85">
        <v>46.988999999999997</v>
      </c>
      <c r="S41" s="85">
        <v>45.750999999999998</v>
      </c>
      <c r="T41" s="85">
        <v>45.334000000000003</v>
      </c>
      <c r="U41" s="85">
        <v>45.734999999999999</v>
      </c>
      <c r="V41" s="85">
        <v>46.957000000000001</v>
      </c>
      <c r="W41" s="85">
        <v>48.966000000000001</v>
      </c>
      <c r="X41" s="85">
        <v>51.174999999999997</v>
      </c>
      <c r="Y41" s="85">
        <v>53.378999999999998</v>
      </c>
    </row>
    <row r="42" spans="1:25" ht="12" x14ac:dyDescent="0.2">
      <c r="A42" s="81">
        <v>25</v>
      </c>
      <c r="B42" s="90" t="s">
        <v>83</v>
      </c>
      <c r="C42" s="83" t="s">
        <v>776</v>
      </c>
      <c r="D42" s="84">
        <v>508</v>
      </c>
      <c r="E42" s="85">
        <v>5.4720000000000004</v>
      </c>
      <c r="F42" s="85">
        <v>6.133</v>
      </c>
      <c r="G42" s="85">
        <v>6.8680000000000003</v>
      </c>
      <c r="H42" s="85">
        <v>7.86</v>
      </c>
      <c r="I42" s="85">
        <v>8.99</v>
      </c>
      <c r="J42" s="85">
        <v>10.869</v>
      </c>
      <c r="K42" s="85">
        <v>13.157999999999999</v>
      </c>
      <c r="L42" s="85">
        <v>18.326000000000001</v>
      </c>
      <c r="M42" s="85">
        <v>25</v>
      </c>
      <c r="N42" s="85">
        <v>27.495000000000001</v>
      </c>
      <c r="O42" s="85">
        <v>29.097999999999999</v>
      </c>
      <c r="P42" s="85">
        <v>29.998999999999999</v>
      </c>
      <c r="Q42" s="85">
        <v>31.83</v>
      </c>
      <c r="R42" s="85">
        <v>34.4</v>
      </c>
      <c r="S42" s="85">
        <v>37.073999999999998</v>
      </c>
      <c r="T42" s="85">
        <v>39.904000000000003</v>
      </c>
      <c r="U42" s="85">
        <v>42.874000000000002</v>
      </c>
      <c r="V42" s="85">
        <v>45.953000000000003</v>
      </c>
      <c r="W42" s="85">
        <v>49.09</v>
      </c>
      <c r="X42" s="85">
        <v>52.204999999999998</v>
      </c>
      <c r="Y42" s="85">
        <v>55.29</v>
      </c>
    </row>
    <row r="43" spans="1:25" ht="12" x14ac:dyDescent="0.2">
      <c r="A43" s="81">
        <v>26</v>
      </c>
      <c r="B43" s="90" t="s">
        <v>84</v>
      </c>
      <c r="C43" s="83" t="s">
        <v>776</v>
      </c>
      <c r="D43" s="84">
        <v>638</v>
      </c>
      <c r="E43" s="85">
        <v>23.492999999999999</v>
      </c>
      <c r="F43" s="85">
        <v>27.925999999999998</v>
      </c>
      <c r="G43" s="85">
        <v>32.838000000000001</v>
      </c>
      <c r="H43" s="85">
        <v>38.154000000000003</v>
      </c>
      <c r="I43" s="85">
        <v>41.661999999999999</v>
      </c>
      <c r="J43" s="85">
        <v>44.459000000000003</v>
      </c>
      <c r="K43" s="85">
        <v>53.48</v>
      </c>
      <c r="L43" s="85">
        <v>67.915999999999997</v>
      </c>
      <c r="M43" s="85">
        <v>81.227000000000004</v>
      </c>
      <c r="N43" s="85">
        <v>86.119</v>
      </c>
      <c r="O43" s="85">
        <v>91.168999999999997</v>
      </c>
      <c r="P43" s="85">
        <v>96.302000000000007</v>
      </c>
      <c r="Q43" s="85">
        <v>98.501000000000005</v>
      </c>
      <c r="R43" s="85">
        <v>99.338999999999999</v>
      </c>
      <c r="S43" s="85">
        <v>99.659000000000006</v>
      </c>
      <c r="T43" s="85">
        <v>99.793999999999997</v>
      </c>
      <c r="U43" s="85">
        <v>99.852999999999994</v>
      </c>
      <c r="V43" s="85">
        <v>99.876999999999995</v>
      </c>
      <c r="W43" s="85">
        <v>99.885999999999996</v>
      </c>
      <c r="X43" s="85">
        <v>99.894999999999996</v>
      </c>
      <c r="Y43" s="85">
        <v>99.903000000000006</v>
      </c>
    </row>
    <row r="44" spans="1:25" ht="12" x14ac:dyDescent="0.2">
      <c r="A44" s="81">
        <v>27</v>
      </c>
      <c r="B44" s="90" t="s">
        <v>85</v>
      </c>
      <c r="C44" s="83" t="s">
        <v>776</v>
      </c>
      <c r="D44" s="84">
        <v>646</v>
      </c>
      <c r="E44" s="85">
        <v>2.1139999999999999</v>
      </c>
      <c r="F44" s="85">
        <v>2.3450000000000002</v>
      </c>
      <c r="G44" s="85">
        <v>2.6</v>
      </c>
      <c r="H44" s="85">
        <v>2.8820000000000001</v>
      </c>
      <c r="I44" s="85">
        <v>3.194</v>
      </c>
      <c r="J44" s="85">
        <v>3.9980000000000002</v>
      </c>
      <c r="K44" s="85">
        <v>4.7210000000000001</v>
      </c>
      <c r="L44" s="85">
        <v>5.0570000000000004</v>
      </c>
      <c r="M44" s="85">
        <v>5.4160000000000004</v>
      </c>
      <c r="N44" s="85">
        <v>9.8369999999999997</v>
      </c>
      <c r="O44" s="85">
        <v>14.926</v>
      </c>
      <c r="P44" s="85">
        <v>16.911999999999999</v>
      </c>
      <c r="Q44" s="85">
        <v>16.934000000000001</v>
      </c>
      <c r="R44" s="85">
        <v>17.004000000000001</v>
      </c>
      <c r="S44" s="85">
        <v>17.431999999999999</v>
      </c>
      <c r="T44" s="85">
        <v>18.289000000000001</v>
      </c>
      <c r="U44" s="85">
        <v>19.619</v>
      </c>
      <c r="V44" s="85">
        <v>21.484999999999999</v>
      </c>
      <c r="W44" s="85">
        <v>23.931000000000001</v>
      </c>
      <c r="X44" s="85">
        <v>26.681000000000001</v>
      </c>
      <c r="Y44" s="85">
        <v>29.623999999999999</v>
      </c>
    </row>
    <row r="45" spans="1:25" ht="12" x14ac:dyDescent="0.2">
      <c r="A45" s="81">
        <v>28</v>
      </c>
      <c r="B45" s="90" t="s">
        <v>86</v>
      </c>
      <c r="C45" s="83" t="s">
        <v>776</v>
      </c>
      <c r="D45" s="84">
        <v>690</v>
      </c>
      <c r="E45" s="85">
        <v>27.399000000000001</v>
      </c>
      <c r="F45" s="85">
        <v>27.454999999999998</v>
      </c>
      <c r="G45" s="85">
        <v>27.672999999999998</v>
      </c>
      <c r="H45" s="85">
        <v>33.122999999999998</v>
      </c>
      <c r="I45" s="85">
        <v>39.067999999999998</v>
      </c>
      <c r="J45" s="85">
        <v>46.265999999999998</v>
      </c>
      <c r="K45" s="85">
        <v>49.366</v>
      </c>
      <c r="L45" s="85">
        <v>49.292000000000002</v>
      </c>
      <c r="M45" s="85">
        <v>49.27</v>
      </c>
      <c r="N45" s="85">
        <v>49.633000000000003</v>
      </c>
      <c r="O45" s="85">
        <v>50.433</v>
      </c>
      <c r="P45" s="85">
        <v>51.67</v>
      </c>
      <c r="Q45" s="85">
        <v>53.335999999999999</v>
      </c>
      <c r="R45" s="85">
        <v>55.4</v>
      </c>
      <c r="S45" s="85">
        <v>57.545999999999999</v>
      </c>
      <c r="T45" s="85">
        <v>59.662999999999997</v>
      </c>
      <c r="U45" s="85">
        <v>61.744999999999997</v>
      </c>
      <c r="V45" s="85">
        <v>63.783999999999999</v>
      </c>
      <c r="W45" s="85">
        <v>65.775000000000006</v>
      </c>
      <c r="X45" s="85">
        <v>67.712000000000003</v>
      </c>
      <c r="Y45" s="85">
        <v>69.59</v>
      </c>
    </row>
    <row r="46" spans="1:25" ht="12" x14ac:dyDescent="0.2">
      <c r="A46" s="81">
        <v>29</v>
      </c>
      <c r="B46" s="90" t="s">
        <v>87</v>
      </c>
      <c r="C46" s="83" t="s">
        <v>776</v>
      </c>
      <c r="D46" s="84">
        <v>706</v>
      </c>
      <c r="E46" s="85">
        <v>12.726000000000001</v>
      </c>
      <c r="F46" s="85">
        <v>14.872999999999999</v>
      </c>
      <c r="G46" s="85">
        <v>17.312000000000001</v>
      </c>
      <c r="H46" s="85">
        <v>19.963999999999999</v>
      </c>
      <c r="I46" s="85">
        <v>22.678000000000001</v>
      </c>
      <c r="J46" s="85">
        <v>25.498000000000001</v>
      </c>
      <c r="K46" s="85">
        <v>26.763000000000002</v>
      </c>
      <c r="L46" s="85">
        <v>28.067</v>
      </c>
      <c r="M46" s="85">
        <v>29.658000000000001</v>
      </c>
      <c r="N46" s="85">
        <v>31.425000000000001</v>
      </c>
      <c r="O46" s="85">
        <v>33.247</v>
      </c>
      <c r="P46" s="85">
        <v>36.311</v>
      </c>
      <c r="Q46" s="85">
        <v>39.31</v>
      </c>
      <c r="R46" s="85">
        <v>43.244999999999997</v>
      </c>
      <c r="S46" s="85">
        <v>46.140999999999998</v>
      </c>
      <c r="T46" s="85">
        <v>49.119</v>
      </c>
      <c r="U46" s="85">
        <v>52.143999999999998</v>
      </c>
      <c r="V46" s="85">
        <v>55.167000000000002</v>
      </c>
      <c r="W46" s="85">
        <v>58.119</v>
      </c>
      <c r="X46" s="85">
        <v>60.984999999999999</v>
      </c>
      <c r="Y46" s="85">
        <v>63.777999999999999</v>
      </c>
    </row>
    <row r="47" spans="1:25" ht="12" x14ac:dyDescent="0.2">
      <c r="A47" s="81">
        <v>30</v>
      </c>
      <c r="B47" s="90" t="s">
        <v>88</v>
      </c>
      <c r="C47" s="83" t="s">
        <v>776</v>
      </c>
      <c r="D47" s="84">
        <v>728</v>
      </c>
      <c r="E47" s="85">
        <v>8.8650000000000002</v>
      </c>
      <c r="F47" s="85">
        <v>8.8059999999999992</v>
      </c>
      <c r="G47" s="85">
        <v>8.7479999999999993</v>
      </c>
      <c r="H47" s="85">
        <v>8.69</v>
      </c>
      <c r="I47" s="85">
        <v>8.6329999999999991</v>
      </c>
      <c r="J47" s="85">
        <v>8.5760000000000005</v>
      </c>
      <c r="K47" s="85">
        <v>8.5190000000000001</v>
      </c>
      <c r="L47" s="85">
        <v>9.8439999999999994</v>
      </c>
      <c r="M47" s="85">
        <v>13.276</v>
      </c>
      <c r="N47" s="85">
        <v>15.872999999999999</v>
      </c>
      <c r="O47" s="85">
        <v>16.504000000000001</v>
      </c>
      <c r="P47" s="85">
        <v>17.154</v>
      </c>
      <c r="Q47" s="85">
        <v>17.86</v>
      </c>
      <c r="R47" s="85">
        <v>18.852</v>
      </c>
      <c r="S47" s="85">
        <v>20.199000000000002</v>
      </c>
      <c r="T47" s="85">
        <v>21.943000000000001</v>
      </c>
      <c r="U47" s="85">
        <v>24.131</v>
      </c>
      <c r="V47" s="85">
        <v>26.779</v>
      </c>
      <c r="W47" s="85">
        <v>29.684000000000001</v>
      </c>
      <c r="X47" s="85">
        <v>32.764000000000003</v>
      </c>
      <c r="Y47" s="85">
        <v>35.999000000000002</v>
      </c>
    </row>
    <row r="48" spans="1:25" ht="12" x14ac:dyDescent="0.2">
      <c r="A48" s="81">
        <v>31</v>
      </c>
      <c r="B48" s="90" t="s">
        <v>89</v>
      </c>
      <c r="C48" s="83" t="s">
        <v>776</v>
      </c>
      <c r="D48" s="84">
        <v>800</v>
      </c>
      <c r="E48" s="85">
        <v>2.82</v>
      </c>
      <c r="F48" s="85">
        <v>3.532</v>
      </c>
      <c r="G48" s="85">
        <v>4.4169999999999998</v>
      </c>
      <c r="H48" s="85">
        <v>5.5090000000000003</v>
      </c>
      <c r="I48" s="85">
        <v>6.6639999999999997</v>
      </c>
      <c r="J48" s="85">
        <v>7.04</v>
      </c>
      <c r="K48" s="85">
        <v>7.5339999999999998</v>
      </c>
      <c r="L48" s="85">
        <v>9.1519999999999992</v>
      </c>
      <c r="M48" s="85">
        <v>11.076000000000001</v>
      </c>
      <c r="N48" s="85">
        <v>12.846</v>
      </c>
      <c r="O48" s="85">
        <v>14.786</v>
      </c>
      <c r="P48" s="85">
        <v>16.96</v>
      </c>
      <c r="Q48" s="85">
        <v>19.382999999999999</v>
      </c>
      <c r="R48" s="85">
        <v>22.06</v>
      </c>
      <c r="S48" s="85">
        <v>24.954000000000001</v>
      </c>
      <c r="T48" s="85">
        <v>28.012</v>
      </c>
      <c r="U48" s="85">
        <v>31.193000000000001</v>
      </c>
      <c r="V48" s="85">
        <v>34.438000000000002</v>
      </c>
      <c r="W48" s="85">
        <v>37.665999999999997</v>
      </c>
      <c r="X48" s="85">
        <v>40.866</v>
      </c>
      <c r="Y48" s="85">
        <v>44.148000000000003</v>
      </c>
    </row>
    <row r="49" spans="1:25" ht="12" x14ac:dyDescent="0.2">
      <c r="A49" s="81">
        <v>32</v>
      </c>
      <c r="B49" s="90" t="s">
        <v>90</v>
      </c>
      <c r="C49" s="83">
        <v>2</v>
      </c>
      <c r="D49" s="84">
        <v>834</v>
      </c>
      <c r="E49" s="85">
        <v>3.4910000000000001</v>
      </c>
      <c r="F49" s="85">
        <v>4.4089999999999998</v>
      </c>
      <c r="G49" s="85">
        <v>5.2460000000000004</v>
      </c>
      <c r="H49" s="85">
        <v>6.03</v>
      </c>
      <c r="I49" s="85">
        <v>7.8520000000000003</v>
      </c>
      <c r="J49" s="85">
        <v>11.146000000000001</v>
      </c>
      <c r="K49" s="85">
        <v>14.555</v>
      </c>
      <c r="L49" s="85">
        <v>16.766999999999999</v>
      </c>
      <c r="M49" s="85">
        <v>18.884</v>
      </c>
      <c r="N49" s="85">
        <v>20.542999999999999</v>
      </c>
      <c r="O49" s="85">
        <v>22.309000000000001</v>
      </c>
      <c r="P49" s="85">
        <v>24.844999999999999</v>
      </c>
      <c r="Q49" s="85">
        <v>28.114000000000001</v>
      </c>
      <c r="R49" s="85">
        <v>31.617000000000001</v>
      </c>
      <c r="S49" s="85">
        <v>35.226999999999997</v>
      </c>
      <c r="T49" s="85">
        <v>38.862000000000002</v>
      </c>
      <c r="U49" s="85">
        <v>42.447000000000003</v>
      </c>
      <c r="V49" s="85">
        <v>45.901000000000003</v>
      </c>
      <c r="W49" s="85">
        <v>49.128</v>
      </c>
      <c r="X49" s="85">
        <v>52.29</v>
      </c>
      <c r="Y49" s="85">
        <v>55.433</v>
      </c>
    </row>
    <row r="50" spans="1:25" ht="12" x14ac:dyDescent="0.2">
      <c r="A50" s="81">
        <v>33</v>
      </c>
      <c r="B50" s="90" t="s">
        <v>91</v>
      </c>
      <c r="C50" s="83" t="s">
        <v>776</v>
      </c>
      <c r="D50" s="84">
        <v>894</v>
      </c>
      <c r="E50" s="85">
        <v>11.5</v>
      </c>
      <c r="F50" s="85">
        <v>14.509</v>
      </c>
      <c r="G50" s="85">
        <v>18.145</v>
      </c>
      <c r="H50" s="85">
        <v>23.372</v>
      </c>
      <c r="I50" s="85">
        <v>30.350999999999999</v>
      </c>
      <c r="J50" s="85">
        <v>34.933999999999997</v>
      </c>
      <c r="K50" s="85">
        <v>39.814999999999998</v>
      </c>
      <c r="L50" s="85">
        <v>39.655000000000001</v>
      </c>
      <c r="M50" s="85">
        <v>39.406999999999996</v>
      </c>
      <c r="N50" s="85">
        <v>37.103999999999999</v>
      </c>
      <c r="O50" s="85">
        <v>34.802</v>
      </c>
      <c r="P50" s="85">
        <v>36.911000000000001</v>
      </c>
      <c r="Q50" s="85">
        <v>39.354999999999997</v>
      </c>
      <c r="R50" s="85">
        <v>41.906999999999996</v>
      </c>
      <c r="S50" s="85">
        <v>44.628999999999998</v>
      </c>
      <c r="T50" s="85">
        <v>47.497999999999998</v>
      </c>
      <c r="U50" s="85">
        <v>50.478000000000002</v>
      </c>
      <c r="V50" s="85">
        <v>53.512999999999998</v>
      </c>
      <c r="W50" s="85">
        <v>56.521999999999998</v>
      </c>
      <c r="X50" s="85">
        <v>59.485999999999997</v>
      </c>
      <c r="Y50" s="85">
        <v>62.381</v>
      </c>
    </row>
    <row r="51" spans="1:25" ht="12" x14ac:dyDescent="0.2">
      <c r="A51" s="81">
        <v>34</v>
      </c>
      <c r="B51" s="90" t="s">
        <v>92</v>
      </c>
      <c r="C51" s="83" t="s">
        <v>776</v>
      </c>
      <c r="D51" s="84">
        <v>716</v>
      </c>
      <c r="E51" s="85">
        <v>10.644</v>
      </c>
      <c r="F51" s="85">
        <v>11.59</v>
      </c>
      <c r="G51" s="85">
        <v>12.608000000000001</v>
      </c>
      <c r="H51" s="85">
        <v>14.62</v>
      </c>
      <c r="I51" s="85">
        <v>17.361999999999998</v>
      </c>
      <c r="J51" s="85">
        <v>19.873000000000001</v>
      </c>
      <c r="K51" s="85">
        <v>22.370999999999999</v>
      </c>
      <c r="L51" s="85">
        <v>25.414000000000001</v>
      </c>
      <c r="M51" s="85">
        <v>28.988</v>
      </c>
      <c r="N51" s="85">
        <v>31.731999999999999</v>
      </c>
      <c r="O51" s="85">
        <v>33.758000000000003</v>
      </c>
      <c r="P51" s="85">
        <v>34.11</v>
      </c>
      <c r="Q51" s="85">
        <v>33.195999999999998</v>
      </c>
      <c r="R51" s="85">
        <v>32.384999999999998</v>
      </c>
      <c r="S51" s="85">
        <v>32.241999999999997</v>
      </c>
      <c r="T51" s="85">
        <v>32.853000000000002</v>
      </c>
      <c r="U51" s="85">
        <v>34.238</v>
      </c>
      <c r="V51" s="85">
        <v>36.426000000000002</v>
      </c>
      <c r="W51" s="85">
        <v>39.402999999999999</v>
      </c>
      <c r="X51" s="85">
        <v>42.643000000000001</v>
      </c>
      <c r="Y51" s="85">
        <v>45.947000000000003</v>
      </c>
    </row>
    <row r="52" spans="1:25" ht="12" x14ac:dyDescent="0.2">
      <c r="A52" s="81">
        <v>35</v>
      </c>
      <c r="B52" s="89" t="s">
        <v>93</v>
      </c>
      <c r="C52" s="83" t="s">
        <v>776</v>
      </c>
      <c r="D52" s="84">
        <v>911</v>
      </c>
      <c r="E52" s="85">
        <v>13.913393490120612</v>
      </c>
      <c r="F52" s="85">
        <v>15.627292324170936</v>
      </c>
      <c r="G52" s="85">
        <v>17.589013981468685</v>
      </c>
      <c r="H52" s="85">
        <v>19.57593123114626</v>
      </c>
      <c r="I52" s="85">
        <v>21.920950796372356</v>
      </c>
      <c r="J52" s="85">
        <v>25.174732437728053</v>
      </c>
      <c r="K52" s="85">
        <v>28.085459621563309</v>
      </c>
      <c r="L52" s="85">
        <v>30.96117839350806</v>
      </c>
      <c r="M52" s="85">
        <v>34.031012226093729</v>
      </c>
      <c r="N52" s="85">
        <v>36.93924640402485</v>
      </c>
      <c r="O52" s="85">
        <v>39.73368448002946</v>
      </c>
      <c r="P52" s="85">
        <v>42.559631251564923</v>
      </c>
      <c r="Q52" s="85">
        <v>45.182494021247535</v>
      </c>
      <c r="R52" s="85">
        <v>47.893322743520521</v>
      </c>
      <c r="S52" s="85">
        <v>50.636830677640532</v>
      </c>
      <c r="T52" s="85">
        <v>53.429819369978624</v>
      </c>
      <c r="U52" s="85">
        <v>56.242268096973959</v>
      </c>
      <c r="V52" s="85">
        <v>59.027205282859562</v>
      </c>
      <c r="W52" s="85">
        <v>61.749579688374148</v>
      </c>
      <c r="X52" s="85">
        <v>64.404121046558487</v>
      </c>
      <c r="Y52" s="85">
        <v>66.992318488555242</v>
      </c>
    </row>
    <row r="53" spans="1:25" ht="12" x14ac:dyDescent="0.2">
      <c r="A53" s="81">
        <v>36</v>
      </c>
      <c r="B53" s="90" t="s">
        <v>94</v>
      </c>
      <c r="C53" s="83" t="s">
        <v>776</v>
      </c>
      <c r="D53" s="84">
        <v>24</v>
      </c>
      <c r="E53" s="85">
        <v>7.5759999999999996</v>
      </c>
      <c r="F53" s="85">
        <v>8.9019999999999992</v>
      </c>
      <c r="G53" s="85">
        <v>10.435</v>
      </c>
      <c r="H53" s="85">
        <v>12.504</v>
      </c>
      <c r="I53" s="85">
        <v>14.957000000000001</v>
      </c>
      <c r="J53" s="85">
        <v>19.128</v>
      </c>
      <c r="K53" s="85">
        <v>24.297999999999998</v>
      </c>
      <c r="L53" s="85">
        <v>30.338000000000001</v>
      </c>
      <c r="M53" s="85">
        <v>37.143999999999998</v>
      </c>
      <c r="N53" s="85">
        <v>44.168999999999997</v>
      </c>
      <c r="O53" s="85">
        <v>50.087000000000003</v>
      </c>
      <c r="P53" s="85">
        <v>56</v>
      </c>
      <c r="Q53" s="85">
        <v>59.783000000000001</v>
      </c>
      <c r="R53" s="85">
        <v>63.445999999999998</v>
      </c>
      <c r="S53" s="85">
        <v>66.825000000000003</v>
      </c>
      <c r="T53" s="85">
        <v>69.86</v>
      </c>
      <c r="U53" s="85">
        <v>72.546000000000006</v>
      </c>
      <c r="V53" s="85">
        <v>74.888999999999996</v>
      </c>
      <c r="W53" s="85">
        <v>76.89</v>
      </c>
      <c r="X53" s="85">
        <v>78.691000000000003</v>
      </c>
      <c r="Y53" s="85">
        <v>80.388000000000005</v>
      </c>
    </row>
    <row r="54" spans="1:25" ht="12" x14ac:dyDescent="0.2">
      <c r="A54" s="81">
        <v>37</v>
      </c>
      <c r="B54" s="90" t="s">
        <v>95</v>
      </c>
      <c r="C54" s="83" t="s">
        <v>776</v>
      </c>
      <c r="D54" s="84">
        <v>120</v>
      </c>
      <c r="E54" s="85">
        <v>9.3330000000000002</v>
      </c>
      <c r="F54" s="85">
        <v>11.433999999999999</v>
      </c>
      <c r="G54" s="85">
        <v>13.936999999999999</v>
      </c>
      <c r="H54" s="85">
        <v>16.88</v>
      </c>
      <c r="I54" s="85">
        <v>20.3</v>
      </c>
      <c r="J54" s="85">
        <v>27.292000000000002</v>
      </c>
      <c r="K54" s="85">
        <v>31.920999999999999</v>
      </c>
      <c r="L54" s="85">
        <v>36.231999999999999</v>
      </c>
      <c r="M54" s="85">
        <v>39.656999999999996</v>
      </c>
      <c r="N54" s="85">
        <v>42.573</v>
      </c>
      <c r="O54" s="85">
        <v>45.542000000000002</v>
      </c>
      <c r="P54" s="85">
        <v>48.540999999999997</v>
      </c>
      <c r="Q54" s="85">
        <v>51.558999999999997</v>
      </c>
      <c r="R54" s="85">
        <v>54.578000000000003</v>
      </c>
      <c r="S54" s="85">
        <v>57.56</v>
      </c>
      <c r="T54" s="85">
        <v>60.463999999999999</v>
      </c>
      <c r="U54" s="85">
        <v>63.241999999999997</v>
      </c>
      <c r="V54" s="85">
        <v>65.858000000000004</v>
      </c>
      <c r="W54" s="85">
        <v>68.376999999999995</v>
      </c>
      <c r="X54" s="85">
        <v>70.793000000000006</v>
      </c>
      <c r="Y54" s="85">
        <v>73.097999999999999</v>
      </c>
    </row>
    <row r="55" spans="1:25" ht="12" x14ac:dyDescent="0.2">
      <c r="A55" s="81">
        <v>38</v>
      </c>
      <c r="B55" s="90" t="s">
        <v>96</v>
      </c>
      <c r="C55" s="83" t="s">
        <v>776</v>
      </c>
      <c r="D55" s="84">
        <v>140</v>
      </c>
      <c r="E55" s="85">
        <v>14.417999999999999</v>
      </c>
      <c r="F55" s="85">
        <v>17.071999999999999</v>
      </c>
      <c r="G55" s="85">
        <v>20.100000000000001</v>
      </c>
      <c r="H55" s="85">
        <v>23.518999999999998</v>
      </c>
      <c r="I55" s="85">
        <v>27.492000000000001</v>
      </c>
      <c r="J55" s="85">
        <v>31.971</v>
      </c>
      <c r="K55" s="85">
        <v>33.874000000000002</v>
      </c>
      <c r="L55" s="85">
        <v>35.531999999999996</v>
      </c>
      <c r="M55" s="85">
        <v>36.825000000000003</v>
      </c>
      <c r="N55" s="85">
        <v>37.231000000000002</v>
      </c>
      <c r="O55" s="85">
        <v>37.639000000000003</v>
      </c>
      <c r="P55" s="85">
        <v>38.069000000000003</v>
      </c>
      <c r="Q55" s="85">
        <v>38.904000000000003</v>
      </c>
      <c r="R55" s="85">
        <v>40.277000000000001</v>
      </c>
      <c r="S55" s="85">
        <v>42.198</v>
      </c>
      <c r="T55" s="85">
        <v>44.665999999999997</v>
      </c>
      <c r="U55" s="85">
        <v>47.646000000000001</v>
      </c>
      <c r="V55" s="85">
        <v>50.823</v>
      </c>
      <c r="W55" s="85">
        <v>53.993000000000002</v>
      </c>
      <c r="X55" s="85">
        <v>57.131</v>
      </c>
      <c r="Y55" s="85">
        <v>60.213000000000001</v>
      </c>
    </row>
    <row r="56" spans="1:25" ht="12" x14ac:dyDescent="0.2">
      <c r="A56" s="81">
        <v>39</v>
      </c>
      <c r="B56" s="90" t="s">
        <v>97</v>
      </c>
      <c r="C56" s="83" t="s">
        <v>776</v>
      </c>
      <c r="D56" s="84">
        <v>148</v>
      </c>
      <c r="E56" s="85">
        <v>4.5</v>
      </c>
      <c r="F56" s="85">
        <v>5.4950000000000001</v>
      </c>
      <c r="G56" s="85">
        <v>6.6950000000000003</v>
      </c>
      <c r="H56" s="85">
        <v>8.4060000000000006</v>
      </c>
      <c r="I56" s="85">
        <v>11.568</v>
      </c>
      <c r="J56" s="85">
        <v>15.566000000000001</v>
      </c>
      <c r="K56" s="85">
        <v>18.786999999999999</v>
      </c>
      <c r="L56" s="85">
        <v>19.779</v>
      </c>
      <c r="M56" s="85">
        <v>20.811</v>
      </c>
      <c r="N56" s="85">
        <v>21.472999999999999</v>
      </c>
      <c r="O56" s="85">
        <v>21.637</v>
      </c>
      <c r="P56" s="85">
        <v>21.800999999999998</v>
      </c>
      <c r="Q56" s="85">
        <v>21.984999999999999</v>
      </c>
      <c r="R56" s="85">
        <v>22.515000000000001</v>
      </c>
      <c r="S56" s="85">
        <v>23.52</v>
      </c>
      <c r="T56" s="85">
        <v>25.038</v>
      </c>
      <c r="U56" s="85">
        <v>27.117000000000001</v>
      </c>
      <c r="V56" s="85">
        <v>29.797999999999998</v>
      </c>
      <c r="W56" s="85">
        <v>32.823999999999998</v>
      </c>
      <c r="X56" s="85">
        <v>36</v>
      </c>
      <c r="Y56" s="85">
        <v>39.302999999999997</v>
      </c>
    </row>
    <row r="57" spans="1:25" ht="12" x14ac:dyDescent="0.2">
      <c r="A57" s="81">
        <v>40</v>
      </c>
      <c r="B57" s="90" t="s">
        <v>98</v>
      </c>
      <c r="C57" s="83" t="s">
        <v>776</v>
      </c>
      <c r="D57" s="84">
        <v>178</v>
      </c>
      <c r="E57" s="85">
        <v>24.925999999999998</v>
      </c>
      <c r="F57" s="85">
        <v>28.143000000000001</v>
      </c>
      <c r="G57" s="85">
        <v>31.600999999999999</v>
      </c>
      <c r="H57" s="85">
        <v>35.273000000000003</v>
      </c>
      <c r="I57" s="85">
        <v>39.128999999999998</v>
      </c>
      <c r="J57" s="85">
        <v>43.264000000000003</v>
      </c>
      <c r="K57" s="85">
        <v>47.856999999999999</v>
      </c>
      <c r="L57" s="85">
        <v>52.220999999999997</v>
      </c>
      <c r="M57" s="85">
        <v>54.323999999999998</v>
      </c>
      <c r="N57" s="85">
        <v>56.412999999999997</v>
      </c>
      <c r="O57" s="85">
        <v>58.695</v>
      </c>
      <c r="P57" s="85">
        <v>60.988</v>
      </c>
      <c r="Q57" s="85">
        <v>63.256</v>
      </c>
      <c r="R57" s="85">
        <v>65.543000000000006</v>
      </c>
      <c r="S57" s="85">
        <v>67.828999999999994</v>
      </c>
      <c r="T57" s="85">
        <v>70.084999999999994</v>
      </c>
      <c r="U57" s="85">
        <v>72.28</v>
      </c>
      <c r="V57" s="85">
        <v>74.372</v>
      </c>
      <c r="W57" s="85">
        <v>76.356999999999999</v>
      </c>
      <c r="X57" s="85">
        <v>78.231999999999999</v>
      </c>
      <c r="Y57" s="85">
        <v>79.998000000000005</v>
      </c>
    </row>
    <row r="58" spans="1:25" ht="12" x14ac:dyDescent="0.2">
      <c r="A58" s="81">
        <v>41</v>
      </c>
      <c r="B58" s="90" t="s">
        <v>99</v>
      </c>
      <c r="C58" s="83" t="s">
        <v>776</v>
      </c>
      <c r="D58" s="84">
        <v>180</v>
      </c>
      <c r="E58" s="85">
        <v>19.100000000000001</v>
      </c>
      <c r="F58" s="85">
        <v>20.654</v>
      </c>
      <c r="G58" s="85">
        <v>22.3</v>
      </c>
      <c r="H58" s="85">
        <v>23.434000000000001</v>
      </c>
      <c r="I58" s="85">
        <v>24.608000000000001</v>
      </c>
      <c r="J58" s="85">
        <v>25.821000000000002</v>
      </c>
      <c r="K58" s="85">
        <v>27.071999999999999</v>
      </c>
      <c r="L58" s="85">
        <v>28.513000000000002</v>
      </c>
      <c r="M58" s="85">
        <v>30.632999999999999</v>
      </c>
      <c r="N58" s="85">
        <v>32.838000000000001</v>
      </c>
      <c r="O58" s="85">
        <v>35.122</v>
      </c>
      <c r="P58" s="85">
        <v>37.481000000000002</v>
      </c>
      <c r="Q58" s="85">
        <v>40.012999999999998</v>
      </c>
      <c r="R58" s="85">
        <v>42.74</v>
      </c>
      <c r="S58" s="85">
        <v>45.637999999999998</v>
      </c>
      <c r="T58" s="85">
        <v>48.668999999999997</v>
      </c>
      <c r="U58" s="85">
        <v>51.762</v>
      </c>
      <c r="V58" s="85">
        <v>54.847000000000001</v>
      </c>
      <c r="W58" s="85">
        <v>57.895000000000003</v>
      </c>
      <c r="X58" s="85">
        <v>60.884</v>
      </c>
      <c r="Y58" s="85">
        <v>63.793999999999997</v>
      </c>
    </row>
    <row r="59" spans="1:25" ht="12" x14ac:dyDescent="0.2">
      <c r="A59" s="81">
        <v>42</v>
      </c>
      <c r="B59" s="90" t="s">
        <v>100</v>
      </c>
      <c r="C59" s="83" t="s">
        <v>776</v>
      </c>
      <c r="D59" s="84">
        <v>226</v>
      </c>
      <c r="E59" s="85">
        <v>15.462999999999999</v>
      </c>
      <c r="F59" s="85">
        <v>20.355</v>
      </c>
      <c r="G59" s="85">
        <v>25.536999999999999</v>
      </c>
      <c r="H59" s="85">
        <v>26.501999999999999</v>
      </c>
      <c r="I59" s="85">
        <v>26.954000000000001</v>
      </c>
      <c r="J59" s="85">
        <v>27.41</v>
      </c>
      <c r="K59" s="85">
        <v>27.872</v>
      </c>
      <c r="L59" s="85">
        <v>29.94</v>
      </c>
      <c r="M59" s="85">
        <v>34.744999999999997</v>
      </c>
      <c r="N59" s="85">
        <v>40.494</v>
      </c>
      <c r="O59" s="85">
        <v>49.091999999999999</v>
      </c>
      <c r="P59" s="85">
        <v>57.74</v>
      </c>
      <c r="Q59" s="85">
        <v>65.94</v>
      </c>
      <c r="R59" s="85">
        <v>70.616</v>
      </c>
      <c r="S59" s="85">
        <v>73.099999999999994</v>
      </c>
      <c r="T59" s="85">
        <v>75.290000000000006</v>
      </c>
      <c r="U59" s="85">
        <v>77.206999999999994</v>
      </c>
      <c r="V59" s="85">
        <v>78.873999999999995</v>
      </c>
      <c r="W59" s="85">
        <v>80.31</v>
      </c>
      <c r="X59" s="85">
        <v>81.588999999999999</v>
      </c>
      <c r="Y59" s="85">
        <v>82.802999999999997</v>
      </c>
    </row>
    <row r="60" spans="1:25" ht="12" x14ac:dyDescent="0.2">
      <c r="A60" s="81">
        <v>43</v>
      </c>
      <c r="B60" s="90" t="s">
        <v>101</v>
      </c>
      <c r="C60" s="83" t="s">
        <v>776</v>
      </c>
      <c r="D60" s="84">
        <v>266</v>
      </c>
      <c r="E60" s="85">
        <v>11.4</v>
      </c>
      <c r="F60" s="85">
        <v>14.135</v>
      </c>
      <c r="G60" s="85">
        <v>17.398</v>
      </c>
      <c r="H60" s="85">
        <v>23.774999999999999</v>
      </c>
      <c r="I60" s="85">
        <v>32</v>
      </c>
      <c r="J60" s="85">
        <v>42.970999999999997</v>
      </c>
      <c r="K60" s="85">
        <v>54.682000000000002</v>
      </c>
      <c r="L60" s="85">
        <v>62.402000000000001</v>
      </c>
      <c r="M60" s="85">
        <v>69.143000000000001</v>
      </c>
      <c r="N60" s="85">
        <v>74.796999999999997</v>
      </c>
      <c r="O60" s="85">
        <v>78.879000000000005</v>
      </c>
      <c r="P60" s="85">
        <v>82.451999999999998</v>
      </c>
      <c r="Q60" s="85">
        <v>85.533000000000001</v>
      </c>
      <c r="R60" s="85">
        <v>88.117999999999995</v>
      </c>
      <c r="S60" s="85">
        <v>90.091999999999999</v>
      </c>
      <c r="T60" s="85">
        <v>91.567999999999998</v>
      </c>
      <c r="U60" s="85">
        <v>92.662999999999997</v>
      </c>
      <c r="V60" s="85">
        <v>93.462000000000003</v>
      </c>
      <c r="W60" s="85">
        <v>94.033000000000001</v>
      </c>
      <c r="X60" s="85">
        <v>94.522000000000006</v>
      </c>
      <c r="Y60" s="85">
        <v>94.974000000000004</v>
      </c>
    </row>
    <row r="61" spans="1:25" ht="12" x14ac:dyDescent="0.2">
      <c r="A61" s="81">
        <v>44</v>
      </c>
      <c r="B61" s="90" t="s">
        <v>102</v>
      </c>
      <c r="C61" s="83" t="s">
        <v>776</v>
      </c>
      <c r="D61" s="84">
        <v>678</v>
      </c>
      <c r="E61" s="85">
        <v>13.49</v>
      </c>
      <c r="F61" s="85">
        <v>14.734999999999999</v>
      </c>
      <c r="G61" s="85">
        <v>16.073</v>
      </c>
      <c r="H61" s="85">
        <v>21.832999999999998</v>
      </c>
      <c r="I61" s="85">
        <v>29.518000000000001</v>
      </c>
      <c r="J61" s="85">
        <v>31.638999999999999</v>
      </c>
      <c r="K61" s="85">
        <v>33.481999999999999</v>
      </c>
      <c r="L61" s="85">
        <v>38.048999999999999</v>
      </c>
      <c r="M61" s="85">
        <v>43.648000000000003</v>
      </c>
      <c r="N61" s="85">
        <v>48.631</v>
      </c>
      <c r="O61" s="85">
        <v>53.423999999999999</v>
      </c>
      <c r="P61" s="85">
        <v>59.164999999999999</v>
      </c>
      <c r="Q61" s="85">
        <v>64.951999999999998</v>
      </c>
      <c r="R61" s="85">
        <v>70.174000000000007</v>
      </c>
      <c r="S61" s="85">
        <v>74.353999999999999</v>
      </c>
      <c r="T61" s="85">
        <v>77.593000000000004</v>
      </c>
      <c r="U61" s="85">
        <v>80.031999999999996</v>
      </c>
      <c r="V61" s="85">
        <v>81.8</v>
      </c>
      <c r="W61" s="85">
        <v>83.052999999999997</v>
      </c>
      <c r="X61" s="85">
        <v>84.185000000000002</v>
      </c>
      <c r="Y61" s="85">
        <v>85.254999999999995</v>
      </c>
    </row>
    <row r="62" spans="1:25" ht="12" x14ac:dyDescent="0.2">
      <c r="A62" s="81">
        <v>45</v>
      </c>
      <c r="B62" s="89" t="s">
        <v>126</v>
      </c>
      <c r="C62" s="83" t="s">
        <v>776</v>
      </c>
      <c r="D62" s="84">
        <v>912</v>
      </c>
      <c r="E62" s="85">
        <v>25.92650569452638</v>
      </c>
      <c r="F62" s="85">
        <v>28.636526770607261</v>
      </c>
      <c r="G62" s="85">
        <v>31.450374260697501</v>
      </c>
      <c r="H62" s="85">
        <v>34.49125265173096</v>
      </c>
      <c r="I62" s="85">
        <v>37.030988488446468</v>
      </c>
      <c r="J62" s="85">
        <v>39.391404985775267</v>
      </c>
      <c r="K62" s="85">
        <v>41.315297050819964</v>
      </c>
      <c r="L62" s="85">
        <v>43.534529631019289</v>
      </c>
      <c r="M62" s="85">
        <v>45.720267935779106</v>
      </c>
      <c r="N62" s="85">
        <v>47.314158555007467</v>
      </c>
      <c r="O62" s="85">
        <v>48.306476508567776</v>
      </c>
      <c r="P62" s="85">
        <v>49.34273988245522</v>
      </c>
      <c r="Q62" s="85">
        <v>50.452441456786858</v>
      </c>
      <c r="R62" s="85">
        <v>51.39326952549326</v>
      </c>
      <c r="S62" s="85">
        <v>52.456241006782257</v>
      </c>
      <c r="T62" s="85">
        <v>53.767148736006511</v>
      </c>
      <c r="U62" s="85">
        <v>55.34578059071287</v>
      </c>
      <c r="V62" s="85">
        <v>57.213748663668831</v>
      </c>
      <c r="W62" s="85">
        <v>59.35870585387746</v>
      </c>
      <c r="X62" s="85">
        <v>61.706625470703514</v>
      </c>
      <c r="Y62" s="85">
        <v>64.068017560261936</v>
      </c>
    </row>
    <row r="63" spans="1:25" ht="12" x14ac:dyDescent="0.2">
      <c r="A63" s="81">
        <v>46</v>
      </c>
      <c r="B63" s="90" t="s">
        <v>127</v>
      </c>
      <c r="C63" s="83" t="s">
        <v>776</v>
      </c>
      <c r="D63" s="84">
        <v>12</v>
      </c>
      <c r="E63" s="85">
        <v>22.213000000000001</v>
      </c>
      <c r="F63" s="85">
        <v>26.149000000000001</v>
      </c>
      <c r="G63" s="85">
        <v>30.51</v>
      </c>
      <c r="H63" s="85">
        <v>37.643000000000001</v>
      </c>
      <c r="I63" s="85">
        <v>39.5</v>
      </c>
      <c r="J63" s="85">
        <v>40.33</v>
      </c>
      <c r="K63" s="85">
        <v>43.542000000000002</v>
      </c>
      <c r="L63" s="85">
        <v>47.968000000000004</v>
      </c>
      <c r="M63" s="85">
        <v>52.085000000000001</v>
      </c>
      <c r="N63" s="85">
        <v>55.997</v>
      </c>
      <c r="O63" s="85">
        <v>59.918999999999997</v>
      </c>
      <c r="P63" s="85">
        <v>63.83</v>
      </c>
      <c r="Q63" s="85">
        <v>67.540000000000006</v>
      </c>
      <c r="R63" s="85">
        <v>70.847999999999999</v>
      </c>
      <c r="S63" s="85">
        <v>73.733000000000004</v>
      </c>
      <c r="T63" s="85">
        <v>76.212000000000003</v>
      </c>
      <c r="U63" s="85">
        <v>78.308000000000007</v>
      </c>
      <c r="V63" s="85">
        <v>80.049000000000007</v>
      </c>
      <c r="W63" s="85">
        <v>81.63</v>
      </c>
      <c r="X63" s="85">
        <v>83.111000000000004</v>
      </c>
      <c r="Y63" s="85">
        <v>84.495999999999995</v>
      </c>
    </row>
    <row r="64" spans="1:25" ht="12" x14ac:dyDescent="0.2">
      <c r="A64" s="81">
        <v>47</v>
      </c>
      <c r="B64" s="90" t="s">
        <v>128</v>
      </c>
      <c r="C64" s="83" t="s">
        <v>776</v>
      </c>
      <c r="D64" s="84">
        <v>818</v>
      </c>
      <c r="E64" s="85">
        <v>31.928000000000001</v>
      </c>
      <c r="F64" s="85">
        <v>34.837000000000003</v>
      </c>
      <c r="G64" s="85">
        <v>37.863999999999997</v>
      </c>
      <c r="H64" s="85">
        <v>39.686</v>
      </c>
      <c r="I64" s="85">
        <v>41.476999999999997</v>
      </c>
      <c r="J64" s="85">
        <v>43.290999999999997</v>
      </c>
      <c r="K64" s="85">
        <v>43.857999999999997</v>
      </c>
      <c r="L64" s="85">
        <v>43.938000000000002</v>
      </c>
      <c r="M64" s="85">
        <v>43.478000000000002</v>
      </c>
      <c r="N64" s="85">
        <v>42.814</v>
      </c>
      <c r="O64" s="85">
        <v>42.796999999999997</v>
      </c>
      <c r="P64" s="85">
        <v>43.027000000000001</v>
      </c>
      <c r="Q64" s="85">
        <v>43.018999999999998</v>
      </c>
      <c r="R64" s="85">
        <v>42.784999999999997</v>
      </c>
      <c r="S64" s="85">
        <v>42.783000000000001</v>
      </c>
      <c r="T64" s="85">
        <v>43.444000000000003</v>
      </c>
      <c r="U64" s="85">
        <v>44.773000000000003</v>
      </c>
      <c r="V64" s="85">
        <v>46.768999999999998</v>
      </c>
      <c r="W64" s="85">
        <v>49.414999999999999</v>
      </c>
      <c r="X64" s="85">
        <v>52.508000000000003</v>
      </c>
      <c r="Y64" s="85">
        <v>55.607999999999997</v>
      </c>
    </row>
    <row r="65" spans="1:25" ht="12" x14ac:dyDescent="0.2">
      <c r="A65" s="81">
        <v>48</v>
      </c>
      <c r="B65" s="90" t="s">
        <v>129</v>
      </c>
      <c r="C65" s="83" t="s">
        <v>776</v>
      </c>
      <c r="D65" s="84">
        <v>434</v>
      </c>
      <c r="E65" s="85">
        <v>19.547000000000001</v>
      </c>
      <c r="F65" s="85">
        <v>23.207999999999998</v>
      </c>
      <c r="G65" s="85">
        <v>27.323</v>
      </c>
      <c r="H65" s="85">
        <v>33.665999999999997</v>
      </c>
      <c r="I65" s="85">
        <v>49.670999999999999</v>
      </c>
      <c r="J65" s="85">
        <v>62.784999999999997</v>
      </c>
      <c r="K65" s="85">
        <v>70.093999999999994</v>
      </c>
      <c r="L65" s="85">
        <v>75.45</v>
      </c>
      <c r="M65" s="85">
        <v>75.722999999999999</v>
      </c>
      <c r="N65" s="85">
        <v>75.994</v>
      </c>
      <c r="O65" s="85">
        <v>76.387</v>
      </c>
      <c r="P65" s="85">
        <v>77.08</v>
      </c>
      <c r="Q65" s="85">
        <v>78.052000000000007</v>
      </c>
      <c r="R65" s="85">
        <v>79.27</v>
      </c>
      <c r="S65" s="85">
        <v>80.691000000000003</v>
      </c>
      <c r="T65" s="85">
        <v>82.203999999999994</v>
      </c>
      <c r="U65" s="85">
        <v>83.631</v>
      </c>
      <c r="V65" s="85">
        <v>84.963999999999999</v>
      </c>
      <c r="W65" s="85">
        <v>86.206999999999994</v>
      </c>
      <c r="X65" s="85">
        <v>87.363</v>
      </c>
      <c r="Y65" s="85">
        <v>88.433999999999997</v>
      </c>
    </row>
    <row r="66" spans="1:25" ht="12" x14ac:dyDescent="0.2">
      <c r="A66" s="81">
        <v>49</v>
      </c>
      <c r="B66" s="90" t="s">
        <v>130</v>
      </c>
      <c r="C66" s="83" t="s">
        <v>776</v>
      </c>
      <c r="D66" s="84">
        <v>504</v>
      </c>
      <c r="E66" s="85">
        <v>26.184000000000001</v>
      </c>
      <c r="F66" s="85">
        <v>27.74</v>
      </c>
      <c r="G66" s="85">
        <v>29.356999999999999</v>
      </c>
      <c r="H66" s="85">
        <v>31.861999999999998</v>
      </c>
      <c r="I66" s="85">
        <v>34.476999999999997</v>
      </c>
      <c r="J66" s="85">
        <v>37.713999999999999</v>
      </c>
      <c r="K66" s="85">
        <v>41.21</v>
      </c>
      <c r="L66" s="85">
        <v>44.779000000000003</v>
      </c>
      <c r="M66" s="85">
        <v>48.390999999999998</v>
      </c>
      <c r="N66" s="85">
        <v>51.692</v>
      </c>
      <c r="O66" s="85">
        <v>53.335000000000001</v>
      </c>
      <c r="P66" s="85">
        <v>55.173999999999999</v>
      </c>
      <c r="Q66" s="85">
        <v>58.018000000000001</v>
      </c>
      <c r="R66" s="85">
        <v>60.808999999999997</v>
      </c>
      <c r="S66" s="85">
        <v>63.531999999999996</v>
      </c>
      <c r="T66" s="85">
        <v>66.16</v>
      </c>
      <c r="U66" s="85">
        <v>68.671999999999997</v>
      </c>
      <c r="V66" s="85">
        <v>71.042000000000002</v>
      </c>
      <c r="W66" s="85">
        <v>73.244</v>
      </c>
      <c r="X66" s="85">
        <v>75.284000000000006</v>
      </c>
      <c r="Y66" s="85">
        <v>77.218000000000004</v>
      </c>
    </row>
    <row r="67" spans="1:25" ht="12" x14ac:dyDescent="0.2">
      <c r="A67" s="81">
        <v>50</v>
      </c>
      <c r="B67" s="90" t="s">
        <v>131</v>
      </c>
      <c r="C67" s="83" t="s">
        <v>776</v>
      </c>
      <c r="D67" s="84">
        <v>729</v>
      </c>
      <c r="E67" s="85">
        <v>6.8239999999999998</v>
      </c>
      <c r="F67" s="85">
        <v>8.5839999999999996</v>
      </c>
      <c r="G67" s="85">
        <v>10.746</v>
      </c>
      <c r="H67" s="85">
        <v>13.372999999999999</v>
      </c>
      <c r="I67" s="85">
        <v>16.523</v>
      </c>
      <c r="J67" s="85">
        <v>18.943000000000001</v>
      </c>
      <c r="K67" s="85">
        <v>19.959</v>
      </c>
      <c r="L67" s="85">
        <v>22.937000000000001</v>
      </c>
      <c r="M67" s="85">
        <v>28.61</v>
      </c>
      <c r="N67" s="85">
        <v>32.231999999999999</v>
      </c>
      <c r="O67" s="85">
        <v>32.494999999999997</v>
      </c>
      <c r="P67" s="85">
        <v>32.76</v>
      </c>
      <c r="Q67" s="85">
        <v>33.088999999999999</v>
      </c>
      <c r="R67" s="85">
        <v>33.893999999999998</v>
      </c>
      <c r="S67" s="85">
        <v>35.253</v>
      </c>
      <c r="T67" s="85">
        <v>37.185000000000002</v>
      </c>
      <c r="U67" s="85">
        <v>39.704999999999998</v>
      </c>
      <c r="V67" s="85">
        <v>42.771999999999998</v>
      </c>
      <c r="W67" s="85">
        <v>46.014000000000003</v>
      </c>
      <c r="X67" s="85">
        <v>49.290999999999997</v>
      </c>
      <c r="Y67" s="85">
        <v>52.573</v>
      </c>
    </row>
    <row r="68" spans="1:25" ht="12" x14ac:dyDescent="0.2">
      <c r="A68" s="81">
        <v>51</v>
      </c>
      <c r="B68" s="90" t="s">
        <v>132</v>
      </c>
      <c r="C68" s="83" t="s">
        <v>776</v>
      </c>
      <c r="D68" s="84">
        <v>788</v>
      </c>
      <c r="E68" s="85">
        <v>32.292999999999999</v>
      </c>
      <c r="F68" s="85">
        <v>35.244</v>
      </c>
      <c r="G68" s="85">
        <v>37.511000000000003</v>
      </c>
      <c r="H68" s="85">
        <v>39.723999999999997</v>
      </c>
      <c r="I68" s="85">
        <v>43.481999999999999</v>
      </c>
      <c r="J68" s="85">
        <v>47.588000000000001</v>
      </c>
      <c r="K68" s="85">
        <v>50.569000000000003</v>
      </c>
      <c r="L68" s="85">
        <v>53.838999999999999</v>
      </c>
      <c r="M68" s="85">
        <v>57.945999999999998</v>
      </c>
      <c r="N68" s="85">
        <v>61.473999999999997</v>
      </c>
      <c r="O68" s="85">
        <v>63.432000000000002</v>
      </c>
      <c r="P68" s="85">
        <v>65.236999999999995</v>
      </c>
      <c r="Q68" s="85">
        <v>66.656999999999996</v>
      </c>
      <c r="R68" s="85">
        <v>68.055999999999997</v>
      </c>
      <c r="S68" s="85">
        <v>69.567999999999998</v>
      </c>
      <c r="T68" s="85">
        <v>71.22</v>
      </c>
      <c r="U68" s="85">
        <v>72.984999999999999</v>
      </c>
      <c r="V68" s="85">
        <v>74.826999999999998</v>
      </c>
      <c r="W68" s="85">
        <v>76.701999999999998</v>
      </c>
      <c r="X68" s="85">
        <v>78.516000000000005</v>
      </c>
      <c r="Y68" s="85">
        <v>80.225999999999999</v>
      </c>
    </row>
    <row r="69" spans="1:25" ht="12" x14ac:dyDescent="0.2">
      <c r="A69" s="81">
        <v>52</v>
      </c>
      <c r="B69" s="90" t="s">
        <v>133</v>
      </c>
      <c r="C69" s="83" t="s">
        <v>776</v>
      </c>
      <c r="D69" s="84">
        <v>732</v>
      </c>
      <c r="E69" s="85">
        <v>31</v>
      </c>
      <c r="F69" s="85">
        <v>31.094999999999999</v>
      </c>
      <c r="G69" s="85">
        <v>31.19</v>
      </c>
      <c r="H69" s="85">
        <v>36.185000000000002</v>
      </c>
      <c r="I69" s="85">
        <v>42.091999999999999</v>
      </c>
      <c r="J69" s="85">
        <v>59.457999999999998</v>
      </c>
      <c r="K69" s="85">
        <v>75.688000000000002</v>
      </c>
      <c r="L69" s="85">
        <v>82.281000000000006</v>
      </c>
      <c r="M69" s="85">
        <v>84.088999999999999</v>
      </c>
      <c r="N69" s="85">
        <v>85.522000000000006</v>
      </c>
      <c r="O69" s="85">
        <v>85.775000000000006</v>
      </c>
      <c r="P69" s="85">
        <v>86.022999999999996</v>
      </c>
      <c r="Q69" s="85">
        <v>86.268000000000001</v>
      </c>
      <c r="R69" s="85">
        <v>86.51</v>
      </c>
      <c r="S69" s="85">
        <v>86.828999999999994</v>
      </c>
      <c r="T69" s="85">
        <v>87.272999999999996</v>
      </c>
      <c r="U69" s="85">
        <v>87.831000000000003</v>
      </c>
      <c r="V69" s="85">
        <v>88.488</v>
      </c>
      <c r="W69" s="85">
        <v>89.225999999999999</v>
      </c>
      <c r="X69" s="85">
        <v>89.984999999999999</v>
      </c>
      <c r="Y69" s="85">
        <v>90.695999999999998</v>
      </c>
    </row>
    <row r="70" spans="1:25" ht="12" x14ac:dyDescent="0.2">
      <c r="A70" s="81">
        <v>53</v>
      </c>
      <c r="B70" s="89" t="s">
        <v>103</v>
      </c>
      <c r="C70" s="83" t="s">
        <v>776</v>
      </c>
      <c r="D70" s="84">
        <v>913</v>
      </c>
      <c r="E70" s="85">
        <v>37.663785672747906</v>
      </c>
      <c r="F70" s="85">
        <v>39.763134460755026</v>
      </c>
      <c r="G70" s="85">
        <v>41.980567221687693</v>
      </c>
      <c r="H70" s="85">
        <v>42.873787906238661</v>
      </c>
      <c r="I70" s="85">
        <v>43.730730899270384</v>
      </c>
      <c r="J70" s="85">
        <v>44.306936168403482</v>
      </c>
      <c r="K70" s="85">
        <v>44.763582153546359</v>
      </c>
      <c r="L70" s="85">
        <v>45.955766949063786</v>
      </c>
      <c r="M70" s="85">
        <v>48.839822282175618</v>
      </c>
      <c r="N70" s="85">
        <v>51.43534884075325</v>
      </c>
      <c r="O70" s="85">
        <v>53.849662354677619</v>
      </c>
      <c r="P70" s="85">
        <v>56.534358605589098</v>
      </c>
      <c r="Q70" s="85">
        <v>59.361999785380583</v>
      </c>
      <c r="R70" s="85">
        <v>62.059640547622806</v>
      </c>
      <c r="S70" s="85">
        <v>64.632233984491521</v>
      </c>
      <c r="T70" s="85">
        <v>67.090331438798131</v>
      </c>
      <c r="U70" s="85">
        <v>69.410608025666605</v>
      </c>
      <c r="V70" s="85">
        <v>71.573534300769253</v>
      </c>
      <c r="W70" s="85">
        <v>73.559653536616409</v>
      </c>
      <c r="X70" s="85">
        <v>75.423178693304578</v>
      </c>
      <c r="Y70" s="85">
        <v>77.192897374546334</v>
      </c>
    </row>
    <row r="71" spans="1:25" ht="12" x14ac:dyDescent="0.2">
      <c r="A71" s="81">
        <v>54</v>
      </c>
      <c r="B71" s="90" t="s">
        <v>104</v>
      </c>
      <c r="C71" s="83" t="s">
        <v>776</v>
      </c>
      <c r="D71" s="84">
        <v>72</v>
      </c>
      <c r="E71" s="85">
        <v>2.7160000000000002</v>
      </c>
      <c r="F71" s="85">
        <v>2.883</v>
      </c>
      <c r="G71" s="85">
        <v>3.06</v>
      </c>
      <c r="H71" s="85">
        <v>3.839</v>
      </c>
      <c r="I71" s="85">
        <v>7.8339999999999996</v>
      </c>
      <c r="J71" s="85">
        <v>11.884</v>
      </c>
      <c r="K71" s="85">
        <v>16.478999999999999</v>
      </c>
      <c r="L71" s="85">
        <v>26.724</v>
      </c>
      <c r="M71" s="85">
        <v>41.933</v>
      </c>
      <c r="N71" s="85">
        <v>48.981000000000002</v>
      </c>
      <c r="O71" s="85">
        <v>53.219000000000001</v>
      </c>
      <c r="P71" s="85">
        <v>55.944000000000003</v>
      </c>
      <c r="Q71" s="85">
        <v>62.411999999999999</v>
      </c>
      <c r="R71" s="85">
        <v>67.155000000000001</v>
      </c>
      <c r="S71" s="85">
        <v>70.876999999999995</v>
      </c>
      <c r="T71" s="85">
        <v>74.093000000000004</v>
      </c>
      <c r="U71" s="85">
        <v>76.822000000000003</v>
      </c>
      <c r="V71" s="85">
        <v>79.102999999999994</v>
      </c>
      <c r="W71" s="85">
        <v>80.975999999999999</v>
      </c>
      <c r="X71" s="85">
        <v>82.504000000000005</v>
      </c>
      <c r="Y71" s="85">
        <v>83.905000000000001</v>
      </c>
    </row>
    <row r="72" spans="1:25" ht="12" x14ac:dyDescent="0.2">
      <c r="A72" s="81">
        <v>55</v>
      </c>
      <c r="B72" s="90" t="s">
        <v>106</v>
      </c>
      <c r="C72" s="83" t="s">
        <v>776</v>
      </c>
      <c r="D72" s="84">
        <v>426</v>
      </c>
      <c r="E72" s="85">
        <v>1.75</v>
      </c>
      <c r="F72" s="85">
        <v>2.0489999999999999</v>
      </c>
      <c r="G72" s="85">
        <v>3.512</v>
      </c>
      <c r="H72" s="85">
        <v>6.3659999999999997</v>
      </c>
      <c r="I72" s="85">
        <v>8.6080000000000005</v>
      </c>
      <c r="J72" s="85">
        <v>10.821999999999999</v>
      </c>
      <c r="K72" s="85">
        <v>11.45</v>
      </c>
      <c r="L72" s="85">
        <v>11.752000000000001</v>
      </c>
      <c r="M72" s="85">
        <v>13.967000000000001</v>
      </c>
      <c r="N72" s="85">
        <v>16.954999999999998</v>
      </c>
      <c r="O72" s="85">
        <v>19.547999999999998</v>
      </c>
      <c r="P72" s="85">
        <v>22.248999999999999</v>
      </c>
      <c r="Q72" s="85">
        <v>24.797999999999998</v>
      </c>
      <c r="R72" s="85">
        <v>26.908000000000001</v>
      </c>
      <c r="S72" s="85">
        <v>29.027999999999999</v>
      </c>
      <c r="T72" s="85">
        <v>31.39</v>
      </c>
      <c r="U72" s="85">
        <v>34.000999999999998</v>
      </c>
      <c r="V72" s="85">
        <v>36.85</v>
      </c>
      <c r="W72" s="85">
        <v>39.908000000000001</v>
      </c>
      <c r="X72" s="85">
        <v>43.097000000000001</v>
      </c>
      <c r="Y72" s="85">
        <v>46.350999999999999</v>
      </c>
    </row>
    <row r="73" spans="1:25" ht="12" x14ac:dyDescent="0.2">
      <c r="A73" s="81">
        <v>56</v>
      </c>
      <c r="B73" s="90" t="s">
        <v>107</v>
      </c>
      <c r="C73" s="83" t="s">
        <v>776</v>
      </c>
      <c r="D73" s="84">
        <v>516</v>
      </c>
      <c r="E73" s="85">
        <v>13.407999999999999</v>
      </c>
      <c r="F73" s="85">
        <v>15.526</v>
      </c>
      <c r="G73" s="85">
        <v>17.908999999999999</v>
      </c>
      <c r="H73" s="85">
        <v>20.035</v>
      </c>
      <c r="I73" s="85">
        <v>22.292000000000002</v>
      </c>
      <c r="J73" s="85">
        <v>23.651</v>
      </c>
      <c r="K73" s="85">
        <v>25.065999999999999</v>
      </c>
      <c r="L73" s="85">
        <v>26.366</v>
      </c>
      <c r="M73" s="85">
        <v>27.655999999999999</v>
      </c>
      <c r="N73" s="85">
        <v>29.812999999999999</v>
      </c>
      <c r="O73" s="85">
        <v>32.372999999999998</v>
      </c>
      <c r="P73" s="85">
        <v>36.631999999999998</v>
      </c>
      <c r="Q73" s="85">
        <v>41.616</v>
      </c>
      <c r="R73" s="85">
        <v>46.9</v>
      </c>
      <c r="S73" s="85">
        <v>52.033000000000001</v>
      </c>
      <c r="T73" s="85">
        <v>56.680999999999997</v>
      </c>
      <c r="U73" s="85">
        <v>60.762</v>
      </c>
      <c r="V73" s="85">
        <v>64.233000000000004</v>
      </c>
      <c r="W73" s="85">
        <v>67.076999999999998</v>
      </c>
      <c r="X73" s="85">
        <v>69.492000000000004</v>
      </c>
      <c r="Y73" s="85">
        <v>71.807000000000002</v>
      </c>
    </row>
    <row r="74" spans="1:25" ht="12" x14ac:dyDescent="0.2">
      <c r="A74" s="81">
        <v>57</v>
      </c>
      <c r="B74" s="90" t="s">
        <v>108</v>
      </c>
      <c r="C74" s="83" t="s">
        <v>776</v>
      </c>
      <c r="D74" s="84">
        <v>710</v>
      </c>
      <c r="E74" s="85">
        <v>42.23</v>
      </c>
      <c r="F74" s="85">
        <v>44.412999999999997</v>
      </c>
      <c r="G74" s="85">
        <v>46.619</v>
      </c>
      <c r="H74" s="85">
        <v>47.247999999999998</v>
      </c>
      <c r="I74" s="85">
        <v>47.808999999999997</v>
      </c>
      <c r="J74" s="85">
        <v>48.109000000000002</v>
      </c>
      <c r="K74" s="85">
        <v>48.424999999999997</v>
      </c>
      <c r="L74" s="85">
        <v>49.372</v>
      </c>
      <c r="M74" s="85">
        <v>52.036999999999999</v>
      </c>
      <c r="N74" s="85">
        <v>54.485999999999997</v>
      </c>
      <c r="O74" s="85">
        <v>56.890999999999998</v>
      </c>
      <c r="P74" s="85">
        <v>59.536000000000001</v>
      </c>
      <c r="Q74" s="85">
        <v>62.218000000000004</v>
      </c>
      <c r="R74" s="85">
        <v>64.828000000000003</v>
      </c>
      <c r="S74" s="85">
        <v>67.353999999999999</v>
      </c>
      <c r="T74" s="85">
        <v>69.772999999999996</v>
      </c>
      <c r="U74" s="85">
        <v>72.064999999999998</v>
      </c>
      <c r="V74" s="85">
        <v>74.209000000000003</v>
      </c>
      <c r="W74" s="85">
        <v>76.183999999999997</v>
      </c>
      <c r="X74" s="85">
        <v>78.045000000000002</v>
      </c>
      <c r="Y74" s="85">
        <v>79.798000000000002</v>
      </c>
    </row>
    <row r="75" spans="1:25" ht="12" x14ac:dyDescent="0.2">
      <c r="A75" s="81">
        <v>58</v>
      </c>
      <c r="B75" s="90" t="s">
        <v>105</v>
      </c>
      <c r="C75" s="83" t="s">
        <v>776</v>
      </c>
      <c r="D75" s="84">
        <v>748</v>
      </c>
      <c r="E75" s="85">
        <v>2.2000000000000002</v>
      </c>
      <c r="F75" s="85">
        <v>2.5259999999999998</v>
      </c>
      <c r="G75" s="85">
        <v>3.9129999999999998</v>
      </c>
      <c r="H75" s="85">
        <v>6.4939999999999998</v>
      </c>
      <c r="I75" s="85">
        <v>9.7050000000000001</v>
      </c>
      <c r="J75" s="85">
        <v>14.004</v>
      </c>
      <c r="K75" s="85">
        <v>16.478000000000002</v>
      </c>
      <c r="L75" s="85">
        <v>18.265999999999998</v>
      </c>
      <c r="M75" s="85">
        <v>20.202000000000002</v>
      </c>
      <c r="N75" s="85">
        <v>22.286000000000001</v>
      </c>
      <c r="O75" s="85">
        <v>22.686</v>
      </c>
      <c r="P75" s="85">
        <v>22.038</v>
      </c>
      <c r="Q75" s="85">
        <v>22.48</v>
      </c>
      <c r="R75" s="85">
        <v>23.3</v>
      </c>
      <c r="S75" s="85">
        <v>24.170999999999999</v>
      </c>
      <c r="T75" s="85">
        <v>25.245000000000001</v>
      </c>
      <c r="U75" s="85">
        <v>26.535</v>
      </c>
      <c r="V75" s="85">
        <v>28.056000000000001</v>
      </c>
      <c r="W75" s="85">
        <v>29.824000000000002</v>
      </c>
      <c r="X75" s="85">
        <v>31.77</v>
      </c>
      <c r="Y75" s="85">
        <v>33.783000000000001</v>
      </c>
    </row>
    <row r="76" spans="1:25" ht="12" x14ac:dyDescent="0.2">
      <c r="A76" s="81">
        <v>59</v>
      </c>
      <c r="B76" s="89" t="s">
        <v>109</v>
      </c>
      <c r="C76" s="83" t="s">
        <v>776</v>
      </c>
      <c r="D76" s="84">
        <v>914</v>
      </c>
      <c r="E76" s="85">
        <v>9.2762757834721175</v>
      </c>
      <c r="F76" s="85">
        <v>11.673975049193977</v>
      </c>
      <c r="G76" s="85">
        <v>14.649338237125132</v>
      </c>
      <c r="H76" s="85">
        <v>16.615046015099686</v>
      </c>
      <c r="I76" s="85">
        <v>18.660909548590769</v>
      </c>
      <c r="J76" s="85">
        <v>21.098839851602179</v>
      </c>
      <c r="K76" s="85">
        <v>23.639719590443235</v>
      </c>
      <c r="L76" s="85">
        <v>26.854472896768083</v>
      </c>
      <c r="M76" s="85">
        <v>30.187776490456425</v>
      </c>
      <c r="N76" s="85">
        <v>32.250918013757598</v>
      </c>
      <c r="O76" s="85">
        <v>34.54251804979932</v>
      </c>
      <c r="P76" s="85">
        <v>37.785494708678243</v>
      </c>
      <c r="Q76" s="85">
        <v>41.140615739564872</v>
      </c>
      <c r="R76" s="85">
        <v>44.451007430899004</v>
      </c>
      <c r="S76" s="85">
        <v>47.653199860264898</v>
      </c>
      <c r="T76" s="85">
        <v>50.717903466211581</v>
      </c>
      <c r="U76" s="85">
        <v>53.611907071340923</v>
      </c>
      <c r="V76" s="85">
        <v>56.303957687176677</v>
      </c>
      <c r="W76" s="85">
        <v>58.85129324120949</v>
      </c>
      <c r="X76" s="85">
        <v>61.356904303123883</v>
      </c>
      <c r="Y76" s="85">
        <v>63.804187280957379</v>
      </c>
    </row>
    <row r="77" spans="1:25" ht="12" x14ac:dyDescent="0.2">
      <c r="A77" s="81">
        <v>60</v>
      </c>
      <c r="B77" s="90" t="s">
        <v>110</v>
      </c>
      <c r="C77" s="83" t="s">
        <v>776</v>
      </c>
      <c r="D77" s="84">
        <v>204</v>
      </c>
      <c r="E77" s="85">
        <v>4.9569999999999999</v>
      </c>
      <c r="F77" s="85">
        <v>6.8040000000000003</v>
      </c>
      <c r="G77" s="85">
        <v>9.2750000000000004</v>
      </c>
      <c r="H77" s="85">
        <v>12.519</v>
      </c>
      <c r="I77" s="85">
        <v>16.690999999999999</v>
      </c>
      <c r="J77" s="85">
        <v>21.904</v>
      </c>
      <c r="K77" s="85">
        <v>27.338999999999999</v>
      </c>
      <c r="L77" s="85">
        <v>30.795999999999999</v>
      </c>
      <c r="M77" s="85">
        <v>34.484999999999999</v>
      </c>
      <c r="N77" s="85">
        <v>36.758000000000003</v>
      </c>
      <c r="O77" s="85">
        <v>38.332999999999998</v>
      </c>
      <c r="P77" s="85">
        <v>40.542999999999999</v>
      </c>
      <c r="Q77" s="85">
        <v>43.093000000000004</v>
      </c>
      <c r="R77" s="85">
        <v>45.695</v>
      </c>
      <c r="S77" s="85">
        <v>48.414999999999999</v>
      </c>
      <c r="T77" s="85">
        <v>51.241</v>
      </c>
      <c r="U77" s="85">
        <v>54.137999999999998</v>
      </c>
      <c r="V77" s="85">
        <v>57.058999999999997</v>
      </c>
      <c r="W77" s="85">
        <v>59.930999999999997</v>
      </c>
      <c r="X77" s="85">
        <v>62.73</v>
      </c>
      <c r="Y77" s="85">
        <v>65.445999999999998</v>
      </c>
    </row>
    <row r="78" spans="1:25" ht="12" x14ac:dyDescent="0.2">
      <c r="A78" s="81">
        <v>61</v>
      </c>
      <c r="B78" s="90" t="s">
        <v>111</v>
      </c>
      <c r="C78" s="83" t="s">
        <v>776</v>
      </c>
      <c r="D78" s="84">
        <v>854</v>
      </c>
      <c r="E78" s="85">
        <v>3.8370000000000002</v>
      </c>
      <c r="F78" s="85">
        <v>4.2469999999999999</v>
      </c>
      <c r="G78" s="85">
        <v>4.7</v>
      </c>
      <c r="H78" s="85">
        <v>5.1980000000000004</v>
      </c>
      <c r="I78" s="85">
        <v>5.7460000000000004</v>
      </c>
      <c r="J78" s="85">
        <v>6.3470000000000004</v>
      </c>
      <c r="K78" s="85">
        <v>8.8049999999999997</v>
      </c>
      <c r="L78" s="85">
        <v>12.334</v>
      </c>
      <c r="M78" s="85">
        <v>13.815</v>
      </c>
      <c r="N78" s="85">
        <v>15.131</v>
      </c>
      <c r="O78" s="85">
        <v>17.844000000000001</v>
      </c>
      <c r="P78" s="85">
        <v>21.536999999999999</v>
      </c>
      <c r="Q78" s="85">
        <v>24.632999999999999</v>
      </c>
      <c r="R78" s="85">
        <v>27.53</v>
      </c>
      <c r="S78" s="85">
        <v>30.606999999999999</v>
      </c>
      <c r="T78" s="85">
        <v>33.817</v>
      </c>
      <c r="U78" s="85">
        <v>37.115000000000002</v>
      </c>
      <c r="V78" s="85">
        <v>40.444000000000003</v>
      </c>
      <c r="W78" s="85">
        <v>43.720999999999997</v>
      </c>
      <c r="X78" s="85">
        <v>46.932000000000002</v>
      </c>
      <c r="Y78" s="85">
        <v>50.170999999999999</v>
      </c>
    </row>
    <row r="79" spans="1:25" ht="12" x14ac:dyDescent="0.2">
      <c r="A79" s="81">
        <v>62</v>
      </c>
      <c r="B79" s="90" t="s">
        <v>112</v>
      </c>
      <c r="C79" s="83" t="s">
        <v>776</v>
      </c>
      <c r="D79" s="84">
        <v>132</v>
      </c>
      <c r="E79" s="85">
        <v>14.2</v>
      </c>
      <c r="F79" s="85">
        <v>15.398999999999999</v>
      </c>
      <c r="G79" s="85">
        <v>16.678999999999998</v>
      </c>
      <c r="H79" s="85">
        <v>18.073</v>
      </c>
      <c r="I79" s="85">
        <v>19.559000000000001</v>
      </c>
      <c r="J79" s="85">
        <v>21.419</v>
      </c>
      <c r="K79" s="85">
        <v>23.518000000000001</v>
      </c>
      <c r="L79" s="85">
        <v>31.5</v>
      </c>
      <c r="M79" s="85">
        <v>44.12</v>
      </c>
      <c r="N79" s="85">
        <v>48.768000000000001</v>
      </c>
      <c r="O79" s="85">
        <v>53.435000000000002</v>
      </c>
      <c r="P79" s="85">
        <v>57.689</v>
      </c>
      <c r="Q79" s="85">
        <v>61.820999999999998</v>
      </c>
      <c r="R79" s="85">
        <v>64.3</v>
      </c>
      <c r="S79" s="85">
        <v>66.652000000000001</v>
      </c>
      <c r="T79" s="85">
        <v>68.834999999999994</v>
      </c>
      <c r="U79" s="85">
        <v>70.850999999999999</v>
      </c>
      <c r="V79" s="85">
        <v>72.703000000000003</v>
      </c>
      <c r="W79" s="85">
        <v>74.391999999999996</v>
      </c>
      <c r="X79" s="85">
        <v>75.959000000000003</v>
      </c>
      <c r="Y79" s="85">
        <v>77.459000000000003</v>
      </c>
    </row>
    <row r="80" spans="1:25" ht="12" x14ac:dyDescent="0.2">
      <c r="A80" s="81">
        <v>63</v>
      </c>
      <c r="B80" s="90" t="s">
        <v>113</v>
      </c>
      <c r="C80" s="83" t="s">
        <v>776</v>
      </c>
      <c r="D80" s="84">
        <v>384</v>
      </c>
      <c r="E80" s="85">
        <v>9.9619999999999997</v>
      </c>
      <c r="F80" s="85">
        <v>13.121</v>
      </c>
      <c r="G80" s="85">
        <v>17.678999999999998</v>
      </c>
      <c r="H80" s="85">
        <v>24.5</v>
      </c>
      <c r="I80" s="85">
        <v>28.163</v>
      </c>
      <c r="J80" s="85">
        <v>32.228999999999999</v>
      </c>
      <c r="K80" s="85">
        <v>36.829000000000001</v>
      </c>
      <c r="L80" s="85">
        <v>37.909999999999997</v>
      </c>
      <c r="M80" s="85">
        <v>39.344999999999999</v>
      </c>
      <c r="N80" s="85">
        <v>41.21</v>
      </c>
      <c r="O80" s="85">
        <v>43.155000000000001</v>
      </c>
      <c r="P80" s="85">
        <v>45.234000000000002</v>
      </c>
      <c r="Q80" s="85">
        <v>47.33</v>
      </c>
      <c r="R80" s="85">
        <v>49.444000000000003</v>
      </c>
      <c r="S80" s="85">
        <v>51.706000000000003</v>
      </c>
      <c r="T80" s="85">
        <v>54.143999999999998</v>
      </c>
      <c r="U80" s="85">
        <v>56.73</v>
      </c>
      <c r="V80" s="85">
        <v>59.421999999999997</v>
      </c>
      <c r="W80" s="85">
        <v>62.156999999999996</v>
      </c>
      <c r="X80" s="85">
        <v>64.841999999999999</v>
      </c>
      <c r="Y80" s="85">
        <v>67.436000000000007</v>
      </c>
    </row>
    <row r="81" spans="1:25" ht="12" x14ac:dyDescent="0.2">
      <c r="A81" s="81">
        <v>64</v>
      </c>
      <c r="B81" s="90" t="s">
        <v>114</v>
      </c>
      <c r="C81" s="83" t="s">
        <v>776</v>
      </c>
      <c r="D81" s="84">
        <v>270</v>
      </c>
      <c r="E81" s="85">
        <v>10.265000000000001</v>
      </c>
      <c r="F81" s="85">
        <v>11.163</v>
      </c>
      <c r="G81" s="85">
        <v>12.129</v>
      </c>
      <c r="H81" s="85">
        <v>14.532999999999999</v>
      </c>
      <c r="I81" s="85">
        <v>19.495999999999999</v>
      </c>
      <c r="J81" s="85">
        <v>24.425999999999998</v>
      </c>
      <c r="K81" s="85">
        <v>28.414000000000001</v>
      </c>
      <c r="L81" s="85">
        <v>33.018999999999998</v>
      </c>
      <c r="M81" s="85">
        <v>38.311999999999998</v>
      </c>
      <c r="N81" s="85">
        <v>43.362000000000002</v>
      </c>
      <c r="O81" s="85">
        <v>47.868000000000002</v>
      </c>
      <c r="P81" s="85">
        <v>52.02</v>
      </c>
      <c r="Q81" s="85">
        <v>55.661999999999999</v>
      </c>
      <c r="R81" s="85">
        <v>59.228000000000002</v>
      </c>
      <c r="S81" s="85">
        <v>62.582000000000001</v>
      </c>
      <c r="T81" s="85">
        <v>65.677999999999997</v>
      </c>
      <c r="U81" s="85">
        <v>68.494</v>
      </c>
      <c r="V81" s="85">
        <v>71.016000000000005</v>
      </c>
      <c r="W81" s="85">
        <v>73.228999999999999</v>
      </c>
      <c r="X81" s="85">
        <v>75.283000000000001</v>
      </c>
      <c r="Y81" s="85">
        <v>77.228999999999999</v>
      </c>
    </row>
    <row r="82" spans="1:25" ht="12" x14ac:dyDescent="0.2">
      <c r="A82" s="81">
        <v>65</v>
      </c>
      <c r="B82" s="90" t="s">
        <v>115</v>
      </c>
      <c r="C82" s="83" t="s">
        <v>776</v>
      </c>
      <c r="D82" s="84">
        <v>288</v>
      </c>
      <c r="E82" s="85">
        <v>15.444000000000001</v>
      </c>
      <c r="F82" s="85">
        <v>19.088999999999999</v>
      </c>
      <c r="G82" s="85">
        <v>23.251999999999999</v>
      </c>
      <c r="H82" s="85">
        <v>26.067</v>
      </c>
      <c r="I82" s="85">
        <v>28.957999999999998</v>
      </c>
      <c r="J82" s="85">
        <v>30.048999999999999</v>
      </c>
      <c r="K82" s="85">
        <v>31.163</v>
      </c>
      <c r="L82" s="85">
        <v>32.896000000000001</v>
      </c>
      <c r="M82" s="85">
        <v>36.441000000000003</v>
      </c>
      <c r="N82" s="85">
        <v>40.14</v>
      </c>
      <c r="O82" s="85">
        <v>43.929000000000002</v>
      </c>
      <c r="P82" s="85">
        <v>47.308</v>
      </c>
      <c r="Q82" s="85">
        <v>50.713000000000001</v>
      </c>
      <c r="R82" s="85">
        <v>54.085999999999999</v>
      </c>
      <c r="S82" s="85">
        <v>57.348999999999997</v>
      </c>
      <c r="T82" s="85">
        <v>60.463000000000001</v>
      </c>
      <c r="U82" s="85">
        <v>63.39</v>
      </c>
      <c r="V82" s="85">
        <v>66.090999999999994</v>
      </c>
      <c r="W82" s="85">
        <v>68.56</v>
      </c>
      <c r="X82" s="85">
        <v>70.923000000000002</v>
      </c>
      <c r="Y82" s="85">
        <v>73.177999999999997</v>
      </c>
    </row>
    <row r="83" spans="1:25" ht="12" x14ac:dyDescent="0.2">
      <c r="A83" s="81">
        <v>66</v>
      </c>
      <c r="B83" s="90" t="s">
        <v>116</v>
      </c>
      <c r="C83" s="83" t="s">
        <v>776</v>
      </c>
      <c r="D83" s="84">
        <v>324</v>
      </c>
      <c r="E83" s="85">
        <v>6.7110000000000003</v>
      </c>
      <c r="F83" s="85">
        <v>8.4019999999999992</v>
      </c>
      <c r="G83" s="85">
        <v>10.472</v>
      </c>
      <c r="H83" s="85">
        <v>12.978</v>
      </c>
      <c r="I83" s="85">
        <v>15.977</v>
      </c>
      <c r="J83" s="85">
        <v>19.515000000000001</v>
      </c>
      <c r="K83" s="85">
        <v>23.617000000000001</v>
      </c>
      <c r="L83" s="85">
        <v>26.620999999999999</v>
      </c>
      <c r="M83" s="85">
        <v>28.026</v>
      </c>
      <c r="N83" s="85">
        <v>29.475000000000001</v>
      </c>
      <c r="O83" s="85">
        <v>30.869</v>
      </c>
      <c r="P83" s="85">
        <v>32.256999999999998</v>
      </c>
      <c r="Q83" s="85">
        <v>33.677999999999997</v>
      </c>
      <c r="R83" s="85">
        <v>35.140999999999998</v>
      </c>
      <c r="S83" s="85">
        <v>36.875</v>
      </c>
      <c r="T83" s="85">
        <v>38.963000000000001</v>
      </c>
      <c r="U83" s="85">
        <v>41.405000000000001</v>
      </c>
      <c r="V83" s="85">
        <v>44.189</v>
      </c>
      <c r="W83" s="85">
        <v>47.264000000000003</v>
      </c>
      <c r="X83" s="85">
        <v>50.448</v>
      </c>
      <c r="Y83" s="85">
        <v>53.628</v>
      </c>
    </row>
    <row r="84" spans="1:25" ht="12" x14ac:dyDescent="0.2">
      <c r="A84" s="81">
        <v>67</v>
      </c>
      <c r="B84" s="90" t="s">
        <v>117</v>
      </c>
      <c r="C84" s="83" t="s">
        <v>776</v>
      </c>
      <c r="D84" s="84">
        <v>624</v>
      </c>
      <c r="E84" s="85">
        <v>10.013999999999999</v>
      </c>
      <c r="F84" s="85">
        <v>11.688000000000001</v>
      </c>
      <c r="G84" s="85">
        <v>13.6</v>
      </c>
      <c r="H84" s="85">
        <v>14.349</v>
      </c>
      <c r="I84" s="85">
        <v>15.132</v>
      </c>
      <c r="J84" s="85">
        <v>15.95</v>
      </c>
      <c r="K84" s="85">
        <v>17.803999999999998</v>
      </c>
      <c r="L84" s="85">
        <v>23.704000000000001</v>
      </c>
      <c r="M84" s="85">
        <v>30.83</v>
      </c>
      <c r="N84" s="85">
        <v>34.371000000000002</v>
      </c>
      <c r="O84" s="85">
        <v>36.243000000000002</v>
      </c>
      <c r="P84" s="85">
        <v>38.156999999999996</v>
      </c>
      <c r="Q84" s="85">
        <v>40.110999999999997</v>
      </c>
      <c r="R84" s="85">
        <v>42.122999999999998</v>
      </c>
      <c r="S84" s="85">
        <v>44.195999999999998</v>
      </c>
      <c r="T84" s="85">
        <v>46.322000000000003</v>
      </c>
      <c r="U84" s="85">
        <v>48.488999999999997</v>
      </c>
      <c r="V84" s="85">
        <v>50.683</v>
      </c>
      <c r="W84" s="85">
        <v>52.88</v>
      </c>
      <c r="X84" s="85">
        <v>55.066000000000003</v>
      </c>
      <c r="Y84" s="85">
        <v>57.231999999999999</v>
      </c>
    </row>
    <row r="85" spans="1:25" ht="12" x14ac:dyDescent="0.2">
      <c r="A85" s="81">
        <v>68</v>
      </c>
      <c r="B85" s="90" t="s">
        <v>118</v>
      </c>
      <c r="C85" s="83" t="s">
        <v>776</v>
      </c>
      <c r="D85" s="84">
        <v>430</v>
      </c>
      <c r="E85" s="85">
        <v>12.97</v>
      </c>
      <c r="F85" s="85">
        <v>15.592000000000001</v>
      </c>
      <c r="G85" s="85">
        <v>18.632000000000001</v>
      </c>
      <c r="H85" s="85">
        <v>22.108000000000001</v>
      </c>
      <c r="I85" s="85">
        <v>26.024999999999999</v>
      </c>
      <c r="J85" s="85">
        <v>30.382000000000001</v>
      </c>
      <c r="K85" s="85">
        <v>35.167000000000002</v>
      </c>
      <c r="L85" s="85">
        <v>42.372999999999998</v>
      </c>
      <c r="M85" s="85">
        <v>55.421999999999997</v>
      </c>
      <c r="N85" s="85">
        <v>45.96</v>
      </c>
      <c r="O85" s="85">
        <v>44.331000000000003</v>
      </c>
      <c r="P85" s="85">
        <v>46.051000000000002</v>
      </c>
      <c r="Q85" s="85">
        <v>47.813000000000002</v>
      </c>
      <c r="R85" s="85">
        <v>49.82</v>
      </c>
      <c r="S85" s="85">
        <v>52.088999999999999</v>
      </c>
      <c r="T85" s="85">
        <v>54.595999999999997</v>
      </c>
      <c r="U85" s="85">
        <v>57.3</v>
      </c>
      <c r="V85" s="85">
        <v>60.122999999999998</v>
      </c>
      <c r="W85" s="85">
        <v>62.912999999999997</v>
      </c>
      <c r="X85" s="85">
        <v>65.62</v>
      </c>
      <c r="Y85" s="85">
        <v>68.228999999999999</v>
      </c>
    </row>
    <row r="86" spans="1:25" ht="12" x14ac:dyDescent="0.2">
      <c r="A86" s="81">
        <v>69</v>
      </c>
      <c r="B86" s="90" t="s">
        <v>119</v>
      </c>
      <c r="C86" s="83" t="s">
        <v>776</v>
      </c>
      <c r="D86" s="84">
        <v>466</v>
      </c>
      <c r="E86" s="85">
        <v>8.4719999999999995</v>
      </c>
      <c r="F86" s="85">
        <v>9.6920000000000002</v>
      </c>
      <c r="G86" s="85">
        <v>11.066000000000001</v>
      </c>
      <c r="H86" s="85">
        <v>12.608000000000001</v>
      </c>
      <c r="I86" s="85">
        <v>14.33</v>
      </c>
      <c r="J86" s="85">
        <v>16.244</v>
      </c>
      <c r="K86" s="85">
        <v>18.484000000000002</v>
      </c>
      <c r="L86" s="85">
        <v>21.013000000000002</v>
      </c>
      <c r="M86" s="85">
        <v>23.321999999999999</v>
      </c>
      <c r="N86" s="85">
        <v>25.518999999999998</v>
      </c>
      <c r="O86" s="85">
        <v>28.356000000000002</v>
      </c>
      <c r="P86" s="85">
        <v>32.06</v>
      </c>
      <c r="Q86" s="85">
        <v>35.999000000000002</v>
      </c>
      <c r="R86" s="85">
        <v>39.991</v>
      </c>
      <c r="S86" s="85">
        <v>43.908999999999999</v>
      </c>
      <c r="T86" s="85">
        <v>47.668999999999997</v>
      </c>
      <c r="U86" s="85">
        <v>51.186999999999998</v>
      </c>
      <c r="V86" s="85">
        <v>54.372</v>
      </c>
      <c r="W86" s="85">
        <v>57.378</v>
      </c>
      <c r="X86" s="85">
        <v>60.331000000000003</v>
      </c>
      <c r="Y86" s="85">
        <v>63.21</v>
      </c>
    </row>
    <row r="87" spans="1:25" ht="12" x14ac:dyDescent="0.2">
      <c r="A87" s="81">
        <v>70</v>
      </c>
      <c r="B87" s="90" t="s">
        <v>120</v>
      </c>
      <c r="C87" s="83" t="s">
        <v>776</v>
      </c>
      <c r="D87" s="84">
        <v>478</v>
      </c>
      <c r="E87" s="85">
        <v>3.1019999999999999</v>
      </c>
      <c r="F87" s="85">
        <v>4.6379999999999999</v>
      </c>
      <c r="G87" s="85">
        <v>6.88</v>
      </c>
      <c r="H87" s="85">
        <v>10.09</v>
      </c>
      <c r="I87" s="85">
        <v>14.564</v>
      </c>
      <c r="J87" s="85">
        <v>20.568999999999999</v>
      </c>
      <c r="K87" s="85">
        <v>27.370999999999999</v>
      </c>
      <c r="L87" s="85">
        <v>34.994</v>
      </c>
      <c r="M87" s="85">
        <v>39.323</v>
      </c>
      <c r="N87" s="85">
        <v>38.704999999999998</v>
      </c>
      <c r="O87" s="85">
        <v>38.091000000000001</v>
      </c>
      <c r="P87" s="85">
        <v>42.110999999999997</v>
      </c>
      <c r="Q87" s="85">
        <v>46.588000000000001</v>
      </c>
      <c r="R87" s="85">
        <v>51.088999999999999</v>
      </c>
      <c r="S87" s="85">
        <v>55.326999999999998</v>
      </c>
      <c r="T87" s="85">
        <v>59.201000000000001</v>
      </c>
      <c r="U87" s="85">
        <v>62.661999999999999</v>
      </c>
      <c r="V87" s="85">
        <v>65.680000000000007</v>
      </c>
      <c r="W87" s="85">
        <v>68.238</v>
      </c>
      <c r="X87" s="85">
        <v>70.603999999999999</v>
      </c>
      <c r="Y87" s="85">
        <v>72.864000000000004</v>
      </c>
    </row>
    <row r="88" spans="1:25" ht="12" x14ac:dyDescent="0.2">
      <c r="A88" s="81">
        <v>71</v>
      </c>
      <c r="B88" s="90" t="s">
        <v>121</v>
      </c>
      <c r="C88" s="83" t="s">
        <v>776</v>
      </c>
      <c r="D88" s="84">
        <v>562</v>
      </c>
      <c r="E88" s="85">
        <v>4.8570000000000002</v>
      </c>
      <c r="F88" s="85">
        <v>5.306</v>
      </c>
      <c r="G88" s="85">
        <v>5.7930000000000001</v>
      </c>
      <c r="H88" s="85">
        <v>6.8090000000000002</v>
      </c>
      <c r="I88" s="85">
        <v>8.7940000000000005</v>
      </c>
      <c r="J88" s="85">
        <v>11.419</v>
      </c>
      <c r="K88" s="85">
        <v>13.443</v>
      </c>
      <c r="L88" s="85">
        <v>14.536</v>
      </c>
      <c r="M88" s="85">
        <v>15.368</v>
      </c>
      <c r="N88" s="85">
        <v>15.773</v>
      </c>
      <c r="O88" s="85">
        <v>16.186</v>
      </c>
      <c r="P88" s="85">
        <v>16.242000000000001</v>
      </c>
      <c r="Q88" s="85">
        <v>16.221</v>
      </c>
      <c r="R88" s="85">
        <v>16.247</v>
      </c>
      <c r="S88" s="85">
        <v>16.626000000000001</v>
      </c>
      <c r="T88" s="85">
        <v>17.428000000000001</v>
      </c>
      <c r="U88" s="85">
        <v>18.695</v>
      </c>
      <c r="V88" s="85">
        <v>20.492000000000001</v>
      </c>
      <c r="W88" s="85">
        <v>22.867999999999999</v>
      </c>
      <c r="X88" s="85">
        <v>25.552</v>
      </c>
      <c r="Y88" s="85">
        <v>28.434000000000001</v>
      </c>
    </row>
    <row r="89" spans="1:25" ht="12" x14ac:dyDescent="0.2">
      <c r="A89" s="81">
        <v>72</v>
      </c>
      <c r="B89" s="90" t="s">
        <v>122</v>
      </c>
      <c r="C89" s="83" t="s">
        <v>776</v>
      </c>
      <c r="D89" s="84">
        <v>566</v>
      </c>
      <c r="E89" s="85">
        <v>9.35</v>
      </c>
      <c r="F89" s="85">
        <v>12.055</v>
      </c>
      <c r="G89" s="85">
        <v>15.41</v>
      </c>
      <c r="H89" s="85">
        <v>16.550999999999998</v>
      </c>
      <c r="I89" s="85">
        <v>17.760000000000002</v>
      </c>
      <c r="J89" s="85">
        <v>19.78</v>
      </c>
      <c r="K89" s="85">
        <v>21.97</v>
      </c>
      <c r="L89" s="85">
        <v>25.635000000000002</v>
      </c>
      <c r="M89" s="85">
        <v>29.68</v>
      </c>
      <c r="N89" s="85">
        <v>32.204999999999998</v>
      </c>
      <c r="O89" s="85">
        <v>34.840000000000003</v>
      </c>
      <c r="P89" s="85">
        <v>39.073999999999998</v>
      </c>
      <c r="Q89" s="85">
        <v>43.48</v>
      </c>
      <c r="R89" s="85">
        <v>47.838000000000001</v>
      </c>
      <c r="S89" s="85">
        <v>51.957999999999998</v>
      </c>
      <c r="T89" s="85">
        <v>55.762</v>
      </c>
      <c r="U89" s="85">
        <v>59.189</v>
      </c>
      <c r="V89" s="85">
        <v>62.183999999999997</v>
      </c>
      <c r="W89" s="85">
        <v>64.855999999999995</v>
      </c>
      <c r="X89" s="85">
        <v>67.441000000000003</v>
      </c>
      <c r="Y89" s="85">
        <v>69.923000000000002</v>
      </c>
    </row>
    <row r="90" spans="1:25" ht="12" x14ac:dyDescent="0.2">
      <c r="A90" s="81">
        <v>73</v>
      </c>
      <c r="B90" s="90" t="s">
        <v>778</v>
      </c>
      <c r="C90" s="83">
        <v>3</v>
      </c>
      <c r="D90" s="84">
        <v>654</v>
      </c>
      <c r="E90" s="85">
        <v>51.357999999999997</v>
      </c>
      <c r="F90" s="85">
        <v>50.281999999999996</v>
      </c>
      <c r="G90" s="85">
        <v>49.204000000000001</v>
      </c>
      <c r="H90" s="85">
        <v>48.128999999999998</v>
      </c>
      <c r="I90" s="85">
        <v>46.387999999999998</v>
      </c>
      <c r="J90" s="85">
        <v>44.476999999999997</v>
      </c>
      <c r="K90" s="85">
        <v>43.784999999999997</v>
      </c>
      <c r="L90" s="85">
        <v>43.533000000000001</v>
      </c>
      <c r="M90" s="85">
        <v>42.573</v>
      </c>
      <c r="N90" s="85">
        <v>41.273000000000003</v>
      </c>
      <c r="O90" s="85">
        <v>40.365000000000002</v>
      </c>
      <c r="P90" s="85">
        <v>39.901000000000003</v>
      </c>
      <c r="Q90" s="85">
        <v>39.5</v>
      </c>
      <c r="R90" s="85">
        <v>39.54</v>
      </c>
      <c r="S90" s="85">
        <v>40.082000000000001</v>
      </c>
      <c r="T90" s="85">
        <v>41.133000000000003</v>
      </c>
      <c r="U90" s="85">
        <v>42.7</v>
      </c>
      <c r="V90" s="85">
        <v>44.77</v>
      </c>
      <c r="W90" s="85">
        <v>46.981000000000002</v>
      </c>
      <c r="X90" s="85">
        <v>49.204000000000001</v>
      </c>
      <c r="Y90" s="85">
        <v>51.429000000000002</v>
      </c>
    </row>
    <row r="91" spans="1:25" ht="12" x14ac:dyDescent="0.2">
      <c r="A91" s="81">
        <v>74</v>
      </c>
      <c r="B91" s="90" t="s">
        <v>123</v>
      </c>
      <c r="C91" s="83" t="s">
        <v>776</v>
      </c>
      <c r="D91" s="84">
        <v>686</v>
      </c>
      <c r="E91" s="85">
        <v>17.23</v>
      </c>
      <c r="F91" s="85">
        <v>19.957999999999998</v>
      </c>
      <c r="G91" s="85">
        <v>23</v>
      </c>
      <c r="H91" s="85">
        <v>26.350999999999999</v>
      </c>
      <c r="I91" s="85">
        <v>30</v>
      </c>
      <c r="J91" s="85">
        <v>33.692999999999998</v>
      </c>
      <c r="K91" s="85">
        <v>35.768999999999998</v>
      </c>
      <c r="L91" s="85">
        <v>37.548999999999999</v>
      </c>
      <c r="M91" s="85">
        <v>38.896000000000001</v>
      </c>
      <c r="N91" s="85">
        <v>39.606000000000002</v>
      </c>
      <c r="O91" s="85">
        <v>40.32</v>
      </c>
      <c r="P91" s="85">
        <v>41.713999999999999</v>
      </c>
      <c r="Q91" s="85">
        <v>43.773000000000003</v>
      </c>
      <c r="R91" s="85">
        <v>45.862000000000002</v>
      </c>
      <c r="S91" s="85">
        <v>48.122</v>
      </c>
      <c r="T91" s="85">
        <v>50.588999999999999</v>
      </c>
      <c r="U91" s="85">
        <v>53.237000000000002</v>
      </c>
      <c r="V91" s="85">
        <v>56.024999999999999</v>
      </c>
      <c r="W91" s="85">
        <v>58.887999999999998</v>
      </c>
      <c r="X91" s="85">
        <v>61.722999999999999</v>
      </c>
      <c r="Y91" s="85">
        <v>64.478999999999999</v>
      </c>
    </row>
    <row r="92" spans="1:25" ht="12" x14ac:dyDescent="0.2">
      <c r="A92" s="81">
        <v>75</v>
      </c>
      <c r="B92" s="90" t="s">
        <v>124</v>
      </c>
      <c r="C92" s="83" t="s">
        <v>776</v>
      </c>
      <c r="D92" s="84">
        <v>694</v>
      </c>
      <c r="E92" s="85">
        <v>12.56</v>
      </c>
      <c r="F92" s="85">
        <v>14.795999999999999</v>
      </c>
      <c r="G92" s="85">
        <v>17.352</v>
      </c>
      <c r="H92" s="85">
        <v>20.379000000000001</v>
      </c>
      <c r="I92" s="85">
        <v>23.969000000000001</v>
      </c>
      <c r="J92" s="85">
        <v>27.728999999999999</v>
      </c>
      <c r="K92" s="85">
        <v>29.818999999999999</v>
      </c>
      <c r="L92" s="85">
        <v>31.997</v>
      </c>
      <c r="M92" s="85">
        <v>33.252000000000002</v>
      </c>
      <c r="N92" s="85">
        <v>34.429000000000002</v>
      </c>
      <c r="O92" s="85">
        <v>35.625999999999998</v>
      </c>
      <c r="P92" s="85">
        <v>36.918999999999997</v>
      </c>
      <c r="Q92" s="85">
        <v>38.856000000000002</v>
      </c>
      <c r="R92" s="85">
        <v>40.829000000000001</v>
      </c>
      <c r="S92" s="85">
        <v>42.923000000000002</v>
      </c>
      <c r="T92" s="85">
        <v>45.268000000000001</v>
      </c>
      <c r="U92" s="85">
        <v>47.848999999999997</v>
      </c>
      <c r="V92" s="85">
        <v>50.637999999999998</v>
      </c>
      <c r="W92" s="85">
        <v>53.587000000000003</v>
      </c>
      <c r="X92" s="85">
        <v>56.588999999999999</v>
      </c>
      <c r="Y92" s="85">
        <v>59.55</v>
      </c>
    </row>
    <row r="93" spans="1:25" ht="12" x14ac:dyDescent="0.2">
      <c r="A93" s="81">
        <v>76</v>
      </c>
      <c r="B93" s="90" t="s">
        <v>125</v>
      </c>
      <c r="C93" s="83" t="s">
        <v>776</v>
      </c>
      <c r="D93" s="84">
        <v>768</v>
      </c>
      <c r="E93" s="85">
        <v>4.3840000000000003</v>
      </c>
      <c r="F93" s="85">
        <v>6.6950000000000003</v>
      </c>
      <c r="G93" s="85">
        <v>10.098000000000001</v>
      </c>
      <c r="H93" s="85">
        <v>14.95</v>
      </c>
      <c r="I93" s="85">
        <v>21.28</v>
      </c>
      <c r="J93" s="85">
        <v>22.927</v>
      </c>
      <c r="K93" s="85">
        <v>24.663</v>
      </c>
      <c r="L93" s="85">
        <v>26.562000000000001</v>
      </c>
      <c r="M93" s="85">
        <v>28.588999999999999</v>
      </c>
      <c r="N93" s="85">
        <v>30.704999999999998</v>
      </c>
      <c r="O93" s="85">
        <v>32.906999999999996</v>
      </c>
      <c r="P93" s="85">
        <v>35.185000000000002</v>
      </c>
      <c r="Q93" s="85">
        <v>37.533000000000001</v>
      </c>
      <c r="R93" s="85">
        <v>40.1</v>
      </c>
      <c r="S93" s="85">
        <v>42.8</v>
      </c>
      <c r="T93" s="85">
        <v>45.642000000000003</v>
      </c>
      <c r="U93" s="85">
        <v>48.598999999999997</v>
      </c>
      <c r="V93" s="85">
        <v>51.628</v>
      </c>
      <c r="W93" s="85">
        <v>54.664999999999999</v>
      </c>
      <c r="X93" s="85">
        <v>57.648000000000003</v>
      </c>
      <c r="Y93" s="85">
        <v>60.578000000000003</v>
      </c>
    </row>
    <row r="94" spans="1:25" ht="12" x14ac:dyDescent="0.2">
      <c r="A94" s="81">
        <v>77</v>
      </c>
      <c r="B94" s="88" t="s">
        <v>779</v>
      </c>
      <c r="C94" s="83" t="s">
        <v>776</v>
      </c>
      <c r="D94" s="84">
        <v>935</v>
      </c>
      <c r="E94" s="85">
        <v>17.534338789226474</v>
      </c>
      <c r="F94" s="85">
        <v>19.313651205484341</v>
      </c>
      <c r="G94" s="85">
        <v>21.180771562116526</v>
      </c>
      <c r="H94" s="85">
        <v>22.905209242180852</v>
      </c>
      <c r="I94" s="85">
        <v>23.719800578287295</v>
      </c>
      <c r="J94" s="85">
        <v>25.006122694446443</v>
      </c>
      <c r="K94" s="85">
        <v>27.13043227087924</v>
      </c>
      <c r="L94" s="85">
        <v>29.771318735773345</v>
      </c>
      <c r="M94" s="85">
        <v>32.272069084391354</v>
      </c>
      <c r="N94" s="85">
        <v>34.835607793237749</v>
      </c>
      <c r="O94" s="85">
        <v>37.522338815864977</v>
      </c>
      <c r="P94" s="85">
        <v>41.154079657103068</v>
      </c>
      <c r="Q94" s="85">
        <v>44.750237377697708</v>
      </c>
      <c r="R94" s="85">
        <v>47.962047752427104</v>
      </c>
      <c r="S94" s="85">
        <v>51.07576107484352</v>
      </c>
      <c r="T94" s="85">
        <v>53.952168837137457</v>
      </c>
      <c r="U94" s="85">
        <v>56.650418853032832</v>
      </c>
      <c r="V94" s="85">
        <v>59.206699416558536</v>
      </c>
      <c r="W94" s="85">
        <v>61.626897616165422</v>
      </c>
      <c r="X94" s="85">
        <v>63.917833344219424</v>
      </c>
      <c r="Y94" s="85">
        <v>66.180455402167979</v>
      </c>
    </row>
    <row r="95" spans="1:25" ht="12" x14ac:dyDescent="0.2">
      <c r="A95" s="81">
        <v>78</v>
      </c>
      <c r="B95" s="89" t="s">
        <v>169</v>
      </c>
      <c r="C95" s="83" t="s">
        <v>776</v>
      </c>
      <c r="D95" s="84">
        <v>906</v>
      </c>
      <c r="E95" s="85">
        <v>17.87335131623373</v>
      </c>
      <c r="F95" s="85">
        <v>20.245024707241292</v>
      </c>
      <c r="G95" s="85">
        <v>22.903566541236433</v>
      </c>
      <c r="H95" s="85">
        <v>25.055481417866194</v>
      </c>
      <c r="I95" s="85">
        <v>25.031963340714757</v>
      </c>
      <c r="J95" s="85">
        <v>25.541944517591148</v>
      </c>
      <c r="K95" s="85">
        <v>27.514480329370844</v>
      </c>
      <c r="L95" s="85">
        <v>30.736342729950334</v>
      </c>
      <c r="M95" s="85">
        <v>33.890080845533468</v>
      </c>
      <c r="N95" s="85">
        <v>37.79810305027442</v>
      </c>
      <c r="O95" s="85">
        <v>42.036665651609312</v>
      </c>
      <c r="P95" s="85">
        <v>48.32575815176908</v>
      </c>
      <c r="Q95" s="85">
        <v>54.40390961767875</v>
      </c>
      <c r="R95" s="85">
        <v>59.750476036495883</v>
      </c>
      <c r="S95" s="85">
        <v>64.824649317289683</v>
      </c>
      <c r="T95" s="85">
        <v>69.196102638434525</v>
      </c>
      <c r="U95" s="85">
        <v>72.825017399338947</v>
      </c>
      <c r="V95" s="85">
        <v>75.74716045138365</v>
      </c>
      <c r="W95" s="85">
        <v>78.023638114525369</v>
      </c>
      <c r="X95" s="85">
        <v>79.763939708941052</v>
      </c>
      <c r="Y95" s="85">
        <v>81.355723035916796</v>
      </c>
    </row>
    <row r="96" spans="1:25" ht="12" x14ac:dyDescent="0.2">
      <c r="A96" s="81">
        <v>79</v>
      </c>
      <c r="B96" s="90" t="s">
        <v>170</v>
      </c>
      <c r="C96" s="83">
        <v>4</v>
      </c>
      <c r="D96" s="84">
        <v>156</v>
      </c>
      <c r="E96" s="85">
        <v>11.803000000000001</v>
      </c>
      <c r="F96" s="85">
        <v>13.856</v>
      </c>
      <c r="G96" s="85">
        <v>16.202999999999999</v>
      </c>
      <c r="H96" s="85">
        <v>18.085999999999999</v>
      </c>
      <c r="I96" s="85">
        <v>17.399999999999999</v>
      </c>
      <c r="J96" s="85">
        <v>17.399999999999999</v>
      </c>
      <c r="K96" s="85">
        <v>19.358000000000001</v>
      </c>
      <c r="L96" s="85">
        <v>22.873999999999999</v>
      </c>
      <c r="M96" s="85">
        <v>26.442</v>
      </c>
      <c r="N96" s="85">
        <v>30.960999999999999</v>
      </c>
      <c r="O96" s="85">
        <v>35.877000000000002</v>
      </c>
      <c r="P96" s="85">
        <v>42.521999999999998</v>
      </c>
      <c r="Q96" s="85">
        <v>49.225999999999999</v>
      </c>
      <c r="R96" s="85">
        <v>55.5</v>
      </c>
      <c r="S96" s="85">
        <v>61.427999999999997</v>
      </c>
      <c r="T96" s="85">
        <v>66.480999999999995</v>
      </c>
      <c r="U96" s="85">
        <v>70.626000000000005</v>
      </c>
      <c r="V96" s="85">
        <v>73.918000000000006</v>
      </c>
      <c r="W96" s="85">
        <v>76.436000000000007</v>
      </c>
      <c r="X96" s="85">
        <v>78.317999999999998</v>
      </c>
      <c r="Y96" s="85">
        <v>80.028000000000006</v>
      </c>
    </row>
    <row r="97" spans="1:25" ht="12" x14ac:dyDescent="0.2">
      <c r="A97" s="81">
        <v>80</v>
      </c>
      <c r="B97" s="90" t="s">
        <v>171</v>
      </c>
      <c r="C97" s="83">
        <v>5</v>
      </c>
      <c r="D97" s="84">
        <v>344</v>
      </c>
      <c r="E97" s="85">
        <v>85.2</v>
      </c>
      <c r="F97" s="85">
        <v>85.2</v>
      </c>
      <c r="G97" s="85">
        <v>85.2</v>
      </c>
      <c r="H97" s="85">
        <v>86.421999999999997</v>
      </c>
      <c r="I97" s="85">
        <v>87.728999999999999</v>
      </c>
      <c r="J97" s="85">
        <v>89.694999999999993</v>
      </c>
      <c r="K97" s="85">
        <v>91.477999999999994</v>
      </c>
      <c r="L97" s="85">
        <v>92.92</v>
      </c>
      <c r="M97" s="85">
        <v>99.516999999999996</v>
      </c>
      <c r="N97" s="85">
        <v>100</v>
      </c>
      <c r="O97" s="85">
        <v>100</v>
      </c>
      <c r="P97" s="85">
        <v>100</v>
      </c>
      <c r="Q97" s="85">
        <v>100</v>
      </c>
      <c r="R97" s="85">
        <v>100</v>
      </c>
      <c r="S97" s="85">
        <v>100</v>
      </c>
      <c r="T97" s="85">
        <v>100</v>
      </c>
      <c r="U97" s="85">
        <v>100</v>
      </c>
      <c r="V97" s="85">
        <v>100</v>
      </c>
      <c r="W97" s="85">
        <v>100</v>
      </c>
      <c r="X97" s="85">
        <v>100</v>
      </c>
      <c r="Y97" s="85">
        <v>100</v>
      </c>
    </row>
    <row r="98" spans="1:25" ht="12" x14ac:dyDescent="0.2">
      <c r="A98" s="81">
        <v>81</v>
      </c>
      <c r="B98" s="90" t="s">
        <v>172</v>
      </c>
      <c r="C98" s="83">
        <v>6</v>
      </c>
      <c r="D98" s="84">
        <v>446</v>
      </c>
      <c r="E98" s="85">
        <v>96.89</v>
      </c>
      <c r="F98" s="85">
        <v>96.168999999999997</v>
      </c>
      <c r="G98" s="85">
        <v>95.289000000000001</v>
      </c>
      <c r="H98" s="85">
        <v>96.177000000000007</v>
      </c>
      <c r="I98" s="85">
        <v>97.031999999999996</v>
      </c>
      <c r="J98" s="85">
        <v>97.891000000000005</v>
      </c>
      <c r="K98" s="85">
        <v>98.519000000000005</v>
      </c>
      <c r="L98" s="85">
        <v>99.376999999999995</v>
      </c>
      <c r="M98" s="85">
        <v>99.763000000000005</v>
      </c>
      <c r="N98" s="85">
        <v>99.91</v>
      </c>
      <c r="O98" s="85">
        <v>100</v>
      </c>
      <c r="P98" s="85">
        <v>100</v>
      </c>
      <c r="Q98" s="85">
        <v>100</v>
      </c>
      <c r="R98" s="85">
        <v>100</v>
      </c>
      <c r="S98" s="85">
        <v>100</v>
      </c>
      <c r="T98" s="85">
        <v>100</v>
      </c>
      <c r="U98" s="85">
        <v>100</v>
      </c>
      <c r="V98" s="85">
        <v>100</v>
      </c>
      <c r="W98" s="85">
        <v>100</v>
      </c>
      <c r="X98" s="85">
        <v>100</v>
      </c>
      <c r="Y98" s="85">
        <v>100</v>
      </c>
    </row>
    <row r="99" spans="1:25" ht="12" x14ac:dyDescent="0.2">
      <c r="A99" s="81">
        <v>82</v>
      </c>
      <c r="B99" s="90" t="s">
        <v>173</v>
      </c>
      <c r="C99" s="83" t="s">
        <v>776</v>
      </c>
      <c r="D99" s="84">
        <v>158</v>
      </c>
      <c r="E99" s="85">
        <v>26.841999999999999</v>
      </c>
      <c r="F99" s="85">
        <v>29.074000000000002</v>
      </c>
      <c r="G99" s="85">
        <v>31.411999999999999</v>
      </c>
      <c r="H99" s="85">
        <v>33.856999999999999</v>
      </c>
      <c r="I99" s="85">
        <v>36.484000000000002</v>
      </c>
      <c r="J99" s="85">
        <v>39.783999999999999</v>
      </c>
      <c r="K99" s="85">
        <v>48.718000000000004</v>
      </c>
      <c r="L99" s="85">
        <v>57.73</v>
      </c>
      <c r="M99" s="85">
        <v>66.257000000000005</v>
      </c>
      <c r="N99" s="85">
        <v>68.381</v>
      </c>
      <c r="O99" s="85">
        <v>69.866</v>
      </c>
      <c r="P99" s="85">
        <v>72.292000000000002</v>
      </c>
      <c r="Q99" s="85">
        <v>74.686999999999998</v>
      </c>
      <c r="R99" s="85">
        <v>76.915999999999997</v>
      </c>
      <c r="S99" s="85">
        <v>78.941999999999993</v>
      </c>
      <c r="T99" s="85">
        <v>80.77</v>
      </c>
      <c r="U99" s="85">
        <v>82.406000000000006</v>
      </c>
      <c r="V99" s="85">
        <v>83.858000000000004</v>
      </c>
      <c r="W99" s="85">
        <v>85.149000000000001</v>
      </c>
      <c r="X99" s="85">
        <v>86.35</v>
      </c>
      <c r="Y99" s="85">
        <v>87.468999999999994</v>
      </c>
    </row>
    <row r="100" spans="1:25" ht="12" x14ac:dyDescent="0.2">
      <c r="A100" s="81">
        <v>83</v>
      </c>
      <c r="B100" s="90" t="s">
        <v>174</v>
      </c>
      <c r="C100" s="83" t="s">
        <v>776</v>
      </c>
      <c r="D100" s="84">
        <v>408</v>
      </c>
      <c r="E100" s="85">
        <v>31</v>
      </c>
      <c r="F100" s="85">
        <v>35.463000000000001</v>
      </c>
      <c r="G100" s="85">
        <v>40.195</v>
      </c>
      <c r="H100" s="85">
        <v>45.091000000000001</v>
      </c>
      <c r="I100" s="85">
        <v>54.2</v>
      </c>
      <c r="J100" s="85">
        <v>56.7</v>
      </c>
      <c r="K100" s="85">
        <v>56.9</v>
      </c>
      <c r="L100" s="85">
        <v>57.643999999999998</v>
      </c>
      <c r="M100" s="85">
        <v>58.384</v>
      </c>
      <c r="N100" s="85">
        <v>59.018000000000001</v>
      </c>
      <c r="O100" s="85">
        <v>59.411999999999999</v>
      </c>
      <c r="P100" s="85">
        <v>59.805</v>
      </c>
      <c r="Q100" s="85">
        <v>60.377000000000002</v>
      </c>
      <c r="R100" s="85">
        <v>61.277000000000001</v>
      </c>
      <c r="S100" s="85">
        <v>62.381</v>
      </c>
      <c r="T100" s="85">
        <v>63.814999999999998</v>
      </c>
      <c r="U100" s="85">
        <v>65.551000000000002</v>
      </c>
      <c r="V100" s="85">
        <v>67.552999999999997</v>
      </c>
      <c r="W100" s="85">
        <v>69.763999999999996</v>
      </c>
      <c r="X100" s="85">
        <v>72.022000000000006</v>
      </c>
      <c r="Y100" s="85">
        <v>74.174999999999997</v>
      </c>
    </row>
    <row r="101" spans="1:25" ht="12" x14ac:dyDescent="0.2">
      <c r="A101" s="81">
        <v>84</v>
      </c>
      <c r="B101" s="90" t="s">
        <v>175</v>
      </c>
      <c r="C101" s="83" t="s">
        <v>776</v>
      </c>
      <c r="D101" s="84">
        <v>392</v>
      </c>
      <c r="E101" s="85">
        <v>53.402000000000001</v>
      </c>
      <c r="F101" s="85">
        <v>58.420999999999999</v>
      </c>
      <c r="G101" s="85">
        <v>63.271999999999998</v>
      </c>
      <c r="H101" s="85">
        <v>67.866</v>
      </c>
      <c r="I101" s="85">
        <v>71.876999999999995</v>
      </c>
      <c r="J101" s="85">
        <v>75.715999999999994</v>
      </c>
      <c r="K101" s="85">
        <v>76.174999999999997</v>
      </c>
      <c r="L101" s="85">
        <v>76.712000000000003</v>
      </c>
      <c r="M101" s="85">
        <v>77.338999999999999</v>
      </c>
      <c r="N101" s="85">
        <v>78.016000000000005</v>
      </c>
      <c r="O101" s="85">
        <v>78.649000000000001</v>
      </c>
      <c r="P101" s="85">
        <v>85.977999999999994</v>
      </c>
      <c r="Q101" s="85">
        <v>90.811999999999998</v>
      </c>
      <c r="R101" s="85">
        <v>91.381</v>
      </c>
      <c r="S101" s="85">
        <v>91.781999999999996</v>
      </c>
      <c r="T101" s="85">
        <v>92.225999999999999</v>
      </c>
      <c r="U101" s="85">
        <v>92.703999999999994</v>
      </c>
      <c r="V101" s="85">
        <v>93.206999999999994</v>
      </c>
      <c r="W101" s="85">
        <v>93.724000000000004</v>
      </c>
      <c r="X101" s="85">
        <v>94.236000000000004</v>
      </c>
      <c r="Y101" s="85">
        <v>94.71</v>
      </c>
    </row>
    <row r="102" spans="1:25" ht="12" x14ac:dyDescent="0.2">
      <c r="A102" s="81">
        <v>85</v>
      </c>
      <c r="B102" s="90" t="s">
        <v>176</v>
      </c>
      <c r="C102" s="83" t="s">
        <v>776</v>
      </c>
      <c r="D102" s="84">
        <v>496</v>
      </c>
      <c r="E102" s="85">
        <v>20</v>
      </c>
      <c r="F102" s="85">
        <v>26.619</v>
      </c>
      <c r="G102" s="85">
        <v>35.679000000000002</v>
      </c>
      <c r="H102" s="85">
        <v>42.113999999999997</v>
      </c>
      <c r="I102" s="85">
        <v>45.052</v>
      </c>
      <c r="J102" s="85">
        <v>48.655999999999999</v>
      </c>
      <c r="K102" s="85">
        <v>52.082999999999998</v>
      </c>
      <c r="L102" s="85">
        <v>55.04</v>
      </c>
      <c r="M102" s="85">
        <v>57.033000000000001</v>
      </c>
      <c r="N102" s="85">
        <v>56.805</v>
      </c>
      <c r="O102" s="85">
        <v>57.133000000000003</v>
      </c>
      <c r="P102" s="85">
        <v>62.494</v>
      </c>
      <c r="Q102" s="85">
        <v>67.566999999999993</v>
      </c>
      <c r="R102" s="85">
        <v>68.23</v>
      </c>
      <c r="S102" s="85">
        <v>68.656999999999996</v>
      </c>
      <c r="T102" s="85">
        <v>69.451999999999998</v>
      </c>
      <c r="U102" s="85">
        <v>70.611000000000004</v>
      </c>
      <c r="V102" s="85">
        <v>72.102999999999994</v>
      </c>
      <c r="W102" s="85">
        <v>73.878</v>
      </c>
      <c r="X102" s="85">
        <v>75.831999999999994</v>
      </c>
      <c r="Y102" s="85">
        <v>77.716999999999999</v>
      </c>
    </row>
    <row r="103" spans="1:25" ht="12" x14ac:dyDescent="0.2">
      <c r="A103" s="81">
        <v>86</v>
      </c>
      <c r="B103" s="90" t="s">
        <v>177</v>
      </c>
      <c r="C103" s="83" t="s">
        <v>776</v>
      </c>
      <c r="D103" s="84">
        <v>410</v>
      </c>
      <c r="E103" s="85">
        <v>21.353999999999999</v>
      </c>
      <c r="F103" s="85">
        <v>24.391999999999999</v>
      </c>
      <c r="G103" s="85">
        <v>27.71</v>
      </c>
      <c r="H103" s="85">
        <v>32.350999999999999</v>
      </c>
      <c r="I103" s="85">
        <v>40.704000000000001</v>
      </c>
      <c r="J103" s="85">
        <v>48.033000000000001</v>
      </c>
      <c r="K103" s="85">
        <v>56.72</v>
      </c>
      <c r="L103" s="85">
        <v>64.876000000000005</v>
      </c>
      <c r="M103" s="85">
        <v>73.843999999999994</v>
      </c>
      <c r="N103" s="85">
        <v>78.239000000000004</v>
      </c>
      <c r="O103" s="85">
        <v>79.620999999999995</v>
      </c>
      <c r="P103" s="85">
        <v>81.344999999999999</v>
      </c>
      <c r="Q103" s="85">
        <v>81.936000000000007</v>
      </c>
      <c r="R103" s="85">
        <v>81.634</v>
      </c>
      <c r="S103" s="85">
        <v>81.414000000000001</v>
      </c>
      <c r="T103" s="85">
        <v>81.555000000000007</v>
      </c>
      <c r="U103" s="85">
        <v>82.049000000000007</v>
      </c>
      <c r="V103" s="85">
        <v>82.873000000000005</v>
      </c>
      <c r="W103" s="85">
        <v>83.981999999999999</v>
      </c>
      <c r="X103" s="85">
        <v>85.248999999999995</v>
      </c>
      <c r="Y103" s="85">
        <v>86.441999999999993</v>
      </c>
    </row>
    <row r="104" spans="1:25" ht="12" x14ac:dyDescent="0.2">
      <c r="A104" s="81">
        <v>87</v>
      </c>
      <c r="B104" s="89" t="s">
        <v>780</v>
      </c>
      <c r="C104" s="83">
        <v>7</v>
      </c>
      <c r="D104" s="84">
        <v>921</v>
      </c>
      <c r="E104" s="85">
        <v>16.577716510452227</v>
      </c>
      <c r="F104" s="85">
        <v>17.445249208192852</v>
      </c>
      <c r="G104" s="85">
        <v>18.21654876232958</v>
      </c>
      <c r="H104" s="85">
        <v>19.308163530748878</v>
      </c>
      <c r="I104" s="85">
        <v>20.497695347946628</v>
      </c>
      <c r="J104" s="85">
        <v>22.257840116380788</v>
      </c>
      <c r="K104" s="85">
        <v>24.360339601710159</v>
      </c>
      <c r="L104" s="85">
        <v>25.900079227189554</v>
      </c>
      <c r="M104" s="85">
        <v>27.289633322811461</v>
      </c>
      <c r="N104" s="85">
        <v>28.440490062678919</v>
      </c>
      <c r="O104" s="85">
        <v>29.64159426228214</v>
      </c>
      <c r="P104" s="85">
        <v>31.291838899280489</v>
      </c>
      <c r="Q104" s="85">
        <v>33.088854951892031</v>
      </c>
      <c r="R104" s="85">
        <v>34.979006460311282</v>
      </c>
      <c r="S104" s="85">
        <v>37.07851235182946</v>
      </c>
      <c r="T104" s="85">
        <v>39.425630970647781</v>
      </c>
      <c r="U104" s="85">
        <v>42.024378600657272</v>
      </c>
      <c r="V104" s="85">
        <v>44.862765242703972</v>
      </c>
      <c r="W104" s="85">
        <v>47.871787338373224</v>
      </c>
      <c r="X104" s="85">
        <v>50.962111447979666</v>
      </c>
      <c r="Y104" s="85">
        <v>54.060398365914544</v>
      </c>
    </row>
    <row r="105" spans="1:25" ht="12" x14ac:dyDescent="0.2">
      <c r="A105" s="81">
        <v>88</v>
      </c>
      <c r="B105" s="91" t="s">
        <v>153</v>
      </c>
      <c r="C105" s="83" t="s">
        <v>776</v>
      </c>
      <c r="D105" s="84">
        <v>5500</v>
      </c>
      <c r="E105" s="85">
        <v>32.670351423469704</v>
      </c>
      <c r="F105" s="85">
        <v>35.882442770145751</v>
      </c>
      <c r="G105" s="85">
        <v>38.929426930770212</v>
      </c>
      <c r="H105" s="85">
        <v>40.92839738351735</v>
      </c>
      <c r="I105" s="85">
        <v>42.84565215694726</v>
      </c>
      <c r="J105" s="85">
        <v>44.373386016179062</v>
      </c>
      <c r="K105" s="85">
        <v>45.246641909258592</v>
      </c>
      <c r="L105" s="85">
        <v>45.431495654401473</v>
      </c>
      <c r="M105" s="85">
        <v>45.201901225992216</v>
      </c>
      <c r="N105" s="85">
        <v>45.239393655229634</v>
      </c>
      <c r="O105" s="85">
        <v>45.656437548921794</v>
      </c>
      <c r="P105" s="85">
        <v>46.799090562373095</v>
      </c>
      <c r="Q105" s="85">
        <v>47.981730194543722</v>
      </c>
      <c r="R105" s="85">
        <v>48.11370001355796</v>
      </c>
      <c r="S105" s="85">
        <v>48.334937955360019</v>
      </c>
      <c r="T105" s="85">
        <v>49.131296662436817</v>
      </c>
      <c r="U105" s="85">
        <v>50.521310130779895</v>
      </c>
      <c r="V105" s="85">
        <v>52.478921029870719</v>
      </c>
      <c r="W105" s="85">
        <v>54.92266927985461</v>
      </c>
      <c r="X105" s="85">
        <v>57.682201728879591</v>
      </c>
      <c r="Y105" s="85">
        <v>60.452783486892315</v>
      </c>
    </row>
    <row r="106" spans="1:25" ht="12" x14ac:dyDescent="0.2">
      <c r="A106" s="81">
        <v>89</v>
      </c>
      <c r="B106" s="92" t="s">
        <v>154</v>
      </c>
      <c r="C106" s="83" t="s">
        <v>776</v>
      </c>
      <c r="D106" s="84">
        <v>398</v>
      </c>
      <c r="E106" s="85">
        <v>36.357999999999997</v>
      </c>
      <c r="F106" s="85">
        <v>40.43</v>
      </c>
      <c r="G106" s="85">
        <v>44.198</v>
      </c>
      <c r="H106" s="85">
        <v>47.046999999999997</v>
      </c>
      <c r="I106" s="85">
        <v>50.235999999999997</v>
      </c>
      <c r="J106" s="85">
        <v>52.564</v>
      </c>
      <c r="K106" s="85">
        <v>54.142000000000003</v>
      </c>
      <c r="L106" s="85">
        <v>56.01</v>
      </c>
      <c r="M106" s="85">
        <v>56.265999999999998</v>
      </c>
      <c r="N106" s="85">
        <v>55.920999999999999</v>
      </c>
      <c r="O106" s="85">
        <v>56.097999999999999</v>
      </c>
      <c r="P106" s="85">
        <v>56.463000000000001</v>
      </c>
      <c r="Q106" s="85">
        <v>56.826999999999998</v>
      </c>
      <c r="R106" s="85">
        <v>57.191000000000003</v>
      </c>
      <c r="S106" s="85">
        <v>57.670999999999999</v>
      </c>
      <c r="T106" s="85">
        <v>58.613</v>
      </c>
      <c r="U106" s="85">
        <v>60.024000000000001</v>
      </c>
      <c r="V106" s="85">
        <v>61.877000000000002</v>
      </c>
      <c r="W106" s="85">
        <v>64.123000000000005</v>
      </c>
      <c r="X106" s="85">
        <v>66.638999999999996</v>
      </c>
      <c r="Y106" s="85">
        <v>69.105000000000004</v>
      </c>
    </row>
    <row r="107" spans="1:25" ht="12" x14ac:dyDescent="0.2">
      <c r="A107" s="81">
        <v>90</v>
      </c>
      <c r="B107" s="92" t="s">
        <v>155</v>
      </c>
      <c r="C107" s="83" t="s">
        <v>776</v>
      </c>
      <c r="D107" s="84">
        <v>417</v>
      </c>
      <c r="E107" s="85">
        <v>26.481000000000002</v>
      </c>
      <c r="F107" s="85">
        <v>30.587</v>
      </c>
      <c r="G107" s="85">
        <v>34.180999999999997</v>
      </c>
      <c r="H107" s="85">
        <v>35.850999999999999</v>
      </c>
      <c r="I107" s="85">
        <v>37.466000000000001</v>
      </c>
      <c r="J107" s="85">
        <v>38.186</v>
      </c>
      <c r="K107" s="85">
        <v>38.627000000000002</v>
      </c>
      <c r="L107" s="85">
        <v>38.377000000000002</v>
      </c>
      <c r="M107" s="85">
        <v>37.777000000000001</v>
      </c>
      <c r="N107" s="85">
        <v>36.348999999999997</v>
      </c>
      <c r="O107" s="85">
        <v>35.298000000000002</v>
      </c>
      <c r="P107" s="85">
        <v>35.29</v>
      </c>
      <c r="Q107" s="85">
        <v>35.305999999999997</v>
      </c>
      <c r="R107" s="85">
        <v>35.777000000000001</v>
      </c>
      <c r="S107" s="85">
        <v>36.856000000000002</v>
      </c>
      <c r="T107" s="85">
        <v>38.557000000000002</v>
      </c>
      <c r="U107" s="85">
        <v>40.893999999999998</v>
      </c>
      <c r="V107" s="85">
        <v>43.853000000000002</v>
      </c>
      <c r="W107" s="85">
        <v>47.076999999999998</v>
      </c>
      <c r="X107" s="85">
        <v>50.325000000000003</v>
      </c>
      <c r="Y107" s="85">
        <v>53.570999999999998</v>
      </c>
    </row>
    <row r="108" spans="1:25" ht="12" x14ac:dyDescent="0.2">
      <c r="A108" s="81">
        <v>91</v>
      </c>
      <c r="B108" s="92" t="s">
        <v>156</v>
      </c>
      <c r="C108" s="83" t="s">
        <v>776</v>
      </c>
      <c r="D108" s="84">
        <v>762</v>
      </c>
      <c r="E108" s="85">
        <v>29.378</v>
      </c>
      <c r="F108" s="85">
        <v>31.242000000000001</v>
      </c>
      <c r="G108" s="85">
        <v>33.167999999999999</v>
      </c>
      <c r="H108" s="85">
        <v>35.152000000000001</v>
      </c>
      <c r="I108" s="85">
        <v>36.875999999999998</v>
      </c>
      <c r="J108" s="85">
        <v>35.536000000000001</v>
      </c>
      <c r="K108" s="85">
        <v>34.289000000000001</v>
      </c>
      <c r="L108" s="85">
        <v>33.234999999999999</v>
      </c>
      <c r="M108" s="85">
        <v>31.658000000000001</v>
      </c>
      <c r="N108" s="85">
        <v>28.876999999999999</v>
      </c>
      <c r="O108" s="85">
        <v>26.501000000000001</v>
      </c>
      <c r="P108" s="85">
        <v>26.51</v>
      </c>
      <c r="Q108" s="85">
        <v>26.52</v>
      </c>
      <c r="R108" s="85">
        <v>26.742000000000001</v>
      </c>
      <c r="S108" s="85">
        <v>27.506</v>
      </c>
      <c r="T108" s="85">
        <v>28.835999999999999</v>
      </c>
      <c r="U108" s="85">
        <v>30.768999999999998</v>
      </c>
      <c r="V108" s="85">
        <v>33.341999999999999</v>
      </c>
      <c r="W108" s="85">
        <v>36.433999999999997</v>
      </c>
      <c r="X108" s="85">
        <v>39.665999999999997</v>
      </c>
      <c r="Y108" s="85">
        <v>42.991</v>
      </c>
    </row>
    <row r="109" spans="1:25" ht="12" x14ac:dyDescent="0.2">
      <c r="A109" s="81">
        <v>92</v>
      </c>
      <c r="B109" s="92" t="s">
        <v>157</v>
      </c>
      <c r="C109" s="83" t="s">
        <v>776</v>
      </c>
      <c r="D109" s="84">
        <v>795</v>
      </c>
      <c r="E109" s="85">
        <v>44.963000000000001</v>
      </c>
      <c r="F109" s="85">
        <v>45.686</v>
      </c>
      <c r="G109" s="85">
        <v>46.411999999999999</v>
      </c>
      <c r="H109" s="85">
        <v>47.139000000000003</v>
      </c>
      <c r="I109" s="85">
        <v>47.78</v>
      </c>
      <c r="J109" s="85">
        <v>47.557000000000002</v>
      </c>
      <c r="K109" s="85">
        <v>47.078000000000003</v>
      </c>
      <c r="L109" s="85">
        <v>45.975999999999999</v>
      </c>
      <c r="M109" s="85">
        <v>45.075000000000003</v>
      </c>
      <c r="N109" s="85">
        <v>44.793999999999997</v>
      </c>
      <c r="O109" s="85">
        <v>45.912999999999997</v>
      </c>
      <c r="P109" s="85">
        <v>47.052</v>
      </c>
      <c r="Q109" s="85">
        <v>48.491</v>
      </c>
      <c r="R109" s="85">
        <v>50.317</v>
      </c>
      <c r="S109" s="85">
        <v>52.515999999999998</v>
      </c>
      <c r="T109" s="85">
        <v>55.058</v>
      </c>
      <c r="U109" s="85">
        <v>57.878</v>
      </c>
      <c r="V109" s="85">
        <v>60.753999999999998</v>
      </c>
      <c r="W109" s="85">
        <v>63.557000000000002</v>
      </c>
      <c r="X109" s="85">
        <v>66.271000000000001</v>
      </c>
      <c r="Y109" s="85">
        <v>68.882000000000005</v>
      </c>
    </row>
    <row r="110" spans="1:25" ht="12" x14ac:dyDescent="0.2">
      <c r="A110" s="81">
        <v>93</v>
      </c>
      <c r="B110" s="92" t="s">
        <v>158</v>
      </c>
      <c r="C110" s="83" t="s">
        <v>776</v>
      </c>
      <c r="D110" s="84">
        <v>860</v>
      </c>
      <c r="E110" s="85">
        <v>28.872</v>
      </c>
      <c r="F110" s="85">
        <v>31.591999999999999</v>
      </c>
      <c r="G110" s="85">
        <v>33.978000000000002</v>
      </c>
      <c r="H110" s="85">
        <v>35.289000000000001</v>
      </c>
      <c r="I110" s="85">
        <v>36.713999999999999</v>
      </c>
      <c r="J110" s="85">
        <v>39.087000000000003</v>
      </c>
      <c r="K110" s="85">
        <v>40.781999999999996</v>
      </c>
      <c r="L110" s="85">
        <v>40.722000000000001</v>
      </c>
      <c r="M110" s="85">
        <v>41.365000000000002</v>
      </c>
      <c r="N110" s="85">
        <v>43.731000000000002</v>
      </c>
      <c r="O110" s="85">
        <v>46.125999999999998</v>
      </c>
      <c r="P110" s="85">
        <v>48.536999999999999</v>
      </c>
      <c r="Q110" s="85">
        <v>50.956000000000003</v>
      </c>
      <c r="R110" s="85">
        <v>50.75</v>
      </c>
      <c r="S110" s="85">
        <v>50.415999999999997</v>
      </c>
      <c r="T110" s="85">
        <v>50.747</v>
      </c>
      <c r="U110" s="85">
        <v>51.768000000000001</v>
      </c>
      <c r="V110" s="85">
        <v>53.468000000000004</v>
      </c>
      <c r="W110" s="85">
        <v>55.817</v>
      </c>
      <c r="X110" s="85">
        <v>58.668999999999997</v>
      </c>
      <c r="Y110" s="85">
        <v>61.533999999999999</v>
      </c>
    </row>
    <row r="111" spans="1:25" ht="12" x14ac:dyDescent="0.2">
      <c r="A111" s="81">
        <v>94</v>
      </c>
      <c r="B111" s="91" t="s">
        <v>159</v>
      </c>
      <c r="C111" s="83" t="s">
        <v>776</v>
      </c>
      <c r="D111" s="84">
        <v>5501</v>
      </c>
      <c r="E111" s="85">
        <v>16.008514777063546</v>
      </c>
      <c r="F111" s="85">
        <v>16.747422837315199</v>
      </c>
      <c r="G111" s="85">
        <v>17.365142636420934</v>
      </c>
      <c r="H111" s="85">
        <v>18.360472561207267</v>
      </c>
      <c r="I111" s="85">
        <v>19.493283396433238</v>
      </c>
      <c r="J111" s="85">
        <v>21.268557941277397</v>
      </c>
      <c r="K111" s="85">
        <v>23.442809216133544</v>
      </c>
      <c r="L111" s="85">
        <v>25.0583403835818</v>
      </c>
      <c r="M111" s="85">
        <v>26.531413444808717</v>
      </c>
      <c r="N111" s="85">
        <v>27.760483814857285</v>
      </c>
      <c r="O111" s="85">
        <v>29.029121806774199</v>
      </c>
      <c r="P111" s="85">
        <v>30.716469797200485</v>
      </c>
      <c r="Q111" s="85">
        <v>32.537315569190042</v>
      </c>
      <c r="R111" s="85">
        <v>34.484071455838702</v>
      </c>
      <c r="S111" s="85">
        <v>36.649211282106506</v>
      </c>
      <c r="T111" s="85">
        <v>39.053564605265656</v>
      </c>
      <c r="U111" s="85">
        <v>41.698057179831878</v>
      </c>
      <c r="V111" s="85">
        <v>44.569214476385831</v>
      </c>
      <c r="W111" s="85">
        <v>47.597921922535761</v>
      </c>
      <c r="X111" s="85">
        <v>50.698399380951663</v>
      </c>
      <c r="Y111" s="85">
        <v>53.806958746381348</v>
      </c>
    </row>
    <row r="112" spans="1:25" ht="12" x14ac:dyDescent="0.2">
      <c r="A112" s="81">
        <v>95</v>
      </c>
      <c r="B112" s="92" t="s">
        <v>160</v>
      </c>
      <c r="C112" s="83" t="s">
        <v>776</v>
      </c>
      <c r="D112" s="84">
        <v>4</v>
      </c>
      <c r="E112" s="85">
        <v>6</v>
      </c>
      <c r="F112" s="85">
        <v>7.1070000000000002</v>
      </c>
      <c r="G112" s="85">
        <v>8.4009999999999998</v>
      </c>
      <c r="H112" s="85">
        <v>9.9039999999999999</v>
      </c>
      <c r="I112" s="85">
        <v>11.643000000000001</v>
      </c>
      <c r="J112" s="85">
        <v>13.641</v>
      </c>
      <c r="K112" s="85">
        <v>15.994999999999999</v>
      </c>
      <c r="L112" s="85">
        <v>18.997</v>
      </c>
      <c r="M112" s="85">
        <v>21.177</v>
      </c>
      <c r="N112" s="85">
        <v>21.623999999999999</v>
      </c>
      <c r="O112" s="85">
        <v>22.077999999999999</v>
      </c>
      <c r="P112" s="85">
        <v>22.702999999999999</v>
      </c>
      <c r="Q112" s="85">
        <v>23.736999999999998</v>
      </c>
      <c r="R112" s="85">
        <v>24.803000000000001</v>
      </c>
      <c r="S112" s="85">
        <v>26.026</v>
      </c>
      <c r="T112" s="85">
        <v>27.613</v>
      </c>
      <c r="U112" s="85">
        <v>29.588999999999999</v>
      </c>
      <c r="V112" s="85">
        <v>31.978000000000002</v>
      </c>
      <c r="W112" s="85">
        <v>34.787999999999997</v>
      </c>
      <c r="X112" s="85">
        <v>37.923000000000002</v>
      </c>
      <c r="Y112" s="85">
        <v>41.173999999999999</v>
      </c>
    </row>
    <row r="113" spans="1:25" ht="12" x14ac:dyDescent="0.2">
      <c r="A113" s="81">
        <v>96</v>
      </c>
      <c r="B113" s="92" t="s">
        <v>161</v>
      </c>
      <c r="C113" s="83" t="s">
        <v>776</v>
      </c>
      <c r="D113" s="84">
        <v>50</v>
      </c>
      <c r="E113" s="85">
        <v>4.282</v>
      </c>
      <c r="F113" s="85">
        <v>4.6870000000000003</v>
      </c>
      <c r="G113" s="85">
        <v>5.1349999999999998</v>
      </c>
      <c r="H113" s="85">
        <v>6.2110000000000003</v>
      </c>
      <c r="I113" s="85">
        <v>7.593</v>
      </c>
      <c r="J113" s="85">
        <v>9.8360000000000003</v>
      </c>
      <c r="K113" s="85">
        <v>14.851000000000001</v>
      </c>
      <c r="L113" s="85">
        <v>17.495999999999999</v>
      </c>
      <c r="M113" s="85">
        <v>19.811</v>
      </c>
      <c r="N113" s="85">
        <v>21.693000000000001</v>
      </c>
      <c r="O113" s="85">
        <v>23.59</v>
      </c>
      <c r="P113" s="85">
        <v>26.809000000000001</v>
      </c>
      <c r="Q113" s="85">
        <v>30.462</v>
      </c>
      <c r="R113" s="85">
        <v>34.308</v>
      </c>
      <c r="S113" s="85">
        <v>38.177</v>
      </c>
      <c r="T113" s="85">
        <v>41.981999999999999</v>
      </c>
      <c r="U113" s="85">
        <v>45.634</v>
      </c>
      <c r="V113" s="85">
        <v>49.037999999999997</v>
      </c>
      <c r="W113" s="85">
        <v>52.177999999999997</v>
      </c>
      <c r="X113" s="85">
        <v>55.287999999999997</v>
      </c>
      <c r="Y113" s="85">
        <v>58.356000000000002</v>
      </c>
    </row>
    <row r="114" spans="1:25" ht="12" x14ac:dyDescent="0.2">
      <c r="A114" s="81">
        <v>97</v>
      </c>
      <c r="B114" s="92" t="s">
        <v>162</v>
      </c>
      <c r="C114" s="83" t="s">
        <v>776</v>
      </c>
      <c r="D114" s="84">
        <v>64</v>
      </c>
      <c r="E114" s="85">
        <v>2.1</v>
      </c>
      <c r="F114" s="85">
        <v>2.7509999999999999</v>
      </c>
      <c r="G114" s="85">
        <v>3.5960000000000001</v>
      </c>
      <c r="H114" s="85">
        <v>4.6870000000000003</v>
      </c>
      <c r="I114" s="85">
        <v>6.0890000000000004</v>
      </c>
      <c r="J114" s="85">
        <v>7.8760000000000003</v>
      </c>
      <c r="K114" s="85">
        <v>10.132</v>
      </c>
      <c r="L114" s="85">
        <v>12.941000000000001</v>
      </c>
      <c r="M114" s="85">
        <v>16.388000000000002</v>
      </c>
      <c r="N114" s="85">
        <v>20.536999999999999</v>
      </c>
      <c r="O114" s="85">
        <v>25.417999999999999</v>
      </c>
      <c r="P114" s="85">
        <v>30.965</v>
      </c>
      <c r="Q114" s="85">
        <v>34.792999999999999</v>
      </c>
      <c r="R114" s="85">
        <v>38.677999999999997</v>
      </c>
      <c r="S114" s="85">
        <v>42.316000000000003</v>
      </c>
      <c r="T114" s="85">
        <v>45.636000000000003</v>
      </c>
      <c r="U114" s="85">
        <v>48.582999999999998</v>
      </c>
      <c r="V114" s="85">
        <v>51.121000000000002</v>
      </c>
      <c r="W114" s="85">
        <v>53.328000000000003</v>
      </c>
      <c r="X114" s="85">
        <v>55.505000000000003</v>
      </c>
      <c r="Y114" s="85">
        <v>57.661000000000001</v>
      </c>
    </row>
    <row r="115" spans="1:25" ht="12" x14ac:dyDescent="0.2">
      <c r="A115" s="81">
        <v>98</v>
      </c>
      <c r="B115" s="92" t="s">
        <v>163</v>
      </c>
      <c r="C115" s="83" t="s">
        <v>776</v>
      </c>
      <c r="D115" s="84">
        <v>356</v>
      </c>
      <c r="E115" s="85">
        <v>17.042000000000002</v>
      </c>
      <c r="F115" s="85">
        <v>17.582000000000001</v>
      </c>
      <c r="G115" s="85">
        <v>17.923999999999999</v>
      </c>
      <c r="H115" s="85">
        <v>18.785</v>
      </c>
      <c r="I115" s="85">
        <v>19.760000000000002</v>
      </c>
      <c r="J115" s="85">
        <v>21.332000000000001</v>
      </c>
      <c r="K115" s="85">
        <v>23.097999999999999</v>
      </c>
      <c r="L115" s="85">
        <v>24.347999999999999</v>
      </c>
      <c r="M115" s="85">
        <v>25.547000000000001</v>
      </c>
      <c r="N115" s="85">
        <v>26.606999999999999</v>
      </c>
      <c r="O115" s="85">
        <v>27.667000000000002</v>
      </c>
      <c r="P115" s="85">
        <v>29.234999999999999</v>
      </c>
      <c r="Q115" s="85">
        <v>30.93</v>
      </c>
      <c r="R115" s="85">
        <v>32.777000000000001</v>
      </c>
      <c r="S115" s="85">
        <v>34.926000000000002</v>
      </c>
      <c r="T115" s="85">
        <v>37.383000000000003</v>
      </c>
      <c r="U115" s="85">
        <v>40.142000000000003</v>
      </c>
      <c r="V115" s="85">
        <v>43.171999999999997</v>
      </c>
      <c r="W115" s="85">
        <v>46.369</v>
      </c>
      <c r="X115" s="85">
        <v>49.603000000000002</v>
      </c>
      <c r="Y115" s="85">
        <v>52.841000000000001</v>
      </c>
    </row>
    <row r="116" spans="1:25" ht="12" x14ac:dyDescent="0.2">
      <c r="A116" s="81">
        <v>99</v>
      </c>
      <c r="B116" s="92" t="s">
        <v>164</v>
      </c>
      <c r="C116" s="83" t="s">
        <v>776</v>
      </c>
      <c r="D116" s="84">
        <v>364</v>
      </c>
      <c r="E116" s="85">
        <v>27.548999999999999</v>
      </c>
      <c r="F116" s="85">
        <v>30.553999999999998</v>
      </c>
      <c r="G116" s="85">
        <v>33.734999999999999</v>
      </c>
      <c r="H116" s="85">
        <v>37.067999999999998</v>
      </c>
      <c r="I116" s="85">
        <v>41.212000000000003</v>
      </c>
      <c r="J116" s="85">
        <v>45.747</v>
      </c>
      <c r="K116" s="85">
        <v>49.692999999999998</v>
      </c>
      <c r="L116" s="85">
        <v>53.395000000000003</v>
      </c>
      <c r="M116" s="85">
        <v>56.33</v>
      </c>
      <c r="N116" s="85">
        <v>60.235999999999997</v>
      </c>
      <c r="O116" s="85">
        <v>64.042000000000002</v>
      </c>
      <c r="P116" s="85">
        <v>67.558000000000007</v>
      </c>
      <c r="Q116" s="85">
        <v>70.626000000000005</v>
      </c>
      <c r="R116" s="85">
        <v>73.358000000000004</v>
      </c>
      <c r="S116" s="85">
        <v>75.873999999999995</v>
      </c>
      <c r="T116" s="85">
        <v>78.128</v>
      </c>
      <c r="U116" s="85">
        <v>80.129000000000005</v>
      </c>
      <c r="V116" s="85">
        <v>81.888999999999996</v>
      </c>
      <c r="W116" s="85">
        <v>83.424000000000007</v>
      </c>
      <c r="X116" s="85">
        <v>84.754999999999995</v>
      </c>
      <c r="Y116" s="85">
        <v>85.983999999999995</v>
      </c>
    </row>
    <row r="117" spans="1:25" ht="12" x14ac:dyDescent="0.2">
      <c r="A117" s="81">
        <v>100</v>
      </c>
      <c r="B117" s="92" t="s">
        <v>165</v>
      </c>
      <c r="C117" s="83" t="s">
        <v>776</v>
      </c>
      <c r="D117" s="84">
        <v>462</v>
      </c>
      <c r="E117" s="85">
        <v>10.612</v>
      </c>
      <c r="F117" s="85">
        <v>10.888999999999999</v>
      </c>
      <c r="G117" s="85">
        <v>11.173</v>
      </c>
      <c r="H117" s="85">
        <v>11.458</v>
      </c>
      <c r="I117" s="85">
        <v>11.893000000000001</v>
      </c>
      <c r="J117" s="85">
        <v>17.303999999999998</v>
      </c>
      <c r="K117" s="85">
        <v>22.25</v>
      </c>
      <c r="L117" s="85">
        <v>25.491</v>
      </c>
      <c r="M117" s="85">
        <v>25.84</v>
      </c>
      <c r="N117" s="85">
        <v>25.638000000000002</v>
      </c>
      <c r="O117" s="85">
        <v>27.706</v>
      </c>
      <c r="P117" s="85">
        <v>33.75</v>
      </c>
      <c r="Q117" s="85">
        <v>36.433999999999997</v>
      </c>
      <c r="R117" s="85">
        <v>38.529000000000003</v>
      </c>
      <c r="S117" s="85">
        <v>40.668999999999997</v>
      </c>
      <c r="T117" s="85">
        <v>42.844999999999999</v>
      </c>
      <c r="U117" s="85">
        <v>45.045999999999999</v>
      </c>
      <c r="V117" s="85">
        <v>47.261000000000003</v>
      </c>
      <c r="W117" s="85">
        <v>49.470999999999997</v>
      </c>
      <c r="X117" s="85">
        <v>51.674999999999997</v>
      </c>
      <c r="Y117" s="85">
        <v>53.872999999999998</v>
      </c>
    </row>
    <row r="118" spans="1:25" ht="12" x14ac:dyDescent="0.2">
      <c r="A118" s="81">
        <v>101</v>
      </c>
      <c r="B118" s="92" t="s">
        <v>166</v>
      </c>
      <c r="C118" s="83" t="s">
        <v>776</v>
      </c>
      <c r="D118" s="84">
        <v>524</v>
      </c>
      <c r="E118" s="85">
        <v>2.677</v>
      </c>
      <c r="F118" s="85">
        <v>3.0529999999999999</v>
      </c>
      <c r="G118" s="85">
        <v>3.48</v>
      </c>
      <c r="H118" s="85">
        <v>3.7370000000000001</v>
      </c>
      <c r="I118" s="85">
        <v>3.956</v>
      </c>
      <c r="J118" s="85">
        <v>4.83</v>
      </c>
      <c r="K118" s="85">
        <v>6.0910000000000002</v>
      </c>
      <c r="L118" s="85">
        <v>7.3860000000000001</v>
      </c>
      <c r="M118" s="85">
        <v>8.8539999999999992</v>
      </c>
      <c r="N118" s="85">
        <v>10.882999999999999</v>
      </c>
      <c r="O118" s="85">
        <v>13.397</v>
      </c>
      <c r="P118" s="85">
        <v>15.148999999999999</v>
      </c>
      <c r="Q118" s="85">
        <v>16.768000000000001</v>
      </c>
      <c r="R118" s="85">
        <v>18.556999999999999</v>
      </c>
      <c r="S118" s="85">
        <v>20.576000000000001</v>
      </c>
      <c r="T118" s="85">
        <v>22.838000000000001</v>
      </c>
      <c r="U118" s="85">
        <v>25.35</v>
      </c>
      <c r="V118" s="85">
        <v>28.099</v>
      </c>
      <c r="W118" s="85">
        <v>31.036000000000001</v>
      </c>
      <c r="X118" s="85">
        <v>34.136000000000003</v>
      </c>
      <c r="Y118" s="85">
        <v>37.378</v>
      </c>
    </row>
    <row r="119" spans="1:25" ht="12" x14ac:dyDescent="0.2">
      <c r="A119" s="81">
        <v>102</v>
      </c>
      <c r="B119" s="92" t="s">
        <v>167</v>
      </c>
      <c r="C119" s="83" t="s">
        <v>776</v>
      </c>
      <c r="D119" s="84">
        <v>586</v>
      </c>
      <c r="E119" s="85">
        <v>17.521000000000001</v>
      </c>
      <c r="F119" s="85">
        <v>19.712</v>
      </c>
      <c r="G119" s="85">
        <v>22.103999999999999</v>
      </c>
      <c r="H119" s="85">
        <v>23.510999999999999</v>
      </c>
      <c r="I119" s="85">
        <v>24.817</v>
      </c>
      <c r="J119" s="85">
        <v>26.341000000000001</v>
      </c>
      <c r="K119" s="85">
        <v>28.065999999999999</v>
      </c>
      <c r="L119" s="85">
        <v>29.344000000000001</v>
      </c>
      <c r="M119" s="85">
        <v>30.576000000000001</v>
      </c>
      <c r="N119" s="85">
        <v>31.835999999999999</v>
      </c>
      <c r="O119" s="85">
        <v>32.981999999999999</v>
      </c>
      <c r="P119" s="85">
        <v>33.981999999999999</v>
      </c>
      <c r="Q119" s="85">
        <v>34.997</v>
      </c>
      <c r="R119" s="85">
        <v>36.026000000000003</v>
      </c>
      <c r="S119" s="85">
        <v>37.164999999999999</v>
      </c>
      <c r="T119" s="85">
        <v>38.707999999999998</v>
      </c>
      <c r="U119" s="85">
        <v>40.68</v>
      </c>
      <c r="V119" s="85">
        <v>43.082000000000001</v>
      </c>
      <c r="W119" s="85">
        <v>45.896999999999998</v>
      </c>
      <c r="X119" s="85">
        <v>49.027000000000001</v>
      </c>
      <c r="Y119" s="85">
        <v>52.201999999999998</v>
      </c>
    </row>
    <row r="120" spans="1:25" ht="12" x14ac:dyDescent="0.2">
      <c r="A120" s="81">
        <v>103</v>
      </c>
      <c r="B120" s="92" t="s">
        <v>168</v>
      </c>
      <c r="C120" s="83" t="s">
        <v>776</v>
      </c>
      <c r="D120" s="84">
        <v>144</v>
      </c>
      <c r="E120" s="85">
        <v>15.327</v>
      </c>
      <c r="F120" s="85">
        <v>15.647</v>
      </c>
      <c r="G120" s="85">
        <v>16.431000000000001</v>
      </c>
      <c r="H120" s="85">
        <v>17.11</v>
      </c>
      <c r="I120" s="85">
        <v>17.597999999999999</v>
      </c>
      <c r="J120" s="85">
        <v>18.097000000000001</v>
      </c>
      <c r="K120" s="85">
        <v>18.606999999999999</v>
      </c>
      <c r="L120" s="85">
        <v>18.613</v>
      </c>
      <c r="M120" s="85">
        <v>18.535</v>
      </c>
      <c r="N120" s="85">
        <v>18.457999999999998</v>
      </c>
      <c r="O120" s="85">
        <v>18.38</v>
      </c>
      <c r="P120" s="85">
        <v>18.303000000000001</v>
      </c>
      <c r="Q120" s="85">
        <v>18.225999999999999</v>
      </c>
      <c r="R120" s="85">
        <v>18.256</v>
      </c>
      <c r="S120" s="85">
        <v>18.713000000000001</v>
      </c>
      <c r="T120" s="85">
        <v>19.640999999999998</v>
      </c>
      <c r="U120" s="85">
        <v>21.085000000000001</v>
      </c>
      <c r="V120" s="85">
        <v>23.111000000000001</v>
      </c>
      <c r="W120" s="85">
        <v>25.72</v>
      </c>
      <c r="X120" s="85">
        <v>28.579000000000001</v>
      </c>
      <c r="Y120" s="85">
        <v>31.620999999999999</v>
      </c>
    </row>
    <row r="121" spans="1:25" ht="12" x14ac:dyDescent="0.2">
      <c r="A121" s="81">
        <v>104</v>
      </c>
      <c r="B121" s="89" t="s">
        <v>178</v>
      </c>
      <c r="C121" s="83" t="s">
        <v>776</v>
      </c>
      <c r="D121" s="84">
        <v>920</v>
      </c>
      <c r="E121" s="85">
        <v>15.576719763887009</v>
      </c>
      <c r="F121" s="85">
        <v>17.060652995910278</v>
      </c>
      <c r="G121" s="85">
        <v>18.580095438799386</v>
      </c>
      <c r="H121" s="85">
        <v>19.945881671197192</v>
      </c>
      <c r="I121" s="85">
        <v>21.490377559262587</v>
      </c>
      <c r="J121" s="85">
        <v>23.215813523570183</v>
      </c>
      <c r="K121" s="85">
        <v>25.497700882127173</v>
      </c>
      <c r="L121" s="85">
        <v>28.320394933721126</v>
      </c>
      <c r="M121" s="85">
        <v>31.456016541768516</v>
      </c>
      <c r="N121" s="85">
        <v>34.514947432366114</v>
      </c>
      <c r="O121" s="85">
        <v>37.887744120699686</v>
      </c>
      <c r="P121" s="85">
        <v>41.091386090224738</v>
      </c>
      <c r="Q121" s="85">
        <v>44.331461528514815</v>
      </c>
      <c r="R121" s="85">
        <v>47.180453768125126</v>
      </c>
      <c r="S121" s="85">
        <v>49.986656902021629</v>
      </c>
      <c r="T121" s="85">
        <v>52.782737106519861</v>
      </c>
      <c r="U121" s="85">
        <v>55.563448235341497</v>
      </c>
      <c r="V121" s="85">
        <v>58.304538955948871</v>
      </c>
      <c r="W121" s="85">
        <v>60.971515623752111</v>
      </c>
      <c r="X121" s="85">
        <v>63.537596887289205</v>
      </c>
      <c r="Y121" s="85">
        <v>66.041587419679658</v>
      </c>
    </row>
    <row r="122" spans="1:25" ht="12" x14ac:dyDescent="0.2">
      <c r="A122" s="81">
        <v>105</v>
      </c>
      <c r="B122" s="90" t="s">
        <v>179</v>
      </c>
      <c r="C122" s="83" t="s">
        <v>776</v>
      </c>
      <c r="D122" s="84">
        <v>96</v>
      </c>
      <c r="E122" s="85">
        <v>26.756</v>
      </c>
      <c r="F122" s="85">
        <v>34.607999999999997</v>
      </c>
      <c r="G122" s="85">
        <v>43.401000000000003</v>
      </c>
      <c r="H122" s="85">
        <v>52.625</v>
      </c>
      <c r="I122" s="85">
        <v>61.674999999999997</v>
      </c>
      <c r="J122" s="85">
        <v>64.192999999999998</v>
      </c>
      <c r="K122" s="85">
        <v>64.948999999999998</v>
      </c>
      <c r="L122" s="85">
        <v>65.697000000000003</v>
      </c>
      <c r="M122" s="85">
        <v>66.438000000000002</v>
      </c>
      <c r="N122" s="85">
        <v>68.644000000000005</v>
      </c>
      <c r="O122" s="85">
        <v>71.164000000000001</v>
      </c>
      <c r="P122" s="85">
        <v>73.162999999999997</v>
      </c>
      <c r="Q122" s="85">
        <v>74.960999999999999</v>
      </c>
      <c r="R122" s="85">
        <v>76.662999999999997</v>
      </c>
      <c r="S122" s="85">
        <v>78.25</v>
      </c>
      <c r="T122" s="85">
        <v>79.725999999999999</v>
      </c>
      <c r="U122" s="85">
        <v>81.093000000000004</v>
      </c>
      <c r="V122" s="85">
        <v>82.355000000000004</v>
      </c>
      <c r="W122" s="85">
        <v>83.525000000000006</v>
      </c>
      <c r="X122" s="85">
        <v>84.631</v>
      </c>
      <c r="Y122" s="85">
        <v>85.674999999999997</v>
      </c>
    </row>
    <row r="123" spans="1:25" ht="12" x14ac:dyDescent="0.2">
      <c r="A123" s="81">
        <v>106</v>
      </c>
      <c r="B123" s="90" t="s">
        <v>180</v>
      </c>
      <c r="C123" s="83" t="s">
        <v>776</v>
      </c>
      <c r="D123" s="84">
        <v>116</v>
      </c>
      <c r="E123" s="85">
        <v>10.199999999999999</v>
      </c>
      <c r="F123" s="85">
        <v>10.242000000000001</v>
      </c>
      <c r="G123" s="85">
        <v>10.285</v>
      </c>
      <c r="H123" s="85">
        <v>10.83</v>
      </c>
      <c r="I123" s="85">
        <v>15.97</v>
      </c>
      <c r="J123" s="85">
        <v>4.4770000000000003</v>
      </c>
      <c r="K123" s="85">
        <v>9.8979999999999997</v>
      </c>
      <c r="L123" s="85">
        <v>13.930999999999999</v>
      </c>
      <c r="M123" s="85">
        <v>15.545999999999999</v>
      </c>
      <c r="N123" s="85">
        <v>17.311</v>
      </c>
      <c r="O123" s="85">
        <v>18.585999999999999</v>
      </c>
      <c r="P123" s="85">
        <v>19.173999999999999</v>
      </c>
      <c r="Q123" s="85">
        <v>20.294</v>
      </c>
      <c r="R123" s="85">
        <v>22.187999999999999</v>
      </c>
      <c r="S123" s="85">
        <v>24.231999999999999</v>
      </c>
      <c r="T123" s="85">
        <v>26.51</v>
      </c>
      <c r="U123" s="85">
        <v>29.033999999999999</v>
      </c>
      <c r="V123" s="85">
        <v>31.797999999999998</v>
      </c>
      <c r="W123" s="85">
        <v>34.78</v>
      </c>
      <c r="X123" s="85">
        <v>37.912999999999997</v>
      </c>
      <c r="Y123" s="85">
        <v>41.152999999999999</v>
      </c>
    </row>
    <row r="124" spans="1:25" ht="12" x14ac:dyDescent="0.2">
      <c r="A124" s="81">
        <v>107</v>
      </c>
      <c r="B124" s="90" t="s">
        <v>181</v>
      </c>
      <c r="C124" s="83" t="s">
        <v>776</v>
      </c>
      <c r="D124" s="84">
        <v>360</v>
      </c>
      <c r="E124" s="85">
        <v>12.4</v>
      </c>
      <c r="F124" s="85">
        <v>13.455</v>
      </c>
      <c r="G124" s="85">
        <v>14.586</v>
      </c>
      <c r="H124" s="85">
        <v>15.789</v>
      </c>
      <c r="I124" s="85">
        <v>17.071000000000002</v>
      </c>
      <c r="J124" s="85">
        <v>19.317</v>
      </c>
      <c r="K124" s="85">
        <v>22.103999999999999</v>
      </c>
      <c r="L124" s="85">
        <v>26.088999999999999</v>
      </c>
      <c r="M124" s="85">
        <v>30.584</v>
      </c>
      <c r="N124" s="85">
        <v>36.076000000000001</v>
      </c>
      <c r="O124" s="85">
        <v>42.002000000000002</v>
      </c>
      <c r="P124" s="85">
        <v>45.942</v>
      </c>
      <c r="Q124" s="85">
        <v>49.914000000000001</v>
      </c>
      <c r="R124" s="85">
        <v>53.313000000000002</v>
      </c>
      <c r="S124" s="85">
        <v>56.640999999999998</v>
      </c>
      <c r="T124" s="85">
        <v>59.828000000000003</v>
      </c>
      <c r="U124" s="85">
        <v>62.841000000000001</v>
      </c>
      <c r="V124" s="85">
        <v>65.646000000000001</v>
      </c>
      <c r="W124" s="85">
        <v>68.206999999999994</v>
      </c>
      <c r="X124" s="85">
        <v>70.557000000000002</v>
      </c>
      <c r="Y124" s="85">
        <v>72.805000000000007</v>
      </c>
    </row>
    <row r="125" spans="1:25" ht="12" x14ac:dyDescent="0.2">
      <c r="A125" s="81">
        <v>108</v>
      </c>
      <c r="B125" s="90" t="s">
        <v>182</v>
      </c>
      <c r="C125" s="83" t="s">
        <v>776</v>
      </c>
      <c r="D125" s="84">
        <v>418</v>
      </c>
      <c r="E125" s="85">
        <v>7.2389999999999999</v>
      </c>
      <c r="F125" s="85">
        <v>7.585</v>
      </c>
      <c r="G125" s="85">
        <v>7.9459999999999997</v>
      </c>
      <c r="H125" s="85">
        <v>8.3230000000000004</v>
      </c>
      <c r="I125" s="85">
        <v>9.625</v>
      </c>
      <c r="J125" s="85">
        <v>11.081</v>
      </c>
      <c r="K125" s="85">
        <v>12.377000000000001</v>
      </c>
      <c r="L125" s="85">
        <v>13.804</v>
      </c>
      <c r="M125" s="85">
        <v>15.436999999999999</v>
      </c>
      <c r="N125" s="85">
        <v>17.378</v>
      </c>
      <c r="O125" s="85">
        <v>21.977</v>
      </c>
      <c r="P125" s="85">
        <v>27.186</v>
      </c>
      <c r="Q125" s="85">
        <v>30.064</v>
      </c>
      <c r="R125" s="85">
        <v>33.107999999999997</v>
      </c>
      <c r="S125" s="85">
        <v>36.29</v>
      </c>
      <c r="T125" s="85">
        <v>39.566000000000003</v>
      </c>
      <c r="U125" s="85">
        <v>42.890999999999998</v>
      </c>
      <c r="V125" s="85">
        <v>46.207000000000001</v>
      </c>
      <c r="W125" s="85">
        <v>49.439</v>
      </c>
      <c r="X125" s="85">
        <v>52.566000000000003</v>
      </c>
      <c r="Y125" s="85">
        <v>55.677</v>
      </c>
    </row>
    <row r="126" spans="1:25" ht="12" x14ac:dyDescent="0.2">
      <c r="A126" s="81">
        <v>109</v>
      </c>
      <c r="B126" s="90" t="s">
        <v>183</v>
      </c>
      <c r="C126" s="83">
        <v>8</v>
      </c>
      <c r="D126" s="84">
        <v>458</v>
      </c>
      <c r="E126" s="85">
        <v>20.361000000000001</v>
      </c>
      <c r="F126" s="85">
        <v>23.417000000000002</v>
      </c>
      <c r="G126" s="85">
        <v>26.597999999999999</v>
      </c>
      <c r="H126" s="85">
        <v>29.913</v>
      </c>
      <c r="I126" s="85">
        <v>33.454000000000001</v>
      </c>
      <c r="J126" s="85">
        <v>37.652000000000001</v>
      </c>
      <c r="K126" s="85">
        <v>42.043999999999997</v>
      </c>
      <c r="L126" s="85">
        <v>45.893000000000001</v>
      </c>
      <c r="M126" s="85">
        <v>49.793999999999997</v>
      </c>
      <c r="N126" s="85">
        <v>55.688000000000002</v>
      </c>
      <c r="O126" s="85">
        <v>61.976999999999997</v>
      </c>
      <c r="P126" s="85">
        <v>66.593999999999994</v>
      </c>
      <c r="Q126" s="85">
        <v>70.912000000000006</v>
      </c>
      <c r="R126" s="85">
        <v>74.212999999999994</v>
      </c>
      <c r="S126" s="85">
        <v>77.16</v>
      </c>
      <c r="T126" s="85">
        <v>79.67</v>
      </c>
      <c r="U126" s="85">
        <v>81.786000000000001</v>
      </c>
      <c r="V126" s="85">
        <v>83.549000000000007</v>
      </c>
      <c r="W126" s="85">
        <v>84.998000000000005</v>
      </c>
      <c r="X126" s="85">
        <v>86.206000000000003</v>
      </c>
      <c r="Y126" s="85">
        <v>87.325000000000003</v>
      </c>
    </row>
    <row r="127" spans="1:25" ht="12" x14ac:dyDescent="0.2">
      <c r="A127" s="81">
        <v>110</v>
      </c>
      <c r="B127" s="90" t="s">
        <v>184</v>
      </c>
      <c r="C127" s="83" t="s">
        <v>776</v>
      </c>
      <c r="D127" s="84">
        <v>104</v>
      </c>
      <c r="E127" s="85">
        <v>16.158000000000001</v>
      </c>
      <c r="F127" s="85">
        <v>17.616</v>
      </c>
      <c r="G127" s="85">
        <v>19.225999999999999</v>
      </c>
      <c r="H127" s="85">
        <v>20.971</v>
      </c>
      <c r="I127" s="85">
        <v>22.83</v>
      </c>
      <c r="J127" s="85">
        <v>23.922000000000001</v>
      </c>
      <c r="K127" s="85">
        <v>23.972999999999999</v>
      </c>
      <c r="L127" s="85">
        <v>24.381</v>
      </c>
      <c r="M127" s="85">
        <v>25.242999999999999</v>
      </c>
      <c r="N127" s="85">
        <v>26.123999999999999</v>
      </c>
      <c r="O127" s="85">
        <v>27.024999999999999</v>
      </c>
      <c r="P127" s="85">
        <v>27.946000000000002</v>
      </c>
      <c r="Q127" s="85">
        <v>28.885000000000002</v>
      </c>
      <c r="R127" s="85">
        <v>29.858000000000001</v>
      </c>
      <c r="S127" s="85">
        <v>31.140999999999998</v>
      </c>
      <c r="T127" s="85">
        <v>32.845999999999997</v>
      </c>
      <c r="U127" s="85">
        <v>34.99</v>
      </c>
      <c r="V127" s="85">
        <v>37.587000000000003</v>
      </c>
      <c r="W127" s="85">
        <v>40.615000000000002</v>
      </c>
      <c r="X127" s="85">
        <v>43.847999999999999</v>
      </c>
      <c r="Y127" s="85">
        <v>47.134</v>
      </c>
    </row>
    <row r="128" spans="1:25" ht="12" x14ac:dyDescent="0.2">
      <c r="A128" s="81">
        <v>111</v>
      </c>
      <c r="B128" s="90" t="s">
        <v>185</v>
      </c>
      <c r="C128" s="83" t="s">
        <v>776</v>
      </c>
      <c r="D128" s="84">
        <v>608</v>
      </c>
      <c r="E128" s="85">
        <v>27.135000000000002</v>
      </c>
      <c r="F128" s="85">
        <v>28.702000000000002</v>
      </c>
      <c r="G128" s="85">
        <v>30.297000000000001</v>
      </c>
      <c r="H128" s="85">
        <v>31.603999999999999</v>
      </c>
      <c r="I128" s="85">
        <v>32.978999999999999</v>
      </c>
      <c r="J128" s="85">
        <v>35.56</v>
      </c>
      <c r="K128" s="85">
        <v>37.456000000000003</v>
      </c>
      <c r="L128" s="85">
        <v>42.234999999999999</v>
      </c>
      <c r="M128" s="85">
        <v>46.985999999999997</v>
      </c>
      <c r="N128" s="85">
        <v>46.56</v>
      </c>
      <c r="O128" s="85">
        <v>46.134999999999998</v>
      </c>
      <c r="P128" s="85">
        <v>45.71</v>
      </c>
      <c r="Q128" s="85">
        <v>45.332000000000001</v>
      </c>
      <c r="R128" s="85">
        <v>46.283999999999999</v>
      </c>
      <c r="S128" s="85">
        <v>47.408000000000001</v>
      </c>
      <c r="T128" s="85">
        <v>48.957999999999998</v>
      </c>
      <c r="U128" s="85">
        <v>50.923999999999999</v>
      </c>
      <c r="V128" s="85">
        <v>53.284999999999997</v>
      </c>
      <c r="W128" s="85">
        <v>55.999000000000002</v>
      </c>
      <c r="X128" s="85">
        <v>58.911999999999999</v>
      </c>
      <c r="Y128" s="85">
        <v>61.777000000000001</v>
      </c>
    </row>
    <row r="129" spans="1:25" ht="12" x14ac:dyDescent="0.2">
      <c r="A129" s="81">
        <v>112</v>
      </c>
      <c r="B129" s="90" t="s">
        <v>186</v>
      </c>
      <c r="C129" s="83" t="s">
        <v>776</v>
      </c>
      <c r="D129" s="84">
        <v>702</v>
      </c>
      <c r="E129" s="85">
        <v>99.444999999999993</v>
      </c>
      <c r="F129" s="85">
        <v>100</v>
      </c>
      <c r="G129" s="85">
        <v>100</v>
      </c>
      <c r="H129" s="85">
        <v>100</v>
      </c>
      <c r="I129" s="85">
        <v>100</v>
      </c>
      <c r="J129" s="85">
        <v>100</v>
      </c>
      <c r="K129" s="85">
        <v>100</v>
      </c>
      <c r="L129" s="85">
        <v>100</v>
      </c>
      <c r="M129" s="85">
        <v>100</v>
      </c>
      <c r="N129" s="85">
        <v>100</v>
      </c>
      <c r="O129" s="85">
        <v>100</v>
      </c>
      <c r="P129" s="85">
        <v>100</v>
      </c>
      <c r="Q129" s="85">
        <v>100</v>
      </c>
      <c r="R129" s="85">
        <v>100</v>
      </c>
      <c r="S129" s="85">
        <v>100</v>
      </c>
      <c r="T129" s="85">
        <v>100</v>
      </c>
      <c r="U129" s="85">
        <v>100</v>
      </c>
      <c r="V129" s="85">
        <v>100</v>
      </c>
      <c r="W129" s="85">
        <v>100</v>
      </c>
      <c r="X129" s="85">
        <v>100</v>
      </c>
      <c r="Y129" s="85">
        <v>100</v>
      </c>
    </row>
    <row r="130" spans="1:25" ht="12" x14ac:dyDescent="0.2">
      <c r="A130" s="81">
        <v>113</v>
      </c>
      <c r="B130" s="90" t="s">
        <v>187</v>
      </c>
      <c r="C130" s="83" t="s">
        <v>776</v>
      </c>
      <c r="D130" s="84">
        <v>764</v>
      </c>
      <c r="E130" s="85">
        <v>16.478999999999999</v>
      </c>
      <c r="F130" s="85">
        <v>18.041</v>
      </c>
      <c r="G130" s="85">
        <v>19.672000000000001</v>
      </c>
      <c r="H130" s="85">
        <v>20.221</v>
      </c>
      <c r="I130" s="85">
        <v>20.888999999999999</v>
      </c>
      <c r="J130" s="85">
        <v>23.757999999999999</v>
      </c>
      <c r="K130" s="85">
        <v>26.791</v>
      </c>
      <c r="L130" s="85">
        <v>28.094999999999999</v>
      </c>
      <c r="M130" s="85">
        <v>29.423999999999999</v>
      </c>
      <c r="N130" s="85">
        <v>30.276</v>
      </c>
      <c r="O130" s="85">
        <v>31.385999999999999</v>
      </c>
      <c r="P130" s="85">
        <v>37.411000000000001</v>
      </c>
      <c r="Q130" s="85">
        <v>43.856000000000002</v>
      </c>
      <c r="R130" s="85">
        <v>47.694000000000003</v>
      </c>
      <c r="S130" s="85">
        <v>51.43</v>
      </c>
      <c r="T130" s="85">
        <v>55.024000000000001</v>
      </c>
      <c r="U130" s="85">
        <v>58.42</v>
      </c>
      <c r="V130" s="85">
        <v>61.573999999999998</v>
      </c>
      <c r="W130" s="85">
        <v>64.447000000000003</v>
      </c>
      <c r="X130" s="85">
        <v>67.018000000000001</v>
      </c>
      <c r="Y130" s="85">
        <v>69.462999999999994</v>
      </c>
    </row>
    <row r="131" spans="1:25" ht="12" x14ac:dyDescent="0.2">
      <c r="A131" s="81">
        <v>114</v>
      </c>
      <c r="B131" s="90" t="s">
        <v>188</v>
      </c>
      <c r="C131" s="83" t="s">
        <v>776</v>
      </c>
      <c r="D131" s="84">
        <v>626</v>
      </c>
      <c r="E131" s="85">
        <v>9.8919999999999995</v>
      </c>
      <c r="F131" s="85">
        <v>9.9909999999999997</v>
      </c>
      <c r="G131" s="85">
        <v>10.090999999999999</v>
      </c>
      <c r="H131" s="85">
        <v>11.353</v>
      </c>
      <c r="I131" s="85">
        <v>12.885999999999999</v>
      </c>
      <c r="J131" s="85">
        <v>14.593</v>
      </c>
      <c r="K131" s="85">
        <v>16.483000000000001</v>
      </c>
      <c r="L131" s="85">
        <v>18.562999999999999</v>
      </c>
      <c r="M131" s="85">
        <v>20.841999999999999</v>
      </c>
      <c r="N131" s="85">
        <v>22.533999999999999</v>
      </c>
      <c r="O131" s="85">
        <v>24.263000000000002</v>
      </c>
      <c r="P131" s="85">
        <v>26.041</v>
      </c>
      <c r="Q131" s="85">
        <v>27.731999999999999</v>
      </c>
      <c r="R131" s="85">
        <v>29.49</v>
      </c>
      <c r="S131" s="85">
        <v>31.32</v>
      </c>
      <c r="T131" s="85">
        <v>33.229999999999997</v>
      </c>
      <c r="U131" s="85">
        <v>35.216999999999999</v>
      </c>
      <c r="V131" s="85">
        <v>37.274000000000001</v>
      </c>
      <c r="W131" s="85">
        <v>39.390999999999998</v>
      </c>
      <c r="X131" s="85">
        <v>41.552</v>
      </c>
      <c r="Y131" s="85">
        <v>43.746000000000002</v>
      </c>
    </row>
    <row r="132" spans="1:25" ht="12" x14ac:dyDescent="0.2">
      <c r="A132" s="81">
        <v>115</v>
      </c>
      <c r="B132" s="90" t="s">
        <v>189</v>
      </c>
      <c r="C132" s="83" t="s">
        <v>776</v>
      </c>
      <c r="D132" s="84">
        <v>704</v>
      </c>
      <c r="E132" s="85">
        <v>11.641</v>
      </c>
      <c r="F132" s="85">
        <v>13.093999999999999</v>
      </c>
      <c r="G132" s="85">
        <v>14.7</v>
      </c>
      <c r="H132" s="85">
        <v>16.420999999999999</v>
      </c>
      <c r="I132" s="85">
        <v>18.3</v>
      </c>
      <c r="J132" s="85">
        <v>18.782</v>
      </c>
      <c r="K132" s="85">
        <v>19.247</v>
      </c>
      <c r="L132" s="85">
        <v>19.561</v>
      </c>
      <c r="M132" s="85">
        <v>20.257000000000001</v>
      </c>
      <c r="N132" s="85">
        <v>22.166</v>
      </c>
      <c r="O132" s="85">
        <v>24.373999999999999</v>
      </c>
      <c r="P132" s="85">
        <v>27.280999999999999</v>
      </c>
      <c r="Q132" s="85">
        <v>30.417000000000002</v>
      </c>
      <c r="R132" s="85">
        <v>33.808999999999997</v>
      </c>
      <c r="S132" s="85">
        <v>37.340000000000003</v>
      </c>
      <c r="T132" s="85">
        <v>40.908999999999999</v>
      </c>
      <c r="U132" s="85">
        <v>44.454999999999998</v>
      </c>
      <c r="V132" s="85">
        <v>47.908999999999999</v>
      </c>
      <c r="W132" s="85">
        <v>51.195999999999998</v>
      </c>
      <c r="X132" s="85">
        <v>54.280999999999999</v>
      </c>
      <c r="Y132" s="85">
        <v>57.325000000000003</v>
      </c>
    </row>
    <row r="133" spans="1:25" ht="12" x14ac:dyDescent="0.2">
      <c r="A133" s="81">
        <v>116</v>
      </c>
      <c r="B133" s="89" t="s">
        <v>134</v>
      </c>
      <c r="C133" s="83" t="s">
        <v>776</v>
      </c>
      <c r="D133" s="84">
        <v>922</v>
      </c>
      <c r="E133" s="85">
        <v>28.883789062366461</v>
      </c>
      <c r="F133" s="85">
        <v>32.571666286576303</v>
      </c>
      <c r="G133" s="85">
        <v>36.396709460712792</v>
      </c>
      <c r="H133" s="85">
        <v>40.371571768252522</v>
      </c>
      <c r="I133" s="85">
        <v>44.75603616377937</v>
      </c>
      <c r="J133" s="85">
        <v>48.919351646349824</v>
      </c>
      <c r="K133" s="85">
        <v>52.092863954307646</v>
      </c>
      <c r="L133" s="85">
        <v>57.418243486462529</v>
      </c>
      <c r="M133" s="85">
        <v>61.117389286097414</v>
      </c>
      <c r="N133" s="85">
        <v>62.426488308767944</v>
      </c>
      <c r="O133" s="85">
        <v>63.830908453735766</v>
      </c>
      <c r="P133" s="85">
        <v>65.823716075563311</v>
      </c>
      <c r="Q133" s="85">
        <v>68.244691292901891</v>
      </c>
      <c r="R133" s="85">
        <v>70.370833598935761</v>
      </c>
      <c r="S133" s="85">
        <v>72.336205551651702</v>
      </c>
      <c r="T133" s="85">
        <v>73.822333810015436</v>
      </c>
      <c r="U133" s="85">
        <v>75.373303776982539</v>
      </c>
      <c r="V133" s="85">
        <v>76.945592852709936</v>
      </c>
      <c r="W133" s="85">
        <v>78.485548245148721</v>
      </c>
      <c r="X133" s="85">
        <v>79.981825837545529</v>
      </c>
      <c r="Y133" s="85">
        <v>81.430018225781623</v>
      </c>
    </row>
    <row r="134" spans="1:25" ht="12" x14ac:dyDescent="0.2">
      <c r="A134" s="81">
        <v>117</v>
      </c>
      <c r="B134" s="90" t="s">
        <v>135</v>
      </c>
      <c r="C134" s="83" t="s">
        <v>776</v>
      </c>
      <c r="D134" s="84">
        <v>51</v>
      </c>
      <c r="E134" s="85">
        <v>40.338999999999999</v>
      </c>
      <c r="F134" s="85">
        <v>45.951000000000001</v>
      </c>
      <c r="G134" s="85">
        <v>51.274999999999999</v>
      </c>
      <c r="H134" s="85">
        <v>55.622</v>
      </c>
      <c r="I134" s="85">
        <v>59.863999999999997</v>
      </c>
      <c r="J134" s="85">
        <v>63.610999999999997</v>
      </c>
      <c r="K134" s="85">
        <v>66.05</v>
      </c>
      <c r="L134" s="85">
        <v>67.09</v>
      </c>
      <c r="M134" s="85">
        <v>67.421000000000006</v>
      </c>
      <c r="N134" s="85">
        <v>66.057000000000002</v>
      </c>
      <c r="O134" s="85">
        <v>64.665999999999997</v>
      </c>
      <c r="P134" s="85">
        <v>63.938000000000002</v>
      </c>
      <c r="Q134" s="85">
        <v>63.44</v>
      </c>
      <c r="R134" s="85">
        <v>63.085000000000001</v>
      </c>
      <c r="S134" s="85">
        <v>63.313000000000002</v>
      </c>
      <c r="T134" s="85">
        <v>64.141999999999996</v>
      </c>
      <c r="U134" s="85">
        <v>65.548000000000002</v>
      </c>
      <c r="V134" s="85">
        <v>67.483999999999995</v>
      </c>
      <c r="W134" s="85">
        <v>69.804000000000002</v>
      </c>
      <c r="X134" s="85">
        <v>72.082999999999998</v>
      </c>
      <c r="Y134" s="85">
        <v>74.253</v>
      </c>
    </row>
    <row r="135" spans="1:25" ht="12" x14ac:dyDescent="0.2">
      <c r="A135" s="81">
        <v>118</v>
      </c>
      <c r="B135" s="90" t="s">
        <v>136</v>
      </c>
      <c r="C135" s="83">
        <v>9</v>
      </c>
      <c r="D135" s="84">
        <v>31</v>
      </c>
      <c r="E135" s="85">
        <v>45.691000000000003</v>
      </c>
      <c r="F135" s="85">
        <v>50.026000000000003</v>
      </c>
      <c r="G135" s="85">
        <v>52.662999999999997</v>
      </c>
      <c r="H135" s="85">
        <v>51.164000000000001</v>
      </c>
      <c r="I135" s="85">
        <v>50.008000000000003</v>
      </c>
      <c r="J135" s="85">
        <v>51.896999999999998</v>
      </c>
      <c r="K135" s="85">
        <v>52.777000000000001</v>
      </c>
      <c r="L135" s="85">
        <v>53.497999999999998</v>
      </c>
      <c r="M135" s="85">
        <v>53.749000000000002</v>
      </c>
      <c r="N135" s="85">
        <v>52.206000000000003</v>
      </c>
      <c r="O135" s="85">
        <v>51.386000000000003</v>
      </c>
      <c r="P135" s="85">
        <v>52.389000000000003</v>
      </c>
      <c r="Q135" s="85">
        <v>53.405999999999999</v>
      </c>
      <c r="R135" s="85">
        <v>54.713999999999999</v>
      </c>
      <c r="S135" s="85">
        <v>56.396999999999998</v>
      </c>
      <c r="T135" s="85">
        <v>58.430999999999997</v>
      </c>
      <c r="U135" s="85">
        <v>60.779000000000003</v>
      </c>
      <c r="V135" s="85">
        <v>63.375999999999998</v>
      </c>
      <c r="W135" s="85">
        <v>66</v>
      </c>
      <c r="X135" s="85">
        <v>68.528999999999996</v>
      </c>
      <c r="Y135" s="85">
        <v>70.953000000000003</v>
      </c>
    </row>
    <row r="136" spans="1:25" ht="12" x14ac:dyDescent="0.2">
      <c r="A136" s="81">
        <v>119</v>
      </c>
      <c r="B136" s="90" t="s">
        <v>137</v>
      </c>
      <c r="C136" s="83" t="s">
        <v>776</v>
      </c>
      <c r="D136" s="84">
        <v>48</v>
      </c>
      <c r="E136" s="85">
        <v>64.400000000000006</v>
      </c>
      <c r="F136" s="85">
        <v>75.528000000000006</v>
      </c>
      <c r="G136" s="85">
        <v>82.32</v>
      </c>
      <c r="H136" s="85">
        <v>82.5</v>
      </c>
      <c r="I136" s="85">
        <v>83.775000000000006</v>
      </c>
      <c r="J136" s="85">
        <v>84.974999999999994</v>
      </c>
      <c r="K136" s="85">
        <v>86.100999999999999</v>
      </c>
      <c r="L136" s="85">
        <v>87.155000000000001</v>
      </c>
      <c r="M136" s="85">
        <v>88.14</v>
      </c>
      <c r="N136" s="85">
        <v>88.388000000000005</v>
      </c>
      <c r="O136" s="85">
        <v>88.372</v>
      </c>
      <c r="P136" s="85">
        <v>88.421999999999997</v>
      </c>
      <c r="Q136" s="85">
        <v>88.634</v>
      </c>
      <c r="R136" s="85">
        <v>88.998999999999995</v>
      </c>
      <c r="S136" s="85">
        <v>89.506</v>
      </c>
      <c r="T136" s="85">
        <v>90.132999999999996</v>
      </c>
      <c r="U136" s="85">
        <v>90.828000000000003</v>
      </c>
      <c r="V136" s="85">
        <v>91.483999999999995</v>
      </c>
      <c r="W136" s="85">
        <v>92.096000000000004</v>
      </c>
      <c r="X136" s="85">
        <v>92.668000000000006</v>
      </c>
      <c r="Y136" s="85">
        <v>93.201999999999998</v>
      </c>
    </row>
    <row r="137" spans="1:25" ht="12" x14ac:dyDescent="0.2">
      <c r="A137" s="81">
        <v>120</v>
      </c>
      <c r="B137" s="90" t="s">
        <v>138</v>
      </c>
      <c r="C137" s="83">
        <v>10</v>
      </c>
      <c r="D137" s="84">
        <v>196</v>
      </c>
      <c r="E137" s="85">
        <v>28.384</v>
      </c>
      <c r="F137" s="85">
        <v>32.334000000000003</v>
      </c>
      <c r="G137" s="85">
        <v>35.628</v>
      </c>
      <c r="H137" s="85">
        <v>38.188000000000002</v>
      </c>
      <c r="I137" s="85">
        <v>40.761000000000003</v>
      </c>
      <c r="J137" s="85">
        <v>47.277000000000001</v>
      </c>
      <c r="K137" s="85">
        <v>58.613999999999997</v>
      </c>
      <c r="L137" s="85">
        <v>64.677999999999997</v>
      </c>
      <c r="M137" s="85">
        <v>66.775999999999996</v>
      </c>
      <c r="N137" s="85">
        <v>68.037999999999997</v>
      </c>
      <c r="O137" s="85">
        <v>68.647999999999996</v>
      </c>
      <c r="P137" s="85">
        <v>68.268000000000001</v>
      </c>
      <c r="Q137" s="85">
        <v>67.551000000000002</v>
      </c>
      <c r="R137" s="85">
        <v>66.945999999999998</v>
      </c>
      <c r="S137" s="85">
        <v>66.820999999999998</v>
      </c>
      <c r="T137" s="85">
        <v>67.197999999999993</v>
      </c>
      <c r="U137" s="85">
        <v>68.066999999999993</v>
      </c>
      <c r="V137" s="85">
        <v>69.406999999999996</v>
      </c>
      <c r="W137" s="85">
        <v>71.12</v>
      </c>
      <c r="X137" s="85">
        <v>72.828000000000003</v>
      </c>
      <c r="Y137" s="85">
        <v>74.471999999999994</v>
      </c>
    </row>
    <row r="138" spans="1:25" ht="12" x14ac:dyDescent="0.2">
      <c r="A138" s="81">
        <v>121</v>
      </c>
      <c r="B138" s="90" t="s">
        <v>139</v>
      </c>
      <c r="C138" s="83">
        <v>11</v>
      </c>
      <c r="D138" s="84">
        <v>268</v>
      </c>
      <c r="E138" s="85">
        <v>36.909999999999997</v>
      </c>
      <c r="F138" s="85">
        <v>40.067</v>
      </c>
      <c r="G138" s="85">
        <v>43.069000000000003</v>
      </c>
      <c r="H138" s="85">
        <v>45.533999999999999</v>
      </c>
      <c r="I138" s="85">
        <v>48.006</v>
      </c>
      <c r="J138" s="85">
        <v>50.344000000000001</v>
      </c>
      <c r="K138" s="85">
        <v>52.497</v>
      </c>
      <c r="L138" s="85">
        <v>54.194000000000003</v>
      </c>
      <c r="M138" s="85">
        <v>55.037999999999997</v>
      </c>
      <c r="N138" s="85">
        <v>53.841000000000001</v>
      </c>
      <c r="O138" s="85">
        <v>52.637999999999998</v>
      </c>
      <c r="P138" s="85">
        <v>53.604999999999997</v>
      </c>
      <c r="Q138" s="85">
        <v>55.534999999999997</v>
      </c>
      <c r="R138" s="85">
        <v>57.448</v>
      </c>
      <c r="S138" s="85">
        <v>59.453000000000003</v>
      </c>
      <c r="T138" s="85">
        <v>61.603000000000002</v>
      </c>
      <c r="U138" s="85">
        <v>63.871000000000002</v>
      </c>
      <c r="V138" s="85">
        <v>66.221000000000004</v>
      </c>
      <c r="W138" s="85">
        <v>68.602000000000004</v>
      </c>
      <c r="X138" s="85">
        <v>70.929000000000002</v>
      </c>
      <c r="Y138" s="85">
        <v>73.153000000000006</v>
      </c>
    </row>
    <row r="139" spans="1:25" ht="12" x14ac:dyDescent="0.2">
      <c r="A139" s="81">
        <v>122</v>
      </c>
      <c r="B139" s="90" t="s">
        <v>140</v>
      </c>
      <c r="C139" s="83" t="s">
        <v>776</v>
      </c>
      <c r="D139" s="84">
        <v>368</v>
      </c>
      <c r="E139" s="85">
        <v>35.122</v>
      </c>
      <c r="F139" s="85">
        <v>37.631</v>
      </c>
      <c r="G139" s="85">
        <v>42.899000000000001</v>
      </c>
      <c r="H139" s="85">
        <v>50.651000000000003</v>
      </c>
      <c r="I139" s="85">
        <v>56.154000000000003</v>
      </c>
      <c r="J139" s="85">
        <v>61.378999999999998</v>
      </c>
      <c r="K139" s="85">
        <v>65.521000000000001</v>
      </c>
      <c r="L139" s="85">
        <v>68.766999999999996</v>
      </c>
      <c r="M139" s="85">
        <v>69.706000000000003</v>
      </c>
      <c r="N139" s="85">
        <v>68.78</v>
      </c>
      <c r="O139" s="85">
        <v>68.495999999999995</v>
      </c>
      <c r="P139" s="85">
        <v>68.766000000000005</v>
      </c>
      <c r="Q139" s="85">
        <v>69.102999999999994</v>
      </c>
      <c r="R139" s="85">
        <v>69.921000000000006</v>
      </c>
      <c r="S139" s="85">
        <v>70.893000000000001</v>
      </c>
      <c r="T139" s="85">
        <v>72.117000000000004</v>
      </c>
      <c r="U139" s="85">
        <v>73.563999999999993</v>
      </c>
      <c r="V139" s="85">
        <v>75.2</v>
      </c>
      <c r="W139" s="85">
        <v>76.974999999999994</v>
      </c>
      <c r="X139" s="85">
        <v>78.763999999999996</v>
      </c>
      <c r="Y139" s="85">
        <v>80.450999999999993</v>
      </c>
    </row>
    <row r="140" spans="1:25" ht="12" x14ac:dyDescent="0.2">
      <c r="A140" s="81">
        <v>123</v>
      </c>
      <c r="B140" s="90" t="s">
        <v>141</v>
      </c>
      <c r="C140" s="83" t="s">
        <v>776</v>
      </c>
      <c r="D140" s="84">
        <v>376</v>
      </c>
      <c r="E140" s="85">
        <v>71</v>
      </c>
      <c r="F140" s="85">
        <v>71</v>
      </c>
      <c r="G140" s="85">
        <v>76.847999999999999</v>
      </c>
      <c r="H140" s="85">
        <v>80.94</v>
      </c>
      <c r="I140" s="85">
        <v>84.194999999999993</v>
      </c>
      <c r="J140" s="85">
        <v>86.643000000000001</v>
      </c>
      <c r="K140" s="85">
        <v>88.582999999999998</v>
      </c>
      <c r="L140" s="85">
        <v>89.828000000000003</v>
      </c>
      <c r="M140" s="85">
        <v>90.358999999999995</v>
      </c>
      <c r="N140" s="85">
        <v>90.866</v>
      </c>
      <c r="O140" s="85">
        <v>91.203000000000003</v>
      </c>
      <c r="P140" s="85">
        <v>91.518000000000001</v>
      </c>
      <c r="Q140" s="85">
        <v>91.825999999999993</v>
      </c>
      <c r="R140" s="85">
        <v>92.179000000000002</v>
      </c>
      <c r="S140" s="85">
        <v>92.587000000000003</v>
      </c>
      <c r="T140" s="85">
        <v>93.039000000000001</v>
      </c>
      <c r="U140" s="85">
        <v>93.525000000000006</v>
      </c>
      <c r="V140" s="85">
        <v>94.033000000000001</v>
      </c>
      <c r="W140" s="85">
        <v>94.522000000000006</v>
      </c>
      <c r="X140" s="85">
        <v>94.972999999999999</v>
      </c>
      <c r="Y140" s="85">
        <v>95.388999999999996</v>
      </c>
    </row>
    <row r="141" spans="1:25" ht="12" x14ac:dyDescent="0.2">
      <c r="A141" s="81">
        <v>124</v>
      </c>
      <c r="B141" s="90" t="s">
        <v>142</v>
      </c>
      <c r="C141" s="83" t="s">
        <v>776</v>
      </c>
      <c r="D141" s="84">
        <v>400</v>
      </c>
      <c r="E141" s="85">
        <v>37</v>
      </c>
      <c r="F141" s="85">
        <v>43.232999999999997</v>
      </c>
      <c r="G141" s="85">
        <v>50.878999999999998</v>
      </c>
      <c r="H141" s="85">
        <v>54.262</v>
      </c>
      <c r="I141" s="85">
        <v>55.970999999999997</v>
      </c>
      <c r="J141" s="85">
        <v>57.65</v>
      </c>
      <c r="K141" s="85">
        <v>60.029000000000003</v>
      </c>
      <c r="L141" s="85">
        <v>66.995999999999995</v>
      </c>
      <c r="M141" s="85">
        <v>73.290999999999997</v>
      </c>
      <c r="N141" s="85">
        <v>78.206999999999994</v>
      </c>
      <c r="O141" s="85">
        <v>78.27</v>
      </c>
      <c r="P141" s="85">
        <v>79.484999999999999</v>
      </c>
      <c r="Q141" s="85">
        <v>86.087999999999994</v>
      </c>
      <c r="R141" s="85">
        <v>90.256</v>
      </c>
      <c r="S141" s="85">
        <v>91.418000000000006</v>
      </c>
      <c r="T141" s="85">
        <v>92.385000000000005</v>
      </c>
      <c r="U141" s="85">
        <v>93.186999999999998</v>
      </c>
      <c r="V141" s="85">
        <v>93.850999999999999</v>
      </c>
      <c r="W141" s="85">
        <v>94.399000000000001</v>
      </c>
      <c r="X141" s="85">
        <v>94.858999999999995</v>
      </c>
      <c r="Y141" s="85">
        <v>95.281999999999996</v>
      </c>
    </row>
    <row r="142" spans="1:25" ht="12" x14ac:dyDescent="0.2">
      <c r="A142" s="81">
        <v>125</v>
      </c>
      <c r="B142" s="90" t="s">
        <v>143</v>
      </c>
      <c r="C142" s="83" t="s">
        <v>776</v>
      </c>
      <c r="D142" s="84">
        <v>414</v>
      </c>
      <c r="E142" s="85">
        <v>61.5</v>
      </c>
      <c r="F142" s="85">
        <v>69.346000000000004</v>
      </c>
      <c r="G142" s="85">
        <v>74.893000000000001</v>
      </c>
      <c r="H142" s="85">
        <v>79.272999999999996</v>
      </c>
      <c r="I142" s="85">
        <v>85.661000000000001</v>
      </c>
      <c r="J142" s="85">
        <v>89.384</v>
      </c>
      <c r="K142" s="85">
        <v>94.781000000000006</v>
      </c>
      <c r="L142" s="85">
        <v>97.903000000000006</v>
      </c>
      <c r="M142" s="85">
        <v>97.974000000000004</v>
      </c>
      <c r="N142" s="85">
        <v>98.096000000000004</v>
      </c>
      <c r="O142" s="85">
        <v>99</v>
      </c>
      <c r="P142" s="85">
        <v>100</v>
      </c>
      <c r="Q142" s="85">
        <v>100</v>
      </c>
      <c r="R142" s="85">
        <v>100</v>
      </c>
      <c r="S142" s="85">
        <v>100</v>
      </c>
      <c r="T142" s="85">
        <v>100</v>
      </c>
      <c r="U142" s="85">
        <v>100</v>
      </c>
      <c r="V142" s="85">
        <v>100</v>
      </c>
      <c r="W142" s="85">
        <v>100</v>
      </c>
      <c r="X142" s="85">
        <v>100</v>
      </c>
      <c r="Y142" s="85">
        <v>100</v>
      </c>
    </row>
    <row r="143" spans="1:25" ht="12" x14ac:dyDescent="0.2">
      <c r="A143" s="81">
        <v>126</v>
      </c>
      <c r="B143" s="90" t="s">
        <v>144</v>
      </c>
      <c r="C143" s="83" t="s">
        <v>776</v>
      </c>
      <c r="D143" s="84">
        <v>422</v>
      </c>
      <c r="E143" s="85">
        <v>32</v>
      </c>
      <c r="F143" s="85">
        <v>36.302999999999997</v>
      </c>
      <c r="G143" s="85">
        <v>42.343000000000004</v>
      </c>
      <c r="H143" s="85">
        <v>50.935000000000002</v>
      </c>
      <c r="I143" s="85">
        <v>59.475000000000001</v>
      </c>
      <c r="J143" s="85">
        <v>66.977999999999994</v>
      </c>
      <c r="K143" s="85">
        <v>73.671999999999997</v>
      </c>
      <c r="L143" s="85">
        <v>79.421999999999997</v>
      </c>
      <c r="M143" s="85">
        <v>83.12</v>
      </c>
      <c r="N143" s="85">
        <v>84.82</v>
      </c>
      <c r="O143" s="85">
        <v>86</v>
      </c>
      <c r="P143" s="85">
        <v>86.626999999999995</v>
      </c>
      <c r="Q143" s="85">
        <v>87.334000000000003</v>
      </c>
      <c r="R143" s="85">
        <v>88.105999999999995</v>
      </c>
      <c r="S143" s="85">
        <v>88.924999999999997</v>
      </c>
      <c r="T143" s="85">
        <v>89.774000000000001</v>
      </c>
      <c r="U143" s="85">
        <v>90.603999999999999</v>
      </c>
      <c r="V143" s="85">
        <v>91.373999999999995</v>
      </c>
      <c r="W143" s="85">
        <v>92.085999999999999</v>
      </c>
      <c r="X143" s="85">
        <v>92.744</v>
      </c>
      <c r="Y143" s="85">
        <v>93.352000000000004</v>
      </c>
    </row>
    <row r="144" spans="1:25" ht="12" x14ac:dyDescent="0.2">
      <c r="A144" s="81">
        <v>127</v>
      </c>
      <c r="B144" s="90" t="s">
        <v>145</v>
      </c>
      <c r="C144" s="83" t="s">
        <v>776</v>
      </c>
      <c r="D144" s="84">
        <v>512</v>
      </c>
      <c r="E144" s="85">
        <v>8.6</v>
      </c>
      <c r="F144" s="85">
        <v>11.961</v>
      </c>
      <c r="G144" s="85">
        <v>16.399999999999999</v>
      </c>
      <c r="H144" s="85">
        <v>22.338000000000001</v>
      </c>
      <c r="I144" s="85">
        <v>29.664999999999999</v>
      </c>
      <c r="J144" s="85">
        <v>38.213000000000001</v>
      </c>
      <c r="K144" s="85">
        <v>47.561999999999998</v>
      </c>
      <c r="L144" s="85">
        <v>57.079000000000001</v>
      </c>
      <c r="M144" s="85">
        <v>66.102000000000004</v>
      </c>
      <c r="N144" s="85">
        <v>71.668999999999997</v>
      </c>
      <c r="O144" s="85">
        <v>71.569000000000003</v>
      </c>
      <c r="P144" s="85">
        <v>72.400000000000006</v>
      </c>
      <c r="Q144" s="85">
        <v>75.161000000000001</v>
      </c>
      <c r="R144" s="85">
        <v>81.349999999999994</v>
      </c>
      <c r="S144" s="85">
        <v>86.275999999999996</v>
      </c>
      <c r="T144" s="85">
        <v>89.546999999999997</v>
      </c>
      <c r="U144" s="85">
        <v>91.686999999999998</v>
      </c>
      <c r="V144" s="85">
        <v>93.06</v>
      </c>
      <c r="W144" s="85">
        <v>93.897000000000006</v>
      </c>
      <c r="X144" s="85">
        <v>94.409000000000006</v>
      </c>
      <c r="Y144" s="85">
        <v>94.869</v>
      </c>
    </row>
    <row r="145" spans="1:25" ht="12" x14ac:dyDescent="0.2">
      <c r="A145" s="81">
        <v>128</v>
      </c>
      <c r="B145" s="90" t="s">
        <v>146</v>
      </c>
      <c r="C145" s="83" t="s">
        <v>776</v>
      </c>
      <c r="D145" s="84">
        <v>634</v>
      </c>
      <c r="E145" s="85">
        <v>80.52</v>
      </c>
      <c r="F145" s="85">
        <v>83.03</v>
      </c>
      <c r="G145" s="85">
        <v>85.275000000000006</v>
      </c>
      <c r="H145" s="85">
        <v>87.054000000000002</v>
      </c>
      <c r="I145" s="85">
        <v>88.353999999999999</v>
      </c>
      <c r="J145" s="85">
        <v>88.909000000000006</v>
      </c>
      <c r="K145" s="85">
        <v>89.363</v>
      </c>
      <c r="L145" s="85">
        <v>90.1</v>
      </c>
      <c r="M145" s="85">
        <v>92.786000000000001</v>
      </c>
      <c r="N145" s="85">
        <v>94.998000000000005</v>
      </c>
      <c r="O145" s="85">
        <v>96.311000000000007</v>
      </c>
      <c r="P145" s="85">
        <v>97.396000000000001</v>
      </c>
      <c r="Q145" s="85">
        <v>98.501000000000005</v>
      </c>
      <c r="R145" s="85">
        <v>98.944999999999993</v>
      </c>
      <c r="S145" s="85">
        <v>99.234999999999999</v>
      </c>
      <c r="T145" s="85">
        <v>99.417000000000002</v>
      </c>
      <c r="U145" s="85">
        <v>99.531999999999996</v>
      </c>
      <c r="V145" s="85">
        <v>99.603999999999999</v>
      </c>
      <c r="W145" s="85">
        <v>99.647999999999996</v>
      </c>
      <c r="X145" s="85">
        <v>99.677000000000007</v>
      </c>
      <c r="Y145" s="85">
        <v>99.703999999999994</v>
      </c>
    </row>
    <row r="146" spans="1:25" ht="12" x14ac:dyDescent="0.2">
      <c r="A146" s="81">
        <v>129</v>
      </c>
      <c r="B146" s="90" t="s">
        <v>147</v>
      </c>
      <c r="C146" s="83" t="s">
        <v>776</v>
      </c>
      <c r="D146" s="84">
        <v>682</v>
      </c>
      <c r="E146" s="85">
        <v>21.3</v>
      </c>
      <c r="F146" s="85">
        <v>25.966000000000001</v>
      </c>
      <c r="G146" s="85">
        <v>31.25</v>
      </c>
      <c r="H146" s="85">
        <v>38.768999999999998</v>
      </c>
      <c r="I146" s="85">
        <v>48.668999999999997</v>
      </c>
      <c r="J146" s="85">
        <v>58.348999999999997</v>
      </c>
      <c r="K146" s="85">
        <v>65.86</v>
      </c>
      <c r="L146" s="85">
        <v>72.647000000000006</v>
      </c>
      <c r="M146" s="85">
        <v>76.582999999999998</v>
      </c>
      <c r="N146" s="85">
        <v>78.67</v>
      </c>
      <c r="O146" s="85">
        <v>79.847999999999999</v>
      </c>
      <c r="P146" s="85">
        <v>80.978999999999999</v>
      </c>
      <c r="Q146" s="85">
        <v>82.084000000000003</v>
      </c>
      <c r="R146" s="85">
        <v>83.18</v>
      </c>
      <c r="S146" s="85">
        <v>84.287000000000006</v>
      </c>
      <c r="T146" s="85">
        <v>85.391000000000005</v>
      </c>
      <c r="U146" s="85">
        <v>86.480999999999995</v>
      </c>
      <c r="V146" s="85">
        <v>87.542000000000002</v>
      </c>
      <c r="W146" s="85">
        <v>88.548000000000002</v>
      </c>
      <c r="X146" s="85">
        <v>89.483000000000004</v>
      </c>
      <c r="Y146" s="85">
        <v>90.35</v>
      </c>
    </row>
    <row r="147" spans="1:25" ht="12" x14ac:dyDescent="0.2">
      <c r="A147" s="81">
        <v>130</v>
      </c>
      <c r="B147" s="90" t="s">
        <v>148</v>
      </c>
      <c r="C147" s="83">
        <v>12</v>
      </c>
      <c r="D147" s="84">
        <v>275</v>
      </c>
      <c r="E147" s="85">
        <v>37.299999999999997</v>
      </c>
      <c r="F147" s="85">
        <v>40.627000000000002</v>
      </c>
      <c r="G147" s="85">
        <v>44.043999999999997</v>
      </c>
      <c r="H147" s="85">
        <v>48.898000000000003</v>
      </c>
      <c r="I147" s="85">
        <v>54.298000000000002</v>
      </c>
      <c r="J147" s="85">
        <v>59.6</v>
      </c>
      <c r="K147" s="85">
        <v>62.387999999999998</v>
      </c>
      <c r="L147" s="85">
        <v>65.094999999999999</v>
      </c>
      <c r="M147" s="85">
        <v>67.709000000000003</v>
      </c>
      <c r="N147" s="85">
        <v>70.215999999999994</v>
      </c>
      <c r="O147" s="85">
        <v>71.968999999999994</v>
      </c>
      <c r="P147" s="85">
        <v>73.061000000000007</v>
      </c>
      <c r="Q147" s="85">
        <v>74.149000000000001</v>
      </c>
      <c r="R147" s="85">
        <v>75.367999999999995</v>
      </c>
      <c r="S147" s="85">
        <v>76.718999999999994</v>
      </c>
      <c r="T147" s="85">
        <v>78.176000000000002</v>
      </c>
      <c r="U147" s="85">
        <v>79.706999999999994</v>
      </c>
      <c r="V147" s="85">
        <v>81.266999999999996</v>
      </c>
      <c r="W147" s="85">
        <v>82.757000000000005</v>
      </c>
      <c r="X147" s="85">
        <v>84.152000000000001</v>
      </c>
      <c r="Y147" s="85">
        <v>85.453999999999994</v>
      </c>
    </row>
    <row r="148" spans="1:25" ht="12" x14ac:dyDescent="0.2">
      <c r="A148" s="81">
        <v>131</v>
      </c>
      <c r="B148" s="90" t="s">
        <v>149</v>
      </c>
      <c r="C148" s="83" t="s">
        <v>776</v>
      </c>
      <c r="D148" s="84">
        <v>760</v>
      </c>
      <c r="E148" s="85">
        <v>32.698</v>
      </c>
      <c r="F148" s="85">
        <v>34.722999999999999</v>
      </c>
      <c r="G148" s="85">
        <v>36.807000000000002</v>
      </c>
      <c r="H148" s="85">
        <v>40.006</v>
      </c>
      <c r="I148" s="85">
        <v>43.344999999999999</v>
      </c>
      <c r="J148" s="85">
        <v>45.061</v>
      </c>
      <c r="K148" s="85">
        <v>46.707999999999998</v>
      </c>
      <c r="L148" s="85">
        <v>47.890999999999998</v>
      </c>
      <c r="M148" s="85">
        <v>48.930999999999997</v>
      </c>
      <c r="N148" s="85">
        <v>50.103999999999999</v>
      </c>
      <c r="O148" s="85">
        <v>51.947000000000003</v>
      </c>
      <c r="P148" s="85">
        <v>53.781999999999996</v>
      </c>
      <c r="Q148" s="85">
        <v>55.6</v>
      </c>
      <c r="R148" s="85">
        <v>52.167999999999999</v>
      </c>
      <c r="S148" s="85">
        <v>55.475000000000001</v>
      </c>
      <c r="T148" s="85">
        <v>58.673000000000002</v>
      </c>
      <c r="U148" s="85">
        <v>61.722000000000001</v>
      </c>
      <c r="V148" s="85">
        <v>64.588999999999999</v>
      </c>
      <c r="W148" s="85">
        <v>67.239999999999995</v>
      </c>
      <c r="X148" s="85">
        <v>69.650999999999996</v>
      </c>
      <c r="Y148" s="85">
        <v>71.94</v>
      </c>
    </row>
    <row r="149" spans="1:25" ht="12" x14ac:dyDescent="0.2">
      <c r="A149" s="81">
        <v>132</v>
      </c>
      <c r="B149" s="90" t="s">
        <v>150</v>
      </c>
      <c r="C149" s="83" t="s">
        <v>776</v>
      </c>
      <c r="D149" s="84">
        <v>792</v>
      </c>
      <c r="E149" s="85">
        <v>24.774000000000001</v>
      </c>
      <c r="F149" s="85">
        <v>28.553000000000001</v>
      </c>
      <c r="G149" s="85">
        <v>31.515000000000001</v>
      </c>
      <c r="H149" s="85">
        <v>34.226999999999997</v>
      </c>
      <c r="I149" s="85">
        <v>38.234000000000002</v>
      </c>
      <c r="J149" s="85">
        <v>41.585999999999999</v>
      </c>
      <c r="K149" s="85">
        <v>43.78</v>
      </c>
      <c r="L149" s="85">
        <v>52.448</v>
      </c>
      <c r="M149" s="85">
        <v>59.203000000000003</v>
      </c>
      <c r="N149" s="85">
        <v>62.122999999999998</v>
      </c>
      <c r="O149" s="85">
        <v>64.741</v>
      </c>
      <c r="P149" s="85">
        <v>67.84</v>
      </c>
      <c r="Q149" s="85">
        <v>70.825000000000003</v>
      </c>
      <c r="R149" s="85">
        <v>73.611000000000004</v>
      </c>
      <c r="S149" s="85">
        <v>76.105000000000004</v>
      </c>
      <c r="T149" s="85">
        <v>78.311999999999998</v>
      </c>
      <c r="U149" s="85">
        <v>80.247</v>
      </c>
      <c r="V149" s="85">
        <v>81.923000000000002</v>
      </c>
      <c r="W149" s="85">
        <v>83.369</v>
      </c>
      <c r="X149" s="85">
        <v>84.703999999999994</v>
      </c>
      <c r="Y149" s="85">
        <v>85.950999999999993</v>
      </c>
    </row>
    <row r="150" spans="1:25" ht="12" x14ac:dyDescent="0.2">
      <c r="A150" s="81">
        <v>133</v>
      </c>
      <c r="B150" s="90" t="s">
        <v>151</v>
      </c>
      <c r="C150" s="83" t="s">
        <v>776</v>
      </c>
      <c r="D150" s="84">
        <v>784</v>
      </c>
      <c r="E150" s="85">
        <v>54.5</v>
      </c>
      <c r="F150" s="85">
        <v>64.572000000000003</v>
      </c>
      <c r="G150" s="85">
        <v>73.5</v>
      </c>
      <c r="H150" s="85">
        <v>77.722999999999999</v>
      </c>
      <c r="I150" s="85">
        <v>79.8</v>
      </c>
      <c r="J150" s="85">
        <v>79.8</v>
      </c>
      <c r="K150" s="85">
        <v>80.709999999999994</v>
      </c>
      <c r="L150" s="85">
        <v>79.804000000000002</v>
      </c>
      <c r="M150" s="85">
        <v>79.051000000000002</v>
      </c>
      <c r="N150" s="85">
        <v>78.319000000000003</v>
      </c>
      <c r="O150" s="85">
        <v>80.236000000000004</v>
      </c>
      <c r="P150" s="85">
        <v>82.262</v>
      </c>
      <c r="Q150" s="85">
        <v>84.087000000000003</v>
      </c>
      <c r="R150" s="85">
        <v>85.674000000000007</v>
      </c>
      <c r="S150" s="85">
        <v>87.048000000000002</v>
      </c>
      <c r="T150" s="85">
        <v>88.23</v>
      </c>
      <c r="U150" s="85">
        <v>89.242000000000004</v>
      </c>
      <c r="V150" s="85">
        <v>90.116</v>
      </c>
      <c r="W150" s="85">
        <v>90.924999999999997</v>
      </c>
      <c r="X150" s="85">
        <v>91.673000000000002</v>
      </c>
      <c r="Y150" s="85">
        <v>92.364000000000004</v>
      </c>
    </row>
    <row r="151" spans="1:25" ht="12" x14ac:dyDescent="0.2">
      <c r="A151" s="81">
        <v>134</v>
      </c>
      <c r="B151" s="90" t="s">
        <v>152</v>
      </c>
      <c r="C151" s="83" t="s">
        <v>776</v>
      </c>
      <c r="D151" s="84">
        <v>887</v>
      </c>
      <c r="E151" s="85">
        <v>5.8</v>
      </c>
      <c r="F151" s="85">
        <v>7.2789999999999999</v>
      </c>
      <c r="G151" s="85">
        <v>9.1</v>
      </c>
      <c r="H151" s="85">
        <v>11.026</v>
      </c>
      <c r="I151" s="85">
        <v>13.3</v>
      </c>
      <c r="J151" s="85">
        <v>14.843999999999999</v>
      </c>
      <c r="K151" s="85">
        <v>16.533999999999999</v>
      </c>
      <c r="L151" s="85">
        <v>18.373000000000001</v>
      </c>
      <c r="M151" s="85">
        <v>20.931000000000001</v>
      </c>
      <c r="N151" s="85">
        <v>23.76</v>
      </c>
      <c r="O151" s="85">
        <v>26.266999999999999</v>
      </c>
      <c r="P151" s="85">
        <v>28.936</v>
      </c>
      <c r="Q151" s="85">
        <v>31.776</v>
      </c>
      <c r="R151" s="85">
        <v>34.777000000000001</v>
      </c>
      <c r="S151" s="85">
        <v>37.908000000000001</v>
      </c>
      <c r="T151" s="85">
        <v>41.125</v>
      </c>
      <c r="U151" s="85">
        <v>44.356000000000002</v>
      </c>
      <c r="V151" s="85">
        <v>47.561999999999998</v>
      </c>
      <c r="W151" s="85">
        <v>50.79</v>
      </c>
      <c r="X151" s="85">
        <v>54.012</v>
      </c>
      <c r="Y151" s="85">
        <v>57.201000000000001</v>
      </c>
    </row>
    <row r="152" spans="1:25" ht="12" x14ac:dyDescent="0.2">
      <c r="A152" s="81">
        <v>135</v>
      </c>
      <c r="B152" s="88" t="s">
        <v>303</v>
      </c>
      <c r="C152" s="83" t="s">
        <v>776</v>
      </c>
      <c r="D152" s="84">
        <v>908</v>
      </c>
      <c r="E152" s="85">
        <v>51.710626288961258</v>
      </c>
      <c r="F152" s="85">
        <v>54.48666126873897</v>
      </c>
      <c r="G152" s="85">
        <v>57.36678521387114</v>
      </c>
      <c r="H152" s="85">
        <v>60.33248739587799</v>
      </c>
      <c r="I152" s="85">
        <v>63.134739392933625</v>
      </c>
      <c r="J152" s="85">
        <v>65.52543658426417</v>
      </c>
      <c r="K152" s="85">
        <v>67.573419063417376</v>
      </c>
      <c r="L152" s="85">
        <v>68.860090525405667</v>
      </c>
      <c r="M152" s="85">
        <v>69.927391031458384</v>
      </c>
      <c r="N152" s="85">
        <v>70.506256818979267</v>
      </c>
      <c r="O152" s="85">
        <v>71.056718066201498</v>
      </c>
      <c r="P152" s="85">
        <v>71.948459762026332</v>
      </c>
      <c r="Q152" s="85">
        <v>72.938037714776954</v>
      </c>
      <c r="R152" s="85">
        <v>73.857573329014443</v>
      </c>
      <c r="S152" s="85">
        <v>74.884516243421047</v>
      </c>
      <c r="T152" s="85">
        <v>76.093240585493547</v>
      </c>
      <c r="U152" s="85">
        <v>77.474604297346744</v>
      </c>
      <c r="V152" s="85">
        <v>78.997280871521909</v>
      </c>
      <c r="W152" s="85">
        <v>80.603732092439358</v>
      </c>
      <c r="X152" s="85">
        <v>82.186182174676034</v>
      </c>
      <c r="Y152" s="85">
        <v>83.671851920782089</v>
      </c>
    </row>
    <row r="153" spans="1:25" ht="12" x14ac:dyDescent="0.2">
      <c r="A153" s="81">
        <v>136</v>
      </c>
      <c r="B153" s="89" t="s">
        <v>248</v>
      </c>
      <c r="C153" s="83" t="s">
        <v>776</v>
      </c>
      <c r="D153" s="84">
        <v>923</v>
      </c>
      <c r="E153" s="85">
        <v>39.746321274274798</v>
      </c>
      <c r="F153" s="85">
        <v>44.414464450552877</v>
      </c>
      <c r="G153" s="85">
        <v>48.858765927341892</v>
      </c>
      <c r="H153" s="85">
        <v>52.846348977763036</v>
      </c>
      <c r="I153" s="85">
        <v>56.617217509204309</v>
      </c>
      <c r="J153" s="85">
        <v>60.374733822744432</v>
      </c>
      <c r="K153" s="85">
        <v>63.780193866393951</v>
      </c>
      <c r="L153" s="85">
        <v>66.186940768938982</v>
      </c>
      <c r="M153" s="85">
        <v>67.977289281115745</v>
      </c>
      <c r="N153" s="85">
        <v>68.154128443970833</v>
      </c>
      <c r="O153" s="85">
        <v>68.193737788755442</v>
      </c>
      <c r="P153" s="85">
        <v>68.458708675230227</v>
      </c>
      <c r="Q153" s="85">
        <v>68.893562108658273</v>
      </c>
      <c r="R153" s="85">
        <v>69.275619717644545</v>
      </c>
      <c r="S153" s="85">
        <v>69.914837171512886</v>
      </c>
      <c r="T153" s="85">
        <v>70.906715808000015</v>
      </c>
      <c r="U153" s="85">
        <v>72.232428669101139</v>
      </c>
      <c r="V153" s="85">
        <v>73.864899840638373</v>
      </c>
      <c r="W153" s="85">
        <v>75.726450856609901</v>
      </c>
      <c r="X153" s="85">
        <v>77.617402489936012</v>
      </c>
      <c r="Y153" s="85">
        <v>79.419303027968525</v>
      </c>
    </row>
    <row r="154" spans="1:25" ht="12" x14ac:dyDescent="0.2">
      <c r="A154" s="81">
        <v>137</v>
      </c>
      <c r="B154" s="90" t="s">
        <v>249</v>
      </c>
      <c r="C154" s="83" t="s">
        <v>776</v>
      </c>
      <c r="D154" s="84">
        <v>112</v>
      </c>
      <c r="E154" s="85">
        <v>26.234000000000002</v>
      </c>
      <c r="F154" s="85">
        <v>28.853000000000002</v>
      </c>
      <c r="G154" s="85">
        <v>32.401000000000003</v>
      </c>
      <c r="H154" s="85">
        <v>38.127000000000002</v>
      </c>
      <c r="I154" s="85">
        <v>44.01</v>
      </c>
      <c r="J154" s="85">
        <v>50.613999999999997</v>
      </c>
      <c r="K154" s="85">
        <v>56.497999999999998</v>
      </c>
      <c r="L154" s="85">
        <v>61.832999999999998</v>
      </c>
      <c r="M154" s="85">
        <v>65.980999999999995</v>
      </c>
      <c r="N154" s="85">
        <v>67.926000000000002</v>
      </c>
      <c r="O154" s="85">
        <v>69.972999999999999</v>
      </c>
      <c r="P154" s="85">
        <v>72.353999999999999</v>
      </c>
      <c r="Q154" s="85">
        <v>74.671999999999997</v>
      </c>
      <c r="R154" s="85">
        <v>77.180999999999997</v>
      </c>
      <c r="S154" s="85">
        <v>79.483000000000004</v>
      </c>
      <c r="T154" s="85">
        <v>81.509</v>
      </c>
      <c r="U154" s="85">
        <v>83.275000000000006</v>
      </c>
      <c r="V154" s="85">
        <v>84.805000000000007</v>
      </c>
      <c r="W154" s="85">
        <v>86.119</v>
      </c>
      <c r="X154" s="85">
        <v>87.245000000000005</v>
      </c>
      <c r="Y154" s="85">
        <v>88.28</v>
      </c>
    </row>
    <row r="155" spans="1:25" ht="12" x14ac:dyDescent="0.2">
      <c r="A155" s="81">
        <v>138</v>
      </c>
      <c r="B155" s="90" t="s">
        <v>250</v>
      </c>
      <c r="C155" s="83" t="s">
        <v>776</v>
      </c>
      <c r="D155" s="84">
        <v>100</v>
      </c>
      <c r="E155" s="85">
        <v>27.582999999999998</v>
      </c>
      <c r="F155" s="85">
        <v>32.213000000000001</v>
      </c>
      <c r="G155" s="85">
        <v>37.1</v>
      </c>
      <c r="H155" s="85">
        <v>45.755000000000003</v>
      </c>
      <c r="I155" s="85">
        <v>52.3</v>
      </c>
      <c r="J155" s="85">
        <v>57.561999999999998</v>
      </c>
      <c r="K155" s="85">
        <v>62.1</v>
      </c>
      <c r="L155" s="85">
        <v>64.59</v>
      </c>
      <c r="M155" s="85">
        <v>66.376999999999995</v>
      </c>
      <c r="N155" s="85">
        <v>67.781999999999996</v>
      </c>
      <c r="O155" s="85">
        <v>68.899000000000001</v>
      </c>
      <c r="P155" s="85">
        <v>70.584000000000003</v>
      </c>
      <c r="Q155" s="85">
        <v>72.302000000000007</v>
      </c>
      <c r="R155" s="85">
        <v>73.989999999999995</v>
      </c>
      <c r="S155" s="85">
        <v>75.686000000000007</v>
      </c>
      <c r="T155" s="85">
        <v>77.373000000000005</v>
      </c>
      <c r="U155" s="85">
        <v>79.028999999999996</v>
      </c>
      <c r="V155" s="85">
        <v>80.635000000000005</v>
      </c>
      <c r="W155" s="85">
        <v>82.16</v>
      </c>
      <c r="X155" s="85">
        <v>83.590999999999994</v>
      </c>
      <c r="Y155" s="85">
        <v>84.927000000000007</v>
      </c>
    </row>
    <row r="156" spans="1:25" ht="12" x14ac:dyDescent="0.2">
      <c r="A156" s="81">
        <v>139</v>
      </c>
      <c r="B156" s="90" t="s">
        <v>251</v>
      </c>
      <c r="C156" s="83" t="s">
        <v>776</v>
      </c>
      <c r="D156" s="84">
        <v>203</v>
      </c>
      <c r="E156" s="85">
        <v>54.18</v>
      </c>
      <c r="F156" s="85">
        <v>56.884</v>
      </c>
      <c r="G156" s="85">
        <v>59.548000000000002</v>
      </c>
      <c r="H156" s="85">
        <v>62.015999999999998</v>
      </c>
      <c r="I156" s="85">
        <v>64.402000000000001</v>
      </c>
      <c r="J156" s="85">
        <v>69.917000000000002</v>
      </c>
      <c r="K156" s="85">
        <v>75.167000000000002</v>
      </c>
      <c r="L156" s="85">
        <v>75.364999999999995</v>
      </c>
      <c r="M156" s="85">
        <v>75.22</v>
      </c>
      <c r="N156" s="85">
        <v>74.643000000000001</v>
      </c>
      <c r="O156" s="85">
        <v>73.988</v>
      </c>
      <c r="P156" s="85">
        <v>73.602000000000004</v>
      </c>
      <c r="Q156" s="85">
        <v>73.254999999999995</v>
      </c>
      <c r="R156" s="85">
        <v>73.477000000000004</v>
      </c>
      <c r="S156" s="85">
        <v>74.061000000000007</v>
      </c>
      <c r="T156" s="85">
        <v>74.935000000000002</v>
      </c>
      <c r="U156" s="85">
        <v>76.072999999999993</v>
      </c>
      <c r="V156" s="85">
        <v>77.441999999999993</v>
      </c>
      <c r="W156" s="85">
        <v>78.998999999999995</v>
      </c>
      <c r="X156" s="85">
        <v>80.632999999999996</v>
      </c>
      <c r="Y156" s="85">
        <v>82.177999999999997</v>
      </c>
    </row>
    <row r="157" spans="1:25" ht="12" x14ac:dyDescent="0.2">
      <c r="A157" s="81">
        <v>140</v>
      </c>
      <c r="B157" s="90" t="s">
        <v>252</v>
      </c>
      <c r="C157" s="83" t="s">
        <v>776</v>
      </c>
      <c r="D157" s="84">
        <v>348</v>
      </c>
      <c r="E157" s="85">
        <v>53.023000000000003</v>
      </c>
      <c r="F157" s="85">
        <v>54.435000000000002</v>
      </c>
      <c r="G157" s="85">
        <v>55.911000000000001</v>
      </c>
      <c r="H157" s="85">
        <v>58.021999999999998</v>
      </c>
      <c r="I157" s="85">
        <v>60.112000000000002</v>
      </c>
      <c r="J157" s="85">
        <v>62.231000000000002</v>
      </c>
      <c r="K157" s="85">
        <v>64.191000000000003</v>
      </c>
      <c r="L157" s="85">
        <v>65.094999999999999</v>
      </c>
      <c r="M157" s="85">
        <v>65.837999999999994</v>
      </c>
      <c r="N157" s="85">
        <v>65.209000000000003</v>
      </c>
      <c r="O157" s="85">
        <v>64.575000000000003</v>
      </c>
      <c r="P157" s="85">
        <v>66.364999999999995</v>
      </c>
      <c r="Q157" s="85">
        <v>68.911000000000001</v>
      </c>
      <c r="R157" s="85">
        <v>70.5</v>
      </c>
      <c r="S157" s="85">
        <v>71.941999999999993</v>
      </c>
      <c r="T157" s="85">
        <v>73.498000000000005</v>
      </c>
      <c r="U157" s="85">
        <v>75.141999999999996</v>
      </c>
      <c r="V157" s="85">
        <v>76.843999999999994</v>
      </c>
      <c r="W157" s="85">
        <v>78.569999999999993</v>
      </c>
      <c r="X157" s="85">
        <v>80.248000000000005</v>
      </c>
      <c r="Y157" s="85">
        <v>81.825000000000003</v>
      </c>
    </row>
    <row r="158" spans="1:25" ht="12" x14ac:dyDescent="0.2">
      <c r="A158" s="81">
        <v>141</v>
      </c>
      <c r="B158" s="90" t="s">
        <v>253</v>
      </c>
      <c r="C158" s="83" t="s">
        <v>776</v>
      </c>
      <c r="D158" s="84">
        <v>616</v>
      </c>
      <c r="E158" s="85">
        <v>38.338000000000001</v>
      </c>
      <c r="F158" s="85">
        <v>43.194000000000003</v>
      </c>
      <c r="G158" s="85">
        <v>47.892000000000003</v>
      </c>
      <c r="H158" s="85">
        <v>50.125999999999998</v>
      </c>
      <c r="I158" s="85">
        <v>52.125</v>
      </c>
      <c r="J158" s="85">
        <v>55.28</v>
      </c>
      <c r="K158" s="85">
        <v>58.085999999999999</v>
      </c>
      <c r="L158" s="85">
        <v>59.942</v>
      </c>
      <c r="M158" s="85">
        <v>61.27</v>
      </c>
      <c r="N158" s="85">
        <v>61.493000000000002</v>
      </c>
      <c r="O158" s="85">
        <v>61.716000000000001</v>
      </c>
      <c r="P158" s="85">
        <v>61.451999999999998</v>
      </c>
      <c r="Q158" s="85">
        <v>60.892000000000003</v>
      </c>
      <c r="R158" s="85">
        <v>60.277999999999999</v>
      </c>
      <c r="S158" s="85">
        <v>60.042999999999999</v>
      </c>
      <c r="T158" s="85">
        <v>60.466999999999999</v>
      </c>
      <c r="U158" s="85">
        <v>61.539000000000001</v>
      </c>
      <c r="V158" s="85">
        <v>63.231000000000002</v>
      </c>
      <c r="W158" s="85">
        <v>65.481999999999999</v>
      </c>
      <c r="X158" s="85">
        <v>67.984999999999999</v>
      </c>
      <c r="Y158" s="85">
        <v>70.39</v>
      </c>
    </row>
    <row r="159" spans="1:25" ht="12" x14ac:dyDescent="0.2">
      <c r="A159" s="81">
        <v>142</v>
      </c>
      <c r="B159" s="90" t="s">
        <v>254</v>
      </c>
      <c r="C159" s="83">
        <v>13</v>
      </c>
      <c r="D159" s="84">
        <v>498</v>
      </c>
      <c r="E159" s="85">
        <v>18.5</v>
      </c>
      <c r="F159" s="85">
        <v>20.66</v>
      </c>
      <c r="G159" s="85">
        <v>23.423999999999999</v>
      </c>
      <c r="H159" s="85">
        <v>27.565999999999999</v>
      </c>
      <c r="I159" s="85">
        <v>32.067999999999998</v>
      </c>
      <c r="J159" s="85">
        <v>36.222000000000001</v>
      </c>
      <c r="K159" s="85">
        <v>40.387</v>
      </c>
      <c r="L159" s="85">
        <v>44.176000000000002</v>
      </c>
      <c r="M159" s="85">
        <v>46.762</v>
      </c>
      <c r="N159" s="85">
        <v>46.293999999999997</v>
      </c>
      <c r="O159" s="85">
        <v>44.588999999999999</v>
      </c>
      <c r="P159" s="85">
        <v>42.774999999999999</v>
      </c>
      <c r="Q159" s="85">
        <v>42.62</v>
      </c>
      <c r="R159" s="85">
        <v>42.49</v>
      </c>
      <c r="S159" s="85">
        <v>42.848999999999997</v>
      </c>
      <c r="T159" s="85">
        <v>43.851999999999997</v>
      </c>
      <c r="U159" s="85">
        <v>45.500999999999998</v>
      </c>
      <c r="V159" s="85">
        <v>47.792999999999999</v>
      </c>
      <c r="W159" s="85">
        <v>50.688000000000002</v>
      </c>
      <c r="X159" s="85">
        <v>53.8</v>
      </c>
      <c r="Y159" s="85">
        <v>56.884</v>
      </c>
    </row>
    <row r="160" spans="1:25" ht="12" x14ac:dyDescent="0.2">
      <c r="A160" s="81">
        <v>143</v>
      </c>
      <c r="B160" s="90" t="s">
        <v>255</v>
      </c>
      <c r="C160" s="83" t="s">
        <v>776</v>
      </c>
      <c r="D160" s="84">
        <v>642</v>
      </c>
      <c r="E160" s="85">
        <v>25.625</v>
      </c>
      <c r="F160" s="85">
        <v>30.619</v>
      </c>
      <c r="G160" s="85">
        <v>34.209000000000003</v>
      </c>
      <c r="H160" s="85">
        <v>37.697000000000003</v>
      </c>
      <c r="I160" s="85">
        <v>40.319000000000003</v>
      </c>
      <c r="J160" s="85">
        <v>42.831000000000003</v>
      </c>
      <c r="K160" s="85">
        <v>46.07</v>
      </c>
      <c r="L160" s="85">
        <v>49.640999999999998</v>
      </c>
      <c r="M160" s="85">
        <v>53.216999999999999</v>
      </c>
      <c r="N160" s="85">
        <v>53.768999999999998</v>
      </c>
      <c r="O160" s="85">
        <v>53.003999999999998</v>
      </c>
      <c r="P160" s="85">
        <v>53.173999999999999</v>
      </c>
      <c r="Q160" s="85">
        <v>53.829000000000001</v>
      </c>
      <c r="R160" s="85">
        <v>53.887</v>
      </c>
      <c r="S160" s="85">
        <v>54.194000000000003</v>
      </c>
      <c r="T160" s="85">
        <v>55.113</v>
      </c>
      <c r="U160" s="85">
        <v>56.63</v>
      </c>
      <c r="V160" s="85">
        <v>58.716999999999999</v>
      </c>
      <c r="W160" s="85">
        <v>61.308999999999997</v>
      </c>
      <c r="X160" s="85">
        <v>64.034000000000006</v>
      </c>
      <c r="Y160" s="85">
        <v>66.671999999999997</v>
      </c>
    </row>
    <row r="161" spans="1:25" ht="12" x14ac:dyDescent="0.2">
      <c r="A161" s="81">
        <v>144</v>
      </c>
      <c r="B161" s="90" t="s">
        <v>256</v>
      </c>
      <c r="C161" s="83" t="s">
        <v>776</v>
      </c>
      <c r="D161" s="84">
        <v>643</v>
      </c>
      <c r="E161" s="85">
        <v>44.087000000000003</v>
      </c>
      <c r="F161" s="85">
        <v>48.954000000000001</v>
      </c>
      <c r="G161" s="85">
        <v>53.731000000000002</v>
      </c>
      <c r="H161" s="85">
        <v>58.173000000000002</v>
      </c>
      <c r="I161" s="85">
        <v>62.470999999999997</v>
      </c>
      <c r="J161" s="85">
        <v>66.427000000000007</v>
      </c>
      <c r="K161" s="85">
        <v>69.751000000000005</v>
      </c>
      <c r="L161" s="85">
        <v>71.923000000000002</v>
      </c>
      <c r="M161" s="85">
        <v>73.394000000000005</v>
      </c>
      <c r="N161" s="85">
        <v>73.372</v>
      </c>
      <c r="O161" s="85">
        <v>73.349999999999994</v>
      </c>
      <c r="P161" s="85">
        <v>73.462999999999994</v>
      </c>
      <c r="Q161" s="85">
        <v>73.686999999999998</v>
      </c>
      <c r="R161" s="85">
        <v>74.05</v>
      </c>
      <c r="S161" s="85">
        <v>74.754000000000005</v>
      </c>
      <c r="T161" s="85">
        <v>75.775999999999996</v>
      </c>
      <c r="U161" s="85">
        <v>77.084000000000003</v>
      </c>
      <c r="V161" s="85">
        <v>78.63</v>
      </c>
      <c r="W161" s="85">
        <v>80.289000000000001</v>
      </c>
      <c r="X161" s="85">
        <v>81.858999999999995</v>
      </c>
      <c r="Y161" s="85">
        <v>83.33</v>
      </c>
    </row>
    <row r="162" spans="1:25" ht="12" x14ac:dyDescent="0.2">
      <c r="A162" s="81">
        <v>145</v>
      </c>
      <c r="B162" s="90" t="s">
        <v>257</v>
      </c>
      <c r="C162" s="83" t="s">
        <v>776</v>
      </c>
      <c r="D162" s="84">
        <v>703</v>
      </c>
      <c r="E162" s="85">
        <v>30.012</v>
      </c>
      <c r="F162" s="85">
        <v>31.712</v>
      </c>
      <c r="G162" s="85">
        <v>33.463999999999999</v>
      </c>
      <c r="H162" s="85">
        <v>37.042999999999999</v>
      </c>
      <c r="I162" s="85">
        <v>41.057000000000002</v>
      </c>
      <c r="J162" s="85">
        <v>46.256999999999998</v>
      </c>
      <c r="K162" s="85">
        <v>51.637999999999998</v>
      </c>
      <c r="L162" s="85">
        <v>54.176000000000002</v>
      </c>
      <c r="M162" s="85">
        <v>56.491</v>
      </c>
      <c r="N162" s="85">
        <v>56.536999999999999</v>
      </c>
      <c r="O162" s="85">
        <v>56.232999999999997</v>
      </c>
      <c r="P162" s="85">
        <v>55.563000000000002</v>
      </c>
      <c r="Q162" s="85">
        <v>54.685000000000002</v>
      </c>
      <c r="R162" s="85">
        <v>53.889000000000003</v>
      </c>
      <c r="S162" s="85">
        <v>53.76</v>
      </c>
      <c r="T162" s="85">
        <v>54.347000000000001</v>
      </c>
      <c r="U162" s="85">
        <v>55.639000000000003</v>
      </c>
      <c r="V162" s="85">
        <v>57.613999999999997</v>
      </c>
      <c r="W162" s="85">
        <v>60.207000000000001</v>
      </c>
      <c r="X162" s="85">
        <v>62.982999999999997</v>
      </c>
      <c r="Y162" s="85">
        <v>65.676000000000002</v>
      </c>
    </row>
    <row r="163" spans="1:25" ht="12" x14ac:dyDescent="0.2">
      <c r="A163" s="81">
        <v>146</v>
      </c>
      <c r="B163" s="90" t="s">
        <v>258</v>
      </c>
      <c r="C163" s="83">
        <v>14</v>
      </c>
      <c r="D163" s="84">
        <v>804</v>
      </c>
      <c r="E163" s="85">
        <v>35.5</v>
      </c>
      <c r="F163" s="85">
        <v>41.372999999999998</v>
      </c>
      <c r="G163" s="85">
        <v>46.792000000000002</v>
      </c>
      <c r="H163" s="85">
        <v>50.649000000000001</v>
      </c>
      <c r="I163" s="85">
        <v>54.831000000000003</v>
      </c>
      <c r="J163" s="85">
        <v>58.389000000000003</v>
      </c>
      <c r="K163" s="85">
        <v>61.692999999999998</v>
      </c>
      <c r="L163" s="85">
        <v>64.680999999999997</v>
      </c>
      <c r="M163" s="85">
        <v>66.757000000000005</v>
      </c>
      <c r="N163" s="85">
        <v>66.950999999999993</v>
      </c>
      <c r="O163" s="85">
        <v>67.144999999999996</v>
      </c>
      <c r="P163" s="85">
        <v>67.790000000000006</v>
      </c>
      <c r="Q163" s="85">
        <v>68.596000000000004</v>
      </c>
      <c r="R163" s="85">
        <v>69.061000000000007</v>
      </c>
      <c r="S163" s="85">
        <v>69.608000000000004</v>
      </c>
      <c r="T163" s="85">
        <v>70.486999999999995</v>
      </c>
      <c r="U163" s="85">
        <v>71.691000000000003</v>
      </c>
      <c r="V163" s="85">
        <v>73.186000000000007</v>
      </c>
      <c r="W163" s="85">
        <v>74.926000000000002</v>
      </c>
      <c r="X163" s="85">
        <v>76.816000000000003</v>
      </c>
      <c r="Y163" s="85">
        <v>78.632000000000005</v>
      </c>
    </row>
    <row r="164" spans="1:25" ht="12" x14ac:dyDescent="0.2">
      <c r="A164" s="81">
        <v>147</v>
      </c>
      <c r="B164" s="89" t="s">
        <v>259</v>
      </c>
      <c r="C164" s="83" t="s">
        <v>776</v>
      </c>
      <c r="D164" s="84">
        <v>924</v>
      </c>
      <c r="E164" s="85">
        <v>69.719552381859614</v>
      </c>
      <c r="F164" s="85">
        <v>70.589048790789377</v>
      </c>
      <c r="G164" s="85">
        <v>71.598486802691269</v>
      </c>
      <c r="H164" s="85">
        <v>72.721226873143337</v>
      </c>
      <c r="I164" s="85">
        <v>73.824936168675379</v>
      </c>
      <c r="J164" s="85">
        <v>75.161272678578101</v>
      </c>
      <c r="K164" s="85">
        <v>76.393650156789121</v>
      </c>
      <c r="L164" s="85">
        <v>76.813902668414968</v>
      </c>
      <c r="M164" s="85">
        <v>77.056764502465583</v>
      </c>
      <c r="N164" s="85">
        <v>77.483599692687292</v>
      </c>
      <c r="O164" s="85">
        <v>77.882085860656787</v>
      </c>
      <c r="P164" s="85">
        <v>78.890858978187168</v>
      </c>
      <c r="Q164" s="85">
        <v>80.074634252199601</v>
      </c>
      <c r="R164" s="85">
        <v>81.420803952833197</v>
      </c>
      <c r="S164" s="85">
        <v>82.642851690399155</v>
      </c>
      <c r="T164" s="85">
        <v>83.841281991279175</v>
      </c>
      <c r="U164" s="85">
        <v>85.012012614433758</v>
      </c>
      <c r="V164" s="85">
        <v>86.144694097954897</v>
      </c>
      <c r="W164" s="85">
        <v>87.229017028406531</v>
      </c>
      <c r="X164" s="85">
        <v>88.25612889340978</v>
      </c>
      <c r="Y164" s="85">
        <v>89.215120340776835</v>
      </c>
    </row>
    <row r="165" spans="1:25" ht="12" x14ac:dyDescent="0.2">
      <c r="A165" s="81">
        <v>148</v>
      </c>
      <c r="B165" s="90" t="s">
        <v>260</v>
      </c>
      <c r="C165" s="83">
        <v>15</v>
      </c>
      <c r="D165" s="84">
        <v>830</v>
      </c>
      <c r="E165" s="85">
        <v>41.38</v>
      </c>
      <c r="F165" s="85">
        <v>40.033000000000001</v>
      </c>
      <c r="G165" s="85">
        <v>38.700000000000003</v>
      </c>
      <c r="H165" s="85">
        <v>37.384999999999998</v>
      </c>
      <c r="I165" s="85">
        <v>36.088000000000001</v>
      </c>
      <c r="J165" s="85">
        <v>34.183</v>
      </c>
      <c r="K165" s="85">
        <v>32.209000000000003</v>
      </c>
      <c r="L165" s="85">
        <v>31.832000000000001</v>
      </c>
      <c r="M165" s="85">
        <v>31.391999999999999</v>
      </c>
      <c r="N165" s="85">
        <v>30.521999999999998</v>
      </c>
      <c r="O165" s="85">
        <v>30.465</v>
      </c>
      <c r="P165" s="85">
        <v>30.742999999999999</v>
      </c>
      <c r="Q165" s="85">
        <v>31.053999999999998</v>
      </c>
      <c r="R165" s="85">
        <v>30.962</v>
      </c>
      <c r="S165" s="85">
        <v>30.963000000000001</v>
      </c>
      <c r="T165" s="85">
        <v>31.370999999999999</v>
      </c>
      <c r="U165" s="85">
        <v>32.194000000000003</v>
      </c>
      <c r="V165" s="85">
        <v>33.448</v>
      </c>
      <c r="W165" s="85">
        <v>35.152000000000001</v>
      </c>
      <c r="X165" s="85">
        <v>37.222999999999999</v>
      </c>
      <c r="Y165" s="85">
        <v>39.359000000000002</v>
      </c>
    </row>
    <row r="166" spans="1:25" ht="12" x14ac:dyDescent="0.2">
      <c r="A166" s="81">
        <v>149</v>
      </c>
      <c r="B166" s="90" t="s">
        <v>261</v>
      </c>
      <c r="C166" s="83" t="s">
        <v>776</v>
      </c>
      <c r="D166" s="84">
        <v>208</v>
      </c>
      <c r="E166" s="85">
        <v>67.983000000000004</v>
      </c>
      <c r="F166" s="85">
        <v>69.619</v>
      </c>
      <c r="G166" s="85">
        <v>73.686999999999998</v>
      </c>
      <c r="H166" s="85">
        <v>77.048000000000002</v>
      </c>
      <c r="I166" s="85">
        <v>79.736999999999995</v>
      </c>
      <c r="J166" s="85">
        <v>82.146000000000001</v>
      </c>
      <c r="K166" s="85">
        <v>83.722999999999999</v>
      </c>
      <c r="L166" s="85">
        <v>84.350999999999999</v>
      </c>
      <c r="M166" s="85">
        <v>84.843000000000004</v>
      </c>
      <c r="N166" s="85">
        <v>84.978999999999999</v>
      </c>
      <c r="O166" s="85">
        <v>85.1</v>
      </c>
      <c r="P166" s="85">
        <v>85.855999999999995</v>
      </c>
      <c r="Q166" s="85">
        <v>86.795000000000002</v>
      </c>
      <c r="R166" s="85">
        <v>87.525999999999996</v>
      </c>
      <c r="S166" s="85">
        <v>88.116</v>
      </c>
      <c r="T166" s="85">
        <v>88.759</v>
      </c>
      <c r="U166" s="85">
        <v>89.445999999999998</v>
      </c>
      <c r="V166" s="85">
        <v>90.164000000000001</v>
      </c>
      <c r="W166" s="85">
        <v>90.900999999999996</v>
      </c>
      <c r="X166" s="85">
        <v>91.634</v>
      </c>
      <c r="Y166" s="85">
        <v>92.319000000000003</v>
      </c>
    </row>
    <row r="167" spans="1:25" ht="12" x14ac:dyDescent="0.2">
      <c r="A167" s="81">
        <v>150</v>
      </c>
      <c r="B167" s="90" t="s">
        <v>262</v>
      </c>
      <c r="C167" s="83" t="s">
        <v>776</v>
      </c>
      <c r="D167" s="84">
        <v>233</v>
      </c>
      <c r="E167" s="85">
        <v>49.67</v>
      </c>
      <c r="F167" s="85">
        <v>53.622999999999998</v>
      </c>
      <c r="G167" s="85">
        <v>57.533000000000001</v>
      </c>
      <c r="H167" s="85">
        <v>61.347999999999999</v>
      </c>
      <c r="I167" s="85">
        <v>64.947000000000003</v>
      </c>
      <c r="J167" s="85">
        <v>67.588999999999999</v>
      </c>
      <c r="K167" s="85">
        <v>69.710999999999999</v>
      </c>
      <c r="L167" s="85">
        <v>70.766999999999996</v>
      </c>
      <c r="M167" s="85">
        <v>71.230999999999995</v>
      </c>
      <c r="N167" s="85">
        <v>70.3</v>
      </c>
      <c r="O167" s="85">
        <v>69.367999999999995</v>
      </c>
      <c r="P167" s="85">
        <v>68.734999999999999</v>
      </c>
      <c r="Q167" s="85">
        <v>68.093999999999994</v>
      </c>
      <c r="R167" s="85">
        <v>68.415999999999997</v>
      </c>
      <c r="S167" s="85">
        <v>69.228999999999999</v>
      </c>
      <c r="T167" s="85">
        <v>70.234999999999999</v>
      </c>
      <c r="U167" s="85">
        <v>71.421000000000006</v>
      </c>
      <c r="V167" s="85">
        <v>72.769000000000005</v>
      </c>
      <c r="W167" s="85">
        <v>74.259</v>
      </c>
      <c r="X167" s="85">
        <v>75.823999999999998</v>
      </c>
      <c r="Y167" s="85">
        <v>77.328999999999994</v>
      </c>
    </row>
    <row r="168" spans="1:25" ht="12" x14ac:dyDescent="0.2">
      <c r="A168" s="81">
        <v>151</v>
      </c>
      <c r="B168" s="90" t="s">
        <v>595</v>
      </c>
      <c r="C168" s="83" t="s">
        <v>776</v>
      </c>
      <c r="D168" s="84">
        <v>234</v>
      </c>
      <c r="E168" s="85">
        <v>17.364999999999998</v>
      </c>
      <c r="F168" s="85">
        <v>18.599</v>
      </c>
      <c r="G168" s="85">
        <v>21.382999999999999</v>
      </c>
      <c r="H168" s="85">
        <v>25.553000000000001</v>
      </c>
      <c r="I168" s="85">
        <v>27.951000000000001</v>
      </c>
      <c r="J168" s="85">
        <v>30.326000000000001</v>
      </c>
      <c r="K168" s="85">
        <v>31.186</v>
      </c>
      <c r="L168" s="85">
        <v>30.765999999999998</v>
      </c>
      <c r="M168" s="85">
        <v>30.594000000000001</v>
      </c>
      <c r="N168" s="85">
        <v>34.070999999999998</v>
      </c>
      <c r="O168" s="85">
        <v>36.337000000000003</v>
      </c>
      <c r="P168" s="85">
        <v>39.780999999999999</v>
      </c>
      <c r="Q168" s="85">
        <v>40.926000000000002</v>
      </c>
      <c r="R168" s="85">
        <v>41.637999999999998</v>
      </c>
      <c r="S168" s="85">
        <v>42.398000000000003</v>
      </c>
      <c r="T168" s="85">
        <v>43.436999999999998</v>
      </c>
      <c r="U168" s="85">
        <v>44.77</v>
      </c>
      <c r="V168" s="85">
        <v>46.399000000000001</v>
      </c>
      <c r="W168" s="85">
        <v>48.32</v>
      </c>
      <c r="X168" s="85">
        <v>50.491</v>
      </c>
      <c r="Y168" s="85">
        <v>52.692</v>
      </c>
    </row>
    <row r="169" spans="1:25" ht="12" x14ac:dyDescent="0.2">
      <c r="A169" s="81">
        <v>152</v>
      </c>
      <c r="B169" s="90" t="s">
        <v>263</v>
      </c>
      <c r="C169" s="83">
        <v>16</v>
      </c>
      <c r="D169" s="84">
        <v>246</v>
      </c>
      <c r="E169" s="85">
        <v>43.003999999999998</v>
      </c>
      <c r="F169" s="85">
        <v>49.133000000000003</v>
      </c>
      <c r="G169" s="85">
        <v>55.29</v>
      </c>
      <c r="H169" s="85">
        <v>59.658000000000001</v>
      </c>
      <c r="I169" s="85">
        <v>63.704000000000001</v>
      </c>
      <c r="J169" s="85">
        <v>67.831000000000003</v>
      </c>
      <c r="K169" s="85">
        <v>71.727000000000004</v>
      </c>
      <c r="L169" s="85">
        <v>75.808000000000007</v>
      </c>
      <c r="M169" s="85">
        <v>79.367000000000004</v>
      </c>
      <c r="N169" s="85">
        <v>80.962999999999994</v>
      </c>
      <c r="O169" s="85">
        <v>82.183000000000007</v>
      </c>
      <c r="P169" s="85">
        <v>82.905000000000001</v>
      </c>
      <c r="Q169" s="85">
        <v>83.77</v>
      </c>
      <c r="R169" s="85">
        <v>85.224999999999994</v>
      </c>
      <c r="S169" s="85">
        <v>85.516999999999996</v>
      </c>
      <c r="T169" s="85">
        <v>85.977999999999994</v>
      </c>
      <c r="U169" s="85">
        <v>86.597999999999999</v>
      </c>
      <c r="V169" s="85">
        <v>87.355999999999995</v>
      </c>
      <c r="W169" s="85">
        <v>88.227000000000004</v>
      </c>
      <c r="X169" s="85">
        <v>89.162000000000006</v>
      </c>
      <c r="Y169" s="85">
        <v>90.045000000000002</v>
      </c>
    </row>
    <row r="170" spans="1:25" ht="12" x14ac:dyDescent="0.2">
      <c r="A170" s="81">
        <v>153</v>
      </c>
      <c r="B170" s="90" t="s">
        <v>264</v>
      </c>
      <c r="C170" s="83" t="s">
        <v>776</v>
      </c>
      <c r="D170" s="84">
        <v>352</v>
      </c>
      <c r="E170" s="85">
        <v>72.8</v>
      </c>
      <c r="F170" s="85">
        <v>76.760000000000005</v>
      </c>
      <c r="G170" s="85">
        <v>80.3</v>
      </c>
      <c r="H170" s="85">
        <v>82.72</v>
      </c>
      <c r="I170" s="85">
        <v>84.9</v>
      </c>
      <c r="J170" s="85">
        <v>86.668999999999997</v>
      </c>
      <c r="K170" s="85">
        <v>88.26</v>
      </c>
      <c r="L170" s="85">
        <v>89.57</v>
      </c>
      <c r="M170" s="85">
        <v>90.75</v>
      </c>
      <c r="N170" s="85">
        <v>91.63</v>
      </c>
      <c r="O170" s="85">
        <v>92.400999999999996</v>
      </c>
      <c r="P170" s="85">
        <v>93.037000000000006</v>
      </c>
      <c r="Q170" s="85">
        <v>93.573999999999998</v>
      </c>
      <c r="R170" s="85">
        <v>93.7</v>
      </c>
      <c r="S170" s="85">
        <v>93.897999999999996</v>
      </c>
      <c r="T170" s="85">
        <v>94.147000000000006</v>
      </c>
      <c r="U170" s="85">
        <v>94.44</v>
      </c>
      <c r="V170" s="85">
        <v>94.769000000000005</v>
      </c>
      <c r="W170" s="85">
        <v>95.126000000000005</v>
      </c>
      <c r="X170" s="85">
        <v>95.486000000000004</v>
      </c>
      <c r="Y170" s="85">
        <v>95.820999999999998</v>
      </c>
    </row>
    <row r="171" spans="1:25" ht="12" x14ac:dyDescent="0.2">
      <c r="A171" s="81">
        <v>154</v>
      </c>
      <c r="B171" s="90" t="s">
        <v>265</v>
      </c>
      <c r="C171" s="83" t="s">
        <v>776</v>
      </c>
      <c r="D171" s="84">
        <v>372</v>
      </c>
      <c r="E171" s="85">
        <v>40.088000000000001</v>
      </c>
      <c r="F171" s="85">
        <v>43.707999999999998</v>
      </c>
      <c r="G171" s="85">
        <v>45.183999999999997</v>
      </c>
      <c r="H171" s="85">
        <v>46.232999999999997</v>
      </c>
      <c r="I171" s="85">
        <v>51.276000000000003</v>
      </c>
      <c r="J171" s="85">
        <v>53.634</v>
      </c>
      <c r="K171" s="85">
        <v>55.332999999999998</v>
      </c>
      <c r="L171" s="85">
        <v>56.274999999999999</v>
      </c>
      <c r="M171" s="85">
        <v>56.929000000000002</v>
      </c>
      <c r="N171" s="85">
        <v>57.948999999999998</v>
      </c>
      <c r="O171" s="85">
        <v>59.155000000000001</v>
      </c>
      <c r="P171" s="85">
        <v>60.476999999999997</v>
      </c>
      <c r="Q171" s="85">
        <v>61.542000000000002</v>
      </c>
      <c r="R171" s="85">
        <v>62.537999999999997</v>
      </c>
      <c r="S171" s="85">
        <v>63.652999999999999</v>
      </c>
      <c r="T171" s="85">
        <v>65.064999999999998</v>
      </c>
      <c r="U171" s="85">
        <v>66.751000000000005</v>
      </c>
      <c r="V171" s="85">
        <v>68.674999999999997</v>
      </c>
      <c r="W171" s="85">
        <v>70.786000000000001</v>
      </c>
      <c r="X171" s="85">
        <v>72.968000000000004</v>
      </c>
      <c r="Y171" s="85">
        <v>75.052000000000007</v>
      </c>
    </row>
    <row r="172" spans="1:25" ht="12" x14ac:dyDescent="0.2">
      <c r="A172" s="81">
        <v>155</v>
      </c>
      <c r="B172" s="90" t="s">
        <v>586</v>
      </c>
      <c r="C172" s="83" t="s">
        <v>776</v>
      </c>
      <c r="D172" s="84">
        <v>833</v>
      </c>
      <c r="E172" s="85">
        <v>52.93</v>
      </c>
      <c r="F172" s="85">
        <v>54.027999999999999</v>
      </c>
      <c r="G172" s="85">
        <v>55.122999999999998</v>
      </c>
      <c r="H172" s="85">
        <v>56.305</v>
      </c>
      <c r="I172" s="85">
        <v>55.831000000000003</v>
      </c>
      <c r="J172" s="85">
        <v>52.402999999999999</v>
      </c>
      <c r="K172" s="85">
        <v>51.783999999999999</v>
      </c>
      <c r="L172" s="85">
        <v>51.765000000000001</v>
      </c>
      <c r="M172" s="85">
        <v>51.746000000000002</v>
      </c>
      <c r="N172" s="85">
        <v>51.783000000000001</v>
      </c>
      <c r="O172" s="85">
        <v>51.823</v>
      </c>
      <c r="P172" s="85">
        <v>51.905000000000001</v>
      </c>
      <c r="Q172" s="85">
        <v>51.994</v>
      </c>
      <c r="R172" s="85">
        <v>52.244999999999997</v>
      </c>
      <c r="S172" s="85">
        <v>52.898000000000003</v>
      </c>
      <c r="T172" s="85">
        <v>53.951000000000001</v>
      </c>
      <c r="U172" s="85">
        <v>55.396999999999998</v>
      </c>
      <c r="V172" s="85">
        <v>57.225000000000001</v>
      </c>
      <c r="W172" s="85">
        <v>59.319000000000003</v>
      </c>
      <c r="X172" s="85">
        <v>61.395000000000003</v>
      </c>
      <c r="Y172" s="85">
        <v>63.43</v>
      </c>
    </row>
    <row r="173" spans="1:25" ht="12" x14ac:dyDescent="0.2">
      <c r="A173" s="81">
        <v>156</v>
      </c>
      <c r="B173" s="90" t="s">
        <v>266</v>
      </c>
      <c r="C173" s="83" t="s">
        <v>776</v>
      </c>
      <c r="D173" s="84">
        <v>428</v>
      </c>
      <c r="E173" s="85">
        <v>46.424999999999997</v>
      </c>
      <c r="F173" s="85">
        <v>49.51</v>
      </c>
      <c r="G173" s="85">
        <v>52.866999999999997</v>
      </c>
      <c r="H173" s="85">
        <v>56.832000000000001</v>
      </c>
      <c r="I173" s="85">
        <v>60.713000000000001</v>
      </c>
      <c r="J173" s="85">
        <v>64.156999999999996</v>
      </c>
      <c r="K173" s="85">
        <v>67.094999999999999</v>
      </c>
      <c r="L173" s="85">
        <v>68.56</v>
      </c>
      <c r="M173" s="85">
        <v>69.25</v>
      </c>
      <c r="N173" s="85">
        <v>68.75</v>
      </c>
      <c r="O173" s="85">
        <v>68.066999999999993</v>
      </c>
      <c r="P173" s="85">
        <v>68</v>
      </c>
      <c r="Q173" s="85">
        <v>67.840999999999994</v>
      </c>
      <c r="R173" s="85">
        <v>67.98</v>
      </c>
      <c r="S173" s="85">
        <v>68.314999999999998</v>
      </c>
      <c r="T173" s="85">
        <v>68.971999999999994</v>
      </c>
      <c r="U173" s="85">
        <v>69.94</v>
      </c>
      <c r="V173" s="85">
        <v>71.198999999999998</v>
      </c>
      <c r="W173" s="85">
        <v>72.721999999999994</v>
      </c>
      <c r="X173" s="85">
        <v>74.361000000000004</v>
      </c>
      <c r="Y173" s="85">
        <v>75.933999999999997</v>
      </c>
    </row>
    <row r="174" spans="1:25" ht="12" x14ac:dyDescent="0.2">
      <c r="A174" s="81">
        <v>157</v>
      </c>
      <c r="B174" s="90" t="s">
        <v>267</v>
      </c>
      <c r="C174" s="83" t="s">
        <v>776</v>
      </c>
      <c r="D174" s="84">
        <v>440</v>
      </c>
      <c r="E174" s="85">
        <v>28.794</v>
      </c>
      <c r="F174" s="85">
        <v>34.052</v>
      </c>
      <c r="G174" s="85">
        <v>39.46</v>
      </c>
      <c r="H174" s="85">
        <v>44.45</v>
      </c>
      <c r="I174" s="85">
        <v>49.555</v>
      </c>
      <c r="J174" s="85">
        <v>55.685000000000002</v>
      </c>
      <c r="K174" s="85">
        <v>61.158000000000001</v>
      </c>
      <c r="L174" s="85">
        <v>65.037999999999997</v>
      </c>
      <c r="M174" s="85">
        <v>67.582999999999998</v>
      </c>
      <c r="N174" s="85">
        <v>67.284999999999997</v>
      </c>
      <c r="O174" s="85">
        <v>66.986000000000004</v>
      </c>
      <c r="P174" s="85">
        <v>66.635000000000005</v>
      </c>
      <c r="Q174" s="85">
        <v>66.757000000000005</v>
      </c>
      <c r="R174" s="85">
        <v>67.23</v>
      </c>
      <c r="S174" s="85">
        <v>68.046000000000006</v>
      </c>
      <c r="T174" s="85">
        <v>69.19</v>
      </c>
      <c r="U174" s="85">
        <v>70.638000000000005</v>
      </c>
      <c r="V174" s="85">
        <v>72.349999999999994</v>
      </c>
      <c r="W174" s="85">
        <v>74.272000000000006</v>
      </c>
      <c r="X174" s="85">
        <v>76.245000000000005</v>
      </c>
      <c r="Y174" s="85">
        <v>78.111999999999995</v>
      </c>
    </row>
    <row r="175" spans="1:25" ht="12" x14ac:dyDescent="0.2">
      <c r="A175" s="81">
        <v>158</v>
      </c>
      <c r="B175" s="90" t="s">
        <v>268</v>
      </c>
      <c r="C175" s="83">
        <v>17</v>
      </c>
      <c r="D175" s="84">
        <v>578</v>
      </c>
      <c r="E175" s="85">
        <v>50.457999999999998</v>
      </c>
      <c r="F175" s="85">
        <v>50.222999999999999</v>
      </c>
      <c r="G175" s="85">
        <v>49.92</v>
      </c>
      <c r="H175" s="85">
        <v>57.567999999999998</v>
      </c>
      <c r="I175" s="85">
        <v>65.396000000000001</v>
      </c>
      <c r="J175" s="85">
        <v>68.186999999999998</v>
      </c>
      <c r="K175" s="85">
        <v>70.545000000000002</v>
      </c>
      <c r="L175" s="85">
        <v>71.31</v>
      </c>
      <c r="M175" s="85">
        <v>71.956000000000003</v>
      </c>
      <c r="N175" s="85">
        <v>73.787000000000006</v>
      </c>
      <c r="O175" s="85">
        <v>76.02</v>
      </c>
      <c r="P175" s="85">
        <v>77.674999999999997</v>
      </c>
      <c r="Q175" s="85">
        <v>79.102000000000004</v>
      </c>
      <c r="R175" s="85">
        <v>81.090999999999994</v>
      </c>
      <c r="S175" s="85">
        <v>82.974000000000004</v>
      </c>
      <c r="T175" s="85">
        <v>84.632000000000005</v>
      </c>
      <c r="U175" s="85">
        <v>86.082999999999998</v>
      </c>
      <c r="V175" s="85">
        <v>87.344999999999999</v>
      </c>
      <c r="W175" s="85">
        <v>88.436000000000007</v>
      </c>
      <c r="X175" s="85">
        <v>89.379000000000005</v>
      </c>
      <c r="Y175" s="85">
        <v>90.245000000000005</v>
      </c>
    </row>
    <row r="176" spans="1:25" ht="12" x14ac:dyDescent="0.2">
      <c r="A176" s="81">
        <v>159</v>
      </c>
      <c r="B176" s="90" t="s">
        <v>269</v>
      </c>
      <c r="C176" s="83" t="s">
        <v>776</v>
      </c>
      <c r="D176" s="84">
        <v>752</v>
      </c>
      <c r="E176" s="85">
        <v>65.724000000000004</v>
      </c>
      <c r="F176" s="85">
        <v>69.269000000000005</v>
      </c>
      <c r="G176" s="85">
        <v>72.489999999999995</v>
      </c>
      <c r="H176" s="85">
        <v>77.055999999999997</v>
      </c>
      <c r="I176" s="85">
        <v>81.034000000000006</v>
      </c>
      <c r="J176" s="85">
        <v>82.73</v>
      </c>
      <c r="K176" s="85">
        <v>83.087000000000003</v>
      </c>
      <c r="L176" s="85">
        <v>83.1</v>
      </c>
      <c r="M176" s="85">
        <v>83.1</v>
      </c>
      <c r="N176" s="85">
        <v>83.823999999999998</v>
      </c>
      <c r="O176" s="85">
        <v>84.025999999999996</v>
      </c>
      <c r="P176" s="85">
        <v>84.319000000000003</v>
      </c>
      <c r="Q176" s="85">
        <v>85.055999999999997</v>
      </c>
      <c r="R176" s="85">
        <v>86.552999999999997</v>
      </c>
      <c r="S176" s="85">
        <v>87.977000000000004</v>
      </c>
      <c r="T176" s="85">
        <v>89.207999999999998</v>
      </c>
      <c r="U176" s="85">
        <v>90.266000000000005</v>
      </c>
      <c r="V176" s="85">
        <v>91.171999999999997</v>
      </c>
      <c r="W176" s="85">
        <v>91.945999999999998</v>
      </c>
      <c r="X176" s="85">
        <v>92.608999999999995</v>
      </c>
      <c r="Y176" s="85">
        <v>93.215000000000003</v>
      </c>
    </row>
    <row r="177" spans="1:25" ht="12" x14ac:dyDescent="0.2">
      <c r="A177" s="81">
        <v>160</v>
      </c>
      <c r="B177" s="90" t="s">
        <v>270</v>
      </c>
      <c r="C177" s="83" t="s">
        <v>776</v>
      </c>
      <c r="D177" s="84">
        <v>826</v>
      </c>
      <c r="E177" s="85">
        <v>78.980999999999995</v>
      </c>
      <c r="F177" s="85">
        <v>78.713999999999999</v>
      </c>
      <c r="G177" s="85">
        <v>78.444000000000003</v>
      </c>
      <c r="H177" s="85">
        <v>77.820999999999998</v>
      </c>
      <c r="I177" s="85">
        <v>77.117000000000004</v>
      </c>
      <c r="J177" s="85">
        <v>77.683000000000007</v>
      </c>
      <c r="K177" s="85">
        <v>78.480999999999995</v>
      </c>
      <c r="L177" s="85">
        <v>78.39</v>
      </c>
      <c r="M177" s="85">
        <v>78.14</v>
      </c>
      <c r="N177" s="85">
        <v>78.352999999999994</v>
      </c>
      <c r="O177" s="85">
        <v>78.650999999999996</v>
      </c>
      <c r="P177" s="85">
        <v>79.915000000000006</v>
      </c>
      <c r="Q177" s="85">
        <v>81.302000000000007</v>
      </c>
      <c r="R177" s="85">
        <v>82.626000000000005</v>
      </c>
      <c r="S177" s="85">
        <v>83.903000000000006</v>
      </c>
      <c r="T177" s="85">
        <v>85.123999999999995</v>
      </c>
      <c r="U177" s="85">
        <v>86.284999999999997</v>
      </c>
      <c r="V177" s="85">
        <v>87.378</v>
      </c>
      <c r="W177" s="85">
        <v>88.394999999999996</v>
      </c>
      <c r="X177" s="85">
        <v>89.340999999999994</v>
      </c>
      <c r="Y177" s="85">
        <v>90.218000000000004</v>
      </c>
    </row>
    <row r="178" spans="1:25" ht="12" x14ac:dyDescent="0.2">
      <c r="A178" s="81">
        <v>161</v>
      </c>
      <c r="B178" s="89" t="s">
        <v>271</v>
      </c>
      <c r="C178" s="83" t="s">
        <v>776</v>
      </c>
      <c r="D178" s="84">
        <v>925</v>
      </c>
      <c r="E178" s="85">
        <v>46.170561453213622</v>
      </c>
      <c r="F178" s="85">
        <v>48.71358205605317</v>
      </c>
      <c r="G178" s="85">
        <v>51.259618816327432</v>
      </c>
      <c r="H178" s="85">
        <v>54.704049713621949</v>
      </c>
      <c r="I178" s="85">
        <v>58.302805819731027</v>
      </c>
      <c r="J178" s="85">
        <v>60.704324627135684</v>
      </c>
      <c r="K178" s="85">
        <v>62.806985574782594</v>
      </c>
      <c r="L178" s="85">
        <v>63.818766140617115</v>
      </c>
      <c r="M178" s="85">
        <v>64.622137383553408</v>
      </c>
      <c r="N178" s="85">
        <v>65.560994913886958</v>
      </c>
      <c r="O178" s="85">
        <v>66.429478498682002</v>
      </c>
      <c r="P178" s="85">
        <v>67.764240815393791</v>
      </c>
      <c r="Q178" s="85">
        <v>69.161834063543679</v>
      </c>
      <c r="R178" s="85">
        <v>70.59639727468236</v>
      </c>
      <c r="S178" s="85">
        <v>72.147779351249511</v>
      </c>
      <c r="T178" s="85">
        <v>73.76526853368</v>
      </c>
      <c r="U178" s="85">
        <v>75.444611542361713</v>
      </c>
      <c r="V178" s="85">
        <v>77.15670376341464</v>
      </c>
      <c r="W178" s="85">
        <v>78.866030607856104</v>
      </c>
      <c r="X178" s="85">
        <v>80.52621236403516</v>
      </c>
      <c r="Y178" s="85">
        <v>82.085273885888526</v>
      </c>
    </row>
    <row r="179" spans="1:25" ht="12" x14ac:dyDescent="0.2">
      <c r="A179" s="81">
        <v>162</v>
      </c>
      <c r="B179" s="90" t="s">
        <v>272</v>
      </c>
      <c r="C179" s="83" t="s">
        <v>776</v>
      </c>
      <c r="D179" s="84">
        <v>8</v>
      </c>
      <c r="E179" s="85">
        <v>20.527999999999999</v>
      </c>
      <c r="F179" s="85">
        <v>26.864000000000001</v>
      </c>
      <c r="G179" s="85">
        <v>30.704999999999998</v>
      </c>
      <c r="H179" s="85">
        <v>31.23</v>
      </c>
      <c r="I179" s="85">
        <v>31.74</v>
      </c>
      <c r="J179" s="85">
        <v>32.712000000000003</v>
      </c>
      <c r="K179" s="85">
        <v>33.762</v>
      </c>
      <c r="L179" s="85">
        <v>35.082999999999998</v>
      </c>
      <c r="M179" s="85">
        <v>36.427999999999997</v>
      </c>
      <c r="N179" s="85">
        <v>38.911000000000001</v>
      </c>
      <c r="O179" s="85">
        <v>41.741</v>
      </c>
      <c r="P179" s="85">
        <v>46.731000000000002</v>
      </c>
      <c r="Q179" s="85">
        <v>52.162999999999997</v>
      </c>
      <c r="R179" s="85">
        <v>57.433999999999997</v>
      </c>
      <c r="S179" s="85">
        <v>62.112000000000002</v>
      </c>
      <c r="T179" s="85">
        <v>66.13</v>
      </c>
      <c r="U179" s="85">
        <v>69.483999999999995</v>
      </c>
      <c r="V179" s="85">
        <v>72.197000000000003</v>
      </c>
      <c r="W179" s="85">
        <v>74.349000000000004</v>
      </c>
      <c r="X179" s="85">
        <v>76.334999999999994</v>
      </c>
      <c r="Y179" s="85">
        <v>78.212999999999994</v>
      </c>
    </row>
    <row r="180" spans="1:25" ht="12" x14ac:dyDescent="0.2">
      <c r="A180" s="81">
        <v>163</v>
      </c>
      <c r="B180" s="90" t="s">
        <v>615</v>
      </c>
      <c r="C180" s="83" t="s">
        <v>776</v>
      </c>
      <c r="D180" s="84">
        <v>20</v>
      </c>
      <c r="E180" s="85">
        <v>38.799999999999997</v>
      </c>
      <c r="F180" s="85">
        <v>48.567999999999998</v>
      </c>
      <c r="G180" s="85">
        <v>58.45</v>
      </c>
      <c r="H180" s="85">
        <v>70.444999999999993</v>
      </c>
      <c r="I180" s="85">
        <v>80.155000000000001</v>
      </c>
      <c r="J180" s="85">
        <v>87.251999999999995</v>
      </c>
      <c r="K180" s="85">
        <v>92.063999999999993</v>
      </c>
      <c r="L180" s="85">
        <v>95.159000000000006</v>
      </c>
      <c r="M180" s="85">
        <v>94.712000000000003</v>
      </c>
      <c r="N180" s="85">
        <v>93.661000000000001</v>
      </c>
      <c r="O180" s="85">
        <v>92.394999999999996</v>
      </c>
      <c r="P180" s="85">
        <v>90.284999999999997</v>
      </c>
      <c r="Q180" s="85">
        <v>88.819000000000003</v>
      </c>
      <c r="R180" s="85">
        <v>88.344999999999999</v>
      </c>
      <c r="S180" s="85">
        <v>87.915999999999997</v>
      </c>
      <c r="T180" s="85">
        <v>87.731999999999999</v>
      </c>
      <c r="U180" s="85">
        <v>87.811999999999998</v>
      </c>
      <c r="V180" s="85">
        <v>88.153000000000006</v>
      </c>
      <c r="W180" s="85">
        <v>88.734999999999999</v>
      </c>
      <c r="X180" s="85">
        <v>89.497</v>
      </c>
      <c r="Y180" s="85">
        <v>90.239000000000004</v>
      </c>
    </row>
    <row r="181" spans="1:25" ht="12" x14ac:dyDescent="0.2">
      <c r="A181" s="81">
        <v>164</v>
      </c>
      <c r="B181" s="90" t="s">
        <v>273</v>
      </c>
      <c r="C181" s="83" t="s">
        <v>776</v>
      </c>
      <c r="D181" s="84">
        <v>70</v>
      </c>
      <c r="E181" s="85">
        <v>13.664999999999999</v>
      </c>
      <c r="F181" s="85">
        <v>16.172999999999998</v>
      </c>
      <c r="G181" s="85">
        <v>19.04</v>
      </c>
      <c r="H181" s="85">
        <v>22.817</v>
      </c>
      <c r="I181" s="85">
        <v>27.201000000000001</v>
      </c>
      <c r="J181" s="85">
        <v>31.288</v>
      </c>
      <c r="K181" s="85">
        <v>35.542999999999999</v>
      </c>
      <c r="L181" s="85">
        <v>37.588999999999999</v>
      </c>
      <c r="M181" s="85">
        <v>39.249000000000002</v>
      </c>
      <c r="N181" s="85">
        <v>40.817</v>
      </c>
      <c r="O181" s="85">
        <v>42.384</v>
      </c>
      <c r="P181" s="85">
        <v>43.965000000000003</v>
      </c>
      <c r="Q181" s="85">
        <v>45.558</v>
      </c>
      <c r="R181" s="85">
        <v>47.173000000000002</v>
      </c>
      <c r="S181" s="85">
        <v>49.02</v>
      </c>
      <c r="T181" s="85">
        <v>51.158999999999999</v>
      </c>
      <c r="U181" s="85">
        <v>53.57</v>
      </c>
      <c r="V181" s="85">
        <v>56.218000000000004</v>
      </c>
      <c r="W181" s="85">
        <v>59.036999999999999</v>
      </c>
      <c r="X181" s="85">
        <v>61.863999999999997</v>
      </c>
      <c r="Y181" s="85">
        <v>64.614000000000004</v>
      </c>
    </row>
    <row r="182" spans="1:25" ht="12" x14ac:dyDescent="0.2">
      <c r="A182" s="81">
        <v>165</v>
      </c>
      <c r="B182" s="90" t="s">
        <v>274</v>
      </c>
      <c r="C182" s="83" t="s">
        <v>776</v>
      </c>
      <c r="D182" s="84">
        <v>191</v>
      </c>
      <c r="E182" s="85">
        <v>22.295000000000002</v>
      </c>
      <c r="F182" s="85">
        <v>26.032</v>
      </c>
      <c r="G182" s="85">
        <v>30.154</v>
      </c>
      <c r="H182" s="85">
        <v>34.976999999999997</v>
      </c>
      <c r="I182" s="85">
        <v>40.195999999999998</v>
      </c>
      <c r="J182" s="85">
        <v>43.863999999999997</v>
      </c>
      <c r="K182" s="85">
        <v>47.284999999999997</v>
      </c>
      <c r="L182" s="85">
        <v>49.286999999999999</v>
      </c>
      <c r="M182" s="85">
        <v>51.036999999999999</v>
      </c>
      <c r="N182" s="85">
        <v>52.279000000000003</v>
      </c>
      <c r="O182" s="85">
        <v>53.427999999999997</v>
      </c>
      <c r="P182" s="85">
        <v>54.314999999999998</v>
      </c>
      <c r="Q182" s="85">
        <v>55.155000000000001</v>
      </c>
      <c r="R182" s="85">
        <v>56.155000000000001</v>
      </c>
      <c r="S182" s="85">
        <v>57.552999999999997</v>
      </c>
      <c r="T182" s="85">
        <v>59.329000000000001</v>
      </c>
      <c r="U182" s="85">
        <v>61.454000000000001</v>
      </c>
      <c r="V182" s="85">
        <v>63.874000000000002</v>
      </c>
      <c r="W182" s="85">
        <v>66.441999999999993</v>
      </c>
      <c r="X182" s="85">
        <v>68.929000000000002</v>
      </c>
      <c r="Y182" s="85">
        <v>71.31</v>
      </c>
    </row>
    <row r="183" spans="1:25" ht="12" x14ac:dyDescent="0.2">
      <c r="A183" s="81">
        <v>166</v>
      </c>
      <c r="B183" s="90" t="s">
        <v>592</v>
      </c>
      <c r="C183" s="83" t="s">
        <v>776</v>
      </c>
      <c r="D183" s="84">
        <v>292</v>
      </c>
      <c r="E183" s="85">
        <v>100</v>
      </c>
      <c r="F183" s="85">
        <v>100</v>
      </c>
      <c r="G183" s="85">
        <v>100</v>
      </c>
      <c r="H183" s="85">
        <v>100</v>
      </c>
      <c r="I183" s="85">
        <v>100</v>
      </c>
      <c r="J183" s="85">
        <v>100</v>
      </c>
      <c r="K183" s="85">
        <v>100</v>
      </c>
      <c r="L183" s="85">
        <v>100</v>
      </c>
      <c r="M183" s="85">
        <v>100</v>
      </c>
      <c r="N183" s="85">
        <v>100</v>
      </c>
      <c r="O183" s="85">
        <v>100</v>
      </c>
      <c r="P183" s="85">
        <v>100</v>
      </c>
      <c r="Q183" s="85">
        <v>100</v>
      </c>
      <c r="R183" s="85">
        <v>100</v>
      </c>
      <c r="S183" s="85">
        <v>100</v>
      </c>
      <c r="T183" s="85">
        <v>100</v>
      </c>
      <c r="U183" s="85">
        <v>100</v>
      </c>
      <c r="V183" s="85">
        <v>100</v>
      </c>
      <c r="W183" s="85">
        <v>100</v>
      </c>
      <c r="X183" s="85">
        <v>100</v>
      </c>
      <c r="Y183" s="85">
        <v>100</v>
      </c>
    </row>
    <row r="184" spans="1:25" ht="12" x14ac:dyDescent="0.2">
      <c r="A184" s="81">
        <v>167</v>
      </c>
      <c r="B184" s="90" t="s">
        <v>275</v>
      </c>
      <c r="C184" s="83" t="s">
        <v>776</v>
      </c>
      <c r="D184" s="84">
        <v>300</v>
      </c>
      <c r="E184" s="85">
        <v>52.151000000000003</v>
      </c>
      <c r="F184" s="85">
        <v>54.08</v>
      </c>
      <c r="G184" s="85">
        <v>55.936</v>
      </c>
      <c r="H184" s="85">
        <v>59.969000000000001</v>
      </c>
      <c r="I184" s="85">
        <v>64.22</v>
      </c>
      <c r="J184" s="85">
        <v>66.94</v>
      </c>
      <c r="K184" s="85">
        <v>69.343000000000004</v>
      </c>
      <c r="L184" s="85">
        <v>70.518000000000001</v>
      </c>
      <c r="M184" s="85">
        <v>71.466999999999999</v>
      </c>
      <c r="N184" s="85">
        <v>72.119</v>
      </c>
      <c r="O184" s="85">
        <v>72.715999999999994</v>
      </c>
      <c r="P184" s="85">
        <v>74.451999999999998</v>
      </c>
      <c r="Q184" s="85">
        <v>76.292000000000002</v>
      </c>
      <c r="R184" s="85">
        <v>78.046000000000006</v>
      </c>
      <c r="S184" s="85">
        <v>79.715000000000003</v>
      </c>
      <c r="T184" s="85">
        <v>81.292000000000002</v>
      </c>
      <c r="U184" s="85">
        <v>82.772000000000006</v>
      </c>
      <c r="V184" s="85">
        <v>84.147000000000006</v>
      </c>
      <c r="W184" s="85">
        <v>85.412999999999997</v>
      </c>
      <c r="X184" s="85">
        <v>86.593999999999994</v>
      </c>
      <c r="Y184" s="85">
        <v>87.692999999999998</v>
      </c>
    </row>
    <row r="185" spans="1:25" ht="12" x14ac:dyDescent="0.2">
      <c r="A185" s="81">
        <v>168</v>
      </c>
      <c r="B185" s="90" t="s">
        <v>781</v>
      </c>
      <c r="C185" s="83">
        <v>18</v>
      </c>
      <c r="D185" s="84">
        <v>336</v>
      </c>
      <c r="E185" s="85">
        <v>100</v>
      </c>
      <c r="F185" s="85">
        <v>100</v>
      </c>
      <c r="G185" s="85">
        <v>100</v>
      </c>
      <c r="H185" s="85">
        <v>100</v>
      </c>
      <c r="I185" s="85">
        <v>100</v>
      </c>
      <c r="J185" s="85">
        <v>100</v>
      </c>
      <c r="K185" s="85">
        <v>100</v>
      </c>
      <c r="L185" s="85">
        <v>100</v>
      </c>
      <c r="M185" s="85">
        <v>100</v>
      </c>
      <c r="N185" s="85">
        <v>100</v>
      </c>
      <c r="O185" s="85">
        <v>100</v>
      </c>
      <c r="P185" s="85">
        <v>100</v>
      </c>
      <c r="Q185" s="85">
        <v>100</v>
      </c>
      <c r="R185" s="85">
        <v>100</v>
      </c>
      <c r="S185" s="85">
        <v>100</v>
      </c>
      <c r="T185" s="85">
        <v>100</v>
      </c>
      <c r="U185" s="85">
        <v>100</v>
      </c>
      <c r="V185" s="85">
        <v>100</v>
      </c>
      <c r="W185" s="85">
        <v>100</v>
      </c>
      <c r="X185" s="85">
        <v>100</v>
      </c>
      <c r="Y185" s="85">
        <v>100</v>
      </c>
    </row>
    <row r="186" spans="1:25" ht="12" x14ac:dyDescent="0.2">
      <c r="A186" s="81">
        <v>169</v>
      </c>
      <c r="B186" s="90" t="s">
        <v>276</v>
      </c>
      <c r="C186" s="83" t="s">
        <v>776</v>
      </c>
      <c r="D186" s="84">
        <v>380</v>
      </c>
      <c r="E186" s="85">
        <v>54.103999999999999</v>
      </c>
      <c r="F186" s="85">
        <v>56.854999999999997</v>
      </c>
      <c r="G186" s="85">
        <v>59.360999999999997</v>
      </c>
      <c r="H186" s="85">
        <v>61.843000000000004</v>
      </c>
      <c r="I186" s="85">
        <v>64.272000000000006</v>
      </c>
      <c r="J186" s="85">
        <v>65.643000000000001</v>
      </c>
      <c r="K186" s="85">
        <v>66.64</v>
      </c>
      <c r="L186" s="85">
        <v>66.825999999999993</v>
      </c>
      <c r="M186" s="85">
        <v>66.725999999999999</v>
      </c>
      <c r="N186" s="85">
        <v>66.921999999999997</v>
      </c>
      <c r="O186" s="85">
        <v>67.221999999999994</v>
      </c>
      <c r="P186" s="85">
        <v>67.738</v>
      </c>
      <c r="Q186" s="85">
        <v>68.326999999999998</v>
      </c>
      <c r="R186" s="85">
        <v>69.564999999999998</v>
      </c>
      <c r="S186" s="85">
        <v>71.039000000000001</v>
      </c>
      <c r="T186" s="85">
        <v>72.614000000000004</v>
      </c>
      <c r="U186" s="85">
        <v>74.274000000000001</v>
      </c>
      <c r="V186" s="85">
        <v>75.992000000000004</v>
      </c>
      <c r="W186" s="85">
        <v>77.734999999999999</v>
      </c>
      <c r="X186" s="85">
        <v>79.454999999999998</v>
      </c>
      <c r="Y186" s="85">
        <v>81.081999999999994</v>
      </c>
    </row>
    <row r="187" spans="1:25" ht="12" x14ac:dyDescent="0.2">
      <c r="A187" s="81">
        <v>170</v>
      </c>
      <c r="B187" s="90" t="s">
        <v>277</v>
      </c>
      <c r="C187" s="83" t="s">
        <v>776</v>
      </c>
      <c r="D187" s="84">
        <v>470</v>
      </c>
      <c r="E187" s="85">
        <v>88.858000000000004</v>
      </c>
      <c r="F187" s="85">
        <v>89.837000000000003</v>
      </c>
      <c r="G187" s="85">
        <v>90.129000000000005</v>
      </c>
      <c r="H187" s="85">
        <v>89.825000000000003</v>
      </c>
      <c r="I187" s="85">
        <v>89.698999999999998</v>
      </c>
      <c r="J187" s="85">
        <v>89.742000000000004</v>
      </c>
      <c r="K187" s="85">
        <v>89.784999999999997</v>
      </c>
      <c r="L187" s="85">
        <v>89.828000000000003</v>
      </c>
      <c r="M187" s="85">
        <v>90.381</v>
      </c>
      <c r="N187" s="85">
        <v>90.945999999999998</v>
      </c>
      <c r="O187" s="85">
        <v>92.367999999999995</v>
      </c>
      <c r="P187" s="85">
        <v>93.644999999999996</v>
      </c>
      <c r="Q187" s="85">
        <v>94.072000000000003</v>
      </c>
      <c r="R187" s="85">
        <v>94.414000000000001</v>
      </c>
      <c r="S187" s="85">
        <v>94.744</v>
      </c>
      <c r="T187" s="85">
        <v>95.072000000000003</v>
      </c>
      <c r="U187" s="85">
        <v>95.394000000000005</v>
      </c>
      <c r="V187" s="85">
        <v>95.710999999999999</v>
      </c>
      <c r="W187" s="85">
        <v>96.019000000000005</v>
      </c>
      <c r="X187" s="85">
        <v>96.313999999999993</v>
      </c>
      <c r="Y187" s="85">
        <v>96.588999999999999</v>
      </c>
    </row>
    <row r="188" spans="1:25" ht="12" x14ac:dyDescent="0.2">
      <c r="A188" s="81">
        <v>171</v>
      </c>
      <c r="B188" s="90" t="s">
        <v>278</v>
      </c>
      <c r="C188" s="83" t="s">
        <v>776</v>
      </c>
      <c r="D188" s="84">
        <v>499</v>
      </c>
      <c r="E188" s="85">
        <v>12.723000000000001</v>
      </c>
      <c r="F188" s="85">
        <v>15.515000000000001</v>
      </c>
      <c r="G188" s="85">
        <v>18.788</v>
      </c>
      <c r="H188" s="85">
        <v>22.565999999999999</v>
      </c>
      <c r="I188" s="85">
        <v>26.853000000000002</v>
      </c>
      <c r="J188" s="85">
        <v>31.622</v>
      </c>
      <c r="K188" s="85">
        <v>36.813000000000002</v>
      </c>
      <c r="L188" s="85">
        <v>42.325000000000003</v>
      </c>
      <c r="M188" s="85">
        <v>48.036999999999999</v>
      </c>
      <c r="N188" s="85">
        <v>53.365000000000002</v>
      </c>
      <c r="O188" s="85">
        <v>58.543999999999997</v>
      </c>
      <c r="P188" s="85">
        <v>62.465000000000003</v>
      </c>
      <c r="Q188" s="85">
        <v>64.14</v>
      </c>
      <c r="R188" s="85">
        <v>65.805999999999997</v>
      </c>
      <c r="S188" s="85">
        <v>67.488</v>
      </c>
      <c r="T188" s="85">
        <v>69.179000000000002</v>
      </c>
      <c r="U188" s="85">
        <v>70.869</v>
      </c>
      <c r="V188" s="85">
        <v>72.546000000000006</v>
      </c>
      <c r="W188" s="85">
        <v>74.19</v>
      </c>
      <c r="X188" s="85">
        <v>75.77</v>
      </c>
      <c r="Y188" s="85">
        <v>77.283000000000001</v>
      </c>
    </row>
    <row r="189" spans="1:25" ht="12" x14ac:dyDescent="0.2">
      <c r="A189" s="81">
        <v>172</v>
      </c>
      <c r="B189" s="90" t="s">
        <v>280</v>
      </c>
      <c r="C189" s="83" t="s">
        <v>776</v>
      </c>
      <c r="D189" s="84">
        <v>620</v>
      </c>
      <c r="E189" s="85">
        <v>31.195</v>
      </c>
      <c r="F189" s="85">
        <v>32.96</v>
      </c>
      <c r="G189" s="85">
        <v>34.954999999999998</v>
      </c>
      <c r="H189" s="85">
        <v>36.866</v>
      </c>
      <c r="I189" s="85">
        <v>38.804000000000002</v>
      </c>
      <c r="J189" s="85">
        <v>40.779000000000003</v>
      </c>
      <c r="K189" s="85">
        <v>42.784999999999997</v>
      </c>
      <c r="L189" s="85">
        <v>45.298000000000002</v>
      </c>
      <c r="M189" s="85">
        <v>47.914999999999999</v>
      </c>
      <c r="N189" s="85">
        <v>51.109000000000002</v>
      </c>
      <c r="O189" s="85">
        <v>54.399000000000001</v>
      </c>
      <c r="P189" s="85">
        <v>57.521999999999998</v>
      </c>
      <c r="Q189" s="85">
        <v>60.567</v>
      </c>
      <c r="R189" s="85">
        <v>63.514000000000003</v>
      </c>
      <c r="S189" s="85">
        <v>66.31</v>
      </c>
      <c r="T189" s="85">
        <v>68.933000000000007</v>
      </c>
      <c r="U189" s="85">
        <v>71.366</v>
      </c>
      <c r="V189" s="85">
        <v>73.587999999999994</v>
      </c>
      <c r="W189" s="85">
        <v>75.605000000000004</v>
      </c>
      <c r="X189" s="85">
        <v>77.510999999999996</v>
      </c>
      <c r="Y189" s="85">
        <v>79.308999999999997</v>
      </c>
    </row>
    <row r="190" spans="1:25" ht="12" x14ac:dyDescent="0.2">
      <c r="A190" s="81">
        <v>173</v>
      </c>
      <c r="B190" s="90" t="s">
        <v>561</v>
      </c>
      <c r="C190" s="83" t="s">
        <v>776</v>
      </c>
      <c r="D190" s="84">
        <v>674</v>
      </c>
      <c r="E190" s="85">
        <v>43.2</v>
      </c>
      <c r="F190" s="85">
        <v>46.036999999999999</v>
      </c>
      <c r="G190" s="85">
        <v>48.9</v>
      </c>
      <c r="H190" s="85">
        <v>54.402000000000001</v>
      </c>
      <c r="I190" s="85">
        <v>59.8</v>
      </c>
      <c r="J190" s="85">
        <v>71.483999999999995</v>
      </c>
      <c r="K190" s="85">
        <v>81.230999999999995</v>
      </c>
      <c r="L190" s="85">
        <v>88.290999999999997</v>
      </c>
      <c r="M190" s="85">
        <v>90.4</v>
      </c>
      <c r="N190" s="85">
        <v>91.664000000000001</v>
      </c>
      <c r="O190" s="85">
        <v>93.44</v>
      </c>
      <c r="P190" s="85">
        <v>94.453000000000003</v>
      </c>
      <c r="Q190" s="85">
        <v>95.74</v>
      </c>
      <c r="R190" s="85">
        <v>96.739000000000004</v>
      </c>
      <c r="S190" s="85">
        <v>97.498999999999995</v>
      </c>
      <c r="T190" s="85">
        <v>98.021000000000001</v>
      </c>
      <c r="U190" s="85">
        <v>98.376999999999995</v>
      </c>
      <c r="V190" s="85">
        <v>98.617999999999995</v>
      </c>
      <c r="W190" s="85">
        <v>98.778999999999996</v>
      </c>
      <c r="X190" s="85">
        <v>98.882000000000005</v>
      </c>
      <c r="Y190" s="85">
        <v>98.966999999999999</v>
      </c>
    </row>
    <row r="191" spans="1:25" ht="12" x14ac:dyDescent="0.2">
      <c r="A191" s="81">
        <v>174</v>
      </c>
      <c r="B191" s="90" t="s">
        <v>281</v>
      </c>
      <c r="C191" s="83">
        <v>19</v>
      </c>
      <c r="D191" s="84">
        <v>688</v>
      </c>
      <c r="E191" s="85">
        <v>20.306000000000001</v>
      </c>
      <c r="F191" s="85">
        <v>24.42</v>
      </c>
      <c r="G191" s="85">
        <v>29.064</v>
      </c>
      <c r="H191" s="85">
        <v>34.201999999999998</v>
      </c>
      <c r="I191" s="85">
        <v>39.744</v>
      </c>
      <c r="J191" s="85">
        <v>43.128</v>
      </c>
      <c r="K191" s="85">
        <v>46.146000000000001</v>
      </c>
      <c r="L191" s="85">
        <v>48.341000000000001</v>
      </c>
      <c r="M191" s="85">
        <v>50.393000000000001</v>
      </c>
      <c r="N191" s="85">
        <v>51.651000000000003</v>
      </c>
      <c r="O191" s="85">
        <v>52.768999999999998</v>
      </c>
      <c r="P191" s="85">
        <v>53.883000000000003</v>
      </c>
      <c r="Q191" s="85">
        <v>54.993000000000002</v>
      </c>
      <c r="R191" s="85">
        <v>55.695999999999998</v>
      </c>
      <c r="S191" s="85">
        <v>56.445999999999998</v>
      </c>
      <c r="T191" s="85">
        <v>57.646000000000001</v>
      </c>
      <c r="U191" s="85">
        <v>59.279000000000003</v>
      </c>
      <c r="V191" s="85">
        <v>61.314999999999998</v>
      </c>
      <c r="W191" s="85">
        <v>63.701000000000001</v>
      </c>
      <c r="X191" s="85">
        <v>66.275999999999996</v>
      </c>
      <c r="Y191" s="85">
        <v>68.772000000000006</v>
      </c>
    </row>
    <row r="192" spans="1:25" ht="12" x14ac:dyDescent="0.2">
      <c r="A192" s="81">
        <v>175</v>
      </c>
      <c r="B192" s="90" t="s">
        <v>282</v>
      </c>
      <c r="C192" s="83" t="s">
        <v>776</v>
      </c>
      <c r="D192" s="84">
        <v>705</v>
      </c>
      <c r="E192" s="85">
        <v>19.922000000000001</v>
      </c>
      <c r="F192" s="85">
        <v>23.815999999999999</v>
      </c>
      <c r="G192" s="85">
        <v>28.204000000000001</v>
      </c>
      <c r="H192" s="85">
        <v>32.497</v>
      </c>
      <c r="I192" s="85">
        <v>37.003999999999998</v>
      </c>
      <c r="J192" s="85">
        <v>42.374000000000002</v>
      </c>
      <c r="K192" s="85">
        <v>48.045000000000002</v>
      </c>
      <c r="L192" s="85">
        <v>49.584000000000003</v>
      </c>
      <c r="M192" s="85">
        <v>50.39</v>
      </c>
      <c r="N192" s="85">
        <v>50.622</v>
      </c>
      <c r="O192" s="85">
        <v>50.753999999999998</v>
      </c>
      <c r="P192" s="85">
        <v>51.533000000000001</v>
      </c>
      <c r="Q192" s="85">
        <v>52.658000000000001</v>
      </c>
      <c r="R192" s="85">
        <v>53.780999999999999</v>
      </c>
      <c r="S192" s="85">
        <v>55.118000000000002</v>
      </c>
      <c r="T192" s="85">
        <v>56.802</v>
      </c>
      <c r="U192" s="85">
        <v>58.811</v>
      </c>
      <c r="V192" s="85">
        <v>61.113</v>
      </c>
      <c r="W192" s="85">
        <v>63.646999999999998</v>
      </c>
      <c r="X192" s="85">
        <v>66.247</v>
      </c>
      <c r="Y192" s="85">
        <v>68.753</v>
      </c>
    </row>
    <row r="193" spans="1:25" ht="12" x14ac:dyDescent="0.2">
      <c r="A193" s="81">
        <v>176</v>
      </c>
      <c r="B193" s="90" t="s">
        <v>283</v>
      </c>
      <c r="C193" s="83">
        <v>20</v>
      </c>
      <c r="D193" s="84">
        <v>724</v>
      </c>
      <c r="E193" s="85">
        <v>51.92</v>
      </c>
      <c r="F193" s="85">
        <v>54.223999999999997</v>
      </c>
      <c r="G193" s="85">
        <v>56.567</v>
      </c>
      <c r="H193" s="85">
        <v>61.277999999999999</v>
      </c>
      <c r="I193" s="85">
        <v>66.037999999999997</v>
      </c>
      <c r="J193" s="85">
        <v>69.569999999999993</v>
      </c>
      <c r="K193" s="85">
        <v>72.789000000000001</v>
      </c>
      <c r="L193" s="85">
        <v>74.212999999999994</v>
      </c>
      <c r="M193" s="85">
        <v>75.350999999999999</v>
      </c>
      <c r="N193" s="85">
        <v>75.855999999999995</v>
      </c>
      <c r="O193" s="85">
        <v>76.262</v>
      </c>
      <c r="P193" s="85">
        <v>77.263000000000005</v>
      </c>
      <c r="Q193" s="85">
        <v>78.441999999999993</v>
      </c>
      <c r="R193" s="85">
        <v>79.602000000000004</v>
      </c>
      <c r="S193" s="85">
        <v>80.81</v>
      </c>
      <c r="T193" s="85">
        <v>82.052999999999997</v>
      </c>
      <c r="U193" s="85">
        <v>83.313000000000002</v>
      </c>
      <c r="V193" s="85">
        <v>84.57</v>
      </c>
      <c r="W193" s="85">
        <v>85.796000000000006</v>
      </c>
      <c r="X193" s="85">
        <v>86.944000000000003</v>
      </c>
      <c r="Y193" s="85">
        <v>88.013000000000005</v>
      </c>
    </row>
    <row r="194" spans="1:25" ht="12" x14ac:dyDescent="0.2">
      <c r="A194" s="81">
        <v>177</v>
      </c>
      <c r="B194" s="90" t="s">
        <v>782</v>
      </c>
      <c r="C194" s="83">
        <v>21</v>
      </c>
      <c r="D194" s="84">
        <v>807</v>
      </c>
      <c r="E194" s="85">
        <v>23.431000000000001</v>
      </c>
      <c r="F194" s="85">
        <v>28.428999999999998</v>
      </c>
      <c r="G194" s="85">
        <v>34.020000000000003</v>
      </c>
      <c r="H194" s="85">
        <v>40.354999999999997</v>
      </c>
      <c r="I194" s="85">
        <v>47.079000000000001</v>
      </c>
      <c r="J194" s="85">
        <v>50.569000000000003</v>
      </c>
      <c r="K194" s="85">
        <v>53.469000000000001</v>
      </c>
      <c r="L194" s="85">
        <v>55.695999999999998</v>
      </c>
      <c r="M194" s="85">
        <v>57.789000000000001</v>
      </c>
      <c r="N194" s="85">
        <v>59.587000000000003</v>
      </c>
      <c r="O194" s="85">
        <v>58.548000000000002</v>
      </c>
      <c r="P194" s="85">
        <v>57.531999999999996</v>
      </c>
      <c r="Q194" s="85">
        <v>57.088999999999999</v>
      </c>
      <c r="R194" s="85">
        <v>57.408000000000001</v>
      </c>
      <c r="S194" s="85">
        <v>58.481999999999999</v>
      </c>
      <c r="T194" s="85">
        <v>60.284999999999997</v>
      </c>
      <c r="U194" s="85">
        <v>62.749000000000002</v>
      </c>
      <c r="V194" s="85">
        <v>65.403999999999996</v>
      </c>
      <c r="W194" s="85">
        <v>67.966999999999999</v>
      </c>
      <c r="X194" s="85">
        <v>70.426000000000002</v>
      </c>
      <c r="Y194" s="85">
        <v>72.771000000000001</v>
      </c>
    </row>
    <row r="195" spans="1:25" ht="12" x14ac:dyDescent="0.2">
      <c r="A195" s="81">
        <v>178</v>
      </c>
      <c r="B195" s="89" t="s">
        <v>284</v>
      </c>
      <c r="C195" s="83" t="s">
        <v>776</v>
      </c>
      <c r="D195" s="84">
        <v>926</v>
      </c>
      <c r="E195" s="85">
        <v>64.568778719088868</v>
      </c>
      <c r="F195" s="85">
        <v>66.486522665718311</v>
      </c>
      <c r="G195" s="85">
        <v>68.591283465008999</v>
      </c>
      <c r="H195" s="85">
        <v>70.554829454227473</v>
      </c>
      <c r="I195" s="85">
        <v>72.063261737908419</v>
      </c>
      <c r="J195" s="85">
        <v>72.923494663312198</v>
      </c>
      <c r="K195" s="85">
        <v>73.353459284481744</v>
      </c>
      <c r="L195" s="85">
        <v>73.544161146984905</v>
      </c>
      <c r="M195" s="85">
        <v>73.96476259541555</v>
      </c>
      <c r="N195" s="85">
        <v>74.894093714432259</v>
      </c>
      <c r="O195" s="85">
        <v>75.967713583125231</v>
      </c>
      <c r="P195" s="85">
        <v>77.316065524201392</v>
      </c>
      <c r="Q195" s="85">
        <v>78.54777595926808</v>
      </c>
      <c r="R195" s="85">
        <v>79.382770105359242</v>
      </c>
      <c r="S195" s="85">
        <v>80.204792720003866</v>
      </c>
      <c r="T195" s="85">
        <v>81.153504081260479</v>
      </c>
      <c r="U195" s="85">
        <v>82.225398135931854</v>
      </c>
      <c r="V195" s="85">
        <v>83.400288826688509</v>
      </c>
      <c r="W195" s="85">
        <v>84.64005526811718</v>
      </c>
      <c r="X195" s="85">
        <v>85.874228254380924</v>
      </c>
      <c r="Y195" s="85">
        <v>87.029758584276962</v>
      </c>
    </row>
    <row r="196" spans="1:25" ht="12" x14ac:dyDescent="0.2">
      <c r="A196" s="81">
        <v>179</v>
      </c>
      <c r="B196" s="90" t="s">
        <v>285</v>
      </c>
      <c r="C196" s="83" t="s">
        <v>776</v>
      </c>
      <c r="D196" s="84">
        <v>40</v>
      </c>
      <c r="E196" s="85">
        <v>63.595999999999997</v>
      </c>
      <c r="F196" s="85">
        <v>64.16</v>
      </c>
      <c r="G196" s="85">
        <v>64.72</v>
      </c>
      <c r="H196" s="85">
        <v>65.010999999999996</v>
      </c>
      <c r="I196" s="85">
        <v>65.257999999999996</v>
      </c>
      <c r="J196" s="85">
        <v>65.340999999999994</v>
      </c>
      <c r="K196" s="85">
        <v>65.391000000000005</v>
      </c>
      <c r="L196" s="85">
        <v>64.305000000000007</v>
      </c>
      <c r="M196" s="85">
        <v>62.96</v>
      </c>
      <c r="N196" s="85">
        <v>61.595999999999997</v>
      </c>
      <c r="O196" s="85">
        <v>60.213000000000001</v>
      </c>
      <c r="P196" s="85">
        <v>58.813000000000002</v>
      </c>
      <c r="Q196" s="85">
        <v>57.399000000000001</v>
      </c>
      <c r="R196" s="85">
        <v>57.715000000000003</v>
      </c>
      <c r="S196" s="85">
        <v>58.747999999999998</v>
      </c>
      <c r="T196" s="85">
        <v>60.122</v>
      </c>
      <c r="U196" s="85">
        <v>61.831000000000003</v>
      </c>
      <c r="V196" s="85">
        <v>63.845999999999997</v>
      </c>
      <c r="W196" s="85">
        <v>66.117999999999995</v>
      </c>
      <c r="X196" s="85">
        <v>68.542000000000002</v>
      </c>
      <c r="Y196" s="85">
        <v>70.897999999999996</v>
      </c>
    </row>
    <row r="197" spans="1:25" ht="12" x14ac:dyDescent="0.2">
      <c r="A197" s="81">
        <v>180</v>
      </c>
      <c r="B197" s="90" t="s">
        <v>286</v>
      </c>
      <c r="C197" s="83" t="s">
        <v>776</v>
      </c>
      <c r="D197" s="84">
        <v>56</v>
      </c>
      <c r="E197" s="85">
        <v>91.465999999999994</v>
      </c>
      <c r="F197" s="85">
        <v>91.977000000000004</v>
      </c>
      <c r="G197" s="85">
        <v>92.46</v>
      </c>
      <c r="H197" s="85">
        <v>93.137</v>
      </c>
      <c r="I197" s="85">
        <v>93.843000000000004</v>
      </c>
      <c r="J197" s="85">
        <v>94.48</v>
      </c>
      <c r="K197" s="85">
        <v>95.381</v>
      </c>
      <c r="L197" s="85">
        <v>95.93</v>
      </c>
      <c r="M197" s="85">
        <v>96.376999999999995</v>
      </c>
      <c r="N197" s="85">
        <v>96.777000000000001</v>
      </c>
      <c r="O197" s="85">
        <v>97.129000000000005</v>
      </c>
      <c r="P197" s="85">
        <v>97.403000000000006</v>
      </c>
      <c r="Q197" s="85">
        <v>97.650999999999996</v>
      </c>
      <c r="R197" s="85">
        <v>97.876000000000005</v>
      </c>
      <c r="S197" s="85">
        <v>98.078999999999994</v>
      </c>
      <c r="T197" s="85">
        <v>98.257999999999996</v>
      </c>
      <c r="U197" s="85">
        <v>98.415999999999997</v>
      </c>
      <c r="V197" s="85">
        <v>98.555000000000007</v>
      </c>
      <c r="W197" s="85">
        <v>98.677999999999997</v>
      </c>
      <c r="X197" s="85">
        <v>98.787000000000006</v>
      </c>
      <c r="Y197" s="85">
        <v>98.887</v>
      </c>
    </row>
    <row r="198" spans="1:25" ht="12" x14ac:dyDescent="0.2">
      <c r="A198" s="81">
        <v>181</v>
      </c>
      <c r="B198" s="90" t="s">
        <v>287</v>
      </c>
      <c r="C198" s="83" t="s">
        <v>776</v>
      </c>
      <c r="D198" s="84">
        <v>250</v>
      </c>
      <c r="E198" s="85">
        <v>55.231999999999999</v>
      </c>
      <c r="F198" s="85">
        <v>58.164000000000001</v>
      </c>
      <c r="G198" s="85">
        <v>61.88</v>
      </c>
      <c r="H198" s="85">
        <v>67.070999999999998</v>
      </c>
      <c r="I198" s="85">
        <v>71.055000000000007</v>
      </c>
      <c r="J198" s="85">
        <v>72.926000000000002</v>
      </c>
      <c r="K198" s="85">
        <v>73.281999999999996</v>
      </c>
      <c r="L198" s="85">
        <v>73.650000000000006</v>
      </c>
      <c r="M198" s="85">
        <v>74.055999999999997</v>
      </c>
      <c r="N198" s="85">
        <v>74.912000000000006</v>
      </c>
      <c r="O198" s="85">
        <v>75.870999999999995</v>
      </c>
      <c r="P198" s="85">
        <v>77.13</v>
      </c>
      <c r="Q198" s="85">
        <v>78.369</v>
      </c>
      <c r="R198" s="85">
        <v>79.655000000000001</v>
      </c>
      <c r="S198" s="85">
        <v>80.974999999999994</v>
      </c>
      <c r="T198" s="85">
        <v>82.311999999999998</v>
      </c>
      <c r="U198" s="85">
        <v>83.643000000000001</v>
      </c>
      <c r="V198" s="85">
        <v>84.938000000000002</v>
      </c>
      <c r="W198" s="85">
        <v>86.153000000000006</v>
      </c>
      <c r="X198" s="85">
        <v>87.284999999999997</v>
      </c>
      <c r="Y198" s="85">
        <v>88.337000000000003</v>
      </c>
    </row>
    <row r="199" spans="1:25" ht="12" x14ac:dyDescent="0.2">
      <c r="A199" s="81">
        <v>182</v>
      </c>
      <c r="B199" s="90" t="s">
        <v>288</v>
      </c>
      <c r="C199" s="83" t="s">
        <v>776</v>
      </c>
      <c r="D199" s="84">
        <v>276</v>
      </c>
      <c r="E199" s="85">
        <v>67.944000000000003</v>
      </c>
      <c r="F199" s="85">
        <v>69.691000000000003</v>
      </c>
      <c r="G199" s="85">
        <v>71.384</v>
      </c>
      <c r="H199" s="85">
        <v>71.954999999999998</v>
      </c>
      <c r="I199" s="85">
        <v>72.274000000000001</v>
      </c>
      <c r="J199" s="85">
        <v>72.56</v>
      </c>
      <c r="K199" s="85">
        <v>72.843999999999994</v>
      </c>
      <c r="L199" s="85">
        <v>72.710999999999999</v>
      </c>
      <c r="M199" s="85">
        <v>73.117999999999995</v>
      </c>
      <c r="N199" s="85">
        <v>73.921999999999997</v>
      </c>
      <c r="O199" s="85">
        <v>74.965000000000003</v>
      </c>
      <c r="P199" s="85">
        <v>75.98</v>
      </c>
      <c r="Q199" s="85">
        <v>76.965999999999994</v>
      </c>
      <c r="R199" s="85">
        <v>77.2</v>
      </c>
      <c r="S199" s="85">
        <v>77.453000000000003</v>
      </c>
      <c r="T199" s="85">
        <v>78.037000000000006</v>
      </c>
      <c r="U199" s="85">
        <v>78.930999999999997</v>
      </c>
      <c r="V199" s="85">
        <v>80.099999999999994</v>
      </c>
      <c r="W199" s="85">
        <v>81.497</v>
      </c>
      <c r="X199" s="85">
        <v>82.962999999999994</v>
      </c>
      <c r="Y199" s="85">
        <v>84.334999999999994</v>
      </c>
    </row>
    <row r="200" spans="1:25" ht="12" x14ac:dyDescent="0.2">
      <c r="A200" s="81">
        <v>183</v>
      </c>
      <c r="B200" s="90" t="s">
        <v>577</v>
      </c>
      <c r="C200" s="83" t="s">
        <v>776</v>
      </c>
      <c r="D200" s="84">
        <v>438</v>
      </c>
      <c r="E200" s="85">
        <v>19.881</v>
      </c>
      <c r="F200" s="85">
        <v>20.356000000000002</v>
      </c>
      <c r="G200" s="85">
        <v>20.437000000000001</v>
      </c>
      <c r="H200" s="85">
        <v>19.471</v>
      </c>
      <c r="I200" s="85">
        <v>18.452999999999999</v>
      </c>
      <c r="J200" s="85">
        <v>18.324000000000002</v>
      </c>
      <c r="K200" s="85">
        <v>18.274000000000001</v>
      </c>
      <c r="L200" s="85">
        <v>17.619</v>
      </c>
      <c r="M200" s="85">
        <v>16.928000000000001</v>
      </c>
      <c r="N200" s="85">
        <v>16.481999999999999</v>
      </c>
      <c r="O200" s="85">
        <v>15.13</v>
      </c>
      <c r="P200" s="85">
        <v>14.739000000000001</v>
      </c>
      <c r="Q200" s="85">
        <v>14.464</v>
      </c>
      <c r="R200" s="85">
        <v>14.303000000000001</v>
      </c>
      <c r="S200" s="85">
        <v>14.416</v>
      </c>
      <c r="T200" s="85">
        <v>14.808</v>
      </c>
      <c r="U200" s="85">
        <v>15.499000000000001</v>
      </c>
      <c r="V200" s="85">
        <v>16.518999999999998</v>
      </c>
      <c r="W200" s="85">
        <v>17.835999999999999</v>
      </c>
      <c r="X200" s="85">
        <v>19.248000000000001</v>
      </c>
      <c r="Y200" s="85">
        <v>20.742999999999999</v>
      </c>
    </row>
    <row r="201" spans="1:25" ht="12" x14ac:dyDescent="0.2">
      <c r="A201" s="81">
        <v>184</v>
      </c>
      <c r="B201" s="90" t="s">
        <v>289</v>
      </c>
      <c r="C201" s="83" t="s">
        <v>776</v>
      </c>
      <c r="D201" s="84">
        <v>442</v>
      </c>
      <c r="E201" s="85">
        <v>67.242000000000004</v>
      </c>
      <c r="F201" s="85">
        <v>68.41</v>
      </c>
      <c r="G201" s="85">
        <v>69.555999999999997</v>
      </c>
      <c r="H201" s="85">
        <v>71.957999999999998</v>
      </c>
      <c r="I201" s="85">
        <v>74.373999999999995</v>
      </c>
      <c r="J201" s="85">
        <v>77.296999999999997</v>
      </c>
      <c r="K201" s="85">
        <v>80.042000000000002</v>
      </c>
      <c r="L201" s="85">
        <v>80.668999999999997</v>
      </c>
      <c r="M201" s="85">
        <v>80.947000000000003</v>
      </c>
      <c r="N201" s="85">
        <v>82.893000000000001</v>
      </c>
      <c r="O201" s="85">
        <v>84.215999999999994</v>
      </c>
      <c r="P201" s="85">
        <v>86.597999999999999</v>
      </c>
      <c r="Q201" s="85">
        <v>88.546999999999997</v>
      </c>
      <c r="R201" s="85">
        <v>90.179000000000002</v>
      </c>
      <c r="S201" s="85">
        <v>91.453000000000003</v>
      </c>
      <c r="T201" s="85">
        <v>92.444999999999993</v>
      </c>
      <c r="U201" s="85">
        <v>93.210999999999999</v>
      </c>
      <c r="V201" s="85">
        <v>93.793999999999997</v>
      </c>
      <c r="W201" s="85">
        <v>94.251999999999995</v>
      </c>
      <c r="X201" s="85">
        <v>94.674000000000007</v>
      </c>
      <c r="Y201" s="85">
        <v>95.066000000000003</v>
      </c>
    </row>
    <row r="202" spans="1:25" ht="12" x14ac:dyDescent="0.2">
      <c r="A202" s="81">
        <v>185</v>
      </c>
      <c r="B202" s="90" t="s">
        <v>569</v>
      </c>
      <c r="C202" s="83" t="s">
        <v>776</v>
      </c>
      <c r="D202" s="84">
        <v>492</v>
      </c>
      <c r="E202" s="85">
        <v>100</v>
      </c>
      <c r="F202" s="85">
        <v>100</v>
      </c>
      <c r="G202" s="85">
        <v>100</v>
      </c>
      <c r="H202" s="85">
        <v>100</v>
      </c>
      <c r="I202" s="85">
        <v>100</v>
      </c>
      <c r="J202" s="85">
        <v>100</v>
      </c>
      <c r="K202" s="85">
        <v>100</v>
      </c>
      <c r="L202" s="85">
        <v>100</v>
      </c>
      <c r="M202" s="85">
        <v>100</v>
      </c>
      <c r="N202" s="85">
        <v>100</v>
      </c>
      <c r="O202" s="85">
        <v>100</v>
      </c>
      <c r="P202" s="85">
        <v>100</v>
      </c>
      <c r="Q202" s="85">
        <v>100</v>
      </c>
      <c r="R202" s="85">
        <v>100</v>
      </c>
      <c r="S202" s="85">
        <v>100</v>
      </c>
      <c r="T202" s="85">
        <v>100</v>
      </c>
      <c r="U202" s="85">
        <v>100</v>
      </c>
      <c r="V202" s="85">
        <v>100</v>
      </c>
      <c r="W202" s="85">
        <v>100</v>
      </c>
      <c r="X202" s="85">
        <v>100</v>
      </c>
      <c r="Y202" s="85">
        <v>100</v>
      </c>
    </row>
    <row r="203" spans="1:25" ht="12" x14ac:dyDescent="0.2">
      <c r="A203" s="81">
        <v>186</v>
      </c>
      <c r="B203" s="90" t="s">
        <v>290</v>
      </c>
      <c r="C203" s="83" t="s">
        <v>776</v>
      </c>
      <c r="D203" s="84">
        <v>528</v>
      </c>
      <c r="E203" s="85">
        <v>56.136000000000003</v>
      </c>
      <c r="F203" s="85">
        <v>57.98</v>
      </c>
      <c r="G203" s="85">
        <v>59.752000000000002</v>
      </c>
      <c r="H203" s="85">
        <v>60.753</v>
      </c>
      <c r="I203" s="85">
        <v>61.662999999999997</v>
      </c>
      <c r="J203" s="85">
        <v>63.183</v>
      </c>
      <c r="K203" s="85">
        <v>64.745000000000005</v>
      </c>
      <c r="L203" s="85">
        <v>66.718999999999994</v>
      </c>
      <c r="M203" s="85">
        <v>68.683999999999997</v>
      </c>
      <c r="N203" s="85">
        <v>72.808999999999997</v>
      </c>
      <c r="O203" s="85">
        <v>76.795000000000002</v>
      </c>
      <c r="P203" s="85">
        <v>82.63</v>
      </c>
      <c r="Q203" s="85">
        <v>87.134</v>
      </c>
      <c r="R203" s="85">
        <v>90.173000000000002</v>
      </c>
      <c r="S203" s="85">
        <v>92.236000000000004</v>
      </c>
      <c r="T203" s="85">
        <v>93.707999999999998</v>
      </c>
      <c r="U203" s="85">
        <v>94.751000000000005</v>
      </c>
      <c r="V203" s="85">
        <v>95.483999999999995</v>
      </c>
      <c r="W203" s="85">
        <v>95.989000000000004</v>
      </c>
      <c r="X203" s="85">
        <v>96.331999999999994</v>
      </c>
      <c r="Y203" s="85">
        <v>96.634</v>
      </c>
    </row>
    <row r="204" spans="1:25" ht="12" x14ac:dyDescent="0.2">
      <c r="A204" s="81">
        <v>187</v>
      </c>
      <c r="B204" s="90" t="s">
        <v>291</v>
      </c>
      <c r="C204" s="83" t="s">
        <v>776</v>
      </c>
      <c r="D204" s="84">
        <v>756</v>
      </c>
      <c r="E204" s="85">
        <v>67.381</v>
      </c>
      <c r="F204" s="85">
        <v>69.143000000000001</v>
      </c>
      <c r="G204" s="85">
        <v>70.924000000000007</v>
      </c>
      <c r="H204" s="85">
        <v>72.417000000000002</v>
      </c>
      <c r="I204" s="85">
        <v>73.843000000000004</v>
      </c>
      <c r="J204" s="85">
        <v>74.207999999999998</v>
      </c>
      <c r="K204" s="85">
        <v>74.477000000000004</v>
      </c>
      <c r="L204" s="85">
        <v>74.227000000000004</v>
      </c>
      <c r="M204" s="85">
        <v>73.926000000000002</v>
      </c>
      <c r="N204" s="85">
        <v>73.653999999999996</v>
      </c>
      <c r="O204" s="85">
        <v>73.382999999999996</v>
      </c>
      <c r="P204" s="85">
        <v>73.477999999999994</v>
      </c>
      <c r="Q204" s="85">
        <v>73.606999999999999</v>
      </c>
      <c r="R204" s="85">
        <v>73.718000000000004</v>
      </c>
      <c r="S204" s="85">
        <v>73.915000000000006</v>
      </c>
      <c r="T204" s="85">
        <v>74.465999999999994</v>
      </c>
      <c r="U204" s="85">
        <v>75.367000000000004</v>
      </c>
      <c r="V204" s="85">
        <v>76.587000000000003</v>
      </c>
      <c r="W204" s="85">
        <v>78.082999999999998</v>
      </c>
      <c r="X204" s="85">
        <v>79.754000000000005</v>
      </c>
      <c r="Y204" s="85">
        <v>81.358999999999995</v>
      </c>
    </row>
    <row r="205" spans="1:25" ht="12" x14ac:dyDescent="0.2">
      <c r="A205" s="81">
        <v>188</v>
      </c>
      <c r="B205" s="88" t="s">
        <v>299</v>
      </c>
      <c r="C205" s="83" t="s">
        <v>776</v>
      </c>
      <c r="D205" s="84">
        <v>904</v>
      </c>
      <c r="E205" s="85">
        <v>41.297693427532202</v>
      </c>
      <c r="F205" s="85">
        <v>45.320720055422598</v>
      </c>
      <c r="G205" s="85">
        <v>49.437663217481109</v>
      </c>
      <c r="H205" s="85">
        <v>53.48058806646948</v>
      </c>
      <c r="I205" s="85">
        <v>57.295791758113737</v>
      </c>
      <c r="J205" s="85">
        <v>60.990948726399765</v>
      </c>
      <c r="K205" s="85">
        <v>64.554322481722053</v>
      </c>
      <c r="L205" s="85">
        <v>67.788180496026285</v>
      </c>
      <c r="M205" s="85">
        <v>70.717431910406901</v>
      </c>
      <c r="N205" s="85">
        <v>73.204844614854565</v>
      </c>
      <c r="O205" s="85">
        <v>75.516449070348941</v>
      </c>
      <c r="P205" s="85">
        <v>77.138467408631413</v>
      </c>
      <c r="Q205" s="85">
        <v>78.583149922653163</v>
      </c>
      <c r="R205" s="85">
        <v>79.91892293775112</v>
      </c>
      <c r="S205" s="85">
        <v>81.181161348219106</v>
      </c>
      <c r="T205" s="85">
        <v>82.398565017734398</v>
      </c>
      <c r="U205" s="85">
        <v>83.576091044253545</v>
      </c>
      <c r="V205" s="85">
        <v>84.715762032999464</v>
      </c>
      <c r="W205" s="85">
        <v>85.812241154464601</v>
      </c>
      <c r="X205" s="85">
        <v>86.857962075950923</v>
      </c>
      <c r="Y205" s="85">
        <v>87.84742792783014</v>
      </c>
    </row>
    <row r="206" spans="1:25" ht="12" x14ac:dyDescent="0.2">
      <c r="A206" s="81">
        <v>189</v>
      </c>
      <c r="B206" s="89" t="s">
        <v>190</v>
      </c>
      <c r="C206" s="83" t="s">
        <v>776</v>
      </c>
      <c r="D206" s="84">
        <v>915</v>
      </c>
      <c r="E206" s="85">
        <v>36.295949951249362</v>
      </c>
      <c r="F206" s="85">
        <v>38.275140859978045</v>
      </c>
      <c r="G206" s="85">
        <v>40.434603579966563</v>
      </c>
      <c r="H206" s="85">
        <v>43.506783626344117</v>
      </c>
      <c r="I206" s="85">
        <v>46.567025374843126</v>
      </c>
      <c r="J206" s="85">
        <v>50.086268520978294</v>
      </c>
      <c r="K206" s="85">
        <v>53.266162027604558</v>
      </c>
      <c r="L206" s="85">
        <v>56.745391507275237</v>
      </c>
      <c r="M206" s="85">
        <v>59.590027523803442</v>
      </c>
      <c r="N206" s="85">
        <v>61.075862093201664</v>
      </c>
      <c r="O206" s="85">
        <v>62.751637290983275</v>
      </c>
      <c r="P206" s="85">
        <v>65.39579302813182</v>
      </c>
      <c r="Q206" s="85">
        <v>67.777776685965918</v>
      </c>
      <c r="R206" s="85">
        <v>70.006197931447588</v>
      </c>
      <c r="S206" s="85">
        <v>72.183021737337924</v>
      </c>
      <c r="T206" s="85">
        <v>74.25351331729712</v>
      </c>
      <c r="U206" s="85">
        <v>76.203192976548678</v>
      </c>
      <c r="V206" s="85">
        <v>78.013150297093944</v>
      </c>
      <c r="W206" s="85">
        <v>79.657647241970764</v>
      </c>
      <c r="X206" s="85">
        <v>81.129896495166676</v>
      </c>
      <c r="Y206" s="85">
        <v>82.522299245556937</v>
      </c>
    </row>
    <row r="207" spans="1:25" ht="12" x14ac:dyDescent="0.2">
      <c r="A207" s="81">
        <v>190</v>
      </c>
      <c r="B207" s="90" t="s">
        <v>783</v>
      </c>
      <c r="C207" s="83" t="s">
        <v>776</v>
      </c>
      <c r="D207" s="84">
        <v>660</v>
      </c>
      <c r="E207" s="85">
        <v>100</v>
      </c>
      <c r="F207" s="85">
        <v>100</v>
      </c>
      <c r="G207" s="85">
        <v>100</v>
      </c>
      <c r="H207" s="85">
        <v>100</v>
      </c>
      <c r="I207" s="85">
        <v>100</v>
      </c>
      <c r="J207" s="85">
        <v>100</v>
      </c>
      <c r="K207" s="85">
        <v>100</v>
      </c>
      <c r="L207" s="85">
        <v>100</v>
      </c>
      <c r="M207" s="85">
        <v>100</v>
      </c>
      <c r="N207" s="85">
        <v>100</v>
      </c>
      <c r="O207" s="85">
        <v>100</v>
      </c>
      <c r="P207" s="85">
        <v>100</v>
      </c>
      <c r="Q207" s="85">
        <v>100</v>
      </c>
      <c r="R207" s="85">
        <v>100</v>
      </c>
      <c r="S207" s="85">
        <v>100</v>
      </c>
      <c r="T207" s="85">
        <v>100</v>
      </c>
      <c r="U207" s="85">
        <v>100</v>
      </c>
      <c r="V207" s="85">
        <v>100</v>
      </c>
      <c r="W207" s="85">
        <v>100</v>
      </c>
      <c r="X207" s="85">
        <v>100</v>
      </c>
      <c r="Y207" s="85">
        <v>100</v>
      </c>
    </row>
    <row r="208" spans="1:25" ht="12" x14ac:dyDescent="0.2">
      <c r="A208" s="81">
        <v>191</v>
      </c>
      <c r="B208" s="90" t="s">
        <v>191</v>
      </c>
      <c r="C208" s="83" t="s">
        <v>776</v>
      </c>
      <c r="D208" s="84">
        <v>28</v>
      </c>
      <c r="E208" s="85">
        <v>30.065000000000001</v>
      </c>
      <c r="F208" s="85">
        <v>34.889000000000003</v>
      </c>
      <c r="G208" s="85">
        <v>39.655999999999999</v>
      </c>
      <c r="H208" s="85">
        <v>36.61</v>
      </c>
      <c r="I208" s="85">
        <v>33.819000000000003</v>
      </c>
      <c r="J208" s="85">
        <v>34.216999999999999</v>
      </c>
      <c r="K208" s="85">
        <v>34.618000000000002</v>
      </c>
      <c r="L208" s="85">
        <v>35.021000000000001</v>
      </c>
      <c r="M208" s="85">
        <v>35.426000000000002</v>
      </c>
      <c r="N208" s="85">
        <v>33.960999999999999</v>
      </c>
      <c r="O208" s="85">
        <v>32.127000000000002</v>
      </c>
      <c r="P208" s="85">
        <v>29.218</v>
      </c>
      <c r="Q208" s="85">
        <v>26.238</v>
      </c>
      <c r="R208" s="85">
        <v>25</v>
      </c>
      <c r="S208" s="85">
        <v>24.433</v>
      </c>
      <c r="T208" s="85">
        <v>24.363</v>
      </c>
      <c r="U208" s="85">
        <v>24.786999999999999</v>
      </c>
      <c r="V208" s="85">
        <v>25.722000000000001</v>
      </c>
      <c r="W208" s="85">
        <v>27.201000000000001</v>
      </c>
      <c r="X208" s="85">
        <v>29.056000000000001</v>
      </c>
      <c r="Y208" s="85">
        <v>30.984000000000002</v>
      </c>
    </row>
    <row r="209" spans="1:25" ht="12" x14ac:dyDescent="0.2">
      <c r="A209" s="81">
        <v>192</v>
      </c>
      <c r="B209" s="90" t="s">
        <v>192</v>
      </c>
      <c r="C209" s="83" t="s">
        <v>776</v>
      </c>
      <c r="D209" s="84">
        <v>533</v>
      </c>
      <c r="E209" s="85">
        <v>50.927999999999997</v>
      </c>
      <c r="F209" s="85">
        <v>50.851999999999997</v>
      </c>
      <c r="G209" s="85">
        <v>50.776000000000003</v>
      </c>
      <c r="H209" s="85">
        <v>50.7</v>
      </c>
      <c r="I209" s="85">
        <v>50.624000000000002</v>
      </c>
      <c r="J209" s="85">
        <v>50.548000000000002</v>
      </c>
      <c r="K209" s="85">
        <v>50.472000000000001</v>
      </c>
      <c r="L209" s="85">
        <v>50.395000000000003</v>
      </c>
      <c r="M209" s="85">
        <v>50.319000000000003</v>
      </c>
      <c r="N209" s="85">
        <v>48.767000000000003</v>
      </c>
      <c r="O209" s="85">
        <v>46.716999999999999</v>
      </c>
      <c r="P209" s="85">
        <v>44.875</v>
      </c>
      <c r="Q209" s="85">
        <v>43.058999999999997</v>
      </c>
      <c r="R209" s="85">
        <v>43.107999999999997</v>
      </c>
      <c r="S209" s="85">
        <v>43.697000000000003</v>
      </c>
      <c r="T209" s="85">
        <v>44.710999999999999</v>
      </c>
      <c r="U209" s="85">
        <v>46.152000000000001</v>
      </c>
      <c r="V209" s="85">
        <v>48.021000000000001</v>
      </c>
      <c r="W209" s="85">
        <v>50.210999999999999</v>
      </c>
      <c r="X209" s="85">
        <v>52.415999999999997</v>
      </c>
      <c r="Y209" s="85">
        <v>54.613</v>
      </c>
    </row>
    <row r="210" spans="1:25" ht="12" x14ac:dyDescent="0.2">
      <c r="A210" s="81">
        <v>193</v>
      </c>
      <c r="B210" s="90" t="s">
        <v>193</v>
      </c>
      <c r="C210" s="83" t="s">
        <v>776</v>
      </c>
      <c r="D210" s="84">
        <v>44</v>
      </c>
      <c r="E210" s="85">
        <v>52.085999999999999</v>
      </c>
      <c r="F210" s="85">
        <v>55.933</v>
      </c>
      <c r="G210" s="85">
        <v>59.712000000000003</v>
      </c>
      <c r="H210" s="85">
        <v>63.343000000000004</v>
      </c>
      <c r="I210" s="85">
        <v>66.763999999999996</v>
      </c>
      <c r="J210" s="85">
        <v>70.016999999999996</v>
      </c>
      <c r="K210" s="85">
        <v>73.102000000000004</v>
      </c>
      <c r="L210" s="85">
        <v>76.674000000000007</v>
      </c>
      <c r="M210" s="85">
        <v>79.837999999999994</v>
      </c>
      <c r="N210" s="85">
        <v>80.960999999999999</v>
      </c>
      <c r="O210" s="85">
        <v>82.007000000000005</v>
      </c>
      <c r="P210" s="85">
        <v>82.218000000000004</v>
      </c>
      <c r="Q210" s="85">
        <v>82.427000000000007</v>
      </c>
      <c r="R210" s="85">
        <v>82.745999999999995</v>
      </c>
      <c r="S210" s="85">
        <v>83.245000000000005</v>
      </c>
      <c r="T210" s="85">
        <v>83.91</v>
      </c>
      <c r="U210" s="85">
        <v>84.721999999999994</v>
      </c>
      <c r="V210" s="85">
        <v>85.661000000000001</v>
      </c>
      <c r="W210" s="85">
        <v>86.64</v>
      </c>
      <c r="X210" s="85">
        <v>87.561999999999998</v>
      </c>
      <c r="Y210" s="85">
        <v>88.429000000000002</v>
      </c>
    </row>
    <row r="211" spans="1:25" ht="12" x14ac:dyDescent="0.2">
      <c r="A211" s="81">
        <v>194</v>
      </c>
      <c r="B211" s="90" t="s">
        <v>194</v>
      </c>
      <c r="C211" s="83" t="s">
        <v>776</v>
      </c>
      <c r="D211" s="84">
        <v>52</v>
      </c>
      <c r="E211" s="85">
        <v>36.052999999999997</v>
      </c>
      <c r="F211" s="85">
        <v>36.414000000000001</v>
      </c>
      <c r="G211" s="85">
        <v>36.777000000000001</v>
      </c>
      <c r="H211" s="85">
        <v>37.140999999999998</v>
      </c>
      <c r="I211" s="85">
        <v>37.549999999999997</v>
      </c>
      <c r="J211" s="85">
        <v>38.854999999999997</v>
      </c>
      <c r="K211" s="85">
        <v>40.101999999999997</v>
      </c>
      <c r="L211" s="85">
        <v>38.735999999999997</v>
      </c>
      <c r="M211" s="85">
        <v>37.369999999999997</v>
      </c>
      <c r="N211" s="85">
        <v>35.566000000000003</v>
      </c>
      <c r="O211" s="85">
        <v>33.826999999999998</v>
      </c>
      <c r="P211" s="85">
        <v>32.841000000000001</v>
      </c>
      <c r="Q211" s="85">
        <v>31.87</v>
      </c>
      <c r="R211" s="85">
        <v>31.248999999999999</v>
      </c>
      <c r="S211" s="85">
        <v>31.190999999999999</v>
      </c>
      <c r="T211" s="85">
        <v>31.693999999999999</v>
      </c>
      <c r="U211" s="85">
        <v>32.771999999999998</v>
      </c>
      <c r="V211" s="85">
        <v>34.450000000000003</v>
      </c>
      <c r="W211" s="85">
        <v>36.524000000000001</v>
      </c>
      <c r="X211" s="85">
        <v>38.649000000000001</v>
      </c>
      <c r="Y211" s="85">
        <v>40.817999999999998</v>
      </c>
    </row>
    <row r="212" spans="1:25" ht="12" x14ac:dyDescent="0.2">
      <c r="A212" s="81">
        <v>195</v>
      </c>
      <c r="B212" s="90" t="s">
        <v>607</v>
      </c>
      <c r="C212" s="83" t="s">
        <v>776</v>
      </c>
      <c r="D212" s="84">
        <v>92</v>
      </c>
      <c r="E212" s="85">
        <v>11.228</v>
      </c>
      <c r="F212" s="85">
        <v>11.686999999999999</v>
      </c>
      <c r="G212" s="85">
        <v>12.228</v>
      </c>
      <c r="H212" s="85">
        <v>14.287000000000001</v>
      </c>
      <c r="I212" s="85">
        <v>16.635000000000002</v>
      </c>
      <c r="J212" s="85">
        <v>19.47</v>
      </c>
      <c r="K212" s="85">
        <v>22.741</v>
      </c>
      <c r="L212" s="85">
        <v>29.728000000000002</v>
      </c>
      <c r="M212" s="85">
        <v>37.814</v>
      </c>
      <c r="N212" s="85">
        <v>40.412999999999997</v>
      </c>
      <c r="O212" s="85">
        <v>41.774000000000001</v>
      </c>
      <c r="P212" s="85">
        <v>43.21</v>
      </c>
      <c r="Q212" s="85">
        <v>44.814</v>
      </c>
      <c r="R212" s="85">
        <v>46.582999999999998</v>
      </c>
      <c r="S212" s="85">
        <v>48.515000000000001</v>
      </c>
      <c r="T212" s="85">
        <v>50.598999999999997</v>
      </c>
      <c r="U212" s="85">
        <v>52.786999999999999</v>
      </c>
      <c r="V212" s="85">
        <v>54.970999999999997</v>
      </c>
      <c r="W212" s="85">
        <v>57.134999999999998</v>
      </c>
      <c r="X212" s="85">
        <v>59.271999999999998</v>
      </c>
      <c r="Y212" s="85">
        <v>61.375</v>
      </c>
    </row>
    <row r="213" spans="1:25" ht="12" x14ac:dyDescent="0.2">
      <c r="A213" s="81">
        <v>196</v>
      </c>
      <c r="B213" s="90" t="s">
        <v>784</v>
      </c>
      <c r="C213" s="83">
        <v>22</v>
      </c>
      <c r="D213" s="84">
        <v>535</v>
      </c>
      <c r="E213" s="85">
        <v>70.831000000000003</v>
      </c>
      <c r="F213" s="85">
        <v>72.596000000000004</v>
      </c>
      <c r="G213" s="85">
        <v>74.293999999999997</v>
      </c>
      <c r="H213" s="85">
        <v>75.921000000000006</v>
      </c>
      <c r="I213" s="85">
        <v>77.475999999999999</v>
      </c>
      <c r="J213" s="85">
        <v>78.358000000000004</v>
      </c>
      <c r="K213" s="85">
        <v>78.959999999999994</v>
      </c>
      <c r="L213" s="85">
        <v>78.397999999999996</v>
      </c>
      <c r="M213" s="85">
        <v>77.665000000000006</v>
      </c>
      <c r="N213" s="85">
        <v>76.442999999999998</v>
      </c>
      <c r="O213" s="85">
        <v>74.947000000000003</v>
      </c>
      <c r="P213" s="85">
        <v>74.754999999999995</v>
      </c>
      <c r="Q213" s="85">
        <v>74.738</v>
      </c>
      <c r="R213" s="85">
        <v>74.759</v>
      </c>
      <c r="S213" s="85">
        <v>75.048000000000002</v>
      </c>
      <c r="T213" s="85">
        <v>75.637</v>
      </c>
      <c r="U213" s="85">
        <v>76.510000000000005</v>
      </c>
      <c r="V213" s="85">
        <v>77.643000000000001</v>
      </c>
      <c r="W213" s="85">
        <v>78.992000000000004</v>
      </c>
      <c r="X213" s="85">
        <v>80.340999999999994</v>
      </c>
      <c r="Y213" s="85">
        <v>81.623999999999995</v>
      </c>
    </row>
    <row r="214" spans="1:25" ht="12" x14ac:dyDescent="0.2">
      <c r="A214" s="81">
        <v>197</v>
      </c>
      <c r="B214" s="90" t="s">
        <v>605</v>
      </c>
      <c r="C214" s="83" t="s">
        <v>776</v>
      </c>
      <c r="D214" s="84">
        <v>136</v>
      </c>
      <c r="E214" s="85">
        <v>100</v>
      </c>
      <c r="F214" s="85">
        <v>100</v>
      </c>
      <c r="G214" s="85">
        <v>100</v>
      </c>
      <c r="H214" s="85">
        <v>100</v>
      </c>
      <c r="I214" s="85">
        <v>100</v>
      </c>
      <c r="J214" s="85">
        <v>100</v>
      </c>
      <c r="K214" s="85">
        <v>100</v>
      </c>
      <c r="L214" s="85">
        <v>100</v>
      </c>
      <c r="M214" s="85">
        <v>100</v>
      </c>
      <c r="N214" s="85">
        <v>100</v>
      </c>
      <c r="O214" s="85">
        <v>100</v>
      </c>
      <c r="P214" s="85">
        <v>100</v>
      </c>
      <c r="Q214" s="85">
        <v>100</v>
      </c>
      <c r="R214" s="85">
        <v>100</v>
      </c>
      <c r="S214" s="85">
        <v>100</v>
      </c>
      <c r="T214" s="85">
        <v>100</v>
      </c>
      <c r="U214" s="85">
        <v>100</v>
      </c>
      <c r="V214" s="85">
        <v>100</v>
      </c>
      <c r="W214" s="85">
        <v>100</v>
      </c>
      <c r="X214" s="85">
        <v>100</v>
      </c>
      <c r="Y214" s="85">
        <v>100</v>
      </c>
    </row>
    <row r="215" spans="1:25" ht="12" x14ac:dyDescent="0.2">
      <c r="A215" s="81">
        <v>198</v>
      </c>
      <c r="B215" s="90" t="s">
        <v>195</v>
      </c>
      <c r="C215" s="83" t="s">
        <v>776</v>
      </c>
      <c r="D215" s="84">
        <v>192</v>
      </c>
      <c r="E215" s="85">
        <v>56.511000000000003</v>
      </c>
      <c r="F215" s="85">
        <v>57.457999999999998</v>
      </c>
      <c r="G215" s="85">
        <v>58.401000000000003</v>
      </c>
      <c r="H215" s="85">
        <v>59.337000000000003</v>
      </c>
      <c r="I215" s="85">
        <v>60.265999999999998</v>
      </c>
      <c r="J215" s="85">
        <v>64.224000000000004</v>
      </c>
      <c r="K215" s="85">
        <v>68.105999999999995</v>
      </c>
      <c r="L215" s="85">
        <v>70.933000000000007</v>
      </c>
      <c r="M215" s="85">
        <v>73.364000000000004</v>
      </c>
      <c r="N215" s="85">
        <v>74.277000000000001</v>
      </c>
      <c r="O215" s="85">
        <v>75.322999999999993</v>
      </c>
      <c r="P215" s="85">
        <v>76.134</v>
      </c>
      <c r="Q215" s="85">
        <v>76.596999999999994</v>
      </c>
      <c r="R215" s="85">
        <v>76.896000000000001</v>
      </c>
      <c r="S215" s="85">
        <v>77.194000000000003</v>
      </c>
      <c r="T215" s="85">
        <v>77.802999999999997</v>
      </c>
      <c r="U215" s="85">
        <v>78.701999999999998</v>
      </c>
      <c r="V215" s="85">
        <v>79.858999999999995</v>
      </c>
      <c r="W215" s="85">
        <v>81.23</v>
      </c>
      <c r="X215" s="85">
        <v>82.703999999999994</v>
      </c>
      <c r="Y215" s="85">
        <v>84.093000000000004</v>
      </c>
    </row>
    <row r="216" spans="1:25" ht="12" x14ac:dyDescent="0.2">
      <c r="A216" s="81">
        <v>199</v>
      </c>
      <c r="B216" s="90" t="s">
        <v>196</v>
      </c>
      <c r="C216" s="83" t="s">
        <v>776</v>
      </c>
      <c r="D216" s="84">
        <v>531</v>
      </c>
      <c r="E216" s="85">
        <v>70.566000000000003</v>
      </c>
      <c r="F216" s="85">
        <v>72.686999999999998</v>
      </c>
      <c r="G216" s="85">
        <v>74.709999999999994</v>
      </c>
      <c r="H216" s="85">
        <v>76.631</v>
      </c>
      <c r="I216" s="85">
        <v>78.447999999999993</v>
      </c>
      <c r="J216" s="85">
        <v>80.161000000000001</v>
      </c>
      <c r="K216" s="85">
        <v>81.769000000000005</v>
      </c>
      <c r="L216" s="85">
        <v>83.274000000000001</v>
      </c>
      <c r="M216" s="85">
        <v>84.677999999999997</v>
      </c>
      <c r="N216" s="85">
        <v>87.68</v>
      </c>
      <c r="O216" s="85">
        <v>90.751999999999995</v>
      </c>
      <c r="P216" s="85">
        <v>90.534000000000006</v>
      </c>
      <c r="Q216" s="85">
        <v>89.905000000000001</v>
      </c>
      <c r="R216" s="85">
        <v>89.352000000000004</v>
      </c>
      <c r="S216" s="85">
        <v>89.061999999999998</v>
      </c>
      <c r="T216" s="85">
        <v>89.055000000000007</v>
      </c>
      <c r="U216" s="85">
        <v>89.33</v>
      </c>
      <c r="V216" s="85">
        <v>89.87</v>
      </c>
      <c r="W216" s="85">
        <v>90.576999999999998</v>
      </c>
      <c r="X216" s="85">
        <v>91.248999999999995</v>
      </c>
      <c r="Y216" s="85">
        <v>91.878</v>
      </c>
    </row>
    <row r="217" spans="1:25" ht="12" x14ac:dyDescent="0.2">
      <c r="A217" s="81">
        <v>200</v>
      </c>
      <c r="B217" s="90" t="s">
        <v>598</v>
      </c>
      <c r="C217" s="83" t="s">
        <v>776</v>
      </c>
      <c r="D217" s="84">
        <v>212</v>
      </c>
      <c r="E217" s="85">
        <v>34.697000000000003</v>
      </c>
      <c r="F217" s="85">
        <v>36.286000000000001</v>
      </c>
      <c r="G217" s="85">
        <v>37.845999999999997</v>
      </c>
      <c r="H217" s="85">
        <v>38.18</v>
      </c>
      <c r="I217" s="85">
        <v>38.683</v>
      </c>
      <c r="J217" s="85">
        <v>42.670999999999999</v>
      </c>
      <c r="K217" s="85">
        <v>46.759</v>
      </c>
      <c r="L217" s="85">
        <v>54.71</v>
      </c>
      <c r="M217" s="85">
        <v>63.079000000000001</v>
      </c>
      <c r="N217" s="85">
        <v>64.831000000000003</v>
      </c>
      <c r="O217" s="85">
        <v>65.265000000000001</v>
      </c>
      <c r="P217" s="85">
        <v>66.600999999999999</v>
      </c>
      <c r="Q217" s="85">
        <v>68.093999999999994</v>
      </c>
      <c r="R217" s="85">
        <v>69.578999999999994</v>
      </c>
      <c r="S217" s="85">
        <v>71.09</v>
      </c>
      <c r="T217" s="85">
        <v>72.619</v>
      </c>
      <c r="U217" s="85">
        <v>74.155000000000001</v>
      </c>
      <c r="V217" s="85">
        <v>75.688000000000002</v>
      </c>
      <c r="W217" s="85">
        <v>77.192999999999998</v>
      </c>
      <c r="X217" s="85">
        <v>78.632999999999996</v>
      </c>
      <c r="Y217" s="85">
        <v>80.006</v>
      </c>
    </row>
    <row r="218" spans="1:25" ht="12" x14ac:dyDescent="0.2">
      <c r="A218" s="81">
        <v>201</v>
      </c>
      <c r="B218" s="90" t="s">
        <v>197</v>
      </c>
      <c r="C218" s="83" t="s">
        <v>776</v>
      </c>
      <c r="D218" s="84">
        <v>214</v>
      </c>
      <c r="E218" s="85">
        <v>23.741</v>
      </c>
      <c r="F218" s="85">
        <v>26.843</v>
      </c>
      <c r="G218" s="85">
        <v>30.190999999999999</v>
      </c>
      <c r="H218" s="85">
        <v>35.052</v>
      </c>
      <c r="I218" s="85">
        <v>40.274000000000001</v>
      </c>
      <c r="J218" s="85">
        <v>45.728999999999999</v>
      </c>
      <c r="K218" s="85">
        <v>51.29</v>
      </c>
      <c r="L218" s="85">
        <v>53.868000000000002</v>
      </c>
      <c r="M218" s="85">
        <v>55.225999999999999</v>
      </c>
      <c r="N218" s="85">
        <v>57.597999999999999</v>
      </c>
      <c r="O218" s="85">
        <v>61.753</v>
      </c>
      <c r="P218" s="85">
        <v>67.37</v>
      </c>
      <c r="Q218" s="85">
        <v>73.753</v>
      </c>
      <c r="R218" s="85">
        <v>78.566000000000003</v>
      </c>
      <c r="S218" s="85">
        <v>82.54</v>
      </c>
      <c r="T218" s="85">
        <v>85.543000000000006</v>
      </c>
      <c r="U218" s="85">
        <v>87.765000000000001</v>
      </c>
      <c r="V218" s="85">
        <v>89.382999999999996</v>
      </c>
      <c r="W218" s="85">
        <v>90.53</v>
      </c>
      <c r="X218" s="85">
        <v>91.331000000000003</v>
      </c>
      <c r="Y218" s="85">
        <v>92.04</v>
      </c>
    </row>
    <row r="219" spans="1:25" ht="12" x14ac:dyDescent="0.2">
      <c r="A219" s="81">
        <v>202</v>
      </c>
      <c r="B219" s="90" t="s">
        <v>198</v>
      </c>
      <c r="C219" s="83" t="s">
        <v>776</v>
      </c>
      <c r="D219" s="84">
        <v>308</v>
      </c>
      <c r="E219" s="85">
        <v>28.495000000000001</v>
      </c>
      <c r="F219" s="85">
        <v>29.405000000000001</v>
      </c>
      <c r="G219" s="85">
        <v>30.332000000000001</v>
      </c>
      <c r="H219" s="85">
        <v>31.274000000000001</v>
      </c>
      <c r="I219" s="85">
        <v>32.212000000000003</v>
      </c>
      <c r="J219" s="85">
        <v>32.561</v>
      </c>
      <c r="K219" s="85">
        <v>32.911999999999999</v>
      </c>
      <c r="L219" s="85">
        <v>33.177</v>
      </c>
      <c r="M219" s="85">
        <v>33.427</v>
      </c>
      <c r="N219" s="85">
        <v>34.47</v>
      </c>
      <c r="O219" s="85">
        <v>35.698</v>
      </c>
      <c r="P219" s="85">
        <v>35.895000000000003</v>
      </c>
      <c r="Q219" s="85">
        <v>35.865000000000002</v>
      </c>
      <c r="R219" s="85">
        <v>35.997</v>
      </c>
      <c r="S219" s="85">
        <v>36.536999999999999</v>
      </c>
      <c r="T219" s="85">
        <v>37.491</v>
      </c>
      <c r="U219" s="85">
        <v>38.871000000000002</v>
      </c>
      <c r="V219" s="85">
        <v>40.688000000000002</v>
      </c>
      <c r="W219" s="85">
        <v>42.847999999999999</v>
      </c>
      <c r="X219" s="85">
        <v>45.052</v>
      </c>
      <c r="Y219" s="85">
        <v>47.276000000000003</v>
      </c>
    </row>
    <row r="220" spans="1:25" ht="12" x14ac:dyDescent="0.2">
      <c r="A220" s="81">
        <v>203</v>
      </c>
      <c r="B220" s="90" t="s">
        <v>199</v>
      </c>
      <c r="C220" s="83">
        <v>23</v>
      </c>
      <c r="D220" s="84">
        <v>312</v>
      </c>
      <c r="E220" s="85">
        <v>35.799999999999997</v>
      </c>
      <c r="F220" s="85">
        <v>47.475999999999999</v>
      </c>
      <c r="G220" s="85">
        <v>59.438000000000002</v>
      </c>
      <c r="H220" s="85">
        <v>70.37</v>
      </c>
      <c r="I220" s="85">
        <v>79.38</v>
      </c>
      <c r="J220" s="85">
        <v>86.188000000000002</v>
      </c>
      <c r="K220" s="85">
        <v>91.004000000000005</v>
      </c>
      <c r="L220" s="85">
        <v>94.251999999999995</v>
      </c>
      <c r="M220" s="85">
        <v>96.373999999999995</v>
      </c>
      <c r="N220" s="85">
        <v>97.730999999999995</v>
      </c>
      <c r="O220" s="85">
        <v>98.4</v>
      </c>
      <c r="P220" s="85">
        <v>98.4</v>
      </c>
      <c r="Q220" s="85">
        <v>98.41</v>
      </c>
      <c r="R220" s="85">
        <v>98.442999999999998</v>
      </c>
      <c r="S220" s="85">
        <v>98.498999999999995</v>
      </c>
      <c r="T220" s="85">
        <v>98.573999999999998</v>
      </c>
      <c r="U220" s="85">
        <v>98.665999999999997</v>
      </c>
      <c r="V220" s="85">
        <v>98.766000000000005</v>
      </c>
      <c r="W220" s="85">
        <v>98.86</v>
      </c>
      <c r="X220" s="85">
        <v>98.947000000000003</v>
      </c>
      <c r="Y220" s="85">
        <v>99.027000000000001</v>
      </c>
    </row>
    <row r="221" spans="1:25" ht="12" x14ac:dyDescent="0.2">
      <c r="A221" s="81">
        <v>204</v>
      </c>
      <c r="B221" s="90" t="s">
        <v>200</v>
      </c>
      <c r="C221" s="83" t="s">
        <v>776</v>
      </c>
      <c r="D221" s="84">
        <v>332</v>
      </c>
      <c r="E221" s="85">
        <v>12.169</v>
      </c>
      <c r="F221" s="85">
        <v>13.792</v>
      </c>
      <c r="G221" s="85">
        <v>15.593</v>
      </c>
      <c r="H221" s="85">
        <v>17.579999999999998</v>
      </c>
      <c r="I221" s="85">
        <v>19.762</v>
      </c>
      <c r="J221" s="85">
        <v>20.404</v>
      </c>
      <c r="K221" s="85">
        <v>20.541</v>
      </c>
      <c r="L221" s="85">
        <v>23.260999999999999</v>
      </c>
      <c r="M221" s="85">
        <v>28.51</v>
      </c>
      <c r="N221" s="85">
        <v>32.590000000000003</v>
      </c>
      <c r="O221" s="85">
        <v>35.6</v>
      </c>
      <c r="P221" s="85">
        <v>42.637999999999998</v>
      </c>
      <c r="Q221" s="85">
        <v>47.509</v>
      </c>
      <c r="R221" s="85">
        <v>52.427</v>
      </c>
      <c r="S221" s="85">
        <v>57.088000000000001</v>
      </c>
      <c r="T221" s="85">
        <v>61.265999999999998</v>
      </c>
      <c r="U221" s="85">
        <v>64.923000000000002</v>
      </c>
      <c r="V221" s="85">
        <v>68.040999999999997</v>
      </c>
      <c r="W221" s="85">
        <v>70.617999999999995</v>
      </c>
      <c r="X221" s="85">
        <v>72.825000000000003</v>
      </c>
      <c r="Y221" s="85">
        <v>74.924999999999997</v>
      </c>
    </row>
    <row r="222" spans="1:25" ht="12" x14ac:dyDescent="0.2">
      <c r="A222" s="81">
        <v>205</v>
      </c>
      <c r="B222" s="90" t="s">
        <v>201</v>
      </c>
      <c r="C222" s="83" t="s">
        <v>776</v>
      </c>
      <c r="D222" s="84">
        <v>388</v>
      </c>
      <c r="E222" s="85">
        <v>24.116</v>
      </c>
      <c r="F222" s="85">
        <v>28.736000000000001</v>
      </c>
      <c r="G222" s="85">
        <v>33.768999999999998</v>
      </c>
      <c r="H222" s="85">
        <v>37.499000000000002</v>
      </c>
      <c r="I222" s="85">
        <v>41.323999999999998</v>
      </c>
      <c r="J222" s="85">
        <v>44.012999999999998</v>
      </c>
      <c r="K222" s="85">
        <v>46.738999999999997</v>
      </c>
      <c r="L222" s="85">
        <v>48.423999999999999</v>
      </c>
      <c r="M222" s="85">
        <v>49.444000000000003</v>
      </c>
      <c r="N222" s="85">
        <v>50.615000000000002</v>
      </c>
      <c r="O222" s="85">
        <v>51.814</v>
      </c>
      <c r="P222" s="85">
        <v>52.811</v>
      </c>
      <c r="Q222" s="85">
        <v>53.743000000000002</v>
      </c>
      <c r="R222" s="85">
        <v>54.832999999999998</v>
      </c>
      <c r="S222" s="85">
        <v>56.311</v>
      </c>
      <c r="T222" s="85">
        <v>58.16</v>
      </c>
      <c r="U222" s="85">
        <v>60.348999999999997</v>
      </c>
      <c r="V222" s="85">
        <v>62.826999999999998</v>
      </c>
      <c r="W222" s="85">
        <v>65.447999999999993</v>
      </c>
      <c r="X222" s="85">
        <v>67.989999999999995</v>
      </c>
      <c r="Y222" s="85">
        <v>70.429000000000002</v>
      </c>
    </row>
    <row r="223" spans="1:25" ht="12" x14ac:dyDescent="0.2">
      <c r="A223" s="81">
        <v>206</v>
      </c>
      <c r="B223" s="90" t="s">
        <v>202</v>
      </c>
      <c r="C223" s="83" t="s">
        <v>776</v>
      </c>
      <c r="D223" s="84">
        <v>474</v>
      </c>
      <c r="E223" s="85">
        <v>32.89</v>
      </c>
      <c r="F223" s="85">
        <v>33.630000000000003</v>
      </c>
      <c r="G223" s="85">
        <v>40.088999999999999</v>
      </c>
      <c r="H223" s="85">
        <v>49.953000000000003</v>
      </c>
      <c r="I223" s="85">
        <v>61.018000000000001</v>
      </c>
      <c r="J223" s="85">
        <v>71.198999999999998</v>
      </c>
      <c r="K223" s="85">
        <v>79.611999999999995</v>
      </c>
      <c r="L223" s="85">
        <v>83.82</v>
      </c>
      <c r="M223" s="85">
        <v>86.283000000000001</v>
      </c>
      <c r="N223" s="85">
        <v>88.423000000000002</v>
      </c>
      <c r="O223" s="85">
        <v>89.712999999999994</v>
      </c>
      <c r="P223" s="85">
        <v>89.341999999999999</v>
      </c>
      <c r="Q223" s="85">
        <v>89.05</v>
      </c>
      <c r="R223" s="85">
        <v>88.980999999999995</v>
      </c>
      <c r="S223" s="85">
        <v>89.14</v>
      </c>
      <c r="T223" s="85">
        <v>89.516999999999996</v>
      </c>
      <c r="U223" s="85">
        <v>90.091999999999999</v>
      </c>
      <c r="V223" s="85">
        <v>90.787000000000006</v>
      </c>
      <c r="W223" s="85">
        <v>91.444999999999993</v>
      </c>
      <c r="X223" s="85">
        <v>92.06</v>
      </c>
      <c r="Y223" s="85">
        <v>92.635000000000005</v>
      </c>
    </row>
    <row r="224" spans="1:25" ht="12" x14ac:dyDescent="0.2">
      <c r="A224" s="81">
        <v>207</v>
      </c>
      <c r="B224" s="90" t="s">
        <v>785</v>
      </c>
      <c r="C224" s="83" t="s">
        <v>776</v>
      </c>
      <c r="D224" s="84">
        <v>500</v>
      </c>
      <c r="E224" s="85">
        <v>15.8</v>
      </c>
      <c r="F224" s="85">
        <v>15.8</v>
      </c>
      <c r="G224" s="85">
        <v>15.82</v>
      </c>
      <c r="H224" s="85">
        <v>13.404999999999999</v>
      </c>
      <c r="I224" s="85">
        <v>11.423999999999999</v>
      </c>
      <c r="J224" s="85">
        <v>11.959</v>
      </c>
      <c r="K224" s="85">
        <v>12.5</v>
      </c>
      <c r="L224" s="85">
        <v>12.5</v>
      </c>
      <c r="M224" s="85">
        <v>12.5</v>
      </c>
      <c r="N224" s="85">
        <v>12.5</v>
      </c>
      <c r="O224" s="85">
        <v>2.0870000000000002</v>
      </c>
      <c r="P224" s="85">
        <v>9.3409999999999993</v>
      </c>
      <c r="Q224" s="85">
        <v>9.1519999999999992</v>
      </c>
      <c r="R224" s="85">
        <v>9.0410000000000004</v>
      </c>
      <c r="S224" s="85">
        <v>9.1150000000000002</v>
      </c>
      <c r="T224" s="85">
        <v>9.3810000000000002</v>
      </c>
      <c r="U224" s="85">
        <v>9.8510000000000009</v>
      </c>
      <c r="V224" s="85">
        <v>10.553000000000001</v>
      </c>
      <c r="W224" s="85">
        <v>11.468999999999999</v>
      </c>
      <c r="X224" s="85">
        <v>12.464</v>
      </c>
      <c r="Y224" s="85">
        <v>13.532</v>
      </c>
    </row>
    <row r="225" spans="1:25" ht="12" x14ac:dyDescent="0.2">
      <c r="A225" s="81">
        <v>208</v>
      </c>
      <c r="B225" s="90" t="s">
        <v>203</v>
      </c>
      <c r="C225" s="83" t="s">
        <v>776</v>
      </c>
      <c r="D225" s="84">
        <v>630</v>
      </c>
      <c r="E225" s="85">
        <v>40.591999999999999</v>
      </c>
      <c r="F225" s="85">
        <v>42.432000000000002</v>
      </c>
      <c r="G225" s="85">
        <v>44.546999999999997</v>
      </c>
      <c r="H225" s="85">
        <v>51.524000000000001</v>
      </c>
      <c r="I225" s="85">
        <v>58.328000000000003</v>
      </c>
      <c r="J225" s="85">
        <v>62.77</v>
      </c>
      <c r="K225" s="85">
        <v>67.834999999999994</v>
      </c>
      <c r="L225" s="85">
        <v>84.316999999999993</v>
      </c>
      <c r="M225" s="85">
        <v>92.941999999999993</v>
      </c>
      <c r="N225" s="85">
        <v>93.728999999999999</v>
      </c>
      <c r="O225" s="85">
        <v>94.387</v>
      </c>
      <c r="P225" s="85">
        <v>94.111999999999995</v>
      </c>
      <c r="Q225" s="85">
        <v>93.825000000000003</v>
      </c>
      <c r="R225" s="85">
        <v>93.623999999999995</v>
      </c>
      <c r="S225" s="85">
        <v>93.581000000000003</v>
      </c>
      <c r="T225" s="85">
        <v>93.700999999999993</v>
      </c>
      <c r="U225" s="85">
        <v>93.974000000000004</v>
      </c>
      <c r="V225" s="85">
        <v>94.381</v>
      </c>
      <c r="W225" s="85">
        <v>94.841999999999999</v>
      </c>
      <c r="X225" s="85">
        <v>95.266000000000005</v>
      </c>
      <c r="Y225" s="85">
        <v>95.656999999999996</v>
      </c>
    </row>
    <row r="226" spans="1:25" ht="12" x14ac:dyDescent="0.2">
      <c r="A226" s="81">
        <v>209</v>
      </c>
      <c r="B226" s="90" t="s">
        <v>786</v>
      </c>
      <c r="C226" s="83" t="s">
        <v>776</v>
      </c>
      <c r="D226" s="84">
        <v>659</v>
      </c>
      <c r="E226" s="85">
        <v>26.518000000000001</v>
      </c>
      <c r="F226" s="85">
        <v>27.018000000000001</v>
      </c>
      <c r="G226" s="85">
        <v>27.643999999999998</v>
      </c>
      <c r="H226" s="85">
        <v>30.855</v>
      </c>
      <c r="I226" s="85">
        <v>34.140999999999998</v>
      </c>
      <c r="J226" s="85">
        <v>35.027000000000001</v>
      </c>
      <c r="K226" s="85">
        <v>35.881999999999998</v>
      </c>
      <c r="L226" s="85">
        <v>35.243000000000002</v>
      </c>
      <c r="M226" s="85">
        <v>34.609000000000002</v>
      </c>
      <c r="N226" s="85">
        <v>33.715000000000003</v>
      </c>
      <c r="O226" s="85">
        <v>32.777999999999999</v>
      </c>
      <c r="P226" s="85">
        <v>32.027999999999999</v>
      </c>
      <c r="Q226" s="85">
        <v>31.321999999999999</v>
      </c>
      <c r="R226" s="85">
        <v>30.827000000000002</v>
      </c>
      <c r="S226" s="85">
        <v>30.843</v>
      </c>
      <c r="T226" s="85">
        <v>31.367999999999999</v>
      </c>
      <c r="U226" s="85">
        <v>32.415999999999997</v>
      </c>
      <c r="V226" s="85">
        <v>34.011000000000003</v>
      </c>
      <c r="W226" s="85">
        <v>36.051000000000002</v>
      </c>
      <c r="X226" s="85">
        <v>38.164999999999999</v>
      </c>
      <c r="Y226" s="85">
        <v>40.325000000000003</v>
      </c>
    </row>
    <row r="227" spans="1:25" ht="12" x14ac:dyDescent="0.2">
      <c r="A227" s="81">
        <v>210</v>
      </c>
      <c r="B227" s="90" t="s">
        <v>204</v>
      </c>
      <c r="C227" s="83" t="s">
        <v>776</v>
      </c>
      <c r="D227" s="84">
        <v>662</v>
      </c>
      <c r="E227" s="85">
        <v>19.199000000000002</v>
      </c>
      <c r="F227" s="85">
        <v>20.306000000000001</v>
      </c>
      <c r="G227" s="85">
        <v>21.46</v>
      </c>
      <c r="H227" s="85">
        <v>22.66</v>
      </c>
      <c r="I227" s="85">
        <v>23.907</v>
      </c>
      <c r="J227" s="85">
        <v>25.2</v>
      </c>
      <c r="K227" s="85">
        <v>26.54</v>
      </c>
      <c r="L227" s="85">
        <v>27.922999999999998</v>
      </c>
      <c r="M227" s="85">
        <v>29.349</v>
      </c>
      <c r="N227" s="85">
        <v>28.765000000000001</v>
      </c>
      <c r="O227" s="85">
        <v>27.774000000000001</v>
      </c>
      <c r="P227" s="85">
        <v>23.085000000000001</v>
      </c>
      <c r="Q227" s="85">
        <v>18.45</v>
      </c>
      <c r="R227" s="85">
        <v>18.515000000000001</v>
      </c>
      <c r="S227" s="85">
        <v>18.841000000000001</v>
      </c>
      <c r="T227" s="85">
        <v>19.451000000000001</v>
      </c>
      <c r="U227" s="85">
        <v>20.364000000000001</v>
      </c>
      <c r="V227" s="85">
        <v>21.609000000000002</v>
      </c>
      <c r="W227" s="85">
        <v>23.181000000000001</v>
      </c>
      <c r="X227" s="85">
        <v>24.870999999999999</v>
      </c>
      <c r="Y227" s="85">
        <v>26.641999999999999</v>
      </c>
    </row>
    <row r="228" spans="1:25" ht="12" x14ac:dyDescent="0.2">
      <c r="A228" s="81">
        <v>211</v>
      </c>
      <c r="B228" s="90" t="s">
        <v>205</v>
      </c>
      <c r="C228" s="83" t="s">
        <v>776</v>
      </c>
      <c r="D228" s="84">
        <v>670</v>
      </c>
      <c r="E228" s="85">
        <v>21.704999999999998</v>
      </c>
      <c r="F228" s="85">
        <v>23.759</v>
      </c>
      <c r="G228" s="85">
        <v>25.943000000000001</v>
      </c>
      <c r="H228" s="85">
        <v>28.251999999999999</v>
      </c>
      <c r="I228" s="85">
        <v>30.683</v>
      </c>
      <c r="J228" s="85">
        <v>33.225000000000001</v>
      </c>
      <c r="K228" s="85">
        <v>35.869999999999997</v>
      </c>
      <c r="L228" s="85">
        <v>38.601999999999997</v>
      </c>
      <c r="M228" s="85">
        <v>41.408999999999999</v>
      </c>
      <c r="N228" s="85">
        <v>43.38</v>
      </c>
      <c r="O228" s="85">
        <v>45.186</v>
      </c>
      <c r="P228" s="85">
        <v>47.031999999999996</v>
      </c>
      <c r="Q228" s="85">
        <v>48.960999999999999</v>
      </c>
      <c r="R228" s="85">
        <v>50.963999999999999</v>
      </c>
      <c r="S228" s="85">
        <v>53.031999999999996</v>
      </c>
      <c r="T228" s="85">
        <v>55.152000000000001</v>
      </c>
      <c r="U228" s="85">
        <v>57.292999999999999</v>
      </c>
      <c r="V228" s="85">
        <v>59.41</v>
      </c>
      <c r="W228" s="85">
        <v>61.493000000000002</v>
      </c>
      <c r="X228" s="85">
        <v>63.533999999999999</v>
      </c>
      <c r="Y228" s="85">
        <v>65.527000000000001</v>
      </c>
    </row>
    <row r="229" spans="1:25" ht="12" x14ac:dyDescent="0.2">
      <c r="A229" s="81">
        <v>212</v>
      </c>
      <c r="B229" s="90" t="s">
        <v>557</v>
      </c>
      <c r="C229" s="83" t="s">
        <v>776</v>
      </c>
      <c r="D229" s="84">
        <v>534</v>
      </c>
      <c r="E229" s="85">
        <v>100</v>
      </c>
      <c r="F229" s="85">
        <v>100</v>
      </c>
      <c r="G229" s="85">
        <v>100</v>
      </c>
      <c r="H229" s="85">
        <v>100</v>
      </c>
      <c r="I229" s="85">
        <v>100</v>
      </c>
      <c r="J229" s="85">
        <v>100</v>
      </c>
      <c r="K229" s="85">
        <v>100</v>
      </c>
      <c r="L229" s="85">
        <v>100</v>
      </c>
      <c r="M229" s="85">
        <v>100</v>
      </c>
      <c r="N229" s="85">
        <v>100</v>
      </c>
      <c r="O229" s="85">
        <v>100</v>
      </c>
      <c r="P229" s="85">
        <v>100</v>
      </c>
      <c r="Q229" s="85">
        <v>100</v>
      </c>
      <c r="R229" s="85">
        <v>100</v>
      </c>
      <c r="S229" s="85">
        <v>100</v>
      </c>
      <c r="T229" s="85">
        <v>100</v>
      </c>
      <c r="U229" s="85">
        <v>100</v>
      </c>
      <c r="V229" s="85">
        <v>100</v>
      </c>
      <c r="W229" s="85">
        <v>100</v>
      </c>
      <c r="X229" s="85">
        <v>100</v>
      </c>
      <c r="Y229" s="85">
        <v>100</v>
      </c>
    </row>
    <row r="230" spans="1:25" ht="12" x14ac:dyDescent="0.2">
      <c r="A230" s="81">
        <v>213</v>
      </c>
      <c r="B230" s="90" t="s">
        <v>206</v>
      </c>
      <c r="C230" s="83" t="s">
        <v>776</v>
      </c>
      <c r="D230" s="84">
        <v>780</v>
      </c>
      <c r="E230" s="85">
        <v>26.26</v>
      </c>
      <c r="F230" s="85">
        <v>30.059000000000001</v>
      </c>
      <c r="G230" s="85">
        <v>34.155000000000001</v>
      </c>
      <c r="H230" s="85">
        <v>38.497999999999998</v>
      </c>
      <c r="I230" s="85">
        <v>43.034999999999997</v>
      </c>
      <c r="J230" s="85">
        <v>47.691000000000003</v>
      </c>
      <c r="K230" s="85">
        <v>52.283999999999999</v>
      </c>
      <c r="L230" s="85">
        <v>53.204999999999998</v>
      </c>
      <c r="M230" s="85">
        <v>54.124000000000002</v>
      </c>
      <c r="N230" s="85">
        <v>55.04</v>
      </c>
      <c r="O230" s="85">
        <v>55.905000000000001</v>
      </c>
      <c r="P230" s="85">
        <v>54.966999999999999</v>
      </c>
      <c r="Q230" s="85">
        <v>54.024999999999999</v>
      </c>
      <c r="R230" s="85">
        <v>53.319000000000003</v>
      </c>
      <c r="S230" s="85">
        <v>53.213999999999999</v>
      </c>
      <c r="T230" s="85">
        <v>53.709000000000003</v>
      </c>
      <c r="U230" s="85">
        <v>54.8</v>
      </c>
      <c r="V230" s="85">
        <v>56.476999999999997</v>
      </c>
      <c r="W230" s="85">
        <v>58.576999999999998</v>
      </c>
      <c r="X230" s="85">
        <v>60.667999999999999</v>
      </c>
      <c r="Y230" s="85">
        <v>62.720999999999997</v>
      </c>
    </row>
    <row r="231" spans="1:25" ht="12" x14ac:dyDescent="0.2">
      <c r="A231" s="81">
        <v>214</v>
      </c>
      <c r="B231" s="90" t="s">
        <v>544</v>
      </c>
      <c r="C231" s="83" t="s">
        <v>776</v>
      </c>
      <c r="D231" s="84">
        <v>796</v>
      </c>
      <c r="E231" s="85">
        <v>47.2</v>
      </c>
      <c r="F231" s="85">
        <v>47.405000000000001</v>
      </c>
      <c r="G231" s="85">
        <v>47.679000000000002</v>
      </c>
      <c r="H231" s="85">
        <v>49.392000000000003</v>
      </c>
      <c r="I231" s="85">
        <v>51.106000000000002</v>
      </c>
      <c r="J231" s="85">
        <v>53.063000000000002</v>
      </c>
      <c r="K231" s="85">
        <v>55.259</v>
      </c>
      <c r="L231" s="85">
        <v>65.438999999999993</v>
      </c>
      <c r="M231" s="85">
        <v>74.343000000000004</v>
      </c>
      <c r="N231" s="85">
        <v>79.927999999999997</v>
      </c>
      <c r="O231" s="85">
        <v>84.55</v>
      </c>
      <c r="P231" s="85">
        <v>87.745000000000005</v>
      </c>
      <c r="Q231" s="85">
        <v>90.227999999999994</v>
      </c>
      <c r="R231" s="85">
        <v>92.194999999999993</v>
      </c>
      <c r="S231" s="85">
        <v>93.605000000000004</v>
      </c>
      <c r="T231" s="85">
        <v>94.605999999999995</v>
      </c>
      <c r="U231" s="85">
        <v>95.311000000000007</v>
      </c>
      <c r="V231" s="85">
        <v>95.795000000000002</v>
      </c>
      <c r="W231" s="85">
        <v>96.122</v>
      </c>
      <c r="X231" s="85">
        <v>96.411000000000001</v>
      </c>
      <c r="Y231" s="85">
        <v>96.679000000000002</v>
      </c>
    </row>
    <row r="232" spans="1:25" ht="12" x14ac:dyDescent="0.2">
      <c r="A232" s="81">
        <v>215</v>
      </c>
      <c r="B232" s="90" t="s">
        <v>207</v>
      </c>
      <c r="C232" s="83" t="s">
        <v>776</v>
      </c>
      <c r="D232" s="84">
        <v>850</v>
      </c>
      <c r="E232" s="85">
        <v>58.344000000000001</v>
      </c>
      <c r="F232" s="85">
        <v>57.212000000000003</v>
      </c>
      <c r="G232" s="85">
        <v>56.476999999999997</v>
      </c>
      <c r="H232" s="85">
        <v>63.279000000000003</v>
      </c>
      <c r="I232" s="85">
        <v>69.591999999999999</v>
      </c>
      <c r="J232" s="85">
        <v>75.245000000000005</v>
      </c>
      <c r="K232" s="85">
        <v>80.147000000000006</v>
      </c>
      <c r="L232" s="85">
        <v>84.28</v>
      </c>
      <c r="M232" s="85">
        <v>87.685000000000002</v>
      </c>
      <c r="N232" s="85">
        <v>90.436999999999998</v>
      </c>
      <c r="O232" s="85">
        <v>92.585999999999999</v>
      </c>
      <c r="P232" s="85">
        <v>93.664000000000001</v>
      </c>
      <c r="Q232" s="85">
        <v>94.593999999999994</v>
      </c>
      <c r="R232" s="85">
        <v>95.35</v>
      </c>
      <c r="S232" s="85">
        <v>95.938999999999993</v>
      </c>
      <c r="T232" s="85">
        <v>96.397000000000006</v>
      </c>
      <c r="U232" s="85">
        <v>96.751999999999995</v>
      </c>
      <c r="V232" s="85">
        <v>97.025000000000006</v>
      </c>
      <c r="W232" s="85">
        <v>97.248000000000005</v>
      </c>
      <c r="X232" s="85">
        <v>97.454999999999998</v>
      </c>
      <c r="Y232" s="85">
        <v>97.646000000000001</v>
      </c>
    </row>
    <row r="233" spans="1:25" ht="12" x14ac:dyDescent="0.2">
      <c r="A233" s="81">
        <v>216</v>
      </c>
      <c r="B233" s="89" t="s">
        <v>208</v>
      </c>
      <c r="C233" s="83" t="s">
        <v>776</v>
      </c>
      <c r="D233" s="84">
        <v>916</v>
      </c>
      <c r="E233" s="85">
        <v>39.223261403458295</v>
      </c>
      <c r="F233" s="85">
        <v>42.754260420502341</v>
      </c>
      <c r="G233" s="85">
        <v>46.360247348173786</v>
      </c>
      <c r="H233" s="85">
        <v>50.083264531266117</v>
      </c>
      <c r="I233" s="85">
        <v>53.729532994829476</v>
      </c>
      <c r="J233" s="85">
        <v>57.121095966994453</v>
      </c>
      <c r="K233" s="85">
        <v>60.292478715300405</v>
      </c>
      <c r="L233" s="85">
        <v>62.697817896876053</v>
      </c>
      <c r="M233" s="85">
        <v>65.034512867999553</v>
      </c>
      <c r="N233" s="85">
        <v>67.120908069805779</v>
      </c>
      <c r="O233" s="85">
        <v>68.699974446386562</v>
      </c>
      <c r="P233" s="85">
        <v>70.348063543060519</v>
      </c>
      <c r="Q233" s="85">
        <v>72.065153723520368</v>
      </c>
      <c r="R233" s="85">
        <v>73.741838341817228</v>
      </c>
      <c r="S233" s="85">
        <v>75.365098314017104</v>
      </c>
      <c r="T233" s="85">
        <v>76.945048883531157</v>
      </c>
      <c r="U233" s="85">
        <v>78.481870826602815</v>
      </c>
      <c r="V233" s="85">
        <v>79.974227867579245</v>
      </c>
      <c r="W233" s="85">
        <v>81.403942966445285</v>
      </c>
      <c r="X233" s="85">
        <v>82.762295690020821</v>
      </c>
      <c r="Y233" s="85">
        <v>84.04942573897992</v>
      </c>
    </row>
    <row r="234" spans="1:25" ht="12" x14ac:dyDescent="0.2">
      <c r="A234" s="81">
        <v>217</v>
      </c>
      <c r="B234" s="90" t="s">
        <v>209</v>
      </c>
      <c r="C234" s="83" t="s">
        <v>776</v>
      </c>
      <c r="D234" s="84">
        <v>84</v>
      </c>
      <c r="E234" s="85">
        <v>55.287999999999997</v>
      </c>
      <c r="F234" s="85">
        <v>54.680999999999997</v>
      </c>
      <c r="G234" s="85">
        <v>54.027999999999999</v>
      </c>
      <c r="H234" s="85">
        <v>52.481000000000002</v>
      </c>
      <c r="I234" s="85">
        <v>50.963000000000001</v>
      </c>
      <c r="J234" s="85">
        <v>50.170999999999999</v>
      </c>
      <c r="K234" s="85">
        <v>49.374000000000002</v>
      </c>
      <c r="L234" s="85">
        <v>48.418999999999997</v>
      </c>
      <c r="M234" s="85">
        <v>47.465000000000003</v>
      </c>
      <c r="N234" s="85">
        <v>46.424999999999997</v>
      </c>
      <c r="O234" s="85">
        <v>45.398000000000003</v>
      </c>
      <c r="P234" s="85">
        <v>45.313000000000002</v>
      </c>
      <c r="Q234" s="85">
        <v>45.228000000000002</v>
      </c>
      <c r="R234" s="85">
        <v>45.405999999999999</v>
      </c>
      <c r="S234" s="85">
        <v>46.024999999999999</v>
      </c>
      <c r="T234" s="85">
        <v>47.085000000000001</v>
      </c>
      <c r="U234" s="85">
        <v>48.588000000000001</v>
      </c>
      <c r="V234" s="85">
        <v>50.529000000000003</v>
      </c>
      <c r="W234" s="85">
        <v>52.725000000000001</v>
      </c>
      <c r="X234" s="85">
        <v>54.911000000000001</v>
      </c>
      <c r="Y234" s="85">
        <v>57.076999999999998</v>
      </c>
    </row>
    <row r="235" spans="1:25" ht="12" x14ac:dyDescent="0.2">
      <c r="A235" s="81">
        <v>218</v>
      </c>
      <c r="B235" s="90" t="s">
        <v>210</v>
      </c>
      <c r="C235" s="83" t="s">
        <v>776</v>
      </c>
      <c r="D235" s="84">
        <v>188</v>
      </c>
      <c r="E235" s="85">
        <v>33.508000000000003</v>
      </c>
      <c r="F235" s="85">
        <v>33.880000000000003</v>
      </c>
      <c r="G235" s="85">
        <v>34.253999999999998</v>
      </c>
      <c r="H235" s="85">
        <v>35.790999999999997</v>
      </c>
      <c r="I235" s="85">
        <v>38.826999999999998</v>
      </c>
      <c r="J235" s="85">
        <v>41.348999999999997</v>
      </c>
      <c r="K235" s="85">
        <v>43.098999999999997</v>
      </c>
      <c r="L235" s="85">
        <v>45.445</v>
      </c>
      <c r="M235" s="85">
        <v>50.003</v>
      </c>
      <c r="N235" s="85">
        <v>54.561</v>
      </c>
      <c r="O235" s="85">
        <v>59.052</v>
      </c>
      <c r="P235" s="85">
        <v>65.671999999999997</v>
      </c>
      <c r="Q235" s="85">
        <v>71.736000000000004</v>
      </c>
      <c r="R235" s="85">
        <v>76.861999999999995</v>
      </c>
      <c r="S235" s="85">
        <v>80.771000000000001</v>
      </c>
      <c r="T235" s="85">
        <v>83.679000000000002</v>
      </c>
      <c r="U235" s="85">
        <v>85.787999999999997</v>
      </c>
      <c r="V235" s="85">
        <v>87.259</v>
      </c>
      <c r="W235" s="85">
        <v>88.302000000000007</v>
      </c>
      <c r="X235" s="85">
        <v>89.254999999999995</v>
      </c>
      <c r="Y235" s="85">
        <v>90.14</v>
      </c>
    </row>
    <row r="236" spans="1:25" ht="12" x14ac:dyDescent="0.2">
      <c r="A236" s="81">
        <v>219</v>
      </c>
      <c r="B236" s="90" t="s">
        <v>211</v>
      </c>
      <c r="C236" s="83" t="s">
        <v>776</v>
      </c>
      <c r="D236" s="84">
        <v>222</v>
      </c>
      <c r="E236" s="85">
        <v>36.509</v>
      </c>
      <c r="F236" s="85">
        <v>37.427</v>
      </c>
      <c r="G236" s="85">
        <v>38.353999999999999</v>
      </c>
      <c r="H236" s="85">
        <v>38.930999999999997</v>
      </c>
      <c r="I236" s="85">
        <v>39.439</v>
      </c>
      <c r="J236" s="85">
        <v>41.551000000000002</v>
      </c>
      <c r="K236" s="85">
        <v>44.098999999999997</v>
      </c>
      <c r="L236" s="85">
        <v>46.677</v>
      </c>
      <c r="M236" s="85">
        <v>49.274000000000001</v>
      </c>
      <c r="N236" s="85">
        <v>53.988</v>
      </c>
      <c r="O236" s="85">
        <v>58.911999999999999</v>
      </c>
      <c r="P236" s="85">
        <v>61.648000000000003</v>
      </c>
      <c r="Q236" s="85">
        <v>65.451999999999998</v>
      </c>
      <c r="R236" s="85">
        <v>69.7</v>
      </c>
      <c r="S236" s="85">
        <v>73.444000000000003</v>
      </c>
      <c r="T236" s="85">
        <v>76.575999999999993</v>
      </c>
      <c r="U236" s="85">
        <v>79.153000000000006</v>
      </c>
      <c r="V236" s="85">
        <v>81.234999999999999</v>
      </c>
      <c r="W236" s="85">
        <v>82.88</v>
      </c>
      <c r="X236" s="85">
        <v>84.242999999999995</v>
      </c>
      <c r="Y236" s="85">
        <v>85.516999999999996</v>
      </c>
    </row>
    <row r="237" spans="1:25" ht="12" x14ac:dyDescent="0.2">
      <c r="A237" s="81">
        <v>220</v>
      </c>
      <c r="B237" s="90" t="s">
        <v>212</v>
      </c>
      <c r="C237" s="83" t="s">
        <v>776</v>
      </c>
      <c r="D237" s="84">
        <v>320</v>
      </c>
      <c r="E237" s="85">
        <v>25.064</v>
      </c>
      <c r="F237" s="85">
        <v>27.992000000000001</v>
      </c>
      <c r="G237" s="85">
        <v>31.120999999999999</v>
      </c>
      <c r="H237" s="85">
        <v>33.988999999999997</v>
      </c>
      <c r="I237" s="85">
        <v>35.545000000000002</v>
      </c>
      <c r="J237" s="85">
        <v>37.125</v>
      </c>
      <c r="K237" s="85">
        <v>38.723999999999997</v>
      </c>
      <c r="L237" s="85">
        <v>40.347000000000001</v>
      </c>
      <c r="M237" s="85">
        <v>41.991999999999997</v>
      </c>
      <c r="N237" s="85">
        <v>43.654000000000003</v>
      </c>
      <c r="O237" s="85">
        <v>45.332000000000001</v>
      </c>
      <c r="P237" s="85">
        <v>46.912999999999997</v>
      </c>
      <c r="Q237" s="85">
        <v>48.402999999999999</v>
      </c>
      <c r="R237" s="85">
        <v>49.970999999999997</v>
      </c>
      <c r="S237" s="85">
        <v>51.835999999999999</v>
      </c>
      <c r="T237" s="85">
        <v>53.996000000000002</v>
      </c>
      <c r="U237" s="85">
        <v>56.423000000000002</v>
      </c>
      <c r="V237" s="85">
        <v>59.073</v>
      </c>
      <c r="W237" s="85">
        <v>61.845999999999997</v>
      </c>
      <c r="X237" s="85">
        <v>64.566000000000003</v>
      </c>
      <c r="Y237" s="85">
        <v>67.194999999999993</v>
      </c>
    </row>
    <row r="238" spans="1:25" ht="12" x14ac:dyDescent="0.2">
      <c r="A238" s="81">
        <v>221</v>
      </c>
      <c r="B238" s="90" t="s">
        <v>213</v>
      </c>
      <c r="C238" s="83" t="s">
        <v>776</v>
      </c>
      <c r="D238" s="84">
        <v>340</v>
      </c>
      <c r="E238" s="85">
        <v>17.577999999999999</v>
      </c>
      <c r="F238" s="85">
        <v>20.038</v>
      </c>
      <c r="G238" s="85">
        <v>22.747</v>
      </c>
      <c r="H238" s="85">
        <v>25.704000000000001</v>
      </c>
      <c r="I238" s="85">
        <v>28.902000000000001</v>
      </c>
      <c r="J238" s="85">
        <v>32.11</v>
      </c>
      <c r="K238" s="85">
        <v>34.869999999999997</v>
      </c>
      <c r="L238" s="85">
        <v>37.734999999999999</v>
      </c>
      <c r="M238" s="85">
        <v>40.46</v>
      </c>
      <c r="N238" s="85">
        <v>42.941000000000003</v>
      </c>
      <c r="O238" s="85">
        <v>45.457999999999998</v>
      </c>
      <c r="P238" s="85">
        <v>48.585000000000001</v>
      </c>
      <c r="Q238" s="85">
        <v>51.884999999999998</v>
      </c>
      <c r="R238" s="85">
        <v>55.164999999999999</v>
      </c>
      <c r="S238" s="85">
        <v>58.359000000000002</v>
      </c>
      <c r="T238" s="85">
        <v>61.417000000000002</v>
      </c>
      <c r="U238" s="85">
        <v>64.307000000000002</v>
      </c>
      <c r="V238" s="85">
        <v>66.998000000000005</v>
      </c>
      <c r="W238" s="85">
        <v>69.450999999999993</v>
      </c>
      <c r="X238" s="85">
        <v>71.736999999999995</v>
      </c>
      <c r="Y238" s="85">
        <v>73.915999999999997</v>
      </c>
    </row>
    <row r="239" spans="1:25" ht="12" x14ac:dyDescent="0.2">
      <c r="A239" s="81">
        <v>222</v>
      </c>
      <c r="B239" s="90" t="s">
        <v>214</v>
      </c>
      <c r="C239" s="83" t="s">
        <v>776</v>
      </c>
      <c r="D239" s="84">
        <v>484</v>
      </c>
      <c r="E239" s="85">
        <v>42.655000000000001</v>
      </c>
      <c r="F239" s="85">
        <v>46.68</v>
      </c>
      <c r="G239" s="85">
        <v>50.753</v>
      </c>
      <c r="H239" s="85">
        <v>54.930999999999997</v>
      </c>
      <c r="I239" s="85">
        <v>59.021000000000001</v>
      </c>
      <c r="J239" s="85">
        <v>62.759</v>
      </c>
      <c r="K239" s="85">
        <v>66.338999999999999</v>
      </c>
      <c r="L239" s="85">
        <v>68.95</v>
      </c>
      <c r="M239" s="85">
        <v>71.418999999999997</v>
      </c>
      <c r="N239" s="85">
        <v>73.367999999999995</v>
      </c>
      <c r="O239" s="85">
        <v>74.721999999999994</v>
      </c>
      <c r="P239" s="85">
        <v>76.308000000000007</v>
      </c>
      <c r="Q239" s="85">
        <v>77.814999999999998</v>
      </c>
      <c r="R239" s="85">
        <v>79.284999999999997</v>
      </c>
      <c r="S239" s="85">
        <v>80.730999999999995</v>
      </c>
      <c r="T239" s="85">
        <v>82.14</v>
      </c>
      <c r="U239" s="85">
        <v>83.501000000000005</v>
      </c>
      <c r="V239" s="85">
        <v>84.799000000000007</v>
      </c>
      <c r="W239" s="85">
        <v>86.018000000000001</v>
      </c>
      <c r="X239" s="85">
        <v>87.153000000000006</v>
      </c>
      <c r="Y239" s="85">
        <v>88.209000000000003</v>
      </c>
    </row>
    <row r="240" spans="1:25" ht="12" x14ac:dyDescent="0.2">
      <c r="A240" s="81">
        <v>223</v>
      </c>
      <c r="B240" s="90" t="s">
        <v>215</v>
      </c>
      <c r="C240" s="83" t="s">
        <v>776</v>
      </c>
      <c r="D240" s="84">
        <v>558</v>
      </c>
      <c r="E240" s="85">
        <v>35.195999999999998</v>
      </c>
      <c r="F240" s="85">
        <v>37.363</v>
      </c>
      <c r="G240" s="85">
        <v>39.581000000000003</v>
      </c>
      <c r="H240" s="85">
        <v>42.707000000000001</v>
      </c>
      <c r="I240" s="85">
        <v>47.03</v>
      </c>
      <c r="J240" s="85">
        <v>48.898000000000003</v>
      </c>
      <c r="K240" s="85">
        <v>50.292000000000002</v>
      </c>
      <c r="L240" s="85">
        <v>51.683999999999997</v>
      </c>
      <c r="M240" s="85">
        <v>53.075000000000003</v>
      </c>
      <c r="N240" s="85">
        <v>54.436999999999998</v>
      </c>
      <c r="O240" s="85">
        <v>55.185000000000002</v>
      </c>
      <c r="P240" s="85">
        <v>55.935000000000002</v>
      </c>
      <c r="Q240" s="85">
        <v>56.917000000000002</v>
      </c>
      <c r="R240" s="85">
        <v>57.895000000000003</v>
      </c>
      <c r="S240" s="85">
        <v>59.012</v>
      </c>
      <c r="T240" s="85">
        <v>60.475000000000001</v>
      </c>
      <c r="U240" s="85">
        <v>62.262999999999998</v>
      </c>
      <c r="V240" s="85">
        <v>64.340999999999994</v>
      </c>
      <c r="W240" s="85">
        <v>66.658000000000001</v>
      </c>
      <c r="X240" s="85">
        <v>69.078999999999994</v>
      </c>
      <c r="Y240" s="85">
        <v>71.411000000000001</v>
      </c>
    </row>
    <row r="241" spans="1:25" ht="12" x14ac:dyDescent="0.2">
      <c r="A241" s="81">
        <v>224</v>
      </c>
      <c r="B241" s="90" t="s">
        <v>216</v>
      </c>
      <c r="C241" s="83" t="s">
        <v>776</v>
      </c>
      <c r="D241" s="84">
        <v>591</v>
      </c>
      <c r="E241" s="85">
        <v>35.762999999999998</v>
      </c>
      <c r="F241" s="85">
        <v>38.469000000000001</v>
      </c>
      <c r="G241" s="85">
        <v>41.249000000000002</v>
      </c>
      <c r="H241" s="85">
        <v>44.430999999999997</v>
      </c>
      <c r="I241" s="85">
        <v>47.64</v>
      </c>
      <c r="J241" s="85">
        <v>49.037999999999997</v>
      </c>
      <c r="K241" s="85">
        <v>50.447000000000003</v>
      </c>
      <c r="L241" s="85">
        <v>52.143000000000001</v>
      </c>
      <c r="M241" s="85">
        <v>53.902999999999999</v>
      </c>
      <c r="N241" s="85">
        <v>58.140999999999998</v>
      </c>
      <c r="O241" s="85">
        <v>62.198</v>
      </c>
      <c r="P241" s="85">
        <v>63.682000000000002</v>
      </c>
      <c r="Q241" s="85">
        <v>65.14</v>
      </c>
      <c r="R241" s="85">
        <v>66.695999999999998</v>
      </c>
      <c r="S241" s="85">
        <v>68.414000000000001</v>
      </c>
      <c r="T241" s="85">
        <v>70.268000000000001</v>
      </c>
      <c r="U241" s="85">
        <v>72.222999999999999</v>
      </c>
      <c r="V241" s="85">
        <v>74.233999999999995</v>
      </c>
      <c r="W241" s="85">
        <v>76.209000000000003</v>
      </c>
      <c r="X241" s="85">
        <v>78.078999999999994</v>
      </c>
      <c r="Y241" s="85">
        <v>79.84</v>
      </c>
    </row>
    <row r="242" spans="1:25" ht="12" x14ac:dyDescent="0.2">
      <c r="A242" s="81">
        <v>225</v>
      </c>
      <c r="B242" s="89" t="s">
        <v>217</v>
      </c>
      <c r="C242" s="83" t="s">
        <v>776</v>
      </c>
      <c r="D242" s="84">
        <v>931</v>
      </c>
      <c r="E242" s="85">
        <v>42.742132282903796</v>
      </c>
      <c r="F242" s="85">
        <v>47.20598180888674</v>
      </c>
      <c r="G242" s="85">
        <v>51.756855729422057</v>
      </c>
      <c r="H242" s="85">
        <v>56.033293819856986</v>
      </c>
      <c r="I242" s="85">
        <v>59.997052614747084</v>
      </c>
      <c r="J242" s="85">
        <v>63.841131564164186</v>
      </c>
      <c r="K242" s="85">
        <v>67.576880033497531</v>
      </c>
      <c r="L242" s="85">
        <v>71.054837944302946</v>
      </c>
      <c r="M242" s="85">
        <v>74.196053982879292</v>
      </c>
      <c r="N242" s="85">
        <v>76.954863094341405</v>
      </c>
      <c r="O242" s="85">
        <v>79.611598565456859</v>
      </c>
      <c r="P242" s="85">
        <v>81.096062140422092</v>
      </c>
      <c r="Q242" s="85">
        <v>82.371243918908732</v>
      </c>
      <c r="R242" s="85">
        <v>83.510585372842456</v>
      </c>
      <c r="S242" s="85">
        <v>84.562018820399175</v>
      </c>
      <c r="T242" s="85">
        <v>85.571684292237819</v>
      </c>
      <c r="U242" s="85">
        <v>86.546426574264743</v>
      </c>
      <c r="V242" s="85">
        <v>87.490508261046969</v>
      </c>
      <c r="W242" s="85">
        <v>88.407137814343713</v>
      </c>
      <c r="X242" s="85">
        <v>89.289612462431208</v>
      </c>
      <c r="Y242" s="85">
        <v>90.120253439001701</v>
      </c>
    </row>
    <row r="243" spans="1:25" ht="12" x14ac:dyDescent="0.2">
      <c r="A243" s="81">
        <v>226</v>
      </c>
      <c r="B243" s="90" t="s">
        <v>218</v>
      </c>
      <c r="C243" s="83" t="s">
        <v>776</v>
      </c>
      <c r="D243" s="84">
        <v>32</v>
      </c>
      <c r="E243" s="85">
        <v>65.338999999999999</v>
      </c>
      <c r="F243" s="85">
        <v>69.632999999999996</v>
      </c>
      <c r="G243" s="85">
        <v>73.611000000000004</v>
      </c>
      <c r="H243" s="85">
        <v>76.369</v>
      </c>
      <c r="I243" s="85">
        <v>78.88</v>
      </c>
      <c r="J243" s="85">
        <v>80.968999999999994</v>
      </c>
      <c r="K243" s="85">
        <v>82.887</v>
      </c>
      <c r="L243" s="85">
        <v>85.037999999999997</v>
      </c>
      <c r="M243" s="85">
        <v>86.983999999999995</v>
      </c>
      <c r="N243" s="85">
        <v>88.164000000000001</v>
      </c>
      <c r="O243" s="85">
        <v>89.141999999999996</v>
      </c>
      <c r="P243" s="85">
        <v>90.031000000000006</v>
      </c>
      <c r="Q243" s="85">
        <v>90.849000000000004</v>
      </c>
      <c r="R243" s="85">
        <v>91.503</v>
      </c>
      <c r="S243" s="85">
        <v>92.111000000000004</v>
      </c>
      <c r="T243" s="85">
        <v>92.692999999999998</v>
      </c>
      <c r="U243" s="85">
        <v>93.248999999999995</v>
      </c>
      <c r="V243" s="85">
        <v>93.777000000000001</v>
      </c>
      <c r="W243" s="85">
        <v>94.275999999999996</v>
      </c>
      <c r="X243" s="85">
        <v>94.744</v>
      </c>
      <c r="Y243" s="85">
        <v>95.176000000000002</v>
      </c>
    </row>
    <row r="244" spans="1:25" ht="12" x14ac:dyDescent="0.2">
      <c r="A244" s="81">
        <v>227</v>
      </c>
      <c r="B244" s="90" t="s">
        <v>219</v>
      </c>
      <c r="C244" s="83" t="s">
        <v>776</v>
      </c>
      <c r="D244" s="84">
        <v>68</v>
      </c>
      <c r="E244" s="85">
        <v>33.847999999999999</v>
      </c>
      <c r="F244" s="85">
        <v>35.290999999999997</v>
      </c>
      <c r="G244" s="85">
        <v>36.762</v>
      </c>
      <c r="H244" s="85">
        <v>38.256999999999998</v>
      </c>
      <c r="I244" s="85">
        <v>39.776000000000003</v>
      </c>
      <c r="J244" s="85">
        <v>41.314</v>
      </c>
      <c r="K244" s="85">
        <v>45.451000000000001</v>
      </c>
      <c r="L244" s="85">
        <v>50.518999999999998</v>
      </c>
      <c r="M244" s="85">
        <v>55.576999999999998</v>
      </c>
      <c r="N244" s="85">
        <v>59.15</v>
      </c>
      <c r="O244" s="85">
        <v>61.786999999999999</v>
      </c>
      <c r="P244" s="85">
        <v>64.17</v>
      </c>
      <c r="Q244" s="85">
        <v>66.430000000000007</v>
      </c>
      <c r="R244" s="85">
        <v>68.393000000000001</v>
      </c>
      <c r="S244" s="85">
        <v>70.123000000000005</v>
      </c>
      <c r="T244" s="85">
        <v>71.905000000000001</v>
      </c>
      <c r="U244" s="85">
        <v>73.721000000000004</v>
      </c>
      <c r="V244" s="85">
        <v>75.548000000000002</v>
      </c>
      <c r="W244" s="85">
        <v>77.356999999999999</v>
      </c>
      <c r="X244" s="85">
        <v>79.106999999999999</v>
      </c>
      <c r="Y244" s="85">
        <v>80.760000000000005</v>
      </c>
    </row>
    <row r="245" spans="1:25" ht="12" x14ac:dyDescent="0.2">
      <c r="A245" s="81">
        <v>228</v>
      </c>
      <c r="B245" s="90" t="s">
        <v>220</v>
      </c>
      <c r="C245" s="83" t="s">
        <v>776</v>
      </c>
      <c r="D245" s="84">
        <v>76</v>
      </c>
      <c r="E245" s="85">
        <v>36.159999999999997</v>
      </c>
      <c r="F245" s="85">
        <v>41.057000000000002</v>
      </c>
      <c r="G245" s="85">
        <v>46.139000000000003</v>
      </c>
      <c r="H245" s="85">
        <v>51.036999999999999</v>
      </c>
      <c r="I245" s="85">
        <v>55.908999999999999</v>
      </c>
      <c r="J245" s="85">
        <v>60.789000000000001</v>
      </c>
      <c r="K245" s="85">
        <v>65.468000000000004</v>
      </c>
      <c r="L245" s="85">
        <v>69.861999999999995</v>
      </c>
      <c r="M245" s="85">
        <v>73.921999999999997</v>
      </c>
      <c r="N245" s="85">
        <v>77.61</v>
      </c>
      <c r="O245" s="85">
        <v>81.191999999999993</v>
      </c>
      <c r="P245" s="85">
        <v>82.834000000000003</v>
      </c>
      <c r="Q245" s="85">
        <v>84.334999999999994</v>
      </c>
      <c r="R245" s="85">
        <v>85.77</v>
      </c>
      <c r="S245" s="85">
        <v>87.072999999999993</v>
      </c>
      <c r="T245" s="85">
        <v>88.238</v>
      </c>
      <c r="U245" s="85">
        <v>89.278000000000006</v>
      </c>
      <c r="V245" s="85">
        <v>90.200999999999993</v>
      </c>
      <c r="W245" s="85">
        <v>91.016999999999996</v>
      </c>
      <c r="X245" s="85">
        <v>91.748000000000005</v>
      </c>
      <c r="Y245" s="85">
        <v>92.426000000000002</v>
      </c>
    </row>
    <row r="246" spans="1:25" ht="12" x14ac:dyDescent="0.2">
      <c r="A246" s="81">
        <v>229</v>
      </c>
      <c r="B246" s="90" t="s">
        <v>221</v>
      </c>
      <c r="C246" s="83" t="s">
        <v>776</v>
      </c>
      <c r="D246" s="84">
        <v>152</v>
      </c>
      <c r="E246" s="85">
        <v>58.420999999999999</v>
      </c>
      <c r="F246" s="85">
        <v>63.253999999999998</v>
      </c>
      <c r="G246" s="85">
        <v>67.835999999999999</v>
      </c>
      <c r="H246" s="85">
        <v>71.695999999999998</v>
      </c>
      <c r="I246" s="85">
        <v>75.227000000000004</v>
      </c>
      <c r="J246" s="85">
        <v>78.385999999999996</v>
      </c>
      <c r="K246" s="85">
        <v>81.242999999999995</v>
      </c>
      <c r="L246" s="85">
        <v>82.623999999999995</v>
      </c>
      <c r="M246" s="85">
        <v>83.271000000000001</v>
      </c>
      <c r="N246" s="85">
        <v>84.545000000000002</v>
      </c>
      <c r="O246" s="85">
        <v>86.072999999999993</v>
      </c>
      <c r="P246" s="85">
        <v>86.783000000000001</v>
      </c>
      <c r="Q246" s="85">
        <v>87.073999999999998</v>
      </c>
      <c r="R246" s="85">
        <v>87.36</v>
      </c>
      <c r="S246" s="85">
        <v>87.727000000000004</v>
      </c>
      <c r="T246" s="85">
        <v>88.225999999999999</v>
      </c>
      <c r="U246" s="85">
        <v>88.838999999999999</v>
      </c>
      <c r="V246" s="85">
        <v>89.546999999999997</v>
      </c>
      <c r="W246" s="85">
        <v>90.326999999999998</v>
      </c>
      <c r="X246" s="85">
        <v>91.113</v>
      </c>
      <c r="Y246" s="85">
        <v>91.841999999999999</v>
      </c>
    </row>
    <row r="247" spans="1:25" ht="12" x14ac:dyDescent="0.2">
      <c r="A247" s="81">
        <v>230</v>
      </c>
      <c r="B247" s="90" t="s">
        <v>222</v>
      </c>
      <c r="C247" s="83" t="s">
        <v>776</v>
      </c>
      <c r="D247" s="84">
        <v>170</v>
      </c>
      <c r="E247" s="85">
        <v>32.600999999999999</v>
      </c>
      <c r="F247" s="85">
        <v>39.222999999999999</v>
      </c>
      <c r="G247" s="85">
        <v>46.268000000000001</v>
      </c>
      <c r="H247" s="85">
        <v>52.82</v>
      </c>
      <c r="I247" s="85">
        <v>56.634999999999998</v>
      </c>
      <c r="J247" s="85">
        <v>60.305999999999997</v>
      </c>
      <c r="K247" s="85">
        <v>63.738</v>
      </c>
      <c r="L247" s="85">
        <v>67.034000000000006</v>
      </c>
      <c r="M247" s="85">
        <v>69.480999999999995</v>
      </c>
      <c r="N247" s="85">
        <v>71.777000000000001</v>
      </c>
      <c r="O247" s="85">
        <v>73.956999999999994</v>
      </c>
      <c r="P247" s="85">
        <v>76.024000000000001</v>
      </c>
      <c r="Q247" s="85">
        <v>77.963999999999999</v>
      </c>
      <c r="R247" s="85">
        <v>79.763999999999996</v>
      </c>
      <c r="S247" s="85">
        <v>81.424999999999997</v>
      </c>
      <c r="T247" s="85">
        <v>82.944999999999993</v>
      </c>
      <c r="U247" s="85">
        <v>84.322999999999993</v>
      </c>
      <c r="V247" s="85">
        <v>85.576999999999998</v>
      </c>
      <c r="W247" s="85">
        <v>86.748000000000005</v>
      </c>
      <c r="X247" s="85">
        <v>87.835999999999999</v>
      </c>
      <c r="Y247" s="85">
        <v>88.846999999999994</v>
      </c>
    </row>
    <row r="248" spans="1:25" ht="12" x14ac:dyDescent="0.2">
      <c r="A248" s="81">
        <v>231</v>
      </c>
      <c r="B248" s="90" t="s">
        <v>223</v>
      </c>
      <c r="C248" s="83" t="s">
        <v>776</v>
      </c>
      <c r="D248" s="84">
        <v>218</v>
      </c>
      <c r="E248" s="85">
        <v>28.28</v>
      </c>
      <c r="F248" s="85">
        <v>31.009</v>
      </c>
      <c r="G248" s="85">
        <v>33.878</v>
      </c>
      <c r="H248" s="85">
        <v>36.64</v>
      </c>
      <c r="I248" s="85">
        <v>39.277999999999999</v>
      </c>
      <c r="J248" s="85">
        <v>42.363</v>
      </c>
      <c r="K248" s="85">
        <v>46.960999999999999</v>
      </c>
      <c r="L248" s="85">
        <v>51.215000000000003</v>
      </c>
      <c r="M248" s="85">
        <v>55.09</v>
      </c>
      <c r="N248" s="85">
        <v>57.765999999999998</v>
      </c>
      <c r="O248" s="85">
        <v>60.298999999999999</v>
      </c>
      <c r="P248" s="85">
        <v>61.710999999999999</v>
      </c>
      <c r="Q248" s="85">
        <v>62.69</v>
      </c>
      <c r="R248" s="85">
        <v>63.398000000000003</v>
      </c>
      <c r="S248" s="85">
        <v>64.165999999999997</v>
      </c>
      <c r="T248" s="85">
        <v>65.28</v>
      </c>
      <c r="U248" s="85">
        <v>66.731999999999999</v>
      </c>
      <c r="V248" s="85">
        <v>68.489999999999995</v>
      </c>
      <c r="W248" s="85">
        <v>70.504999999999995</v>
      </c>
      <c r="X248" s="85">
        <v>72.674999999999997</v>
      </c>
      <c r="Y248" s="85">
        <v>74.772000000000006</v>
      </c>
    </row>
    <row r="249" spans="1:25" ht="12" x14ac:dyDescent="0.2">
      <c r="A249" s="81">
        <v>232</v>
      </c>
      <c r="B249" s="90" t="s">
        <v>787</v>
      </c>
      <c r="C249" s="83">
        <v>24</v>
      </c>
      <c r="D249" s="84">
        <v>238</v>
      </c>
      <c r="E249" s="85">
        <v>51.052999999999997</v>
      </c>
      <c r="F249" s="85">
        <v>50.774000000000001</v>
      </c>
      <c r="G249" s="85">
        <v>50.494999999999997</v>
      </c>
      <c r="H249" s="85">
        <v>51.847000000000001</v>
      </c>
      <c r="I249" s="85">
        <v>54.040999999999997</v>
      </c>
      <c r="J249" s="85">
        <v>56.33</v>
      </c>
      <c r="K249" s="85">
        <v>58.695999999999998</v>
      </c>
      <c r="L249" s="85">
        <v>64.012</v>
      </c>
      <c r="M249" s="85">
        <v>74.150000000000006</v>
      </c>
      <c r="N249" s="85">
        <v>65.986999999999995</v>
      </c>
      <c r="O249" s="85">
        <v>67.605999999999995</v>
      </c>
      <c r="P249" s="85">
        <v>70.828000000000003</v>
      </c>
      <c r="Q249" s="85">
        <v>73.665999999999997</v>
      </c>
      <c r="R249" s="85">
        <v>76.268000000000001</v>
      </c>
      <c r="S249" s="85">
        <v>78.507999999999996</v>
      </c>
      <c r="T249" s="85">
        <v>80.414000000000001</v>
      </c>
      <c r="U249" s="85">
        <v>82.022999999999996</v>
      </c>
      <c r="V249" s="85">
        <v>83.369</v>
      </c>
      <c r="W249" s="85">
        <v>84.498999999999995</v>
      </c>
      <c r="X249" s="85">
        <v>85.548000000000002</v>
      </c>
      <c r="Y249" s="85">
        <v>86.537000000000006</v>
      </c>
    </row>
    <row r="250" spans="1:25" ht="12" x14ac:dyDescent="0.2">
      <c r="A250" s="81">
        <v>233</v>
      </c>
      <c r="B250" s="90" t="s">
        <v>224</v>
      </c>
      <c r="C250" s="83" t="s">
        <v>776</v>
      </c>
      <c r="D250" s="84">
        <v>254</v>
      </c>
      <c r="E250" s="85">
        <v>53.655999999999999</v>
      </c>
      <c r="F250" s="85">
        <v>58.573</v>
      </c>
      <c r="G250" s="85">
        <v>63.326999999999998</v>
      </c>
      <c r="H250" s="85">
        <v>65.745000000000005</v>
      </c>
      <c r="I250" s="85">
        <v>67.433000000000007</v>
      </c>
      <c r="J250" s="85">
        <v>69.120999999999995</v>
      </c>
      <c r="K250" s="85">
        <v>70.759</v>
      </c>
      <c r="L250" s="85">
        <v>72.650999999999996</v>
      </c>
      <c r="M250" s="85">
        <v>74.641000000000005</v>
      </c>
      <c r="N250" s="85">
        <v>76.951999999999998</v>
      </c>
      <c r="O250" s="85">
        <v>79.111000000000004</v>
      </c>
      <c r="P250" s="85">
        <v>81.116</v>
      </c>
      <c r="Q250" s="85">
        <v>82.924000000000007</v>
      </c>
      <c r="R250" s="85">
        <v>84.481999999999999</v>
      </c>
      <c r="S250" s="85">
        <v>85.82</v>
      </c>
      <c r="T250" s="85">
        <v>86.963999999999999</v>
      </c>
      <c r="U250" s="85">
        <v>87.936999999999998</v>
      </c>
      <c r="V250" s="85">
        <v>88.781000000000006</v>
      </c>
      <c r="W250" s="85">
        <v>89.569000000000003</v>
      </c>
      <c r="X250" s="85">
        <v>90.308000000000007</v>
      </c>
      <c r="Y250" s="85">
        <v>91</v>
      </c>
    </row>
    <row r="251" spans="1:25" ht="12" x14ac:dyDescent="0.2">
      <c r="A251" s="81">
        <v>234</v>
      </c>
      <c r="B251" s="90" t="s">
        <v>225</v>
      </c>
      <c r="C251" s="83" t="s">
        <v>776</v>
      </c>
      <c r="D251" s="84">
        <v>328</v>
      </c>
      <c r="E251" s="85">
        <v>28.023</v>
      </c>
      <c r="F251" s="85">
        <v>28.521000000000001</v>
      </c>
      <c r="G251" s="85">
        <v>29.009</v>
      </c>
      <c r="H251" s="85">
        <v>29.209</v>
      </c>
      <c r="I251" s="85">
        <v>29.425000000000001</v>
      </c>
      <c r="J251" s="85">
        <v>29.966999999999999</v>
      </c>
      <c r="K251" s="85">
        <v>30.488</v>
      </c>
      <c r="L251" s="85">
        <v>30.033000000000001</v>
      </c>
      <c r="M251" s="85">
        <v>29.582999999999998</v>
      </c>
      <c r="N251" s="85">
        <v>29.137</v>
      </c>
      <c r="O251" s="85">
        <v>28.693999999999999</v>
      </c>
      <c r="P251" s="85">
        <v>27.821999999999999</v>
      </c>
      <c r="Q251" s="85">
        <v>26.634</v>
      </c>
      <c r="R251" s="85">
        <v>26.440999999999999</v>
      </c>
      <c r="S251" s="85">
        <v>26.786000000000001</v>
      </c>
      <c r="T251" s="85">
        <v>27.484000000000002</v>
      </c>
      <c r="U251" s="85">
        <v>28.552</v>
      </c>
      <c r="V251" s="85">
        <v>30.01</v>
      </c>
      <c r="W251" s="85">
        <v>31.87</v>
      </c>
      <c r="X251" s="85">
        <v>33.881</v>
      </c>
      <c r="Y251" s="85">
        <v>35.951999999999998</v>
      </c>
    </row>
    <row r="252" spans="1:25" ht="12" x14ac:dyDescent="0.2">
      <c r="A252" s="81">
        <v>235</v>
      </c>
      <c r="B252" s="90" t="s">
        <v>226</v>
      </c>
      <c r="C252" s="83" t="s">
        <v>776</v>
      </c>
      <c r="D252" s="84">
        <v>600</v>
      </c>
      <c r="E252" s="85">
        <v>34.567999999999998</v>
      </c>
      <c r="F252" s="85">
        <v>35.067</v>
      </c>
      <c r="G252" s="85">
        <v>35.569000000000003</v>
      </c>
      <c r="H252" s="85">
        <v>36.243000000000002</v>
      </c>
      <c r="I252" s="85">
        <v>37.064999999999998</v>
      </c>
      <c r="J252" s="85">
        <v>38.981000000000002</v>
      </c>
      <c r="K252" s="85">
        <v>41.688000000000002</v>
      </c>
      <c r="L252" s="85">
        <v>44.982999999999997</v>
      </c>
      <c r="M252" s="85">
        <v>48.694000000000003</v>
      </c>
      <c r="N252" s="85">
        <v>52.131</v>
      </c>
      <c r="O252" s="85">
        <v>55.331000000000003</v>
      </c>
      <c r="P252" s="85">
        <v>57.633000000000003</v>
      </c>
      <c r="Q252" s="85">
        <v>59.261000000000003</v>
      </c>
      <c r="R252" s="85">
        <v>60.75</v>
      </c>
      <c r="S252" s="85">
        <v>62.183</v>
      </c>
      <c r="T252" s="85">
        <v>63.838000000000001</v>
      </c>
      <c r="U252" s="85">
        <v>65.701999999999998</v>
      </c>
      <c r="V252" s="85">
        <v>67.741</v>
      </c>
      <c r="W252" s="85">
        <v>69.91</v>
      </c>
      <c r="X252" s="85">
        <v>72.129000000000005</v>
      </c>
      <c r="Y252" s="85">
        <v>74.262</v>
      </c>
    </row>
    <row r="253" spans="1:25" ht="12" x14ac:dyDescent="0.2">
      <c r="A253" s="81">
        <v>236</v>
      </c>
      <c r="B253" s="90" t="s">
        <v>227</v>
      </c>
      <c r="C253" s="83" t="s">
        <v>776</v>
      </c>
      <c r="D253" s="84">
        <v>604</v>
      </c>
      <c r="E253" s="85">
        <v>41</v>
      </c>
      <c r="F253" s="85">
        <v>43.884</v>
      </c>
      <c r="G253" s="85">
        <v>46.811</v>
      </c>
      <c r="H253" s="85">
        <v>51.868000000000002</v>
      </c>
      <c r="I253" s="85">
        <v>57.405999999999999</v>
      </c>
      <c r="J253" s="85">
        <v>61.460999999999999</v>
      </c>
      <c r="K253" s="85">
        <v>64.573999999999998</v>
      </c>
      <c r="L253" s="85">
        <v>66.864000000000004</v>
      </c>
      <c r="M253" s="85">
        <v>68.900999999999996</v>
      </c>
      <c r="N253" s="85">
        <v>70.950999999999993</v>
      </c>
      <c r="O253" s="85">
        <v>73.042000000000002</v>
      </c>
      <c r="P253" s="85">
        <v>75.034000000000006</v>
      </c>
      <c r="Q253" s="85">
        <v>76.430000000000007</v>
      </c>
      <c r="R253" s="85">
        <v>77.356999999999999</v>
      </c>
      <c r="S253" s="85">
        <v>78.296999999999997</v>
      </c>
      <c r="T253" s="85">
        <v>79.361999999999995</v>
      </c>
      <c r="U253" s="85">
        <v>80.537000000000006</v>
      </c>
      <c r="V253" s="85">
        <v>81.796999999999997</v>
      </c>
      <c r="W253" s="85">
        <v>83.114000000000004</v>
      </c>
      <c r="X253" s="85">
        <v>84.442999999999998</v>
      </c>
      <c r="Y253" s="85">
        <v>85.697000000000003</v>
      </c>
    </row>
    <row r="254" spans="1:25" ht="12" x14ac:dyDescent="0.2">
      <c r="A254" s="81">
        <v>237</v>
      </c>
      <c r="B254" s="90" t="s">
        <v>228</v>
      </c>
      <c r="C254" s="83" t="s">
        <v>776</v>
      </c>
      <c r="D254" s="84">
        <v>740</v>
      </c>
      <c r="E254" s="85">
        <v>46.887999999999998</v>
      </c>
      <c r="F254" s="85">
        <v>47.073999999999998</v>
      </c>
      <c r="G254" s="85">
        <v>47.26</v>
      </c>
      <c r="H254" s="85">
        <v>47.109000000000002</v>
      </c>
      <c r="I254" s="85">
        <v>45.948</v>
      </c>
      <c r="J254" s="85">
        <v>53.749000000000002</v>
      </c>
      <c r="K254" s="85">
        <v>64.959999999999994</v>
      </c>
      <c r="L254" s="85">
        <v>65.334000000000003</v>
      </c>
      <c r="M254" s="85">
        <v>65.706000000000003</v>
      </c>
      <c r="N254" s="85">
        <v>66.075999999999993</v>
      </c>
      <c r="O254" s="85">
        <v>66.444000000000003</v>
      </c>
      <c r="P254" s="85">
        <v>66.682000000000002</v>
      </c>
      <c r="Q254" s="85">
        <v>66.343999999999994</v>
      </c>
      <c r="R254" s="85">
        <v>66.055999999999997</v>
      </c>
      <c r="S254" s="85">
        <v>66.149000000000001</v>
      </c>
      <c r="T254" s="85">
        <v>66.671999999999997</v>
      </c>
      <c r="U254" s="85">
        <v>67.614999999999995</v>
      </c>
      <c r="V254" s="85">
        <v>68.956999999999994</v>
      </c>
      <c r="W254" s="85">
        <v>70.647000000000006</v>
      </c>
      <c r="X254" s="85">
        <v>72.373000000000005</v>
      </c>
      <c r="Y254" s="85">
        <v>74.034000000000006</v>
      </c>
    </row>
    <row r="255" spans="1:25" ht="12" x14ac:dyDescent="0.2">
      <c r="A255" s="81">
        <v>238</v>
      </c>
      <c r="B255" s="90" t="s">
        <v>229</v>
      </c>
      <c r="C255" s="83" t="s">
        <v>776</v>
      </c>
      <c r="D255" s="84">
        <v>858</v>
      </c>
      <c r="E255" s="85">
        <v>77.926000000000002</v>
      </c>
      <c r="F255" s="85">
        <v>79.106999999999999</v>
      </c>
      <c r="G255" s="85">
        <v>80.241</v>
      </c>
      <c r="H255" s="85">
        <v>81.328000000000003</v>
      </c>
      <c r="I255" s="85">
        <v>82.367999999999995</v>
      </c>
      <c r="J255" s="85">
        <v>83.387</v>
      </c>
      <c r="K255" s="85">
        <v>85.394000000000005</v>
      </c>
      <c r="L255" s="85">
        <v>87.194000000000003</v>
      </c>
      <c r="M255" s="85">
        <v>88.972999999999999</v>
      </c>
      <c r="N255" s="85">
        <v>90.542000000000002</v>
      </c>
      <c r="O255" s="85">
        <v>92.028000000000006</v>
      </c>
      <c r="P255" s="85">
        <v>93.319000000000003</v>
      </c>
      <c r="Q255" s="85">
        <v>94.414000000000001</v>
      </c>
      <c r="R255" s="85">
        <v>95.045000000000002</v>
      </c>
      <c r="S255" s="85">
        <v>95.515000000000001</v>
      </c>
      <c r="T255" s="85">
        <v>95.930999999999997</v>
      </c>
      <c r="U255" s="85">
        <v>96.298000000000002</v>
      </c>
      <c r="V255" s="85">
        <v>96.623000000000005</v>
      </c>
      <c r="W255" s="85">
        <v>96.911000000000001</v>
      </c>
      <c r="X255" s="85">
        <v>97.165000000000006</v>
      </c>
      <c r="Y255" s="85">
        <v>97.399000000000001</v>
      </c>
    </row>
    <row r="256" spans="1:25" ht="12" x14ac:dyDescent="0.2">
      <c r="A256" s="81">
        <v>239</v>
      </c>
      <c r="B256" s="90" t="s">
        <v>230</v>
      </c>
      <c r="C256" s="83" t="s">
        <v>776</v>
      </c>
      <c r="D256" s="84">
        <v>862</v>
      </c>
      <c r="E256" s="85">
        <v>47.313000000000002</v>
      </c>
      <c r="F256" s="85">
        <v>54.555999999999997</v>
      </c>
      <c r="G256" s="85">
        <v>61.613</v>
      </c>
      <c r="H256" s="85">
        <v>67.022000000000006</v>
      </c>
      <c r="I256" s="85">
        <v>71.852000000000004</v>
      </c>
      <c r="J256" s="85">
        <v>75.786000000000001</v>
      </c>
      <c r="K256" s="85">
        <v>79.185000000000002</v>
      </c>
      <c r="L256" s="85">
        <v>81.924999999999997</v>
      </c>
      <c r="M256" s="85">
        <v>84.284000000000006</v>
      </c>
      <c r="N256" s="85">
        <v>86.013999999999996</v>
      </c>
      <c r="O256" s="85">
        <v>87.558999999999997</v>
      </c>
      <c r="P256" s="85">
        <v>87.953999999999994</v>
      </c>
      <c r="Q256" s="85">
        <v>88.082999999999998</v>
      </c>
      <c r="R256" s="85">
        <v>88.153999999999996</v>
      </c>
      <c r="S256" s="85">
        <v>88.278999999999996</v>
      </c>
      <c r="T256" s="85">
        <v>88.578000000000003</v>
      </c>
      <c r="U256" s="85">
        <v>89.04</v>
      </c>
      <c r="V256" s="85">
        <v>89.644999999999996</v>
      </c>
      <c r="W256" s="85">
        <v>90.367999999999995</v>
      </c>
      <c r="X256" s="85">
        <v>91.144999999999996</v>
      </c>
      <c r="Y256" s="85">
        <v>91.87</v>
      </c>
    </row>
    <row r="257" spans="1:25" ht="12" x14ac:dyDescent="0.2">
      <c r="A257" s="81">
        <v>240</v>
      </c>
      <c r="B257" s="88" t="s">
        <v>304</v>
      </c>
      <c r="C257" s="83" t="s">
        <v>776</v>
      </c>
      <c r="D257" s="84">
        <v>905</v>
      </c>
      <c r="E257" s="85">
        <v>63.904265441526555</v>
      </c>
      <c r="F257" s="85">
        <v>67.046714426096827</v>
      </c>
      <c r="G257" s="85">
        <v>69.919033406775483</v>
      </c>
      <c r="H257" s="85">
        <v>71.975170156241049</v>
      </c>
      <c r="I257" s="85">
        <v>73.799001479185932</v>
      </c>
      <c r="J257" s="85">
        <v>73.846051331526297</v>
      </c>
      <c r="K257" s="85">
        <v>73.930408591369329</v>
      </c>
      <c r="L257" s="85">
        <v>74.681431367488329</v>
      </c>
      <c r="M257" s="85">
        <v>75.433555116858685</v>
      </c>
      <c r="N257" s="85">
        <v>77.304429611210281</v>
      </c>
      <c r="O257" s="85">
        <v>79.103527124640934</v>
      </c>
      <c r="P257" s="85">
        <v>79.952234652676381</v>
      </c>
      <c r="Q257" s="85">
        <v>80.793193787497827</v>
      </c>
      <c r="R257" s="85">
        <v>81.633014150272189</v>
      </c>
      <c r="S257" s="85">
        <v>82.555631508766581</v>
      </c>
      <c r="T257" s="85">
        <v>83.570745451751634</v>
      </c>
      <c r="U257" s="85">
        <v>84.65742814653747</v>
      </c>
      <c r="V257" s="85">
        <v>85.790542071783705</v>
      </c>
      <c r="W257" s="85">
        <v>86.915003924282502</v>
      </c>
      <c r="X257" s="85">
        <v>87.977131591225216</v>
      </c>
      <c r="Y257" s="85">
        <v>88.964815650970024</v>
      </c>
    </row>
    <row r="258" spans="1:25" ht="12" x14ac:dyDescent="0.2">
      <c r="A258" s="81">
        <v>241</v>
      </c>
      <c r="B258" s="87" t="s">
        <v>610</v>
      </c>
      <c r="C258" s="83" t="s">
        <v>776</v>
      </c>
      <c r="D258" s="84">
        <v>60</v>
      </c>
      <c r="E258" s="85">
        <v>100</v>
      </c>
      <c r="F258" s="85">
        <v>100</v>
      </c>
      <c r="G258" s="85">
        <v>100</v>
      </c>
      <c r="H258" s="85">
        <v>100</v>
      </c>
      <c r="I258" s="85">
        <v>100</v>
      </c>
      <c r="J258" s="85">
        <v>100</v>
      </c>
      <c r="K258" s="85">
        <v>100</v>
      </c>
      <c r="L258" s="85">
        <v>100</v>
      </c>
      <c r="M258" s="85">
        <v>100</v>
      </c>
      <c r="N258" s="85">
        <v>100</v>
      </c>
      <c r="O258" s="85">
        <v>100</v>
      </c>
      <c r="P258" s="85">
        <v>100</v>
      </c>
      <c r="Q258" s="85">
        <v>100</v>
      </c>
      <c r="R258" s="85">
        <v>100</v>
      </c>
      <c r="S258" s="85">
        <v>100</v>
      </c>
      <c r="T258" s="85">
        <v>100</v>
      </c>
      <c r="U258" s="85">
        <v>100</v>
      </c>
      <c r="V258" s="85">
        <v>100</v>
      </c>
      <c r="W258" s="85">
        <v>100</v>
      </c>
      <c r="X258" s="85">
        <v>100</v>
      </c>
      <c r="Y258" s="85">
        <v>100</v>
      </c>
    </row>
    <row r="259" spans="1:25" ht="12" x14ac:dyDescent="0.2">
      <c r="A259" s="81">
        <v>242</v>
      </c>
      <c r="B259" s="87" t="s">
        <v>292</v>
      </c>
      <c r="C259" s="83" t="s">
        <v>776</v>
      </c>
      <c r="D259" s="84">
        <v>124</v>
      </c>
      <c r="E259" s="85">
        <v>60.945999999999998</v>
      </c>
      <c r="F259" s="85">
        <v>65.704999999999998</v>
      </c>
      <c r="G259" s="85">
        <v>69.061000000000007</v>
      </c>
      <c r="H259" s="85">
        <v>72.891999999999996</v>
      </c>
      <c r="I259" s="85">
        <v>75.653999999999996</v>
      </c>
      <c r="J259" s="85">
        <v>75.611000000000004</v>
      </c>
      <c r="K259" s="85">
        <v>75.662999999999997</v>
      </c>
      <c r="L259" s="85">
        <v>76.353999999999999</v>
      </c>
      <c r="M259" s="85">
        <v>76.581999999999994</v>
      </c>
      <c r="N259" s="85">
        <v>77.674999999999997</v>
      </c>
      <c r="O259" s="85">
        <v>79.477999999999994</v>
      </c>
      <c r="P259" s="85">
        <v>80.122</v>
      </c>
      <c r="Q259" s="85">
        <v>80.936999999999998</v>
      </c>
      <c r="R259" s="85">
        <v>81.259</v>
      </c>
      <c r="S259" s="85">
        <v>81.561999999999998</v>
      </c>
      <c r="T259" s="85">
        <v>82.108000000000004</v>
      </c>
      <c r="U259" s="85">
        <v>82.878</v>
      </c>
      <c r="V259" s="85">
        <v>83.843000000000004</v>
      </c>
      <c r="W259" s="85">
        <v>84.968000000000004</v>
      </c>
      <c r="X259" s="85">
        <v>86.164000000000001</v>
      </c>
      <c r="Y259" s="85">
        <v>87.286000000000001</v>
      </c>
    </row>
    <row r="260" spans="1:25" ht="12" x14ac:dyDescent="0.2">
      <c r="A260" s="81">
        <v>243</v>
      </c>
      <c r="B260" s="87" t="s">
        <v>590</v>
      </c>
      <c r="C260" s="83" t="s">
        <v>776</v>
      </c>
      <c r="D260" s="84">
        <v>304</v>
      </c>
      <c r="E260" s="85">
        <v>49</v>
      </c>
      <c r="F260" s="85">
        <v>53.801000000000002</v>
      </c>
      <c r="G260" s="85">
        <v>58.533999999999999</v>
      </c>
      <c r="H260" s="85">
        <v>66.05</v>
      </c>
      <c r="I260" s="85">
        <v>72.744</v>
      </c>
      <c r="J260" s="85">
        <v>74.388999999999996</v>
      </c>
      <c r="K260" s="85">
        <v>76.120999999999995</v>
      </c>
      <c r="L260" s="85">
        <v>77.960999999999999</v>
      </c>
      <c r="M260" s="85">
        <v>79.697999999999993</v>
      </c>
      <c r="N260" s="85">
        <v>80.902000000000001</v>
      </c>
      <c r="O260" s="85">
        <v>81.599999999999994</v>
      </c>
      <c r="P260" s="85">
        <v>82.858000000000004</v>
      </c>
      <c r="Q260" s="85">
        <v>84.382999999999996</v>
      </c>
      <c r="R260" s="85">
        <v>86.070999999999998</v>
      </c>
      <c r="S260" s="85">
        <v>87.281999999999996</v>
      </c>
      <c r="T260" s="85">
        <v>88.352999999999994</v>
      </c>
      <c r="U260" s="85">
        <v>89.298000000000002</v>
      </c>
      <c r="V260" s="85">
        <v>90.131</v>
      </c>
      <c r="W260" s="85">
        <v>90.864000000000004</v>
      </c>
      <c r="X260" s="85">
        <v>91.518000000000001</v>
      </c>
      <c r="Y260" s="85">
        <v>92.126999999999995</v>
      </c>
    </row>
    <row r="261" spans="1:25" ht="12" x14ac:dyDescent="0.2">
      <c r="A261" s="81">
        <v>244</v>
      </c>
      <c r="B261" s="87" t="s">
        <v>788</v>
      </c>
      <c r="C261" s="83" t="s">
        <v>776</v>
      </c>
      <c r="D261" s="84">
        <v>666</v>
      </c>
      <c r="E261" s="85">
        <v>80</v>
      </c>
      <c r="F261" s="85">
        <v>83.472999999999999</v>
      </c>
      <c r="G261" s="85">
        <v>86.444999999999993</v>
      </c>
      <c r="H261" s="85">
        <v>87.786000000000001</v>
      </c>
      <c r="I261" s="85">
        <v>88.37</v>
      </c>
      <c r="J261" s="85">
        <v>88.929000000000002</v>
      </c>
      <c r="K261" s="85">
        <v>89.465000000000003</v>
      </c>
      <c r="L261" s="85">
        <v>89.338999999999999</v>
      </c>
      <c r="M261" s="85">
        <v>88.902000000000001</v>
      </c>
      <c r="N261" s="85">
        <v>88.93</v>
      </c>
      <c r="O261" s="85">
        <v>89.147000000000006</v>
      </c>
      <c r="P261" s="85">
        <v>89.866</v>
      </c>
      <c r="Q261" s="85">
        <v>89.902000000000001</v>
      </c>
      <c r="R261" s="85">
        <v>89.888999999999996</v>
      </c>
      <c r="S261" s="85">
        <v>89.962000000000003</v>
      </c>
      <c r="T261" s="85">
        <v>90.177000000000007</v>
      </c>
      <c r="U261" s="85">
        <v>90.525999999999996</v>
      </c>
      <c r="V261" s="85">
        <v>90.994</v>
      </c>
      <c r="W261" s="85">
        <v>91.563999999999993</v>
      </c>
      <c r="X261" s="85">
        <v>92.17</v>
      </c>
      <c r="Y261" s="85">
        <v>92.736000000000004</v>
      </c>
    </row>
    <row r="262" spans="1:25" ht="12" x14ac:dyDescent="0.2">
      <c r="A262" s="81">
        <v>245</v>
      </c>
      <c r="B262" s="87" t="s">
        <v>293</v>
      </c>
      <c r="C262" s="83" t="s">
        <v>776</v>
      </c>
      <c r="D262" s="84">
        <v>840</v>
      </c>
      <c r="E262" s="85">
        <v>64.153000000000006</v>
      </c>
      <c r="F262" s="85">
        <v>67.162999999999997</v>
      </c>
      <c r="G262" s="85">
        <v>69.995999999999995</v>
      </c>
      <c r="H262" s="85">
        <v>71.879000000000005</v>
      </c>
      <c r="I262" s="85">
        <v>73.602000000000004</v>
      </c>
      <c r="J262" s="85">
        <v>73.653000000000006</v>
      </c>
      <c r="K262" s="85">
        <v>73.738</v>
      </c>
      <c r="L262" s="85">
        <v>74.494</v>
      </c>
      <c r="M262" s="85">
        <v>75.3</v>
      </c>
      <c r="N262" s="85">
        <v>77.257000000000005</v>
      </c>
      <c r="O262" s="85">
        <v>79.057000000000002</v>
      </c>
      <c r="P262" s="85">
        <v>79.927999999999997</v>
      </c>
      <c r="Q262" s="85">
        <v>80.772000000000006</v>
      </c>
      <c r="R262" s="85">
        <v>81.671000000000006</v>
      </c>
      <c r="S262" s="85">
        <v>82.664000000000001</v>
      </c>
      <c r="T262" s="85">
        <v>83.733999999999995</v>
      </c>
      <c r="U262" s="85">
        <v>84.858000000000004</v>
      </c>
      <c r="V262" s="85">
        <v>86.010999999999996</v>
      </c>
      <c r="W262" s="85">
        <v>87.135999999999996</v>
      </c>
      <c r="X262" s="85">
        <v>88.183999999999997</v>
      </c>
      <c r="Y262" s="85">
        <v>89.156000000000006</v>
      </c>
    </row>
    <row r="263" spans="1:25" ht="12" x14ac:dyDescent="0.2">
      <c r="A263" s="81">
        <v>246</v>
      </c>
      <c r="B263" s="88" t="s">
        <v>789</v>
      </c>
      <c r="C263" s="83" t="s">
        <v>776</v>
      </c>
      <c r="D263" s="84">
        <v>909</v>
      </c>
      <c r="E263" s="85">
        <v>62.510966354875364</v>
      </c>
      <c r="F263" s="85">
        <v>64.747639315263001</v>
      </c>
      <c r="G263" s="85">
        <v>66.887034268835649</v>
      </c>
      <c r="H263" s="85">
        <v>68.549480847473831</v>
      </c>
      <c r="I263" s="85">
        <v>70.161447130073924</v>
      </c>
      <c r="J263" s="85">
        <v>70.915510426791826</v>
      </c>
      <c r="K263" s="85">
        <v>70.925454339017818</v>
      </c>
      <c r="L263" s="85">
        <v>70.474725080594595</v>
      </c>
      <c r="M263" s="85">
        <v>70.336200177744374</v>
      </c>
      <c r="N263" s="85">
        <v>69.459067666703888</v>
      </c>
      <c r="O263" s="85">
        <v>68.298836910910481</v>
      </c>
      <c r="P263" s="85">
        <v>67.977439103026526</v>
      </c>
      <c r="Q263" s="85">
        <v>68.078224859416693</v>
      </c>
      <c r="R263" s="85">
        <v>68.122306411909278</v>
      </c>
      <c r="S263" s="85">
        <v>68.231707646524939</v>
      </c>
      <c r="T263" s="85">
        <v>68.462519640756497</v>
      </c>
      <c r="U263" s="85">
        <v>68.85282031501923</v>
      </c>
      <c r="V263" s="85">
        <v>69.415491563297749</v>
      </c>
      <c r="W263" s="85">
        <v>70.178616774261272</v>
      </c>
      <c r="X263" s="85">
        <v>71.076962839937863</v>
      </c>
      <c r="Y263" s="85">
        <v>72.057394196278793</v>
      </c>
    </row>
    <row r="264" spans="1:25" ht="12" x14ac:dyDescent="0.2">
      <c r="A264" s="81">
        <v>247</v>
      </c>
      <c r="B264" s="89" t="s">
        <v>790</v>
      </c>
      <c r="C264" s="83" t="s">
        <v>776</v>
      </c>
      <c r="D264" s="84">
        <v>927</v>
      </c>
      <c r="E264" s="85">
        <v>76.155394631138932</v>
      </c>
      <c r="F264" s="85">
        <v>78.278540117784871</v>
      </c>
      <c r="G264" s="85">
        <v>80.492945160599177</v>
      </c>
      <c r="H264" s="85">
        <v>82.283706641578206</v>
      </c>
      <c r="I264" s="85">
        <v>83.478082973220467</v>
      </c>
      <c r="J264" s="85">
        <v>84.423973764915232</v>
      </c>
      <c r="K264" s="85">
        <v>85.176738715960738</v>
      </c>
      <c r="L264" s="85">
        <v>85.253348544855982</v>
      </c>
      <c r="M264" s="85">
        <v>85.318022077043281</v>
      </c>
      <c r="N264" s="85">
        <v>85.008991719673688</v>
      </c>
      <c r="O264" s="85">
        <v>84.535588389814436</v>
      </c>
      <c r="P264" s="85">
        <v>84.880220764053618</v>
      </c>
      <c r="Q264" s="85">
        <v>85.34330489783251</v>
      </c>
      <c r="R264" s="85">
        <v>85.805122444894238</v>
      </c>
      <c r="S264" s="85">
        <v>86.314483668075226</v>
      </c>
      <c r="T264" s="85">
        <v>86.937000586025889</v>
      </c>
      <c r="U264" s="85">
        <v>87.656152436726487</v>
      </c>
      <c r="V264" s="85">
        <v>88.452828131907523</v>
      </c>
      <c r="W264" s="85">
        <v>89.305219623240674</v>
      </c>
      <c r="X264" s="85">
        <v>90.168096477900406</v>
      </c>
      <c r="Y264" s="85">
        <v>90.971757584688405</v>
      </c>
    </row>
    <row r="265" spans="1:25" ht="12" x14ac:dyDescent="0.2">
      <c r="A265" s="81">
        <v>248</v>
      </c>
      <c r="B265" s="90" t="s">
        <v>231</v>
      </c>
      <c r="C265" s="83">
        <v>25</v>
      </c>
      <c r="D265" s="84">
        <v>36</v>
      </c>
      <c r="E265" s="85">
        <v>77.003</v>
      </c>
      <c r="F265" s="85">
        <v>79.356999999999999</v>
      </c>
      <c r="G265" s="85">
        <v>81.528999999999996</v>
      </c>
      <c r="H265" s="85">
        <v>83.067999999999998</v>
      </c>
      <c r="I265" s="85">
        <v>83.998999999999995</v>
      </c>
      <c r="J265" s="85">
        <v>84.792000000000002</v>
      </c>
      <c r="K265" s="85">
        <v>85.552000000000007</v>
      </c>
      <c r="L265" s="85">
        <v>85.581999999999994</v>
      </c>
      <c r="M265" s="85">
        <v>85.433000000000007</v>
      </c>
      <c r="N265" s="85">
        <v>84.897999999999996</v>
      </c>
      <c r="O265" s="85">
        <v>84.234999999999999</v>
      </c>
      <c r="P265" s="85">
        <v>84.581999999999994</v>
      </c>
      <c r="Q265" s="85">
        <v>85.182000000000002</v>
      </c>
      <c r="R265" s="85">
        <v>85.700999999999993</v>
      </c>
      <c r="S265" s="85">
        <v>86.241</v>
      </c>
      <c r="T265" s="85">
        <v>86.887</v>
      </c>
      <c r="U265" s="85">
        <v>87.623000000000005</v>
      </c>
      <c r="V265" s="85">
        <v>88.43</v>
      </c>
      <c r="W265" s="85">
        <v>89.287999999999997</v>
      </c>
      <c r="X265" s="85">
        <v>90.153000000000006</v>
      </c>
      <c r="Y265" s="85">
        <v>90.957999999999998</v>
      </c>
    </row>
    <row r="266" spans="1:25" ht="12" x14ac:dyDescent="0.2">
      <c r="A266" s="81">
        <v>249</v>
      </c>
      <c r="B266" s="90" t="s">
        <v>232</v>
      </c>
      <c r="C266" s="83" t="s">
        <v>776</v>
      </c>
      <c r="D266" s="84">
        <v>554</v>
      </c>
      <c r="E266" s="85">
        <v>72.522999999999996</v>
      </c>
      <c r="F266" s="85">
        <v>73.626999999999995</v>
      </c>
      <c r="G266" s="85">
        <v>75.998000000000005</v>
      </c>
      <c r="H266" s="85">
        <v>78.891000000000005</v>
      </c>
      <c r="I266" s="85">
        <v>81.105999999999995</v>
      </c>
      <c r="J266" s="85">
        <v>82.774000000000001</v>
      </c>
      <c r="K266" s="85">
        <v>83.427999999999997</v>
      </c>
      <c r="L266" s="85">
        <v>83.673000000000002</v>
      </c>
      <c r="M266" s="85">
        <v>84.742000000000004</v>
      </c>
      <c r="N266" s="85">
        <v>85.552999999999997</v>
      </c>
      <c r="O266" s="85">
        <v>86.021000000000001</v>
      </c>
      <c r="P266" s="85">
        <v>86.340999999999994</v>
      </c>
      <c r="Q266" s="85">
        <v>86.16</v>
      </c>
      <c r="R266" s="85">
        <v>86.340999999999994</v>
      </c>
      <c r="S266" s="85">
        <v>86.698999999999998</v>
      </c>
      <c r="T266" s="85">
        <v>87.203000000000003</v>
      </c>
      <c r="U266" s="85">
        <v>87.834999999999994</v>
      </c>
      <c r="V266" s="85">
        <v>88.575999999999993</v>
      </c>
      <c r="W266" s="85">
        <v>89.400999999999996</v>
      </c>
      <c r="X266" s="85">
        <v>90.256</v>
      </c>
      <c r="Y266" s="85">
        <v>91.052000000000007</v>
      </c>
    </row>
    <row r="267" spans="1:25" ht="12" x14ac:dyDescent="0.2">
      <c r="A267" s="81">
        <v>250</v>
      </c>
      <c r="B267" s="89" t="s">
        <v>233</v>
      </c>
      <c r="C267" s="83" t="s">
        <v>776</v>
      </c>
      <c r="D267" s="84">
        <v>928</v>
      </c>
      <c r="E267" s="85">
        <v>5.6508908531685549</v>
      </c>
      <c r="F267" s="85">
        <v>7.0028988619282808</v>
      </c>
      <c r="G267" s="85">
        <v>8.7939485314324077</v>
      </c>
      <c r="H267" s="85">
        <v>11.07448146081917</v>
      </c>
      <c r="I267" s="85">
        <v>14.924842267905971</v>
      </c>
      <c r="J267" s="85">
        <v>16.965540856223758</v>
      </c>
      <c r="K267" s="85">
        <v>17.960732646959194</v>
      </c>
      <c r="L267" s="85">
        <v>18.812918572497068</v>
      </c>
      <c r="M267" s="85">
        <v>19.773620498812335</v>
      </c>
      <c r="N267" s="85">
        <v>19.467010312828837</v>
      </c>
      <c r="O267" s="85">
        <v>18.926122756946498</v>
      </c>
      <c r="P267" s="85">
        <v>18.868760970256819</v>
      </c>
      <c r="Q267" s="85">
        <v>18.991828291372745</v>
      </c>
      <c r="R267" s="85">
        <v>19.156853566089307</v>
      </c>
      <c r="S267" s="85">
        <v>19.597727838995798</v>
      </c>
      <c r="T267" s="85">
        <v>20.317144897701972</v>
      </c>
      <c r="U267" s="85">
        <v>21.366381857516075</v>
      </c>
      <c r="V267" s="85">
        <v>22.812128962337088</v>
      </c>
      <c r="W267" s="85">
        <v>24.691770240403528</v>
      </c>
      <c r="X267" s="85">
        <v>26.804156114648176</v>
      </c>
      <c r="Y267" s="85">
        <v>29.113677828820862</v>
      </c>
    </row>
    <row r="268" spans="1:25" ht="12" x14ac:dyDescent="0.2">
      <c r="A268" s="81">
        <v>251</v>
      </c>
      <c r="B268" s="90" t="s">
        <v>234</v>
      </c>
      <c r="C268" s="83" t="s">
        <v>776</v>
      </c>
      <c r="D268" s="84">
        <v>242</v>
      </c>
      <c r="E268" s="85">
        <v>24.352</v>
      </c>
      <c r="F268" s="85">
        <v>26.933</v>
      </c>
      <c r="G268" s="85">
        <v>29.681000000000001</v>
      </c>
      <c r="H268" s="85">
        <v>32.582000000000001</v>
      </c>
      <c r="I268" s="85">
        <v>34.758000000000003</v>
      </c>
      <c r="J268" s="85">
        <v>36.720999999999997</v>
      </c>
      <c r="K268" s="85">
        <v>37.768999999999998</v>
      </c>
      <c r="L268" s="85">
        <v>38.523000000000003</v>
      </c>
      <c r="M268" s="85">
        <v>41.610999999999997</v>
      </c>
      <c r="N268" s="85">
        <v>45.496000000000002</v>
      </c>
      <c r="O268" s="85">
        <v>47.908000000000001</v>
      </c>
      <c r="P268" s="85">
        <v>49.871000000000002</v>
      </c>
      <c r="Q268" s="85">
        <v>52.170999999999999</v>
      </c>
      <c r="R268" s="85">
        <v>54.725999999999999</v>
      </c>
      <c r="S268" s="85">
        <v>57.247</v>
      </c>
      <c r="T268" s="85">
        <v>59.665999999999997</v>
      </c>
      <c r="U268" s="85">
        <v>61.965000000000003</v>
      </c>
      <c r="V268" s="85">
        <v>64.135000000000005</v>
      </c>
      <c r="W268" s="85">
        <v>66.171999999999997</v>
      </c>
      <c r="X268" s="85">
        <v>68.072000000000003</v>
      </c>
      <c r="Y268" s="85">
        <v>69.894000000000005</v>
      </c>
    </row>
    <row r="269" spans="1:25" ht="12" x14ac:dyDescent="0.2">
      <c r="A269" s="81">
        <v>252</v>
      </c>
      <c r="B269" s="90" t="s">
        <v>235</v>
      </c>
      <c r="C269" s="83" t="s">
        <v>776</v>
      </c>
      <c r="D269" s="84">
        <v>540</v>
      </c>
      <c r="E269" s="85">
        <v>24.588999999999999</v>
      </c>
      <c r="F269" s="85">
        <v>30.602</v>
      </c>
      <c r="G269" s="85">
        <v>37.36</v>
      </c>
      <c r="H269" s="85">
        <v>44.646000000000001</v>
      </c>
      <c r="I269" s="85">
        <v>51.231999999999999</v>
      </c>
      <c r="J269" s="85">
        <v>55.164999999999999</v>
      </c>
      <c r="K269" s="85">
        <v>57.426000000000002</v>
      </c>
      <c r="L269" s="85">
        <v>58.834000000000003</v>
      </c>
      <c r="M269" s="85">
        <v>59.576999999999998</v>
      </c>
      <c r="N269" s="85">
        <v>60.287999999999997</v>
      </c>
      <c r="O269" s="85">
        <v>61.918999999999997</v>
      </c>
      <c r="P269" s="85">
        <v>63.965000000000003</v>
      </c>
      <c r="Q269" s="85">
        <v>67.102000000000004</v>
      </c>
      <c r="R269" s="85">
        <v>69.379000000000005</v>
      </c>
      <c r="S269" s="85">
        <v>71.518000000000001</v>
      </c>
      <c r="T269" s="85">
        <v>73.486000000000004</v>
      </c>
      <c r="U269" s="85">
        <v>75.289000000000001</v>
      </c>
      <c r="V269" s="85">
        <v>76.933999999999997</v>
      </c>
      <c r="W269" s="85">
        <v>78.426000000000002</v>
      </c>
      <c r="X269" s="85">
        <v>79.802000000000007</v>
      </c>
      <c r="Y269" s="85">
        <v>81.111000000000004</v>
      </c>
    </row>
    <row r="270" spans="1:25" ht="12" x14ac:dyDescent="0.2">
      <c r="A270" s="81">
        <v>253</v>
      </c>
      <c r="B270" s="90" t="s">
        <v>236</v>
      </c>
      <c r="C270" s="83" t="s">
        <v>776</v>
      </c>
      <c r="D270" s="84">
        <v>598</v>
      </c>
      <c r="E270" s="85">
        <v>1.7</v>
      </c>
      <c r="F270" s="85">
        <v>2.5209999999999999</v>
      </c>
      <c r="G270" s="85">
        <v>3.7250000000000001</v>
      </c>
      <c r="H270" s="85">
        <v>5.47</v>
      </c>
      <c r="I270" s="85">
        <v>9.7959999999999994</v>
      </c>
      <c r="J270" s="85">
        <v>11.93</v>
      </c>
      <c r="K270" s="85">
        <v>13.047000000000001</v>
      </c>
      <c r="L270" s="85">
        <v>13.997999999999999</v>
      </c>
      <c r="M270" s="85">
        <v>14.994</v>
      </c>
      <c r="N270" s="85">
        <v>14.081</v>
      </c>
      <c r="O270" s="85">
        <v>13.204000000000001</v>
      </c>
      <c r="P270" s="85">
        <v>13.109</v>
      </c>
      <c r="Q270" s="85">
        <v>13.019</v>
      </c>
      <c r="R270" s="85">
        <v>13.012</v>
      </c>
      <c r="S270" s="85">
        <v>13.345000000000001</v>
      </c>
      <c r="T270" s="85">
        <v>14.054</v>
      </c>
      <c r="U270" s="85">
        <v>15.185</v>
      </c>
      <c r="V270" s="85">
        <v>16.806000000000001</v>
      </c>
      <c r="W270" s="85">
        <v>18.95</v>
      </c>
      <c r="X270" s="85">
        <v>21.355</v>
      </c>
      <c r="Y270" s="85">
        <v>23.974</v>
      </c>
    </row>
    <row r="271" spans="1:25" ht="12" x14ac:dyDescent="0.2">
      <c r="A271" s="81">
        <v>254</v>
      </c>
      <c r="B271" s="90" t="s">
        <v>237</v>
      </c>
      <c r="C271" s="83" t="s">
        <v>776</v>
      </c>
      <c r="D271" s="84">
        <v>90</v>
      </c>
      <c r="E271" s="85">
        <v>3.8</v>
      </c>
      <c r="F271" s="85">
        <v>4.6790000000000003</v>
      </c>
      <c r="G271" s="85">
        <v>5.7679999999999998</v>
      </c>
      <c r="H271" s="85">
        <v>7.2450000000000001</v>
      </c>
      <c r="I271" s="85">
        <v>8.9169999999999998</v>
      </c>
      <c r="J271" s="85">
        <v>9.125</v>
      </c>
      <c r="K271" s="85">
        <v>10.576000000000001</v>
      </c>
      <c r="L271" s="85">
        <v>12.433</v>
      </c>
      <c r="M271" s="85">
        <v>13.677</v>
      </c>
      <c r="N271" s="85">
        <v>14.664</v>
      </c>
      <c r="O271" s="85">
        <v>15.813000000000001</v>
      </c>
      <c r="P271" s="85">
        <v>17.832000000000001</v>
      </c>
      <c r="Q271" s="85">
        <v>20.047999999999998</v>
      </c>
      <c r="R271" s="85">
        <v>22.36</v>
      </c>
      <c r="S271" s="85">
        <v>24.67</v>
      </c>
      <c r="T271" s="85">
        <v>26.934999999999999</v>
      </c>
      <c r="U271" s="85">
        <v>29.116</v>
      </c>
      <c r="V271" s="85">
        <v>31.170999999999999</v>
      </c>
      <c r="W271" s="85">
        <v>33.159999999999997</v>
      </c>
      <c r="X271" s="85">
        <v>35.21</v>
      </c>
      <c r="Y271" s="85">
        <v>37.316000000000003</v>
      </c>
    </row>
    <row r="272" spans="1:25" ht="12" x14ac:dyDescent="0.2">
      <c r="A272" s="81">
        <v>255</v>
      </c>
      <c r="B272" s="90" t="s">
        <v>238</v>
      </c>
      <c r="C272" s="83" t="s">
        <v>776</v>
      </c>
      <c r="D272" s="84">
        <v>548</v>
      </c>
      <c r="E272" s="85">
        <v>8.7520000000000007</v>
      </c>
      <c r="F272" s="85">
        <v>9.5459999999999994</v>
      </c>
      <c r="G272" s="85">
        <v>10.404</v>
      </c>
      <c r="H272" s="85">
        <v>11.329000000000001</v>
      </c>
      <c r="I272" s="85">
        <v>12.324999999999999</v>
      </c>
      <c r="J272" s="85">
        <v>13.395</v>
      </c>
      <c r="K272" s="85">
        <v>14.74</v>
      </c>
      <c r="L272" s="85">
        <v>16.722000000000001</v>
      </c>
      <c r="M272" s="85">
        <v>18.715</v>
      </c>
      <c r="N272" s="85">
        <v>20.164000000000001</v>
      </c>
      <c r="O272" s="85">
        <v>21.672999999999998</v>
      </c>
      <c r="P272" s="85">
        <v>23.099</v>
      </c>
      <c r="Q272" s="85">
        <v>24.462</v>
      </c>
      <c r="R272" s="85">
        <v>24.960999999999999</v>
      </c>
      <c r="S272" s="85">
        <v>25.524999999999999</v>
      </c>
      <c r="T272" s="85">
        <v>26.329000000000001</v>
      </c>
      <c r="U272" s="85">
        <v>27.396999999999998</v>
      </c>
      <c r="V272" s="85">
        <v>28.745999999999999</v>
      </c>
      <c r="W272" s="85">
        <v>30.393999999999998</v>
      </c>
      <c r="X272" s="85">
        <v>32.323999999999998</v>
      </c>
      <c r="Y272" s="85">
        <v>34.35</v>
      </c>
    </row>
    <row r="273" spans="1:25" ht="12" x14ac:dyDescent="0.2">
      <c r="A273" s="81">
        <v>256</v>
      </c>
      <c r="B273" s="89" t="s">
        <v>239</v>
      </c>
      <c r="C273" s="83" t="s">
        <v>776</v>
      </c>
      <c r="D273" s="84">
        <v>954</v>
      </c>
      <c r="E273" s="85">
        <v>30.696025016925109</v>
      </c>
      <c r="F273" s="85">
        <v>33.600533620427363</v>
      </c>
      <c r="G273" s="85">
        <v>36.79973233516656</v>
      </c>
      <c r="H273" s="85">
        <v>40.699335274405321</v>
      </c>
      <c r="I273" s="85">
        <v>45.552132395638417</v>
      </c>
      <c r="J273" s="85">
        <v>56.308335541618824</v>
      </c>
      <c r="K273" s="85">
        <v>60.50544441297172</v>
      </c>
      <c r="L273" s="85">
        <v>61.417220964407761</v>
      </c>
      <c r="M273" s="85">
        <v>62.247401428488466</v>
      </c>
      <c r="N273" s="85">
        <v>63.605107421749082</v>
      </c>
      <c r="O273" s="85">
        <v>65.608923863417161</v>
      </c>
      <c r="P273" s="85">
        <v>65.89264473626632</v>
      </c>
      <c r="Q273" s="85">
        <v>66.631349193727942</v>
      </c>
      <c r="R273" s="85">
        <v>67.935143883852461</v>
      </c>
      <c r="S273" s="85">
        <v>69.216769184434057</v>
      </c>
      <c r="T273" s="85">
        <v>70.383150585442749</v>
      </c>
      <c r="U273" s="85">
        <v>71.469928644240582</v>
      </c>
      <c r="V273" s="85">
        <v>72.559338223367632</v>
      </c>
      <c r="W273" s="85">
        <v>73.605436120182262</v>
      </c>
      <c r="X273" s="85">
        <v>74.57154077677589</v>
      </c>
      <c r="Y273" s="85">
        <v>75.50500701790213</v>
      </c>
    </row>
    <row r="274" spans="1:25" ht="12" x14ac:dyDescent="0.2">
      <c r="A274" s="81">
        <v>257</v>
      </c>
      <c r="B274" s="90" t="s">
        <v>240</v>
      </c>
      <c r="C274" s="83" t="s">
        <v>776</v>
      </c>
      <c r="D274" s="84">
        <v>316</v>
      </c>
      <c r="E274" s="85">
        <v>41.3</v>
      </c>
      <c r="F274" s="85">
        <v>45.664999999999999</v>
      </c>
      <c r="G274" s="85">
        <v>50.146999999999998</v>
      </c>
      <c r="H274" s="85">
        <v>55.548000000000002</v>
      </c>
      <c r="I274" s="85">
        <v>61.92</v>
      </c>
      <c r="J274" s="85">
        <v>83.632000000000005</v>
      </c>
      <c r="K274" s="85">
        <v>93.753</v>
      </c>
      <c r="L274" s="85">
        <v>92.338999999999999</v>
      </c>
      <c r="M274" s="85">
        <v>90.796000000000006</v>
      </c>
      <c r="N274" s="85">
        <v>92.055000000000007</v>
      </c>
      <c r="O274" s="85">
        <v>93.129000000000005</v>
      </c>
      <c r="P274" s="85">
        <v>93.631</v>
      </c>
      <c r="Q274" s="85">
        <v>94.099000000000004</v>
      </c>
      <c r="R274" s="85">
        <v>94.534000000000006</v>
      </c>
      <c r="S274" s="85">
        <v>94.938000000000002</v>
      </c>
      <c r="T274" s="85">
        <v>95.313000000000002</v>
      </c>
      <c r="U274" s="85">
        <v>95.66</v>
      </c>
      <c r="V274" s="85">
        <v>95.983000000000004</v>
      </c>
      <c r="W274" s="85">
        <v>96.281000000000006</v>
      </c>
      <c r="X274" s="85">
        <v>96.558999999999997</v>
      </c>
      <c r="Y274" s="85">
        <v>96.816000000000003</v>
      </c>
    </row>
    <row r="275" spans="1:25" ht="12" x14ac:dyDescent="0.2">
      <c r="A275" s="81">
        <v>258</v>
      </c>
      <c r="B275" s="90" t="s">
        <v>241</v>
      </c>
      <c r="C275" s="83" t="s">
        <v>776</v>
      </c>
      <c r="D275" s="84">
        <v>296</v>
      </c>
      <c r="E275" s="85">
        <v>11</v>
      </c>
      <c r="F275" s="85">
        <v>13.426</v>
      </c>
      <c r="G275" s="85">
        <v>16.29</v>
      </c>
      <c r="H275" s="85">
        <v>19.625</v>
      </c>
      <c r="I275" s="85">
        <v>24.088000000000001</v>
      </c>
      <c r="J275" s="85">
        <v>29.606000000000002</v>
      </c>
      <c r="K275" s="85">
        <v>32.283999999999999</v>
      </c>
      <c r="L275" s="85">
        <v>33.540999999999997</v>
      </c>
      <c r="M275" s="85">
        <v>34.987000000000002</v>
      </c>
      <c r="N275" s="85">
        <v>36.408999999999999</v>
      </c>
      <c r="O275" s="85">
        <v>42.957999999999998</v>
      </c>
      <c r="P275" s="85">
        <v>43.551000000000002</v>
      </c>
      <c r="Q275" s="85">
        <v>47.39</v>
      </c>
      <c r="R275" s="85">
        <v>51.619</v>
      </c>
      <c r="S275" s="85">
        <v>55.594000000000001</v>
      </c>
      <c r="T275" s="85">
        <v>59.115000000000002</v>
      </c>
      <c r="U275" s="85">
        <v>62.168999999999997</v>
      </c>
      <c r="V275" s="85">
        <v>64.760999999999996</v>
      </c>
      <c r="W275" s="85">
        <v>66.905000000000001</v>
      </c>
      <c r="X275" s="85">
        <v>68.763999999999996</v>
      </c>
      <c r="Y275" s="85">
        <v>70.564999999999998</v>
      </c>
    </row>
    <row r="276" spans="1:25" ht="12" x14ac:dyDescent="0.2">
      <c r="A276" s="81">
        <v>259</v>
      </c>
      <c r="B276" s="90" t="s">
        <v>574</v>
      </c>
      <c r="C276" s="83" t="s">
        <v>776</v>
      </c>
      <c r="D276" s="84">
        <v>584</v>
      </c>
      <c r="E276" s="85">
        <v>23.337</v>
      </c>
      <c r="F276" s="85">
        <v>29.081</v>
      </c>
      <c r="G276" s="85">
        <v>35.584000000000003</v>
      </c>
      <c r="H276" s="85">
        <v>42.662999999999997</v>
      </c>
      <c r="I276" s="85">
        <v>53.491999999999997</v>
      </c>
      <c r="J276" s="85">
        <v>60.631999999999998</v>
      </c>
      <c r="K276" s="85">
        <v>58.298000000000002</v>
      </c>
      <c r="L276" s="85">
        <v>61.945</v>
      </c>
      <c r="M276" s="85">
        <v>65.054000000000002</v>
      </c>
      <c r="N276" s="85">
        <v>66.727000000000004</v>
      </c>
      <c r="O276" s="85">
        <v>68.58</v>
      </c>
      <c r="P276" s="85">
        <v>71.138000000000005</v>
      </c>
      <c r="Q276" s="85">
        <v>73.567999999999998</v>
      </c>
      <c r="R276" s="85">
        <v>75.811000000000007</v>
      </c>
      <c r="S276" s="85">
        <v>77.793999999999997</v>
      </c>
      <c r="T276" s="85">
        <v>79.539000000000001</v>
      </c>
      <c r="U276" s="85">
        <v>81.064999999999998</v>
      </c>
      <c r="V276" s="85">
        <v>82.391999999999996</v>
      </c>
      <c r="W276" s="85">
        <v>83.563000000000002</v>
      </c>
      <c r="X276" s="85">
        <v>84.665999999999997</v>
      </c>
      <c r="Y276" s="85">
        <v>85.707999999999998</v>
      </c>
    </row>
    <row r="277" spans="1:25" ht="12" x14ac:dyDescent="0.2">
      <c r="A277" s="81">
        <v>260</v>
      </c>
      <c r="B277" s="90" t="s">
        <v>242</v>
      </c>
      <c r="C277" s="83" t="s">
        <v>776</v>
      </c>
      <c r="D277" s="84">
        <v>583</v>
      </c>
      <c r="E277" s="85">
        <v>20</v>
      </c>
      <c r="F277" s="85">
        <v>21.132999999999999</v>
      </c>
      <c r="G277" s="85">
        <v>22.312000000000001</v>
      </c>
      <c r="H277" s="85">
        <v>23.536999999999999</v>
      </c>
      <c r="I277" s="85">
        <v>24.808</v>
      </c>
      <c r="J277" s="85">
        <v>25.858000000000001</v>
      </c>
      <c r="K277" s="85">
        <v>26.445</v>
      </c>
      <c r="L277" s="85">
        <v>26.149000000000001</v>
      </c>
      <c r="M277" s="85">
        <v>25.818000000000001</v>
      </c>
      <c r="N277" s="85">
        <v>25.068000000000001</v>
      </c>
      <c r="O277" s="85">
        <v>22.33</v>
      </c>
      <c r="P277" s="85">
        <v>22.33</v>
      </c>
      <c r="Q277" s="85">
        <v>22.297999999999998</v>
      </c>
      <c r="R277" s="85">
        <v>22.456</v>
      </c>
      <c r="S277" s="85">
        <v>22.933</v>
      </c>
      <c r="T277" s="85">
        <v>23.744</v>
      </c>
      <c r="U277" s="85">
        <v>24.911000000000001</v>
      </c>
      <c r="V277" s="85">
        <v>26.463000000000001</v>
      </c>
      <c r="W277" s="85">
        <v>28.29</v>
      </c>
      <c r="X277" s="85">
        <v>30.190999999999999</v>
      </c>
      <c r="Y277" s="85">
        <v>32.162999999999997</v>
      </c>
    </row>
    <row r="278" spans="1:25" ht="12" x14ac:dyDescent="0.2">
      <c r="A278" s="81">
        <v>261</v>
      </c>
      <c r="B278" s="90" t="s">
        <v>567</v>
      </c>
      <c r="C278" s="83" t="s">
        <v>776</v>
      </c>
      <c r="D278" s="84">
        <v>520</v>
      </c>
      <c r="E278" s="85">
        <v>100</v>
      </c>
      <c r="F278" s="85">
        <v>100</v>
      </c>
      <c r="G278" s="85">
        <v>100</v>
      </c>
      <c r="H278" s="85">
        <v>100</v>
      </c>
      <c r="I278" s="85">
        <v>100</v>
      </c>
      <c r="J278" s="85">
        <v>100</v>
      </c>
      <c r="K278" s="85">
        <v>100</v>
      </c>
      <c r="L278" s="85">
        <v>100</v>
      </c>
      <c r="M278" s="85">
        <v>100</v>
      </c>
      <c r="N278" s="85">
        <v>100</v>
      </c>
      <c r="O278" s="85">
        <v>100</v>
      </c>
      <c r="P278" s="85">
        <v>100</v>
      </c>
      <c r="Q278" s="85">
        <v>100</v>
      </c>
      <c r="R278" s="85">
        <v>100</v>
      </c>
      <c r="S278" s="85">
        <v>100</v>
      </c>
      <c r="T278" s="85">
        <v>100</v>
      </c>
      <c r="U278" s="85">
        <v>100</v>
      </c>
      <c r="V278" s="85">
        <v>100</v>
      </c>
      <c r="W278" s="85">
        <v>100</v>
      </c>
      <c r="X278" s="85">
        <v>100</v>
      </c>
      <c r="Y278" s="85">
        <v>100</v>
      </c>
    </row>
    <row r="279" spans="1:25" ht="12" x14ac:dyDescent="0.2">
      <c r="A279" s="81">
        <v>262</v>
      </c>
      <c r="B279" s="90" t="s">
        <v>565</v>
      </c>
      <c r="C279" s="83" t="s">
        <v>776</v>
      </c>
      <c r="D279" s="84">
        <v>580</v>
      </c>
      <c r="E279" s="85">
        <v>42.002000000000002</v>
      </c>
      <c r="F279" s="85">
        <v>45.835000000000001</v>
      </c>
      <c r="G279" s="85">
        <v>51.219000000000001</v>
      </c>
      <c r="H279" s="85">
        <v>58.759</v>
      </c>
      <c r="I279" s="85">
        <v>70.061999999999998</v>
      </c>
      <c r="J279" s="85">
        <v>80.554000000000002</v>
      </c>
      <c r="K279" s="85">
        <v>86.784000000000006</v>
      </c>
      <c r="L279" s="85">
        <v>88.381</v>
      </c>
      <c r="M279" s="85">
        <v>89.730999999999995</v>
      </c>
      <c r="N279" s="85">
        <v>89.557000000000002</v>
      </c>
      <c r="O279" s="85">
        <v>90.152000000000001</v>
      </c>
      <c r="P279" s="85">
        <v>90.558000000000007</v>
      </c>
      <c r="Q279" s="85">
        <v>90.948999999999998</v>
      </c>
      <c r="R279" s="85">
        <v>91.356999999999999</v>
      </c>
      <c r="S279" s="85">
        <v>91.798000000000002</v>
      </c>
      <c r="T279" s="85">
        <v>92.266000000000005</v>
      </c>
      <c r="U279" s="85">
        <v>92.754000000000005</v>
      </c>
      <c r="V279" s="85">
        <v>93.254999999999995</v>
      </c>
      <c r="W279" s="85">
        <v>93.745999999999995</v>
      </c>
      <c r="X279" s="85">
        <v>94.203000000000003</v>
      </c>
      <c r="Y279" s="85">
        <v>94.629000000000005</v>
      </c>
    </row>
    <row r="280" spans="1:25" ht="12" x14ac:dyDescent="0.2">
      <c r="A280" s="81">
        <v>263</v>
      </c>
      <c r="B280" s="90" t="s">
        <v>563</v>
      </c>
      <c r="C280" s="83" t="s">
        <v>776</v>
      </c>
      <c r="D280" s="84">
        <v>585</v>
      </c>
      <c r="E280" s="85">
        <v>53.883000000000003</v>
      </c>
      <c r="F280" s="85">
        <v>55.356999999999999</v>
      </c>
      <c r="G280" s="85">
        <v>56.823</v>
      </c>
      <c r="H280" s="85">
        <v>58.276000000000003</v>
      </c>
      <c r="I280" s="85">
        <v>59.715000000000003</v>
      </c>
      <c r="J280" s="85">
        <v>61.137999999999998</v>
      </c>
      <c r="K280" s="85">
        <v>62.542000000000002</v>
      </c>
      <c r="L280" s="85">
        <v>67.38</v>
      </c>
      <c r="M280" s="85">
        <v>69.593000000000004</v>
      </c>
      <c r="N280" s="85">
        <v>71.430999999999997</v>
      </c>
      <c r="O280" s="85">
        <v>70.337999999999994</v>
      </c>
      <c r="P280" s="85">
        <v>71.152000000000001</v>
      </c>
      <c r="Q280" s="85">
        <v>74.816999999999993</v>
      </c>
      <c r="R280" s="85">
        <v>78.159000000000006</v>
      </c>
      <c r="S280" s="85">
        <v>80.988</v>
      </c>
      <c r="T280" s="85">
        <v>83.251999999999995</v>
      </c>
      <c r="U280" s="85">
        <v>85.043000000000006</v>
      </c>
      <c r="V280" s="85">
        <v>86.438999999999993</v>
      </c>
      <c r="W280" s="85">
        <v>87.504000000000005</v>
      </c>
      <c r="X280" s="85">
        <v>88.370999999999995</v>
      </c>
      <c r="Y280" s="85">
        <v>89.186000000000007</v>
      </c>
    </row>
    <row r="281" spans="1:25" ht="12" x14ac:dyDescent="0.2">
      <c r="A281" s="81">
        <v>264</v>
      </c>
      <c r="B281" s="89" t="s">
        <v>243</v>
      </c>
      <c r="C281" s="83" t="s">
        <v>776</v>
      </c>
      <c r="D281" s="84">
        <v>957</v>
      </c>
      <c r="E281" s="85">
        <v>23.035632378646199</v>
      </c>
      <c r="F281" s="85">
        <v>26.333165524839302</v>
      </c>
      <c r="G281" s="85">
        <v>28.617492815508761</v>
      </c>
      <c r="H281" s="85">
        <v>31.110889144150899</v>
      </c>
      <c r="I281" s="85">
        <v>34.282708147193382</v>
      </c>
      <c r="J281" s="85">
        <v>36.432570319201773</v>
      </c>
      <c r="K281" s="85">
        <v>37.728029329344096</v>
      </c>
      <c r="L281" s="85">
        <v>39.33327092742973</v>
      </c>
      <c r="M281" s="85">
        <v>40.821099295304826</v>
      </c>
      <c r="N281" s="85">
        <v>41.602806790198969</v>
      </c>
      <c r="O281" s="85">
        <v>42.686380647539998</v>
      </c>
      <c r="P281" s="85">
        <v>43.53675817929831</v>
      </c>
      <c r="Q281" s="85">
        <v>44.305562509767505</v>
      </c>
      <c r="R281" s="85">
        <v>44.534811384461257</v>
      </c>
      <c r="S281" s="85">
        <v>44.435302053045191</v>
      </c>
      <c r="T281" s="85">
        <v>44.539075859635581</v>
      </c>
      <c r="U281" s="85">
        <v>45.038459102077347</v>
      </c>
      <c r="V281" s="85">
        <v>45.713001460838292</v>
      </c>
      <c r="W281" s="85">
        <v>46.66173636551099</v>
      </c>
      <c r="X281" s="85">
        <v>47.924821167660077</v>
      </c>
      <c r="Y281" s="85">
        <v>49.288740212331781</v>
      </c>
    </row>
    <row r="282" spans="1:25" ht="12" x14ac:dyDescent="0.2">
      <c r="A282" s="81">
        <v>265</v>
      </c>
      <c r="B282" s="90" t="s">
        <v>619</v>
      </c>
      <c r="C282" s="83" t="s">
        <v>776</v>
      </c>
      <c r="D282" s="84">
        <v>16</v>
      </c>
      <c r="E282" s="85">
        <v>61.768999999999998</v>
      </c>
      <c r="F282" s="85">
        <v>64.02</v>
      </c>
      <c r="G282" s="85">
        <v>66.210999999999999</v>
      </c>
      <c r="H282" s="85">
        <v>68.334000000000003</v>
      </c>
      <c r="I282" s="85">
        <v>70.384</v>
      </c>
      <c r="J282" s="85">
        <v>72.353999999999999</v>
      </c>
      <c r="K282" s="85">
        <v>74.33</v>
      </c>
      <c r="L282" s="85">
        <v>77.762</v>
      </c>
      <c r="M282" s="85">
        <v>80.947999999999993</v>
      </c>
      <c r="N282" s="85">
        <v>85.28</v>
      </c>
      <c r="O282" s="85">
        <v>88.587000000000003</v>
      </c>
      <c r="P282" s="85">
        <v>88.1</v>
      </c>
      <c r="Q282" s="85">
        <v>87.593999999999994</v>
      </c>
      <c r="R282" s="85">
        <v>87.238</v>
      </c>
      <c r="S282" s="85">
        <v>87.153000000000006</v>
      </c>
      <c r="T282" s="85">
        <v>87.343999999999994</v>
      </c>
      <c r="U282" s="85">
        <v>87.802000000000007</v>
      </c>
      <c r="V282" s="85">
        <v>88.5</v>
      </c>
      <c r="W282" s="85">
        <v>89.305000000000007</v>
      </c>
      <c r="X282" s="85">
        <v>90.06</v>
      </c>
      <c r="Y282" s="85">
        <v>90.766999999999996</v>
      </c>
    </row>
    <row r="283" spans="1:25" ht="12" x14ac:dyDescent="0.2">
      <c r="A283" s="81">
        <v>266</v>
      </c>
      <c r="B283" s="90" t="s">
        <v>791</v>
      </c>
      <c r="C283" s="83" t="s">
        <v>776</v>
      </c>
      <c r="D283" s="84">
        <v>184</v>
      </c>
      <c r="E283" s="85">
        <v>38.027999999999999</v>
      </c>
      <c r="F283" s="85">
        <v>42.191000000000003</v>
      </c>
      <c r="G283" s="85">
        <v>46.469000000000001</v>
      </c>
      <c r="H283" s="85">
        <v>50.795999999999999</v>
      </c>
      <c r="I283" s="85">
        <v>53.284999999999997</v>
      </c>
      <c r="J283" s="85">
        <v>54.009</v>
      </c>
      <c r="K283" s="85">
        <v>53.814999999999998</v>
      </c>
      <c r="L283" s="85">
        <v>55.201999999999998</v>
      </c>
      <c r="M283" s="85">
        <v>57.715000000000003</v>
      </c>
      <c r="N283" s="85">
        <v>58.677999999999997</v>
      </c>
      <c r="O283" s="85">
        <v>65.191000000000003</v>
      </c>
      <c r="P283" s="85">
        <v>71.025999999999996</v>
      </c>
      <c r="Q283" s="85">
        <v>73.254999999999995</v>
      </c>
      <c r="R283" s="85">
        <v>74.403999999999996</v>
      </c>
      <c r="S283" s="85">
        <v>75.495000000000005</v>
      </c>
      <c r="T283" s="85">
        <v>76.643000000000001</v>
      </c>
      <c r="U283" s="85">
        <v>77.841999999999999</v>
      </c>
      <c r="V283" s="85">
        <v>79.08</v>
      </c>
      <c r="W283" s="85">
        <v>80.343999999999994</v>
      </c>
      <c r="X283" s="85">
        <v>81.611999999999995</v>
      </c>
      <c r="Y283" s="85">
        <v>82.823999999999998</v>
      </c>
    </row>
    <row r="284" spans="1:25" ht="12" x14ac:dyDescent="0.2">
      <c r="A284" s="81">
        <v>267</v>
      </c>
      <c r="B284" s="90" t="s">
        <v>244</v>
      </c>
      <c r="C284" s="83" t="s">
        <v>776</v>
      </c>
      <c r="D284" s="84">
        <v>258</v>
      </c>
      <c r="E284" s="85">
        <v>33.299999999999997</v>
      </c>
      <c r="F284" s="85">
        <v>37.683999999999997</v>
      </c>
      <c r="G284" s="85">
        <v>42.280999999999999</v>
      </c>
      <c r="H284" s="85">
        <v>48.177999999999997</v>
      </c>
      <c r="I284" s="85">
        <v>55.161999999999999</v>
      </c>
      <c r="J284" s="85">
        <v>58.252000000000002</v>
      </c>
      <c r="K284" s="85">
        <v>59.003</v>
      </c>
      <c r="L284" s="85">
        <v>58.634999999999998</v>
      </c>
      <c r="M284" s="85">
        <v>57.851999999999997</v>
      </c>
      <c r="N284" s="85">
        <v>56.637</v>
      </c>
      <c r="O284" s="85">
        <v>56.046999999999997</v>
      </c>
      <c r="P284" s="85">
        <v>57.417000000000002</v>
      </c>
      <c r="Q284" s="85">
        <v>60.317</v>
      </c>
      <c r="R284" s="85">
        <v>61.683</v>
      </c>
      <c r="S284" s="85">
        <v>61.975000000000001</v>
      </c>
      <c r="T284" s="85">
        <v>62.564</v>
      </c>
      <c r="U284" s="85">
        <v>63.487000000000002</v>
      </c>
      <c r="V284" s="85">
        <v>64.728999999999999</v>
      </c>
      <c r="W284" s="85">
        <v>66.272000000000006</v>
      </c>
      <c r="X284" s="85">
        <v>68.075999999999993</v>
      </c>
      <c r="Y284" s="85">
        <v>69.897999999999996</v>
      </c>
    </row>
    <row r="285" spans="1:25" ht="12" x14ac:dyDescent="0.2">
      <c r="A285" s="81">
        <v>268</v>
      </c>
      <c r="B285" s="90" t="s">
        <v>792</v>
      </c>
      <c r="C285" s="83" t="s">
        <v>776</v>
      </c>
      <c r="D285" s="84">
        <v>570</v>
      </c>
      <c r="E285" s="85">
        <v>21.5</v>
      </c>
      <c r="F285" s="85">
        <v>21.503</v>
      </c>
      <c r="G285" s="85">
        <v>21.506</v>
      </c>
      <c r="H285" s="85">
        <v>21.509</v>
      </c>
      <c r="I285" s="85">
        <v>21.094999999999999</v>
      </c>
      <c r="J285" s="85">
        <v>23.355</v>
      </c>
      <c r="K285" s="85">
        <v>27.030999999999999</v>
      </c>
      <c r="L285" s="85">
        <v>31.047999999999998</v>
      </c>
      <c r="M285" s="85">
        <v>30.895</v>
      </c>
      <c r="N285" s="85">
        <v>31.452000000000002</v>
      </c>
      <c r="O285" s="85">
        <v>33.069000000000003</v>
      </c>
      <c r="P285" s="85">
        <v>35.212000000000003</v>
      </c>
      <c r="Q285" s="85">
        <v>38.68</v>
      </c>
      <c r="R285" s="85">
        <v>42.567999999999998</v>
      </c>
      <c r="S285" s="85">
        <v>46.201999999999998</v>
      </c>
      <c r="T285" s="85">
        <v>49.51</v>
      </c>
      <c r="U285" s="85">
        <v>52.451999999999998</v>
      </c>
      <c r="V285" s="85">
        <v>55.002000000000002</v>
      </c>
      <c r="W285" s="85">
        <v>57.192</v>
      </c>
      <c r="X285" s="85">
        <v>59.308999999999997</v>
      </c>
      <c r="Y285" s="85">
        <v>61.392000000000003</v>
      </c>
    </row>
    <row r="286" spans="1:25" ht="12" x14ac:dyDescent="0.2">
      <c r="A286" s="81">
        <v>269</v>
      </c>
      <c r="B286" s="90" t="s">
        <v>245</v>
      </c>
      <c r="C286" s="83" t="s">
        <v>776</v>
      </c>
      <c r="D286" s="84">
        <v>882</v>
      </c>
      <c r="E286" s="85">
        <v>12.885999999999999</v>
      </c>
      <c r="F286" s="85">
        <v>17.405999999999999</v>
      </c>
      <c r="G286" s="85">
        <v>18.925999999999998</v>
      </c>
      <c r="H286" s="85">
        <v>19.300999999999998</v>
      </c>
      <c r="I286" s="85">
        <v>20.353000000000002</v>
      </c>
      <c r="J286" s="85">
        <v>20.992000000000001</v>
      </c>
      <c r="K286" s="85">
        <v>21.172999999999998</v>
      </c>
      <c r="L286" s="85">
        <v>21.2</v>
      </c>
      <c r="M286" s="85">
        <v>21.2</v>
      </c>
      <c r="N286" s="85">
        <v>21.526</v>
      </c>
      <c r="O286" s="85">
        <v>21.977</v>
      </c>
      <c r="P286" s="85">
        <v>21.218</v>
      </c>
      <c r="Q286" s="85">
        <v>20.077999999999999</v>
      </c>
      <c r="R286" s="85">
        <v>18.914000000000001</v>
      </c>
      <c r="S286" s="85">
        <v>17.888999999999999</v>
      </c>
      <c r="T286" s="85">
        <v>17.352</v>
      </c>
      <c r="U286" s="85">
        <v>17.288</v>
      </c>
      <c r="V286" s="85">
        <v>17.695</v>
      </c>
      <c r="W286" s="85">
        <v>18.597000000000001</v>
      </c>
      <c r="X286" s="85">
        <v>19.986000000000001</v>
      </c>
      <c r="Y286" s="85">
        <v>21.515999999999998</v>
      </c>
    </row>
    <row r="287" spans="1:25" ht="12" x14ac:dyDescent="0.2">
      <c r="A287" s="81">
        <v>270</v>
      </c>
      <c r="B287" s="90" t="s">
        <v>793</v>
      </c>
      <c r="C287" s="83" t="s">
        <v>776</v>
      </c>
      <c r="D287" s="84">
        <v>772</v>
      </c>
      <c r="E287" s="85">
        <v>0</v>
      </c>
      <c r="F287" s="85">
        <v>0</v>
      </c>
      <c r="G287" s="85">
        <v>0</v>
      </c>
      <c r="H287" s="85">
        <v>0</v>
      </c>
      <c r="I287" s="85">
        <v>0</v>
      </c>
      <c r="J287" s="85">
        <v>0</v>
      </c>
      <c r="K287" s="85">
        <v>0</v>
      </c>
      <c r="L287" s="85">
        <v>0</v>
      </c>
      <c r="M287" s="85">
        <v>0</v>
      </c>
      <c r="N287" s="85">
        <v>0</v>
      </c>
      <c r="O287" s="85">
        <v>0</v>
      </c>
      <c r="P287" s="85">
        <v>0</v>
      </c>
      <c r="Q287" s="85">
        <v>0</v>
      </c>
      <c r="R287" s="85">
        <v>0</v>
      </c>
      <c r="S287" s="85">
        <v>0</v>
      </c>
      <c r="T287" s="85">
        <v>0</v>
      </c>
      <c r="U287" s="85">
        <v>0</v>
      </c>
      <c r="V287" s="85">
        <v>0</v>
      </c>
      <c r="W287" s="85">
        <v>0</v>
      </c>
      <c r="X287" s="85">
        <v>0</v>
      </c>
      <c r="Y287" s="85">
        <v>0</v>
      </c>
    </row>
    <row r="288" spans="1:25" ht="12" x14ac:dyDescent="0.2">
      <c r="A288" s="81">
        <v>271</v>
      </c>
      <c r="B288" s="90" t="s">
        <v>246</v>
      </c>
      <c r="C288" s="83" t="s">
        <v>776</v>
      </c>
      <c r="D288" s="84">
        <v>776</v>
      </c>
      <c r="E288" s="85">
        <v>12.885</v>
      </c>
      <c r="F288" s="85">
        <v>15.483000000000001</v>
      </c>
      <c r="G288" s="85">
        <v>17.552</v>
      </c>
      <c r="H288" s="85">
        <v>19.498999999999999</v>
      </c>
      <c r="I288" s="85">
        <v>20.187000000000001</v>
      </c>
      <c r="J288" s="85">
        <v>20.337</v>
      </c>
      <c r="K288" s="85">
        <v>21.154</v>
      </c>
      <c r="L288" s="85">
        <v>22.268000000000001</v>
      </c>
      <c r="M288" s="85">
        <v>22.704000000000001</v>
      </c>
      <c r="N288" s="85">
        <v>22.864000000000001</v>
      </c>
      <c r="O288" s="85">
        <v>23.012</v>
      </c>
      <c r="P288" s="85">
        <v>23.155000000000001</v>
      </c>
      <c r="Q288" s="85">
        <v>23.388999999999999</v>
      </c>
      <c r="R288" s="85">
        <v>23.274999999999999</v>
      </c>
      <c r="S288" s="85">
        <v>23.099</v>
      </c>
      <c r="T288" s="85">
        <v>23.274999999999999</v>
      </c>
      <c r="U288" s="85">
        <v>23.824000000000002</v>
      </c>
      <c r="V288" s="85">
        <v>24.763999999999999</v>
      </c>
      <c r="W288" s="85">
        <v>26.122</v>
      </c>
      <c r="X288" s="85">
        <v>27.884</v>
      </c>
      <c r="Y288" s="85">
        <v>29.768000000000001</v>
      </c>
    </row>
    <row r="289" spans="1:25" ht="12" x14ac:dyDescent="0.2">
      <c r="A289" s="81">
        <v>272</v>
      </c>
      <c r="B289" s="90" t="s">
        <v>542</v>
      </c>
      <c r="C289" s="83" t="s">
        <v>776</v>
      </c>
      <c r="D289" s="84">
        <v>798</v>
      </c>
      <c r="E289" s="85">
        <v>11.193</v>
      </c>
      <c r="F289" s="85">
        <v>13.37</v>
      </c>
      <c r="G289" s="85">
        <v>15.895</v>
      </c>
      <c r="H289" s="85">
        <v>18.792999999999999</v>
      </c>
      <c r="I289" s="85">
        <v>22.081</v>
      </c>
      <c r="J289" s="85">
        <v>25.760999999999999</v>
      </c>
      <c r="K289" s="85">
        <v>29.821999999999999</v>
      </c>
      <c r="L289" s="85">
        <v>34.250999999999998</v>
      </c>
      <c r="M289" s="85">
        <v>40.661000000000001</v>
      </c>
      <c r="N289" s="85">
        <v>43.97</v>
      </c>
      <c r="O289" s="85">
        <v>46.018000000000001</v>
      </c>
      <c r="P289" s="85">
        <v>49.698999999999998</v>
      </c>
      <c r="Q289" s="85">
        <v>54.795999999999999</v>
      </c>
      <c r="R289" s="85">
        <v>59.73</v>
      </c>
      <c r="S289" s="85">
        <v>64.013999999999996</v>
      </c>
      <c r="T289" s="85">
        <v>67.587000000000003</v>
      </c>
      <c r="U289" s="85">
        <v>70.488</v>
      </c>
      <c r="V289" s="85">
        <v>72.772999999999996</v>
      </c>
      <c r="W289" s="85">
        <v>74.515000000000001</v>
      </c>
      <c r="X289" s="85">
        <v>76.078999999999994</v>
      </c>
      <c r="Y289" s="85">
        <v>77.575000000000003</v>
      </c>
    </row>
    <row r="290" spans="1:25" ht="12" x14ac:dyDescent="0.2">
      <c r="A290" s="81">
        <v>273</v>
      </c>
      <c r="B290" s="90" t="s">
        <v>794</v>
      </c>
      <c r="C290" s="83" t="s">
        <v>776</v>
      </c>
      <c r="D290" s="84">
        <v>876</v>
      </c>
      <c r="E290" s="85">
        <v>0</v>
      </c>
      <c r="F290" s="85">
        <v>0</v>
      </c>
      <c r="G290" s="85">
        <v>0</v>
      </c>
      <c r="H290" s="85">
        <v>0</v>
      </c>
      <c r="I290" s="85">
        <v>0</v>
      </c>
      <c r="J290" s="85">
        <v>0</v>
      </c>
      <c r="K290" s="85">
        <v>0</v>
      </c>
      <c r="L290" s="85">
        <v>0</v>
      </c>
      <c r="M290" s="85">
        <v>0</v>
      </c>
      <c r="N290" s="85">
        <v>0</v>
      </c>
      <c r="O290" s="85">
        <v>0</v>
      </c>
      <c r="P290" s="85">
        <v>0</v>
      </c>
      <c r="Q290" s="85">
        <v>0</v>
      </c>
      <c r="R290" s="85">
        <v>0</v>
      </c>
      <c r="S290" s="85">
        <v>0</v>
      </c>
      <c r="T290" s="85">
        <v>0</v>
      </c>
      <c r="U290" s="85">
        <v>0</v>
      </c>
      <c r="V290" s="85">
        <v>0</v>
      </c>
      <c r="W290" s="85">
        <v>0</v>
      </c>
      <c r="X290" s="85">
        <v>0</v>
      </c>
      <c r="Y290" s="85">
        <v>0</v>
      </c>
    </row>
  </sheetData>
  <pageMargins left="0.7" right="0.7" top="0.75" bottom="0.75" header="0.3" footer="0.3"/>
  <pageSetup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853FA-744E-4AFB-B0AD-84533BFB42C8}">
  <sheetPr>
    <tabColor theme="4" tint="0.79998168889431442"/>
  </sheetPr>
  <dimension ref="A1:W272"/>
  <sheetViews>
    <sheetView workbookViewId="0">
      <selection activeCell="S15" sqref="S15"/>
    </sheetView>
  </sheetViews>
  <sheetFormatPr defaultColWidth="12" defaultRowHeight="11.25" x14ac:dyDescent="0.2"/>
  <cols>
    <col min="1" max="1" width="7.6640625" customWidth="1"/>
    <col min="2" max="2" width="29.6640625" customWidth="1"/>
    <col min="3" max="3" width="61.6640625" customWidth="1"/>
    <col min="4" max="4" width="8.6640625" customWidth="1"/>
    <col min="5" max="5" width="9.6640625" customWidth="1"/>
    <col min="6" max="6" width="19.6640625" customWidth="1"/>
    <col min="7" max="7" width="9.6640625" customWidth="1"/>
    <col min="8" max="23" width="13.6640625" customWidth="1"/>
  </cols>
  <sheetData>
    <row r="1" spans="1:23" ht="12" x14ac:dyDescent="0.2">
      <c r="A1" s="117" t="s">
        <v>332</v>
      </c>
      <c r="B1" s="112"/>
      <c r="C1" s="112"/>
      <c r="D1" s="112"/>
      <c r="E1" s="112"/>
      <c r="F1" s="112"/>
      <c r="G1" s="112"/>
      <c r="H1" s="112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</row>
    <row r="2" spans="1:23" ht="12" x14ac:dyDescent="0.2">
      <c r="A2" s="112"/>
      <c r="B2" s="112"/>
      <c r="C2" s="112"/>
      <c r="D2" s="112"/>
      <c r="E2" s="112"/>
      <c r="F2" s="112"/>
      <c r="G2" s="112"/>
      <c r="H2" s="112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</row>
    <row r="3" spans="1:23" ht="12" x14ac:dyDescent="0.2">
      <c r="A3" s="112"/>
      <c r="B3" s="112"/>
      <c r="C3" s="112"/>
      <c r="D3" s="112"/>
      <c r="E3" s="112"/>
      <c r="F3" s="112"/>
      <c r="G3" s="112"/>
      <c r="H3" s="112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</row>
    <row r="4" spans="1:23" ht="12" x14ac:dyDescent="0.2">
      <c r="A4" s="112"/>
      <c r="B4" s="112"/>
      <c r="C4" s="112"/>
      <c r="D4" s="112"/>
      <c r="E4" s="112"/>
      <c r="F4" s="112"/>
      <c r="G4" s="112"/>
      <c r="H4" s="112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</row>
    <row r="5" spans="1:23" ht="15.75" x14ac:dyDescent="0.25">
      <c r="A5" s="116" t="s">
        <v>305</v>
      </c>
      <c r="B5" s="116"/>
      <c r="C5" s="116"/>
      <c r="D5" s="116"/>
      <c r="E5" s="116"/>
      <c r="F5" s="116"/>
      <c r="G5" s="116"/>
      <c r="H5" s="116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</row>
    <row r="6" spans="1:23" ht="12.75" x14ac:dyDescent="0.2">
      <c r="A6" s="111" t="s">
        <v>306</v>
      </c>
      <c r="B6" s="111"/>
      <c r="C6" s="111"/>
      <c r="D6" s="111"/>
      <c r="E6" s="111"/>
      <c r="F6" s="111"/>
      <c r="G6" s="111"/>
      <c r="H6" s="111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</row>
    <row r="7" spans="1:23" ht="12.75" x14ac:dyDescent="0.2">
      <c r="A7" s="111" t="s">
        <v>307</v>
      </c>
      <c r="B7" s="111"/>
      <c r="C7" s="111"/>
      <c r="D7" s="111"/>
      <c r="E7" s="111"/>
      <c r="F7" s="111"/>
      <c r="G7" s="111"/>
      <c r="H7" s="111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</row>
    <row r="8" spans="1:23" ht="12" x14ac:dyDescent="0.2">
      <c r="A8" s="112"/>
      <c r="B8" s="112"/>
      <c r="C8" s="112"/>
      <c r="D8" s="112"/>
      <c r="E8" s="112"/>
      <c r="F8" s="112"/>
      <c r="G8" s="112"/>
      <c r="H8" s="112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</row>
    <row r="9" spans="1:23" ht="12.75" x14ac:dyDescent="0.2">
      <c r="A9" s="113" t="s">
        <v>308</v>
      </c>
      <c r="B9" s="113"/>
      <c r="C9" s="113"/>
      <c r="D9" s="113"/>
      <c r="E9" s="113"/>
      <c r="F9" s="113"/>
      <c r="G9" s="113"/>
      <c r="H9" s="113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</row>
    <row r="10" spans="1:23" ht="12.75" x14ac:dyDescent="0.2">
      <c r="A10" s="111" t="s">
        <v>309</v>
      </c>
      <c r="B10" s="111"/>
      <c r="C10" s="111"/>
      <c r="D10" s="111"/>
      <c r="E10" s="111"/>
      <c r="F10" s="111"/>
      <c r="G10" s="111"/>
      <c r="H10" s="111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</row>
    <row r="11" spans="1:23" ht="12" x14ac:dyDescent="0.2">
      <c r="A11" s="114" t="s">
        <v>331</v>
      </c>
      <c r="B11" s="114"/>
      <c r="C11" s="114"/>
      <c r="D11" s="114"/>
      <c r="E11" s="114"/>
      <c r="F11" s="114"/>
      <c r="G11" s="114"/>
      <c r="H11" s="114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</row>
    <row r="12" spans="1:23" ht="12" x14ac:dyDescent="0.2">
      <c r="A12" s="115" t="s">
        <v>311</v>
      </c>
      <c r="B12" s="115"/>
      <c r="C12" s="115"/>
      <c r="D12" s="115"/>
      <c r="E12" s="115"/>
      <c r="F12" s="115"/>
      <c r="G12" s="115"/>
      <c r="H12" s="115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</row>
    <row r="13" spans="1:23" ht="12" x14ac:dyDescent="0.2">
      <c r="A13" s="108" t="s">
        <v>312</v>
      </c>
      <c r="B13" s="108"/>
      <c r="C13" s="108"/>
      <c r="D13" s="108"/>
      <c r="E13" s="108"/>
      <c r="F13" s="108"/>
      <c r="G13" s="108"/>
      <c r="H13" s="108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</row>
    <row r="14" spans="1:23" ht="12" x14ac:dyDescent="0.2">
      <c r="A14" s="109" t="s">
        <v>313</v>
      </c>
      <c r="B14" s="109"/>
      <c r="C14" s="109"/>
      <c r="D14" s="109"/>
      <c r="E14" s="109"/>
      <c r="F14" s="109"/>
      <c r="G14" s="109"/>
      <c r="H14" s="10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</row>
    <row r="15" spans="1:23" ht="12" x14ac:dyDescent="0.2">
      <c r="A15" s="110"/>
      <c r="B15" s="110"/>
      <c r="C15" s="110"/>
      <c r="D15" s="110"/>
      <c r="E15" s="110"/>
      <c r="F15" s="110"/>
      <c r="G15" s="110"/>
      <c r="H15" s="110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</row>
    <row r="16" spans="1:23" ht="12" x14ac:dyDescent="0.2">
      <c r="A16" s="31"/>
      <c r="B16" s="31"/>
      <c r="C16" s="31"/>
      <c r="D16" s="31"/>
      <c r="E16" s="31"/>
      <c r="F16" s="31"/>
      <c r="G16" s="31"/>
      <c r="H16" s="32" t="s">
        <v>21</v>
      </c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4"/>
    </row>
    <row r="17" spans="1:23" ht="24" x14ac:dyDescent="0.2">
      <c r="A17" s="35" t="s">
        <v>0</v>
      </c>
      <c r="B17" s="35" t="s">
        <v>1</v>
      </c>
      <c r="C17" s="36" t="s">
        <v>2</v>
      </c>
      <c r="D17" s="36" t="s">
        <v>3</v>
      </c>
      <c r="E17" s="37" t="s">
        <v>4</v>
      </c>
      <c r="F17" s="36" t="s">
        <v>5</v>
      </c>
      <c r="G17" s="37" t="s">
        <v>6</v>
      </c>
      <c r="H17" s="38" t="s">
        <v>314</v>
      </c>
      <c r="I17" s="38" t="s">
        <v>315</v>
      </c>
      <c r="J17" s="38" t="s">
        <v>316</v>
      </c>
      <c r="K17" s="38" t="s">
        <v>317</v>
      </c>
      <c r="L17" s="38" t="s">
        <v>318</v>
      </c>
      <c r="M17" s="38" t="s">
        <v>319</v>
      </c>
      <c r="N17" s="38" t="s">
        <v>320</v>
      </c>
      <c r="O17" s="38" t="s">
        <v>321</v>
      </c>
      <c r="P17" s="38" t="s">
        <v>322</v>
      </c>
      <c r="Q17" s="38" t="s">
        <v>323</v>
      </c>
      <c r="R17" s="38" t="s">
        <v>324</v>
      </c>
      <c r="S17" s="38" t="s">
        <v>325</v>
      </c>
      <c r="T17" s="38" t="s">
        <v>326</v>
      </c>
      <c r="U17" s="38" t="s">
        <v>327</v>
      </c>
      <c r="V17" s="38" t="s">
        <v>328</v>
      </c>
      <c r="W17" s="38" t="s">
        <v>329</v>
      </c>
    </row>
    <row r="18" spans="1:23" ht="12" x14ac:dyDescent="0.2">
      <c r="A18" s="1">
        <v>1</v>
      </c>
      <c r="B18" s="2" t="s">
        <v>330</v>
      </c>
      <c r="C18" s="3" t="s">
        <v>294</v>
      </c>
      <c r="D18" s="21"/>
      <c r="E18" s="21">
        <v>900</v>
      </c>
      <c r="F18" s="2" t="s">
        <v>23</v>
      </c>
      <c r="G18" s="21">
        <v>0</v>
      </c>
      <c r="H18" s="26">
        <v>73.160415544067405</v>
      </c>
      <c r="I18" s="26">
        <v>73.994095222494394</v>
      </c>
      <c r="J18" s="26">
        <v>74.786862564667999</v>
      </c>
      <c r="K18" s="26">
        <v>75.490337435217597</v>
      </c>
      <c r="L18" s="26">
        <v>76.149898469954294</v>
      </c>
      <c r="M18" s="26">
        <v>76.772799698044594</v>
      </c>
      <c r="N18" s="26">
        <v>77.352184848376893</v>
      </c>
      <c r="O18" s="26">
        <v>77.8975684905582</v>
      </c>
      <c r="P18" s="26">
        <v>78.413318526102501</v>
      </c>
      <c r="Q18" s="26">
        <v>78.910272911391999</v>
      </c>
      <c r="R18" s="26">
        <v>79.387475548336496</v>
      </c>
      <c r="S18" s="26">
        <v>79.8541778826647</v>
      </c>
      <c r="T18" s="26">
        <v>80.313358569716897</v>
      </c>
      <c r="U18" s="26">
        <v>80.778104897062804</v>
      </c>
      <c r="V18" s="26">
        <v>81.2392345086555</v>
      </c>
      <c r="W18" s="26">
        <v>81.704877158462494</v>
      </c>
    </row>
    <row r="19" spans="1:23" ht="12" x14ac:dyDescent="0.2">
      <c r="A19" s="4">
        <v>2</v>
      </c>
      <c r="B19" s="5" t="s">
        <v>330</v>
      </c>
      <c r="C19" s="6" t="s">
        <v>24</v>
      </c>
      <c r="D19" s="22" t="s">
        <v>25</v>
      </c>
      <c r="E19" s="22">
        <v>1803</v>
      </c>
      <c r="F19" s="5" t="s">
        <v>26</v>
      </c>
      <c r="G19" s="22">
        <v>900</v>
      </c>
      <c r="H19" s="27" t="s">
        <v>27</v>
      </c>
      <c r="I19" s="27" t="s">
        <v>27</v>
      </c>
      <c r="J19" s="27" t="s">
        <v>27</v>
      </c>
      <c r="K19" s="27" t="s">
        <v>27</v>
      </c>
      <c r="L19" s="27" t="s">
        <v>27</v>
      </c>
      <c r="M19" s="27" t="s">
        <v>27</v>
      </c>
      <c r="N19" s="27" t="s">
        <v>27</v>
      </c>
      <c r="O19" s="27" t="s">
        <v>27</v>
      </c>
      <c r="P19" s="27" t="s">
        <v>27</v>
      </c>
      <c r="Q19" s="27" t="s">
        <v>27</v>
      </c>
      <c r="R19" s="27" t="s">
        <v>27</v>
      </c>
      <c r="S19" s="27" t="s">
        <v>27</v>
      </c>
      <c r="T19" s="27" t="s">
        <v>27</v>
      </c>
      <c r="U19" s="27" t="s">
        <v>27</v>
      </c>
      <c r="V19" s="27" t="s">
        <v>27</v>
      </c>
      <c r="W19" s="27" t="s">
        <v>27</v>
      </c>
    </row>
    <row r="20" spans="1:23" ht="12" x14ac:dyDescent="0.2">
      <c r="A20" s="1">
        <v>3</v>
      </c>
      <c r="B20" s="2" t="s">
        <v>330</v>
      </c>
      <c r="C20" s="7" t="s">
        <v>28</v>
      </c>
      <c r="D20" s="21" t="s">
        <v>29</v>
      </c>
      <c r="E20" s="21">
        <v>901</v>
      </c>
      <c r="F20" s="2" t="s">
        <v>30</v>
      </c>
      <c r="G20" s="21">
        <v>1803</v>
      </c>
      <c r="H20" s="26">
        <v>79.874144007427006</v>
      </c>
      <c r="I20" s="26">
        <v>80.599820506238601</v>
      </c>
      <c r="J20" s="26">
        <v>81.418596039983697</v>
      </c>
      <c r="K20" s="26">
        <v>82.110754250059401</v>
      </c>
      <c r="L20" s="26">
        <v>82.783494692837394</v>
      </c>
      <c r="M20" s="26">
        <v>83.435135013290207</v>
      </c>
      <c r="N20" s="26">
        <v>84.058635054483901</v>
      </c>
      <c r="O20" s="26">
        <v>84.664492335103802</v>
      </c>
      <c r="P20" s="26">
        <v>85.264420858369704</v>
      </c>
      <c r="Q20" s="26">
        <v>85.873457332153194</v>
      </c>
      <c r="R20" s="26">
        <v>86.477232283998902</v>
      </c>
      <c r="S20" s="26">
        <v>87.069545738234098</v>
      </c>
      <c r="T20" s="26">
        <v>87.638871102907203</v>
      </c>
      <c r="U20" s="26">
        <v>88.183720584682604</v>
      </c>
      <c r="V20" s="26">
        <v>88.714786177645095</v>
      </c>
      <c r="W20" s="26">
        <v>89.2462828665264</v>
      </c>
    </row>
    <row r="21" spans="1:23" ht="12" x14ac:dyDescent="0.2">
      <c r="A21" s="1">
        <v>4</v>
      </c>
      <c r="B21" s="2" t="s">
        <v>330</v>
      </c>
      <c r="C21" s="7" t="s">
        <v>31</v>
      </c>
      <c r="D21" s="21" t="s">
        <v>32</v>
      </c>
      <c r="E21" s="21">
        <v>902</v>
      </c>
      <c r="F21" s="2" t="s">
        <v>30</v>
      </c>
      <c r="G21" s="21">
        <v>1803</v>
      </c>
      <c r="H21" s="26">
        <v>71.684267418858596</v>
      </c>
      <c r="I21" s="26">
        <v>72.601291615304703</v>
      </c>
      <c r="J21" s="26">
        <v>73.458557608503298</v>
      </c>
      <c r="K21" s="26">
        <v>74.240550887731899</v>
      </c>
      <c r="L21" s="26">
        <v>74.969512779724198</v>
      </c>
      <c r="M21" s="26">
        <v>75.649383240612707</v>
      </c>
      <c r="N21" s="26">
        <v>76.2761029094017</v>
      </c>
      <c r="O21" s="26">
        <v>76.858754582055795</v>
      </c>
      <c r="P21" s="26">
        <v>77.402387143221702</v>
      </c>
      <c r="Q21" s="26">
        <v>77.920687116158504</v>
      </c>
      <c r="R21" s="26">
        <v>78.414097259968798</v>
      </c>
      <c r="S21" s="26">
        <v>78.889528205286197</v>
      </c>
      <c r="T21" s="26">
        <v>79.352105444748304</v>
      </c>
      <c r="U21" s="26">
        <v>79.8216084199439</v>
      </c>
      <c r="V21" s="26">
        <v>80.288472636022803</v>
      </c>
      <c r="W21" s="26">
        <v>80.760271660062102</v>
      </c>
    </row>
    <row r="22" spans="1:23" ht="12" x14ac:dyDescent="0.2">
      <c r="A22" s="1">
        <v>5</v>
      </c>
      <c r="B22" s="2" t="s">
        <v>330</v>
      </c>
      <c r="C22" s="8" t="s">
        <v>33</v>
      </c>
      <c r="D22" s="21" t="s">
        <v>34</v>
      </c>
      <c r="E22" s="21">
        <v>941</v>
      </c>
      <c r="F22" s="2" t="s">
        <v>30</v>
      </c>
      <c r="G22" s="21">
        <v>902</v>
      </c>
      <c r="H22" s="26">
        <v>66.106387205533494</v>
      </c>
      <c r="I22" s="26">
        <v>67.396845738740197</v>
      </c>
      <c r="J22" s="26">
        <v>68.555487673744096</v>
      </c>
      <c r="K22" s="26">
        <v>69.597756237165996</v>
      </c>
      <c r="L22" s="26">
        <v>70.550519935706205</v>
      </c>
      <c r="M22" s="26">
        <v>71.426747669139402</v>
      </c>
      <c r="N22" s="26">
        <v>72.230092938995497</v>
      </c>
      <c r="O22" s="26">
        <v>72.966054650926495</v>
      </c>
      <c r="P22" s="26">
        <v>73.6510661703675</v>
      </c>
      <c r="Q22" s="26">
        <v>74.295392346853802</v>
      </c>
      <c r="R22" s="26">
        <v>74.9053548775791</v>
      </c>
      <c r="S22" s="26">
        <v>75.491415336939596</v>
      </c>
      <c r="T22" s="26">
        <v>76.053687072710602</v>
      </c>
      <c r="U22" s="26">
        <v>76.610172999544105</v>
      </c>
      <c r="V22" s="26">
        <v>77.158887348939402</v>
      </c>
      <c r="W22" s="26">
        <v>77.716518010364993</v>
      </c>
    </row>
    <row r="23" spans="1:23" ht="24" x14ac:dyDescent="0.2">
      <c r="A23" s="1">
        <v>6</v>
      </c>
      <c r="B23" s="2" t="s">
        <v>330</v>
      </c>
      <c r="C23" s="8" t="s">
        <v>35</v>
      </c>
      <c r="D23" s="21" t="s">
        <v>36</v>
      </c>
      <c r="E23" s="21">
        <v>934</v>
      </c>
      <c r="F23" s="2" t="s">
        <v>30</v>
      </c>
      <c r="G23" s="21">
        <v>902</v>
      </c>
      <c r="H23" s="26">
        <v>72.870841775667898</v>
      </c>
      <c r="I23" s="26">
        <v>73.728017585959293</v>
      </c>
      <c r="J23" s="26">
        <v>74.533651279896702</v>
      </c>
      <c r="K23" s="26">
        <v>75.275648572378302</v>
      </c>
      <c r="L23" s="26">
        <v>75.978679832929799</v>
      </c>
      <c r="M23" s="26">
        <v>76.645817488673003</v>
      </c>
      <c r="N23" s="26">
        <v>77.270390268434099</v>
      </c>
      <c r="O23" s="26">
        <v>77.863387841183695</v>
      </c>
      <c r="P23" s="26">
        <v>78.423267904497095</v>
      </c>
      <c r="Q23" s="26">
        <v>78.963940398195405</v>
      </c>
      <c r="R23" s="26">
        <v>79.484233810235494</v>
      </c>
      <c r="S23" s="26">
        <v>79.987283531715605</v>
      </c>
      <c r="T23" s="26">
        <v>80.476732382383602</v>
      </c>
      <c r="U23" s="26">
        <v>80.971136406771095</v>
      </c>
      <c r="V23" s="26">
        <v>81.460253192762394</v>
      </c>
      <c r="W23" s="26">
        <v>81.949366106029998</v>
      </c>
    </row>
    <row r="24" spans="1:23" ht="12" x14ac:dyDescent="0.2">
      <c r="A24" s="1">
        <v>7</v>
      </c>
      <c r="B24" s="2" t="s">
        <v>330</v>
      </c>
      <c r="C24" s="7" t="s">
        <v>37</v>
      </c>
      <c r="D24" s="21"/>
      <c r="E24" s="21">
        <v>948</v>
      </c>
      <c r="F24" s="2" t="s">
        <v>30</v>
      </c>
      <c r="G24" s="21">
        <v>1803</v>
      </c>
      <c r="H24" s="26">
        <v>70.151752121680104</v>
      </c>
      <c r="I24" s="26">
        <v>71.141573580401896</v>
      </c>
      <c r="J24" s="26">
        <v>72.055637173354796</v>
      </c>
      <c r="K24" s="26">
        <v>72.878744507426305</v>
      </c>
      <c r="L24" s="26">
        <v>73.643372081592403</v>
      </c>
      <c r="M24" s="26">
        <v>74.356743963708197</v>
      </c>
      <c r="N24" s="26">
        <v>75.017714126279401</v>
      </c>
      <c r="O24" s="26">
        <v>75.637180969970501</v>
      </c>
      <c r="P24" s="26">
        <v>76.216618178726094</v>
      </c>
      <c r="Q24" s="26">
        <v>76.773927267850993</v>
      </c>
      <c r="R24" s="26">
        <v>77.308899112319395</v>
      </c>
      <c r="S24" s="26">
        <v>77.830884938069602</v>
      </c>
      <c r="T24" s="26">
        <v>78.339382315148299</v>
      </c>
      <c r="U24" s="26">
        <v>78.845634059070505</v>
      </c>
      <c r="V24" s="26">
        <v>79.341477592771099</v>
      </c>
      <c r="W24" s="26">
        <v>79.8398070565175</v>
      </c>
    </row>
    <row r="25" spans="1:23" ht="12" x14ac:dyDescent="0.2">
      <c r="A25" s="1">
        <v>8</v>
      </c>
      <c r="B25" s="2" t="s">
        <v>330</v>
      </c>
      <c r="C25" s="7" t="s">
        <v>38</v>
      </c>
      <c r="D25" s="21" t="s">
        <v>39</v>
      </c>
      <c r="E25" s="21">
        <v>1636</v>
      </c>
      <c r="F25" s="2" t="s">
        <v>40</v>
      </c>
      <c r="G25" s="21">
        <v>1803</v>
      </c>
      <c r="H25" s="26">
        <v>66.676442296899495</v>
      </c>
      <c r="I25" s="26">
        <v>67.946092215298606</v>
      </c>
      <c r="J25" s="26">
        <v>69.072727333337099</v>
      </c>
      <c r="K25" s="26">
        <v>70.083388099020894</v>
      </c>
      <c r="L25" s="26">
        <v>70.990469701829795</v>
      </c>
      <c r="M25" s="26">
        <v>71.817771294259899</v>
      </c>
      <c r="N25" s="26">
        <v>72.585671214612006</v>
      </c>
      <c r="O25" s="26">
        <v>73.312407746560197</v>
      </c>
      <c r="P25" s="26">
        <v>74.006011294260702</v>
      </c>
      <c r="Q25" s="26">
        <v>74.666754708806806</v>
      </c>
      <c r="R25" s="26">
        <v>75.305342973380604</v>
      </c>
      <c r="S25" s="26">
        <v>75.927437938659097</v>
      </c>
      <c r="T25" s="26">
        <v>76.538462521743497</v>
      </c>
      <c r="U25" s="26">
        <v>77.1499139068912</v>
      </c>
      <c r="V25" s="26">
        <v>77.754627220154305</v>
      </c>
      <c r="W25" s="26">
        <v>78.359286430758601</v>
      </c>
    </row>
    <row r="26" spans="1:23" ht="12" x14ac:dyDescent="0.2">
      <c r="A26" s="1">
        <v>9</v>
      </c>
      <c r="B26" s="2" t="s">
        <v>330</v>
      </c>
      <c r="C26" s="7" t="s">
        <v>41</v>
      </c>
      <c r="D26" s="21" t="s">
        <v>42</v>
      </c>
      <c r="E26" s="21">
        <v>1637</v>
      </c>
      <c r="F26" s="2" t="s">
        <v>40</v>
      </c>
      <c r="G26" s="21">
        <v>1803</v>
      </c>
      <c r="H26" s="26">
        <v>73.040377128706794</v>
      </c>
      <c r="I26" s="26">
        <v>73.960449506136897</v>
      </c>
      <c r="J26" s="26">
        <v>74.842984556537104</v>
      </c>
      <c r="K26" s="26">
        <v>75.562909080295896</v>
      </c>
      <c r="L26" s="26">
        <v>76.1886025024464</v>
      </c>
      <c r="M26" s="26">
        <v>76.741998428508197</v>
      </c>
      <c r="N26" s="26">
        <v>77.240004052990599</v>
      </c>
      <c r="O26" s="26">
        <v>77.716904159448902</v>
      </c>
      <c r="P26" s="26">
        <v>78.1638004425091</v>
      </c>
      <c r="Q26" s="26">
        <v>78.601730731013902</v>
      </c>
      <c r="R26" s="26">
        <v>79.037366286335498</v>
      </c>
      <c r="S26" s="26">
        <v>79.463762633477799</v>
      </c>
      <c r="T26" s="26">
        <v>79.881062670377005</v>
      </c>
      <c r="U26" s="26">
        <v>80.291962821789795</v>
      </c>
      <c r="V26" s="26">
        <v>80.714653304649403</v>
      </c>
      <c r="W26" s="26">
        <v>81.1486606533404</v>
      </c>
    </row>
    <row r="27" spans="1:23" ht="12" x14ac:dyDescent="0.2">
      <c r="A27" s="4">
        <v>10</v>
      </c>
      <c r="B27" s="5" t="s">
        <v>330</v>
      </c>
      <c r="C27" s="6" t="s">
        <v>43</v>
      </c>
      <c r="D27" s="22"/>
      <c r="E27" s="22">
        <v>1802</v>
      </c>
      <c r="F27" s="5" t="s">
        <v>26</v>
      </c>
      <c r="G27" s="22">
        <v>900</v>
      </c>
      <c r="H27" s="27" t="s">
        <v>27</v>
      </c>
      <c r="I27" s="27" t="s">
        <v>27</v>
      </c>
      <c r="J27" s="27" t="s">
        <v>27</v>
      </c>
      <c r="K27" s="27" t="s">
        <v>27</v>
      </c>
      <c r="L27" s="27" t="s">
        <v>27</v>
      </c>
      <c r="M27" s="27" t="s">
        <v>27</v>
      </c>
      <c r="N27" s="27" t="s">
        <v>27</v>
      </c>
      <c r="O27" s="27" t="s">
        <v>27</v>
      </c>
      <c r="P27" s="27" t="s">
        <v>27</v>
      </c>
      <c r="Q27" s="27" t="s">
        <v>27</v>
      </c>
      <c r="R27" s="27" t="s">
        <v>27</v>
      </c>
      <c r="S27" s="27" t="s">
        <v>27</v>
      </c>
      <c r="T27" s="27" t="s">
        <v>27</v>
      </c>
      <c r="U27" s="27" t="s">
        <v>27</v>
      </c>
      <c r="V27" s="27" t="s">
        <v>27</v>
      </c>
      <c r="W27" s="27" t="s">
        <v>27</v>
      </c>
    </row>
    <row r="28" spans="1:23" ht="12" x14ac:dyDescent="0.2">
      <c r="A28" s="1">
        <v>11</v>
      </c>
      <c r="B28" s="2" t="s">
        <v>330</v>
      </c>
      <c r="C28" s="7" t="s">
        <v>44</v>
      </c>
      <c r="D28" s="21" t="s">
        <v>45</v>
      </c>
      <c r="E28" s="21">
        <v>1503</v>
      </c>
      <c r="F28" s="2" t="s">
        <v>46</v>
      </c>
      <c r="G28" s="21">
        <v>1802</v>
      </c>
      <c r="H28" s="26">
        <v>81.456429864207493</v>
      </c>
      <c r="I28" s="26">
        <v>82.135119099711105</v>
      </c>
      <c r="J28" s="26">
        <v>82.910613222750598</v>
      </c>
      <c r="K28" s="26">
        <v>83.538376857967407</v>
      </c>
      <c r="L28" s="26">
        <v>84.140465696743803</v>
      </c>
      <c r="M28" s="26">
        <v>84.722512912677502</v>
      </c>
      <c r="N28" s="26">
        <v>85.282304843682994</v>
      </c>
      <c r="O28" s="26">
        <v>85.829685358770405</v>
      </c>
      <c r="P28" s="26">
        <v>86.371920005186098</v>
      </c>
      <c r="Q28" s="26">
        <v>86.916193928609601</v>
      </c>
      <c r="R28" s="26">
        <v>87.448703667288299</v>
      </c>
      <c r="S28" s="26">
        <v>87.974239630480099</v>
      </c>
      <c r="T28" s="26">
        <v>88.495690470956106</v>
      </c>
      <c r="U28" s="26">
        <v>89.012849409640395</v>
      </c>
      <c r="V28" s="26">
        <v>89.526887499406399</v>
      </c>
      <c r="W28" s="26">
        <v>90.038971628605395</v>
      </c>
    </row>
    <row r="29" spans="1:23" ht="12" x14ac:dyDescent="0.2">
      <c r="A29" s="1">
        <v>12</v>
      </c>
      <c r="B29" s="2" t="s">
        <v>330</v>
      </c>
      <c r="C29" s="7" t="s">
        <v>47</v>
      </c>
      <c r="D29" s="21" t="s">
        <v>45</v>
      </c>
      <c r="E29" s="21">
        <v>1517</v>
      </c>
      <c r="F29" s="2" t="s">
        <v>46</v>
      </c>
      <c r="G29" s="21">
        <v>1802</v>
      </c>
      <c r="H29" s="26">
        <v>72.350629419214897</v>
      </c>
      <c r="I29" s="26">
        <v>73.218244665648498</v>
      </c>
      <c r="J29" s="26">
        <v>74.038179926820007</v>
      </c>
      <c r="K29" s="26">
        <v>74.799336007391304</v>
      </c>
      <c r="L29" s="26">
        <v>75.520970734750605</v>
      </c>
      <c r="M29" s="26">
        <v>76.206366994768004</v>
      </c>
      <c r="N29" s="26">
        <v>76.849265106892005</v>
      </c>
      <c r="O29" s="26">
        <v>77.457846182158704</v>
      </c>
      <c r="P29" s="26">
        <v>78.029708824619604</v>
      </c>
      <c r="Q29" s="26">
        <v>78.579343295458202</v>
      </c>
      <c r="R29" s="26">
        <v>79.106399497624295</v>
      </c>
      <c r="S29" s="26">
        <v>79.614211602907801</v>
      </c>
      <c r="T29" s="26">
        <v>80.104267186997305</v>
      </c>
      <c r="U29" s="26">
        <v>80.597511315593195</v>
      </c>
      <c r="V29" s="26">
        <v>81.084239669866093</v>
      </c>
      <c r="W29" s="26">
        <v>81.568738809181795</v>
      </c>
    </row>
    <row r="30" spans="1:23" ht="12" x14ac:dyDescent="0.2">
      <c r="A30" s="1">
        <v>13</v>
      </c>
      <c r="B30" s="2" t="s">
        <v>330</v>
      </c>
      <c r="C30" s="8" t="s">
        <v>48</v>
      </c>
      <c r="D30" s="21" t="s">
        <v>45</v>
      </c>
      <c r="E30" s="21">
        <v>1502</v>
      </c>
      <c r="F30" s="2" t="s">
        <v>46</v>
      </c>
      <c r="G30" s="21">
        <v>1517</v>
      </c>
      <c r="H30" s="26">
        <v>76.321401176139901</v>
      </c>
      <c r="I30" s="26">
        <v>77.174723736970407</v>
      </c>
      <c r="J30" s="26">
        <v>78.016148645313905</v>
      </c>
      <c r="K30" s="26">
        <v>78.815655146545495</v>
      </c>
      <c r="L30" s="26">
        <v>79.602617916790095</v>
      </c>
      <c r="M30" s="26">
        <v>80.378020892015201</v>
      </c>
      <c r="N30" s="26">
        <v>81.122681913228206</v>
      </c>
      <c r="O30" s="26">
        <v>81.835115904462597</v>
      </c>
      <c r="P30" s="26">
        <v>82.513195750102696</v>
      </c>
      <c r="Q30" s="26">
        <v>83.148160770972595</v>
      </c>
      <c r="R30" s="26">
        <v>83.747286385611801</v>
      </c>
      <c r="S30" s="26">
        <v>84.312741292362006</v>
      </c>
      <c r="T30" s="26">
        <v>84.849496676885707</v>
      </c>
      <c r="U30" s="26">
        <v>85.376912844908802</v>
      </c>
      <c r="V30" s="26">
        <v>85.895110464564993</v>
      </c>
      <c r="W30" s="26">
        <v>86.409767743325105</v>
      </c>
    </row>
    <row r="31" spans="1:23" ht="12" x14ac:dyDescent="0.2">
      <c r="A31" s="1">
        <v>14</v>
      </c>
      <c r="B31" s="2" t="s">
        <v>330</v>
      </c>
      <c r="C31" s="8" t="s">
        <v>49</v>
      </c>
      <c r="D31" s="21" t="s">
        <v>45</v>
      </c>
      <c r="E31" s="21">
        <v>1501</v>
      </c>
      <c r="F31" s="2" t="s">
        <v>46</v>
      </c>
      <c r="G31" s="21">
        <v>1517</v>
      </c>
      <c r="H31" s="26">
        <v>69.129423814194297</v>
      </c>
      <c r="I31" s="26">
        <v>70.067347097739002</v>
      </c>
      <c r="J31" s="26">
        <v>70.927015527651903</v>
      </c>
      <c r="K31" s="26">
        <v>71.7175756076645</v>
      </c>
      <c r="L31" s="26">
        <v>72.464859968487104</v>
      </c>
      <c r="M31" s="26">
        <v>73.181464355761904</v>
      </c>
      <c r="N31" s="26">
        <v>73.867576059759699</v>
      </c>
      <c r="O31" s="26">
        <v>74.531618827783902</v>
      </c>
      <c r="P31" s="26">
        <v>75.162561214305498</v>
      </c>
      <c r="Q31" s="26">
        <v>75.777223738779696</v>
      </c>
      <c r="R31" s="26">
        <v>76.369490079481693</v>
      </c>
      <c r="S31" s="26">
        <v>76.945693092953903</v>
      </c>
      <c r="T31" s="26">
        <v>77.502047493945298</v>
      </c>
      <c r="U31" s="26">
        <v>78.051535382143896</v>
      </c>
      <c r="V31" s="26">
        <v>78.583885582316896</v>
      </c>
      <c r="W31" s="26">
        <v>79.111080714578407</v>
      </c>
    </row>
    <row r="32" spans="1:23" ht="12" x14ac:dyDescent="0.2">
      <c r="A32" s="1">
        <v>15</v>
      </c>
      <c r="B32" s="2" t="s">
        <v>330</v>
      </c>
      <c r="C32" s="7" t="s">
        <v>50</v>
      </c>
      <c r="D32" s="21" t="s">
        <v>45</v>
      </c>
      <c r="E32" s="21">
        <v>1500</v>
      </c>
      <c r="F32" s="2" t="s">
        <v>46</v>
      </c>
      <c r="G32" s="21">
        <v>1802</v>
      </c>
      <c r="H32" s="26">
        <v>65.050216223299898</v>
      </c>
      <c r="I32" s="26">
        <v>66.4789826837075</v>
      </c>
      <c r="J32" s="26">
        <v>67.715015462456094</v>
      </c>
      <c r="K32" s="26">
        <v>68.797640646993699</v>
      </c>
      <c r="L32" s="26">
        <v>69.773909680316905</v>
      </c>
      <c r="M32" s="26">
        <v>70.660761895371905</v>
      </c>
      <c r="N32" s="26">
        <v>71.469857847753502</v>
      </c>
      <c r="O32" s="26">
        <v>72.216855744696403</v>
      </c>
      <c r="P32" s="26">
        <v>72.921496777453498</v>
      </c>
      <c r="Q32" s="26">
        <v>73.591282120269497</v>
      </c>
      <c r="R32" s="26">
        <v>74.238243947645898</v>
      </c>
      <c r="S32" s="26">
        <v>74.871350737883802</v>
      </c>
      <c r="T32" s="26">
        <v>75.492087806719596</v>
      </c>
      <c r="U32" s="26">
        <v>76.110754040815095</v>
      </c>
      <c r="V32" s="26">
        <v>76.719792622125198</v>
      </c>
      <c r="W32" s="26">
        <v>77.334143103682905</v>
      </c>
    </row>
    <row r="33" spans="1:23" ht="12" x14ac:dyDescent="0.2">
      <c r="A33" s="1">
        <v>16</v>
      </c>
      <c r="B33" s="2" t="s">
        <v>330</v>
      </c>
      <c r="C33" s="7" t="s">
        <v>51</v>
      </c>
      <c r="D33" s="21"/>
      <c r="E33" s="21">
        <v>1518</v>
      </c>
      <c r="F33" s="2" t="s">
        <v>46</v>
      </c>
      <c r="G33" s="21">
        <v>1802</v>
      </c>
      <c r="H33" s="26">
        <v>80.2915574257038</v>
      </c>
      <c r="I33" s="26">
        <v>81.052342632648404</v>
      </c>
      <c r="J33" s="26">
        <v>81.745111033144894</v>
      </c>
      <c r="K33" s="26">
        <v>82.304266663051095</v>
      </c>
      <c r="L33" s="26">
        <v>82.805114788110899</v>
      </c>
      <c r="M33" s="26">
        <v>83.272910795773001</v>
      </c>
      <c r="N33" s="26">
        <v>83.717345956142196</v>
      </c>
      <c r="O33" s="26">
        <v>84.165825507016393</v>
      </c>
      <c r="P33" s="26">
        <v>84.637251504024107</v>
      </c>
      <c r="Q33" s="26">
        <v>85.156260200637703</v>
      </c>
      <c r="R33" s="26">
        <v>85.720094644332704</v>
      </c>
      <c r="S33" s="26">
        <v>86.3196760090174</v>
      </c>
      <c r="T33" s="26">
        <v>86.916902672376693</v>
      </c>
      <c r="U33" s="26">
        <v>87.491452806582302</v>
      </c>
      <c r="V33" s="26">
        <v>88.039034934234607</v>
      </c>
      <c r="W33" s="26">
        <v>88.5591561164903</v>
      </c>
    </row>
    <row r="34" spans="1:23" ht="12" x14ac:dyDescent="0.2">
      <c r="A34" s="4">
        <v>17</v>
      </c>
      <c r="B34" s="5" t="s">
        <v>330</v>
      </c>
      <c r="C34" s="6" t="s">
        <v>52</v>
      </c>
      <c r="D34" s="22" t="s">
        <v>53</v>
      </c>
      <c r="E34" s="22">
        <v>1840</v>
      </c>
      <c r="F34" s="5" t="s">
        <v>26</v>
      </c>
      <c r="G34" s="22">
        <v>900</v>
      </c>
      <c r="H34" s="27" t="s">
        <v>27</v>
      </c>
      <c r="I34" s="27" t="s">
        <v>27</v>
      </c>
      <c r="J34" s="27" t="s">
        <v>27</v>
      </c>
      <c r="K34" s="27" t="s">
        <v>27</v>
      </c>
      <c r="L34" s="27" t="s">
        <v>27</v>
      </c>
      <c r="M34" s="27" t="s">
        <v>27</v>
      </c>
      <c r="N34" s="27" t="s">
        <v>27</v>
      </c>
      <c r="O34" s="27" t="s">
        <v>27</v>
      </c>
      <c r="P34" s="27" t="s">
        <v>27</v>
      </c>
      <c r="Q34" s="27" t="s">
        <v>27</v>
      </c>
      <c r="R34" s="27" t="s">
        <v>27</v>
      </c>
      <c r="S34" s="27" t="s">
        <v>27</v>
      </c>
      <c r="T34" s="27" t="s">
        <v>27</v>
      </c>
      <c r="U34" s="27" t="s">
        <v>27</v>
      </c>
      <c r="V34" s="27" t="s">
        <v>27</v>
      </c>
      <c r="W34" s="27" t="s">
        <v>27</v>
      </c>
    </row>
    <row r="35" spans="1:23" ht="12" x14ac:dyDescent="0.2">
      <c r="A35" s="1">
        <v>18</v>
      </c>
      <c r="B35" s="2" t="s">
        <v>330</v>
      </c>
      <c r="C35" s="7" t="s">
        <v>54</v>
      </c>
      <c r="D35" s="21" t="s">
        <v>55</v>
      </c>
      <c r="E35" s="21">
        <v>903</v>
      </c>
      <c r="F35" s="2" t="s">
        <v>56</v>
      </c>
      <c r="G35" s="21">
        <v>1840</v>
      </c>
      <c r="H35" s="26">
        <v>64.111433123005696</v>
      </c>
      <c r="I35" s="26">
        <v>65.4371190893131</v>
      </c>
      <c r="J35" s="26">
        <v>66.645557212756003</v>
      </c>
      <c r="K35" s="26">
        <v>67.7418012077881</v>
      </c>
      <c r="L35" s="26">
        <v>68.734282197012206</v>
      </c>
      <c r="M35" s="26">
        <v>69.642951561654698</v>
      </c>
      <c r="N35" s="26">
        <v>70.472076254196693</v>
      </c>
      <c r="O35" s="26">
        <v>71.241445113859697</v>
      </c>
      <c r="P35" s="26">
        <v>71.955239985929595</v>
      </c>
      <c r="Q35" s="26">
        <v>72.625655862422704</v>
      </c>
      <c r="R35" s="26">
        <v>73.259101001708103</v>
      </c>
      <c r="S35" s="26">
        <v>73.869689082826099</v>
      </c>
      <c r="T35" s="26">
        <v>74.462350938628106</v>
      </c>
      <c r="U35" s="26">
        <v>75.055457111246895</v>
      </c>
      <c r="V35" s="26">
        <v>75.642514986557103</v>
      </c>
      <c r="W35" s="26">
        <v>76.228253073895999</v>
      </c>
    </row>
    <row r="36" spans="1:23" ht="12" x14ac:dyDescent="0.2">
      <c r="A36" s="1">
        <v>19</v>
      </c>
      <c r="B36" s="2" t="s">
        <v>330</v>
      </c>
      <c r="C36" s="7" t="s">
        <v>57</v>
      </c>
      <c r="D36" s="21" t="s">
        <v>58</v>
      </c>
      <c r="E36" s="21">
        <v>935</v>
      </c>
      <c r="F36" s="2" t="s">
        <v>56</v>
      </c>
      <c r="G36" s="21">
        <v>1840</v>
      </c>
      <c r="H36" s="26">
        <v>74.203065621559205</v>
      </c>
      <c r="I36" s="26">
        <v>75.049358020710798</v>
      </c>
      <c r="J36" s="26">
        <v>75.830231437848596</v>
      </c>
      <c r="K36" s="26">
        <v>76.548305805819595</v>
      </c>
      <c r="L36" s="26">
        <v>77.232625014389001</v>
      </c>
      <c r="M36" s="26">
        <v>77.888344309584895</v>
      </c>
      <c r="N36" s="26">
        <v>78.516277708307499</v>
      </c>
      <c r="O36" s="26">
        <v>79.119792003841098</v>
      </c>
      <c r="P36" s="26">
        <v>79.700786679410399</v>
      </c>
      <c r="Q36" s="26">
        <v>80.273152231906707</v>
      </c>
      <c r="R36" s="26">
        <v>80.841349574257805</v>
      </c>
      <c r="S36" s="26">
        <v>81.408445982824304</v>
      </c>
      <c r="T36" s="26">
        <v>81.974408214452296</v>
      </c>
      <c r="U36" s="26">
        <v>82.557143018085497</v>
      </c>
      <c r="V36" s="26">
        <v>83.141386098083402</v>
      </c>
      <c r="W36" s="26">
        <v>83.731486540666694</v>
      </c>
    </row>
    <row r="37" spans="1:23" ht="12" x14ac:dyDescent="0.2">
      <c r="A37" s="1">
        <v>20</v>
      </c>
      <c r="B37" s="2" t="s">
        <v>330</v>
      </c>
      <c r="C37" s="7" t="s">
        <v>59</v>
      </c>
      <c r="D37" s="21" t="s">
        <v>60</v>
      </c>
      <c r="E37" s="21">
        <v>908</v>
      </c>
      <c r="F37" s="2" t="s">
        <v>56</v>
      </c>
      <c r="G37" s="21">
        <v>1840</v>
      </c>
      <c r="H37" s="26">
        <v>79.0908381723643</v>
      </c>
      <c r="I37" s="26">
        <v>79.857287856145803</v>
      </c>
      <c r="J37" s="26">
        <v>80.607056553752699</v>
      </c>
      <c r="K37" s="26">
        <v>81.318022717002805</v>
      </c>
      <c r="L37" s="26">
        <v>82.005655388254795</v>
      </c>
      <c r="M37" s="26">
        <v>82.669500003254598</v>
      </c>
      <c r="N37" s="26">
        <v>83.309971377932001</v>
      </c>
      <c r="O37" s="26">
        <v>83.940245374665594</v>
      </c>
      <c r="P37" s="26">
        <v>84.5697744103784</v>
      </c>
      <c r="Q37" s="26">
        <v>85.2180578767111</v>
      </c>
      <c r="R37" s="26">
        <v>85.869497348243598</v>
      </c>
      <c r="S37" s="26">
        <v>86.507687040167298</v>
      </c>
      <c r="T37" s="26">
        <v>87.109056910611102</v>
      </c>
      <c r="U37" s="26">
        <v>87.677187988561599</v>
      </c>
      <c r="V37" s="26">
        <v>88.224718635742207</v>
      </c>
      <c r="W37" s="26">
        <v>88.777713439793999</v>
      </c>
    </row>
    <row r="38" spans="1:23" ht="12" x14ac:dyDescent="0.2">
      <c r="A38" s="1">
        <v>21</v>
      </c>
      <c r="B38" s="2" t="s">
        <v>330</v>
      </c>
      <c r="C38" s="7" t="s">
        <v>61</v>
      </c>
      <c r="D38" s="21" t="s">
        <v>62</v>
      </c>
      <c r="E38" s="21">
        <v>904</v>
      </c>
      <c r="F38" s="2" t="s">
        <v>56</v>
      </c>
      <c r="G38" s="21">
        <v>1840</v>
      </c>
      <c r="H38" s="26">
        <v>76.071585398967102</v>
      </c>
      <c r="I38" s="26">
        <v>77.001718325426296</v>
      </c>
      <c r="J38" s="26">
        <v>77.974464560753901</v>
      </c>
      <c r="K38" s="26">
        <v>78.831185250721902</v>
      </c>
      <c r="L38" s="26">
        <v>79.667192701026494</v>
      </c>
      <c r="M38" s="26">
        <v>80.482872848265899</v>
      </c>
      <c r="N38" s="26">
        <v>81.2622419948638</v>
      </c>
      <c r="O38" s="26">
        <v>82.003783438773894</v>
      </c>
      <c r="P38" s="26">
        <v>82.698834999781099</v>
      </c>
      <c r="Q38" s="26">
        <v>83.360291137607405</v>
      </c>
      <c r="R38" s="26">
        <v>83.987921565908294</v>
      </c>
      <c r="S38" s="26">
        <v>84.588964610525593</v>
      </c>
      <c r="T38" s="26">
        <v>85.167950413860197</v>
      </c>
      <c r="U38" s="26">
        <v>85.728064298881193</v>
      </c>
      <c r="V38" s="26">
        <v>86.272526114683302</v>
      </c>
      <c r="W38" s="26">
        <v>86.8094443785523</v>
      </c>
    </row>
    <row r="39" spans="1:23" ht="12" x14ac:dyDescent="0.2">
      <c r="A39" s="1">
        <v>22</v>
      </c>
      <c r="B39" s="2" t="s">
        <v>330</v>
      </c>
      <c r="C39" s="7" t="s">
        <v>63</v>
      </c>
      <c r="D39" s="21" t="s">
        <v>64</v>
      </c>
      <c r="E39" s="21">
        <v>905</v>
      </c>
      <c r="F39" s="2" t="s">
        <v>56</v>
      </c>
      <c r="G39" s="21">
        <v>1840</v>
      </c>
      <c r="H39" s="26">
        <v>79.502607871429902</v>
      </c>
      <c r="I39" s="26">
        <v>80.2260616435793</v>
      </c>
      <c r="J39" s="26">
        <v>81.318549599682697</v>
      </c>
      <c r="K39" s="26">
        <v>82.043208637256896</v>
      </c>
      <c r="L39" s="26">
        <v>82.748379763315</v>
      </c>
      <c r="M39" s="26">
        <v>83.437147368538106</v>
      </c>
      <c r="N39" s="26">
        <v>84.076323883964903</v>
      </c>
      <c r="O39" s="26">
        <v>84.679049680214007</v>
      </c>
      <c r="P39" s="26">
        <v>85.251241950666198</v>
      </c>
      <c r="Q39" s="26">
        <v>85.807097450383594</v>
      </c>
      <c r="R39" s="26">
        <v>86.337974003178999</v>
      </c>
      <c r="S39" s="26">
        <v>86.855231026918503</v>
      </c>
      <c r="T39" s="26">
        <v>87.374048626818507</v>
      </c>
      <c r="U39" s="26">
        <v>87.887467785021897</v>
      </c>
      <c r="V39" s="26">
        <v>88.406988494060798</v>
      </c>
      <c r="W39" s="26">
        <v>88.9208831429833</v>
      </c>
    </row>
    <row r="40" spans="1:23" ht="12" x14ac:dyDescent="0.2">
      <c r="A40" s="1">
        <v>23</v>
      </c>
      <c r="B40" s="2" t="s">
        <v>330</v>
      </c>
      <c r="C40" s="7" t="s">
        <v>65</v>
      </c>
      <c r="D40" s="21" t="s">
        <v>66</v>
      </c>
      <c r="E40" s="21">
        <v>909</v>
      </c>
      <c r="F40" s="2" t="s">
        <v>56</v>
      </c>
      <c r="G40" s="21">
        <v>1840</v>
      </c>
      <c r="H40" s="26">
        <v>79.253807434379297</v>
      </c>
      <c r="I40" s="26">
        <v>79.903486640868294</v>
      </c>
      <c r="J40" s="26">
        <v>80.502296330783494</v>
      </c>
      <c r="K40" s="26">
        <v>81.029754422840398</v>
      </c>
      <c r="L40" s="26">
        <v>81.5274870288182</v>
      </c>
      <c r="M40" s="26">
        <v>82.001190136807793</v>
      </c>
      <c r="N40" s="26">
        <v>82.457522333114994</v>
      </c>
      <c r="O40" s="26">
        <v>82.9147123682651</v>
      </c>
      <c r="P40" s="26">
        <v>83.346375592901495</v>
      </c>
      <c r="Q40" s="26">
        <v>83.773929135465295</v>
      </c>
      <c r="R40" s="26">
        <v>84.2014851083906</v>
      </c>
      <c r="S40" s="26">
        <v>84.640525451422505</v>
      </c>
      <c r="T40" s="26">
        <v>85.106964884268606</v>
      </c>
      <c r="U40" s="26">
        <v>85.614616311726294</v>
      </c>
      <c r="V40" s="26">
        <v>86.124262154921695</v>
      </c>
      <c r="W40" s="26">
        <v>86.638562427731301</v>
      </c>
    </row>
    <row r="41" spans="1:23" ht="12" x14ac:dyDescent="0.2">
      <c r="A41" s="4">
        <v>24</v>
      </c>
      <c r="B41" s="5" t="s">
        <v>330</v>
      </c>
      <c r="C41" s="6" t="s">
        <v>67</v>
      </c>
      <c r="D41" s="22" t="s">
        <v>68</v>
      </c>
      <c r="E41" s="22">
        <v>1828</v>
      </c>
      <c r="F41" s="5" t="s">
        <v>26</v>
      </c>
      <c r="G41" s="22">
        <v>900</v>
      </c>
      <c r="H41" s="27" t="s">
        <v>27</v>
      </c>
      <c r="I41" s="27" t="s">
        <v>27</v>
      </c>
      <c r="J41" s="27" t="s">
        <v>27</v>
      </c>
      <c r="K41" s="27" t="s">
        <v>27</v>
      </c>
      <c r="L41" s="27" t="s">
        <v>27</v>
      </c>
      <c r="M41" s="27" t="s">
        <v>27</v>
      </c>
      <c r="N41" s="27" t="s">
        <v>27</v>
      </c>
      <c r="O41" s="27" t="s">
        <v>27</v>
      </c>
      <c r="P41" s="27" t="s">
        <v>27</v>
      </c>
      <c r="Q41" s="27" t="s">
        <v>27</v>
      </c>
      <c r="R41" s="27" t="s">
        <v>27</v>
      </c>
      <c r="S41" s="27" t="s">
        <v>27</v>
      </c>
      <c r="T41" s="27" t="s">
        <v>27</v>
      </c>
      <c r="U41" s="27" t="s">
        <v>27</v>
      </c>
      <c r="V41" s="27" t="s">
        <v>27</v>
      </c>
      <c r="W41" s="27" t="s">
        <v>27</v>
      </c>
    </row>
    <row r="42" spans="1:23" ht="12" x14ac:dyDescent="0.2">
      <c r="A42" s="9">
        <v>25</v>
      </c>
      <c r="B42" s="10" t="s">
        <v>330</v>
      </c>
      <c r="C42" s="11" t="s">
        <v>295</v>
      </c>
      <c r="D42" s="23"/>
      <c r="E42" s="23">
        <v>947</v>
      </c>
      <c r="F42" s="10" t="s">
        <v>69</v>
      </c>
      <c r="G42" s="23">
        <v>1828</v>
      </c>
      <c r="H42" s="28">
        <v>62.117541386742801</v>
      </c>
      <c r="I42" s="28">
        <v>63.564483603512201</v>
      </c>
      <c r="J42" s="28">
        <v>64.866024154914101</v>
      </c>
      <c r="K42" s="28">
        <v>66.037346751769704</v>
      </c>
      <c r="L42" s="28">
        <v>67.100299754606098</v>
      </c>
      <c r="M42" s="28">
        <v>68.078819902402202</v>
      </c>
      <c r="N42" s="28">
        <v>68.977380972526007</v>
      </c>
      <c r="O42" s="28">
        <v>69.8162762309735</v>
      </c>
      <c r="P42" s="28">
        <v>70.602267891543704</v>
      </c>
      <c r="Q42" s="28">
        <v>71.3479406359602</v>
      </c>
      <c r="R42" s="28">
        <v>72.055746087771396</v>
      </c>
      <c r="S42" s="28">
        <v>72.7331069917132</v>
      </c>
      <c r="T42" s="28">
        <v>73.381010309709296</v>
      </c>
      <c r="U42" s="28">
        <v>74.014529657576603</v>
      </c>
      <c r="V42" s="28">
        <v>74.633174499638898</v>
      </c>
      <c r="W42" s="28">
        <v>75.248795623749501</v>
      </c>
    </row>
    <row r="43" spans="1:23" ht="12" x14ac:dyDescent="0.2">
      <c r="A43" s="12">
        <v>26</v>
      </c>
      <c r="B43" s="13" t="s">
        <v>330</v>
      </c>
      <c r="C43" s="14" t="s">
        <v>70</v>
      </c>
      <c r="D43" s="24"/>
      <c r="E43" s="24">
        <v>910</v>
      </c>
      <c r="F43" s="13" t="s">
        <v>71</v>
      </c>
      <c r="G43" s="24">
        <v>947</v>
      </c>
      <c r="H43" s="29">
        <v>65.817415796377503</v>
      </c>
      <c r="I43" s="29">
        <v>67.270775441023304</v>
      </c>
      <c r="J43" s="29">
        <v>68.547720135587099</v>
      </c>
      <c r="K43" s="29">
        <v>69.675363139807402</v>
      </c>
      <c r="L43" s="29">
        <v>70.688293722298894</v>
      </c>
      <c r="M43" s="29">
        <v>71.618563565750506</v>
      </c>
      <c r="N43" s="29">
        <v>72.478274357310397</v>
      </c>
      <c r="O43" s="29">
        <v>73.292732514634494</v>
      </c>
      <c r="P43" s="29">
        <v>74.072327310511795</v>
      </c>
      <c r="Q43" s="29">
        <v>74.827153032103595</v>
      </c>
      <c r="R43" s="29">
        <v>75.568272398797703</v>
      </c>
      <c r="S43" s="29">
        <v>76.292626505933598</v>
      </c>
      <c r="T43" s="29">
        <v>77.009139965706893</v>
      </c>
      <c r="U43" s="29">
        <v>77.720401460119305</v>
      </c>
      <c r="V43" s="29">
        <v>78.418562000224597</v>
      </c>
      <c r="W43" s="29">
        <v>79.122595204001399</v>
      </c>
    </row>
    <row r="44" spans="1:23" ht="12" x14ac:dyDescent="0.2">
      <c r="A44" s="1">
        <v>27</v>
      </c>
      <c r="B44" s="2" t="s">
        <v>330</v>
      </c>
      <c r="C44" s="15" t="s">
        <v>72</v>
      </c>
      <c r="D44" s="21"/>
      <c r="E44" s="21">
        <v>108</v>
      </c>
      <c r="F44" s="2" t="s">
        <v>73</v>
      </c>
      <c r="G44" s="21">
        <v>910</v>
      </c>
      <c r="H44" s="26">
        <v>62.713999999999999</v>
      </c>
      <c r="I44" s="26">
        <v>64.287000000000006</v>
      </c>
      <c r="J44" s="26">
        <v>65.710999999999999</v>
      </c>
      <c r="K44" s="26">
        <v>66.986999999999995</v>
      </c>
      <c r="L44" s="26">
        <v>68.155000000000001</v>
      </c>
      <c r="M44" s="26">
        <v>69.201999999999998</v>
      </c>
      <c r="N44" s="26">
        <v>70.147999999999996</v>
      </c>
      <c r="O44" s="26">
        <v>71.013999999999996</v>
      </c>
      <c r="P44" s="26">
        <v>71.837000000000003</v>
      </c>
      <c r="Q44" s="26">
        <v>72.596000000000004</v>
      </c>
      <c r="R44" s="26">
        <v>73.343000000000004</v>
      </c>
      <c r="S44" s="26">
        <v>74.066999999999993</v>
      </c>
      <c r="T44" s="26">
        <v>74.787999999999997</v>
      </c>
      <c r="U44" s="26">
        <v>75.501999999999995</v>
      </c>
      <c r="V44" s="26">
        <v>76.206999999999994</v>
      </c>
      <c r="W44" s="26">
        <v>76.924999999999997</v>
      </c>
    </row>
    <row r="45" spans="1:23" ht="12" x14ac:dyDescent="0.2">
      <c r="A45" s="1">
        <v>28</v>
      </c>
      <c r="B45" s="2" t="s">
        <v>330</v>
      </c>
      <c r="C45" s="15" t="s">
        <v>74</v>
      </c>
      <c r="D45" s="21"/>
      <c r="E45" s="21">
        <v>174</v>
      </c>
      <c r="F45" s="2" t="s">
        <v>73</v>
      </c>
      <c r="G45" s="21">
        <v>910</v>
      </c>
      <c r="H45" s="26">
        <v>65.025999999999996</v>
      </c>
      <c r="I45" s="26">
        <v>65.956999999999994</v>
      </c>
      <c r="J45" s="26">
        <v>66.787999999999997</v>
      </c>
      <c r="K45" s="26">
        <v>67.56</v>
      </c>
      <c r="L45" s="26">
        <v>68.271000000000001</v>
      </c>
      <c r="M45" s="26">
        <v>68.947000000000003</v>
      </c>
      <c r="N45" s="26">
        <v>69.585999999999999</v>
      </c>
      <c r="O45" s="26">
        <v>70.195999999999998</v>
      </c>
      <c r="P45" s="26">
        <v>70.787000000000006</v>
      </c>
      <c r="Q45" s="26">
        <v>71.352000000000004</v>
      </c>
      <c r="R45" s="26">
        <v>71.930999999999997</v>
      </c>
      <c r="S45" s="26">
        <v>72.498000000000005</v>
      </c>
      <c r="T45" s="26">
        <v>73.069999999999993</v>
      </c>
      <c r="U45" s="26">
        <v>73.647000000000006</v>
      </c>
      <c r="V45" s="26">
        <v>74.244</v>
      </c>
      <c r="W45" s="26">
        <v>74.828000000000003</v>
      </c>
    </row>
    <row r="46" spans="1:23" ht="12" x14ac:dyDescent="0.2">
      <c r="A46" s="1">
        <v>29</v>
      </c>
      <c r="B46" s="2" t="s">
        <v>330</v>
      </c>
      <c r="C46" s="15" t="s">
        <v>75</v>
      </c>
      <c r="D46" s="21"/>
      <c r="E46" s="21">
        <v>262</v>
      </c>
      <c r="F46" s="2" t="s">
        <v>73</v>
      </c>
      <c r="G46" s="21">
        <v>910</v>
      </c>
      <c r="H46" s="26">
        <v>67.872</v>
      </c>
      <c r="I46" s="26">
        <v>69.055000000000007</v>
      </c>
      <c r="J46" s="26">
        <v>70.108000000000004</v>
      </c>
      <c r="K46" s="26">
        <v>71.046000000000006</v>
      </c>
      <c r="L46" s="26">
        <v>71.906000000000006</v>
      </c>
      <c r="M46" s="26">
        <v>72.710999999999999</v>
      </c>
      <c r="N46" s="26">
        <v>73.492999999999995</v>
      </c>
      <c r="O46" s="26">
        <v>74.239000000000004</v>
      </c>
      <c r="P46" s="26">
        <v>75</v>
      </c>
      <c r="Q46" s="26">
        <v>75.734999999999999</v>
      </c>
      <c r="R46" s="26">
        <v>76.478999999999999</v>
      </c>
      <c r="S46" s="26">
        <v>77.209999999999994</v>
      </c>
      <c r="T46" s="26">
        <v>77.953000000000003</v>
      </c>
      <c r="U46" s="26">
        <v>78.7</v>
      </c>
      <c r="V46" s="26">
        <v>79.447999999999993</v>
      </c>
      <c r="W46" s="26">
        <v>80.179000000000002</v>
      </c>
    </row>
    <row r="47" spans="1:23" ht="12" x14ac:dyDescent="0.2">
      <c r="A47" s="1">
        <v>30</v>
      </c>
      <c r="B47" s="2" t="s">
        <v>330</v>
      </c>
      <c r="C47" s="15" t="s">
        <v>76</v>
      </c>
      <c r="D47" s="21"/>
      <c r="E47" s="21">
        <v>232</v>
      </c>
      <c r="F47" s="2" t="s">
        <v>73</v>
      </c>
      <c r="G47" s="21">
        <v>910</v>
      </c>
      <c r="H47" s="26">
        <v>67.48</v>
      </c>
      <c r="I47" s="26">
        <v>68.945999999999998</v>
      </c>
      <c r="J47" s="26">
        <v>70.204999999999998</v>
      </c>
      <c r="K47" s="26">
        <v>71.269000000000005</v>
      </c>
      <c r="L47" s="26">
        <v>72.227999999999994</v>
      </c>
      <c r="M47" s="26">
        <v>73.093999999999994</v>
      </c>
      <c r="N47" s="26">
        <v>73.936000000000007</v>
      </c>
      <c r="O47" s="26">
        <v>74.748000000000005</v>
      </c>
      <c r="P47" s="26">
        <v>75.540999999999997</v>
      </c>
      <c r="Q47" s="26">
        <v>76.302000000000007</v>
      </c>
      <c r="R47" s="26">
        <v>77.061999999999998</v>
      </c>
      <c r="S47" s="26">
        <v>77.808000000000007</v>
      </c>
      <c r="T47" s="26">
        <v>78.563999999999993</v>
      </c>
      <c r="U47" s="26">
        <v>79.305999999999997</v>
      </c>
      <c r="V47" s="26">
        <v>80.046000000000006</v>
      </c>
      <c r="W47" s="26">
        <v>80.787999999999997</v>
      </c>
    </row>
    <row r="48" spans="1:23" ht="12" x14ac:dyDescent="0.2">
      <c r="A48" s="1">
        <v>31</v>
      </c>
      <c r="B48" s="2" t="s">
        <v>330</v>
      </c>
      <c r="C48" s="15" t="s">
        <v>77</v>
      </c>
      <c r="D48" s="21"/>
      <c r="E48" s="21">
        <v>231</v>
      </c>
      <c r="F48" s="2" t="s">
        <v>73</v>
      </c>
      <c r="G48" s="21">
        <v>910</v>
      </c>
      <c r="H48" s="26">
        <v>67.813000000000002</v>
      </c>
      <c r="I48" s="26">
        <v>69.372</v>
      </c>
      <c r="J48" s="26">
        <v>70.694999999999993</v>
      </c>
      <c r="K48" s="26">
        <v>71.837000000000003</v>
      </c>
      <c r="L48" s="26">
        <v>72.837999999999994</v>
      </c>
      <c r="M48" s="26">
        <v>73.771000000000001</v>
      </c>
      <c r="N48" s="26">
        <v>74.631</v>
      </c>
      <c r="O48" s="26">
        <v>75.468000000000004</v>
      </c>
      <c r="P48" s="26">
        <v>76.274000000000001</v>
      </c>
      <c r="Q48" s="26">
        <v>77.058999999999997</v>
      </c>
      <c r="R48" s="26">
        <v>77.832999999999998</v>
      </c>
      <c r="S48" s="26">
        <v>78.597999999999999</v>
      </c>
      <c r="T48" s="26">
        <v>79.352000000000004</v>
      </c>
      <c r="U48" s="26">
        <v>80.114000000000004</v>
      </c>
      <c r="V48" s="26">
        <v>80.847999999999999</v>
      </c>
      <c r="W48" s="26">
        <v>81.584999999999994</v>
      </c>
    </row>
    <row r="49" spans="1:23" ht="12" x14ac:dyDescent="0.2">
      <c r="A49" s="1">
        <v>32</v>
      </c>
      <c r="B49" s="2" t="s">
        <v>330</v>
      </c>
      <c r="C49" s="15" t="s">
        <v>78</v>
      </c>
      <c r="D49" s="21"/>
      <c r="E49" s="21">
        <v>404</v>
      </c>
      <c r="F49" s="2" t="s">
        <v>73</v>
      </c>
      <c r="G49" s="21">
        <v>910</v>
      </c>
      <c r="H49" s="26">
        <v>67.47</v>
      </c>
      <c r="I49" s="26">
        <v>68.605999999999995</v>
      </c>
      <c r="J49" s="26">
        <v>69.611999999999995</v>
      </c>
      <c r="K49" s="26">
        <v>70.524000000000001</v>
      </c>
      <c r="L49" s="26">
        <v>71.376000000000005</v>
      </c>
      <c r="M49" s="26">
        <v>72.177999999999997</v>
      </c>
      <c r="N49" s="26">
        <v>72.938999999999993</v>
      </c>
      <c r="O49" s="26">
        <v>73.698999999999998</v>
      </c>
      <c r="P49" s="26">
        <v>74.444000000000003</v>
      </c>
      <c r="Q49" s="26">
        <v>75.200999999999993</v>
      </c>
      <c r="R49" s="26">
        <v>75.944999999999993</v>
      </c>
      <c r="S49" s="26">
        <v>76.69</v>
      </c>
      <c r="T49" s="26">
        <v>77.442999999999998</v>
      </c>
      <c r="U49" s="26">
        <v>78.197999999999993</v>
      </c>
      <c r="V49" s="26">
        <v>78.965999999999994</v>
      </c>
      <c r="W49" s="26">
        <v>79.744</v>
      </c>
    </row>
    <row r="50" spans="1:23" ht="12" x14ac:dyDescent="0.2">
      <c r="A50" s="1">
        <v>33</v>
      </c>
      <c r="B50" s="2" t="s">
        <v>330</v>
      </c>
      <c r="C50" s="15" t="s">
        <v>79</v>
      </c>
      <c r="D50" s="21"/>
      <c r="E50" s="21">
        <v>450</v>
      </c>
      <c r="F50" s="2" t="s">
        <v>73</v>
      </c>
      <c r="G50" s="21">
        <v>910</v>
      </c>
      <c r="H50" s="26">
        <v>68.213999999999999</v>
      </c>
      <c r="I50" s="26">
        <v>69.697000000000003</v>
      </c>
      <c r="J50" s="26">
        <v>70.957999999999998</v>
      </c>
      <c r="K50" s="26">
        <v>72.046000000000006</v>
      </c>
      <c r="L50" s="26">
        <v>73.03</v>
      </c>
      <c r="M50" s="26">
        <v>73.932000000000002</v>
      </c>
      <c r="N50" s="26">
        <v>74.795000000000002</v>
      </c>
      <c r="O50" s="26">
        <v>75.602999999999994</v>
      </c>
      <c r="P50" s="26">
        <v>76.400000000000006</v>
      </c>
      <c r="Q50" s="26">
        <v>77.17</v>
      </c>
      <c r="R50" s="26">
        <v>77.942999999999998</v>
      </c>
      <c r="S50" s="26">
        <v>78.709999999999994</v>
      </c>
      <c r="T50" s="26">
        <v>79.453000000000003</v>
      </c>
      <c r="U50" s="26">
        <v>80.197000000000003</v>
      </c>
      <c r="V50" s="26">
        <v>80.936999999999998</v>
      </c>
      <c r="W50" s="26">
        <v>81.658000000000001</v>
      </c>
    </row>
    <row r="51" spans="1:23" ht="12" x14ac:dyDescent="0.2">
      <c r="A51" s="1">
        <v>34</v>
      </c>
      <c r="B51" s="2" t="s">
        <v>330</v>
      </c>
      <c r="C51" s="15" t="s">
        <v>80</v>
      </c>
      <c r="D51" s="21"/>
      <c r="E51" s="21">
        <v>454</v>
      </c>
      <c r="F51" s="2" t="s">
        <v>73</v>
      </c>
      <c r="G51" s="21">
        <v>910</v>
      </c>
      <c r="H51" s="26">
        <v>65.620999999999995</v>
      </c>
      <c r="I51" s="26">
        <v>67.503</v>
      </c>
      <c r="J51" s="26">
        <v>69.102000000000004</v>
      </c>
      <c r="K51" s="26">
        <v>70.448999999999998</v>
      </c>
      <c r="L51" s="26">
        <v>71.62</v>
      </c>
      <c r="M51" s="26">
        <v>72.694000000000003</v>
      </c>
      <c r="N51" s="26">
        <v>73.676000000000002</v>
      </c>
      <c r="O51" s="26">
        <v>74.588999999999999</v>
      </c>
      <c r="P51" s="26">
        <v>75.475999999999999</v>
      </c>
      <c r="Q51" s="26">
        <v>76.340999999999994</v>
      </c>
      <c r="R51" s="26">
        <v>77.162999999999997</v>
      </c>
      <c r="S51" s="26">
        <v>77.98</v>
      </c>
      <c r="T51" s="26">
        <v>78.784999999999997</v>
      </c>
      <c r="U51" s="26">
        <v>79.581999999999994</v>
      </c>
      <c r="V51" s="26">
        <v>80.367000000000004</v>
      </c>
      <c r="W51" s="26">
        <v>81.135000000000005</v>
      </c>
    </row>
    <row r="52" spans="1:23" ht="12" x14ac:dyDescent="0.2">
      <c r="A52" s="1">
        <v>35</v>
      </c>
      <c r="B52" s="2" t="s">
        <v>330</v>
      </c>
      <c r="C52" s="15" t="s">
        <v>81</v>
      </c>
      <c r="D52" s="21">
        <v>1</v>
      </c>
      <c r="E52" s="21">
        <v>480</v>
      </c>
      <c r="F52" s="2" t="s">
        <v>73</v>
      </c>
      <c r="G52" s="21">
        <v>910</v>
      </c>
      <c r="H52" s="26">
        <v>75.512</v>
      </c>
      <c r="I52" s="26">
        <v>76.260999999999996</v>
      </c>
      <c r="J52" s="26">
        <v>77.013999999999996</v>
      </c>
      <c r="K52" s="26">
        <v>77.774000000000001</v>
      </c>
      <c r="L52" s="26">
        <v>78.524000000000001</v>
      </c>
      <c r="M52" s="26">
        <v>79.286000000000001</v>
      </c>
      <c r="N52" s="26">
        <v>80.040000000000006</v>
      </c>
      <c r="O52" s="26">
        <v>80.790999999999997</v>
      </c>
      <c r="P52" s="26">
        <v>81.543999999999997</v>
      </c>
      <c r="Q52" s="26">
        <v>82.27</v>
      </c>
      <c r="R52" s="26">
        <v>82.962000000000003</v>
      </c>
      <c r="S52" s="26">
        <v>83.600999999999999</v>
      </c>
      <c r="T52" s="26">
        <v>84.203999999999994</v>
      </c>
      <c r="U52" s="26">
        <v>84.781999999999996</v>
      </c>
      <c r="V52" s="26">
        <v>85.334000000000003</v>
      </c>
      <c r="W52" s="26">
        <v>85.873999999999995</v>
      </c>
    </row>
    <row r="53" spans="1:23" ht="12" x14ac:dyDescent="0.2">
      <c r="A53" s="1">
        <v>36</v>
      </c>
      <c r="B53" s="2" t="s">
        <v>330</v>
      </c>
      <c r="C53" s="15" t="s">
        <v>82</v>
      </c>
      <c r="D53" s="21">
        <v>2</v>
      </c>
      <c r="E53" s="21">
        <v>175</v>
      </c>
      <c r="F53" s="2" t="s">
        <v>73</v>
      </c>
      <c r="G53" s="21">
        <v>910</v>
      </c>
      <c r="H53" s="26">
        <v>79.852000000000004</v>
      </c>
      <c r="I53" s="26">
        <v>80.84</v>
      </c>
      <c r="J53" s="26">
        <v>82.292000000000002</v>
      </c>
      <c r="K53" s="26">
        <v>83.111000000000004</v>
      </c>
      <c r="L53" s="26">
        <v>83.825999999999993</v>
      </c>
      <c r="M53" s="26">
        <v>84.495999999999995</v>
      </c>
      <c r="N53" s="26">
        <v>85.138000000000005</v>
      </c>
      <c r="O53" s="26">
        <v>85.748999999999995</v>
      </c>
      <c r="P53" s="26">
        <v>86.332999999999998</v>
      </c>
      <c r="Q53" s="26">
        <v>86.906000000000006</v>
      </c>
      <c r="R53" s="26">
        <v>87.481999999999999</v>
      </c>
      <c r="S53" s="26">
        <v>88.046000000000006</v>
      </c>
      <c r="T53" s="26">
        <v>88.603999999999999</v>
      </c>
      <c r="U53" s="26">
        <v>89.143000000000001</v>
      </c>
      <c r="V53" s="26">
        <v>89.668000000000006</v>
      </c>
      <c r="W53" s="26">
        <v>90.201999999999998</v>
      </c>
    </row>
    <row r="54" spans="1:23" ht="12" x14ac:dyDescent="0.2">
      <c r="A54" s="1">
        <v>37</v>
      </c>
      <c r="B54" s="2" t="s">
        <v>330</v>
      </c>
      <c r="C54" s="15" t="s">
        <v>83</v>
      </c>
      <c r="D54" s="21"/>
      <c r="E54" s="21">
        <v>508</v>
      </c>
      <c r="F54" s="2" t="s">
        <v>73</v>
      </c>
      <c r="G54" s="21">
        <v>910</v>
      </c>
      <c r="H54" s="26">
        <v>62.128</v>
      </c>
      <c r="I54" s="26">
        <v>64.013000000000005</v>
      </c>
      <c r="J54" s="26">
        <v>65.680999999999997</v>
      </c>
      <c r="K54" s="26">
        <v>67.126000000000005</v>
      </c>
      <c r="L54" s="26">
        <v>68.403999999999996</v>
      </c>
      <c r="M54" s="26">
        <v>69.542000000000002</v>
      </c>
      <c r="N54" s="26">
        <v>70.540000000000006</v>
      </c>
      <c r="O54" s="26">
        <v>71.454999999999998</v>
      </c>
      <c r="P54" s="26">
        <v>72.313000000000002</v>
      </c>
      <c r="Q54" s="26">
        <v>73.137</v>
      </c>
      <c r="R54" s="26">
        <v>73.936000000000007</v>
      </c>
      <c r="S54" s="26">
        <v>74.724999999999994</v>
      </c>
      <c r="T54" s="26">
        <v>75.506</v>
      </c>
      <c r="U54" s="26">
        <v>76.274000000000001</v>
      </c>
      <c r="V54" s="26">
        <v>77.015000000000001</v>
      </c>
      <c r="W54" s="26">
        <v>77.787000000000006</v>
      </c>
    </row>
    <row r="55" spans="1:23" ht="12" x14ac:dyDescent="0.2">
      <c r="A55" s="1">
        <v>38</v>
      </c>
      <c r="B55" s="2" t="s">
        <v>330</v>
      </c>
      <c r="C55" s="15" t="s">
        <v>84</v>
      </c>
      <c r="D55" s="21">
        <v>2</v>
      </c>
      <c r="E55" s="21">
        <v>638</v>
      </c>
      <c r="F55" s="2" t="s">
        <v>73</v>
      </c>
      <c r="G55" s="21">
        <v>910</v>
      </c>
      <c r="H55" s="26">
        <v>81.546000000000006</v>
      </c>
      <c r="I55" s="26">
        <v>82.489000000000004</v>
      </c>
      <c r="J55" s="26">
        <v>83.287999999999997</v>
      </c>
      <c r="K55" s="26">
        <v>83.994</v>
      </c>
      <c r="L55" s="26">
        <v>84.65</v>
      </c>
      <c r="M55" s="26">
        <v>85.289000000000001</v>
      </c>
      <c r="N55" s="26">
        <v>85.902000000000001</v>
      </c>
      <c r="O55" s="26">
        <v>86.501999999999995</v>
      </c>
      <c r="P55" s="26">
        <v>87.091999999999999</v>
      </c>
      <c r="Q55" s="26">
        <v>87.67</v>
      </c>
      <c r="R55" s="26">
        <v>88.247</v>
      </c>
      <c r="S55" s="26">
        <v>88.816000000000003</v>
      </c>
      <c r="T55" s="26">
        <v>89.364999999999995</v>
      </c>
      <c r="U55" s="26">
        <v>89.912999999999997</v>
      </c>
      <c r="V55" s="26">
        <v>90.47</v>
      </c>
      <c r="W55" s="26">
        <v>91.016000000000005</v>
      </c>
    </row>
    <row r="56" spans="1:23" ht="12" x14ac:dyDescent="0.2">
      <c r="A56" s="1">
        <v>39</v>
      </c>
      <c r="B56" s="2" t="s">
        <v>330</v>
      </c>
      <c r="C56" s="15" t="s">
        <v>85</v>
      </c>
      <c r="D56" s="21"/>
      <c r="E56" s="21">
        <v>646</v>
      </c>
      <c r="F56" s="2" t="s">
        <v>73</v>
      </c>
      <c r="G56" s="21">
        <v>910</v>
      </c>
      <c r="H56" s="26">
        <v>69.998000000000005</v>
      </c>
      <c r="I56" s="26">
        <v>71.335999999999999</v>
      </c>
      <c r="J56" s="26">
        <v>72.484999999999999</v>
      </c>
      <c r="K56" s="26">
        <v>73.545000000000002</v>
      </c>
      <c r="L56" s="26">
        <v>74.525999999999996</v>
      </c>
      <c r="M56" s="26">
        <v>75.444999999999993</v>
      </c>
      <c r="N56" s="26">
        <v>76.311999999999998</v>
      </c>
      <c r="O56" s="26">
        <v>77.152000000000001</v>
      </c>
      <c r="P56" s="26">
        <v>77.959999999999994</v>
      </c>
      <c r="Q56" s="26">
        <v>78.742999999999995</v>
      </c>
      <c r="R56" s="26">
        <v>79.528000000000006</v>
      </c>
      <c r="S56" s="26">
        <v>80.302000000000007</v>
      </c>
      <c r="T56" s="26">
        <v>81.072999999999993</v>
      </c>
      <c r="U56" s="26">
        <v>81.822999999999993</v>
      </c>
      <c r="V56" s="26">
        <v>82.543999999999997</v>
      </c>
      <c r="W56" s="26">
        <v>83.24</v>
      </c>
    </row>
    <row r="57" spans="1:23" ht="12" x14ac:dyDescent="0.2">
      <c r="A57" s="1">
        <v>40</v>
      </c>
      <c r="B57" s="2" t="s">
        <v>330</v>
      </c>
      <c r="C57" s="15" t="s">
        <v>86</v>
      </c>
      <c r="D57" s="21"/>
      <c r="E57" s="21">
        <v>690</v>
      </c>
      <c r="F57" s="2" t="s">
        <v>73</v>
      </c>
      <c r="G57" s="21">
        <v>910</v>
      </c>
      <c r="H57" s="26">
        <v>73.744</v>
      </c>
      <c r="I57" s="26">
        <v>74.424000000000007</v>
      </c>
      <c r="J57" s="26">
        <v>75.319999999999993</v>
      </c>
      <c r="K57" s="26">
        <v>76.019000000000005</v>
      </c>
      <c r="L57" s="26">
        <v>76.715999999999994</v>
      </c>
      <c r="M57" s="26">
        <v>77.406999999999996</v>
      </c>
      <c r="N57" s="26">
        <v>78.122</v>
      </c>
      <c r="O57" s="26">
        <v>78.840999999999994</v>
      </c>
      <c r="P57" s="26">
        <v>79.576999999999998</v>
      </c>
      <c r="Q57" s="26">
        <v>80.322999999999993</v>
      </c>
      <c r="R57" s="26">
        <v>81.048000000000002</v>
      </c>
      <c r="S57" s="26">
        <v>81.775999999999996</v>
      </c>
      <c r="T57" s="26">
        <v>82.465999999999994</v>
      </c>
      <c r="U57" s="26">
        <v>83.1</v>
      </c>
      <c r="V57" s="26">
        <v>83.71</v>
      </c>
      <c r="W57" s="26">
        <v>84.293999999999997</v>
      </c>
    </row>
    <row r="58" spans="1:23" ht="12" x14ac:dyDescent="0.2">
      <c r="A58" s="1">
        <v>41</v>
      </c>
      <c r="B58" s="2" t="s">
        <v>330</v>
      </c>
      <c r="C58" s="15" t="s">
        <v>87</v>
      </c>
      <c r="D58" s="21"/>
      <c r="E58" s="21">
        <v>706</v>
      </c>
      <c r="F58" s="2" t="s">
        <v>73</v>
      </c>
      <c r="G58" s="21">
        <v>910</v>
      </c>
      <c r="H58" s="26">
        <v>58.338999999999999</v>
      </c>
      <c r="I58" s="26">
        <v>59.665999999999997</v>
      </c>
      <c r="J58" s="26">
        <v>60.933999999999997</v>
      </c>
      <c r="K58" s="26">
        <v>62.12</v>
      </c>
      <c r="L58" s="26">
        <v>63.215000000000003</v>
      </c>
      <c r="M58" s="26">
        <v>64.195999999999998</v>
      </c>
      <c r="N58" s="26">
        <v>65.141999999999996</v>
      </c>
      <c r="O58" s="26">
        <v>65.998999999999995</v>
      </c>
      <c r="P58" s="26">
        <v>66.793999999999997</v>
      </c>
      <c r="Q58" s="26">
        <v>67.531000000000006</v>
      </c>
      <c r="R58" s="26">
        <v>68.239999999999995</v>
      </c>
      <c r="S58" s="26">
        <v>68.897000000000006</v>
      </c>
      <c r="T58" s="26">
        <v>69.531000000000006</v>
      </c>
      <c r="U58" s="26">
        <v>70.138999999999996</v>
      </c>
      <c r="V58" s="26">
        <v>70.727999999999994</v>
      </c>
      <c r="W58" s="26">
        <v>71.296999999999997</v>
      </c>
    </row>
    <row r="59" spans="1:23" ht="12" x14ac:dyDescent="0.2">
      <c r="A59" s="1">
        <v>42</v>
      </c>
      <c r="B59" s="2" t="s">
        <v>330</v>
      </c>
      <c r="C59" s="15" t="s">
        <v>88</v>
      </c>
      <c r="D59" s="21"/>
      <c r="E59" s="21">
        <v>728</v>
      </c>
      <c r="F59" s="2" t="s">
        <v>73</v>
      </c>
      <c r="G59" s="21">
        <v>910</v>
      </c>
      <c r="H59" s="26">
        <v>58.737000000000002</v>
      </c>
      <c r="I59" s="26">
        <v>59.987000000000002</v>
      </c>
      <c r="J59" s="26">
        <v>61.154000000000003</v>
      </c>
      <c r="K59" s="26">
        <v>62.228000000000002</v>
      </c>
      <c r="L59" s="26">
        <v>63.215000000000003</v>
      </c>
      <c r="M59" s="26">
        <v>64.113</v>
      </c>
      <c r="N59" s="26">
        <v>64.953999999999994</v>
      </c>
      <c r="O59" s="26">
        <v>65.745000000000005</v>
      </c>
      <c r="P59" s="26">
        <v>66.466999999999999</v>
      </c>
      <c r="Q59" s="26">
        <v>67.16</v>
      </c>
      <c r="R59" s="26">
        <v>67.81</v>
      </c>
      <c r="S59" s="26">
        <v>68.436000000000007</v>
      </c>
      <c r="T59" s="26">
        <v>69.025000000000006</v>
      </c>
      <c r="U59" s="26">
        <v>69.588999999999999</v>
      </c>
      <c r="V59" s="26">
        <v>70.14</v>
      </c>
      <c r="W59" s="26">
        <v>70.685000000000002</v>
      </c>
    </row>
    <row r="60" spans="1:23" ht="12" x14ac:dyDescent="0.2">
      <c r="A60" s="1">
        <v>43</v>
      </c>
      <c r="B60" s="2" t="s">
        <v>330</v>
      </c>
      <c r="C60" s="15" t="s">
        <v>89</v>
      </c>
      <c r="D60" s="21"/>
      <c r="E60" s="21">
        <v>800</v>
      </c>
      <c r="F60" s="2" t="s">
        <v>73</v>
      </c>
      <c r="G60" s="21">
        <v>910</v>
      </c>
      <c r="H60" s="26">
        <v>64.376000000000005</v>
      </c>
      <c r="I60" s="26">
        <v>65.840999999999994</v>
      </c>
      <c r="J60" s="26">
        <v>67.153999999999996</v>
      </c>
      <c r="K60" s="26">
        <v>68.328000000000003</v>
      </c>
      <c r="L60" s="26">
        <v>69.382999999999996</v>
      </c>
      <c r="M60" s="26">
        <v>70.328000000000003</v>
      </c>
      <c r="N60" s="26">
        <v>71.206999999999994</v>
      </c>
      <c r="O60" s="26">
        <v>72.028000000000006</v>
      </c>
      <c r="P60" s="26">
        <v>72.793000000000006</v>
      </c>
      <c r="Q60" s="26">
        <v>73.543000000000006</v>
      </c>
      <c r="R60" s="26">
        <v>74.284999999999997</v>
      </c>
      <c r="S60" s="26">
        <v>75.007000000000005</v>
      </c>
      <c r="T60" s="26">
        <v>75.73</v>
      </c>
      <c r="U60" s="26">
        <v>76.444999999999993</v>
      </c>
      <c r="V60" s="26">
        <v>77.164000000000001</v>
      </c>
      <c r="W60" s="26">
        <v>77.887</v>
      </c>
    </row>
    <row r="61" spans="1:23" ht="12" x14ac:dyDescent="0.2">
      <c r="A61" s="1">
        <v>44</v>
      </c>
      <c r="B61" s="2" t="s">
        <v>330</v>
      </c>
      <c r="C61" s="15" t="s">
        <v>90</v>
      </c>
      <c r="D61" s="21">
        <v>3</v>
      </c>
      <c r="E61" s="21">
        <v>834</v>
      </c>
      <c r="F61" s="2" t="s">
        <v>73</v>
      </c>
      <c r="G61" s="21">
        <v>910</v>
      </c>
      <c r="H61" s="26">
        <v>66.391000000000005</v>
      </c>
      <c r="I61" s="26">
        <v>67.772999999999996</v>
      </c>
      <c r="J61" s="26">
        <v>69.007999999999996</v>
      </c>
      <c r="K61" s="26">
        <v>70.100999999999999</v>
      </c>
      <c r="L61" s="26">
        <v>71.072999999999993</v>
      </c>
      <c r="M61" s="26">
        <v>71.980999999999995</v>
      </c>
      <c r="N61" s="26">
        <v>72.816000000000003</v>
      </c>
      <c r="O61" s="26">
        <v>73.614000000000004</v>
      </c>
      <c r="P61" s="26">
        <v>74.385999999999996</v>
      </c>
      <c r="Q61" s="26">
        <v>75.126999999999995</v>
      </c>
      <c r="R61" s="26">
        <v>75.87</v>
      </c>
      <c r="S61" s="26">
        <v>76.591999999999999</v>
      </c>
      <c r="T61" s="26">
        <v>77.316999999999993</v>
      </c>
      <c r="U61" s="26">
        <v>78.051000000000002</v>
      </c>
      <c r="V61" s="26">
        <v>78.766999999999996</v>
      </c>
      <c r="W61" s="26">
        <v>79.503</v>
      </c>
    </row>
    <row r="62" spans="1:23" ht="12" x14ac:dyDescent="0.2">
      <c r="A62" s="1">
        <v>45</v>
      </c>
      <c r="B62" s="2" t="s">
        <v>330</v>
      </c>
      <c r="C62" s="15" t="s">
        <v>91</v>
      </c>
      <c r="D62" s="21"/>
      <c r="E62" s="21">
        <v>894</v>
      </c>
      <c r="F62" s="2" t="s">
        <v>73</v>
      </c>
      <c r="G62" s="21">
        <v>910</v>
      </c>
      <c r="H62" s="26">
        <v>64.697000000000003</v>
      </c>
      <c r="I62" s="26">
        <v>65.998999999999995</v>
      </c>
      <c r="J62" s="26">
        <v>67.177999999999997</v>
      </c>
      <c r="K62" s="26">
        <v>68.242999999999995</v>
      </c>
      <c r="L62" s="26">
        <v>69.206000000000003</v>
      </c>
      <c r="M62" s="26">
        <v>70.099000000000004</v>
      </c>
      <c r="N62" s="26">
        <v>70.933000000000007</v>
      </c>
      <c r="O62" s="26">
        <v>71.713999999999999</v>
      </c>
      <c r="P62" s="26">
        <v>72.480999999999995</v>
      </c>
      <c r="Q62" s="26">
        <v>73.231999999999999</v>
      </c>
      <c r="R62" s="26">
        <v>73.966999999999999</v>
      </c>
      <c r="S62" s="26">
        <v>74.691000000000003</v>
      </c>
      <c r="T62" s="26">
        <v>75.415000000000006</v>
      </c>
      <c r="U62" s="26">
        <v>76.146000000000001</v>
      </c>
      <c r="V62" s="26">
        <v>76.875</v>
      </c>
      <c r="W62" s="26">
        <v>77.593999999999994</v>
      </c>
    </row>
    <row r="63" spans="1:23" ht="12" x14ac:dyDescent="0.2">
      <c r="A63" s="1">
        <v>46</v>
      </c>
      <c r="B63" s="2" t="s">
        <v>330</v>
      </c>
      <c r="C63" s="15" t="s">
        <v>92</v>
      </c>
      <c r="D63" s="21"/>
      <c r="E63" s="21">
        <v>716</v>
      </c>
      <c r="F63" s="2" t="s">
        <v>73</v>
      </c>
      <c r="G63" s="21">
        <v>910</v>
      </c>
      <c r="H63" s="26">
        <v>62.155000000000001</v>
      </c>
      <c r="I63" s="26">
        <v>63.429000000000002</v>
      </c>
      <c r="J63" s="26">
        <v>64.619</v>
      </c>
      <c r="K63" s="26">
        <v>65.709000000000003</v>
      </c>
      <c r="L63" s="26">
        <v>66.721000000000004</v>
      </c>
      <c r="M63" s="26">
        <v>67.662000000000006</v>
      </c>
      <c r="N63" s="26">
        <v>68.522000000000006</v>
      </c>
      <c r="O63" s="26">
        <v>69.311000000000007</v>
      </c>
      <c r="P63" s="26">
        <v>70.058999999999997</v>
      </c>
      <c r="Q63" s="26">
        <v>70.753</v>
      </c>
      <c r="R63" s="26">
        <v>71.427999999999997</v>
      </c>
      <c r="S63" s="26">
        <v>72.088999999999999</v>
      </c>
      <c r="T63" s="26">
        <v>72.728999999999999</v>
      </c>
      <c r="U63" s="26">
        <v>73.355000000000004</v>
      </c>
      <c r="V63" s="26">
        <v>74.001999999999995</v>
      </c>
      <c r="W63" s="26">
        <v>74.656000000000006</v>
      </c>
    </row>
    <row r="64" spans="1:23" ht="12" x14ac:dyDescent="0.2">
      <c r="A64" s="12">
        <v>47</v>
      </c>
      <c r="B64" s="13" t="s">
        <v>330</v>
      </c>
      <c r="C64" s="14" t="s">
        <v>93</v>
      </c>
      <c r="D64" s="24"/>
      <c r="E64" s="24">
        <v>911</v>
      </c>
      <c r="F64" s="13" t="s">
        <v>71</v>
      </c>
      <c r="G64" s="24">
        <v>947</v>
      </c>
      <c r="H64" s="29">
        <v>60.828970523528902</v>
      </c>
      <c r="I64" s="29">
        <v>62.2011645627665</v>
      </c>
      <c r="J64" s="29">
        <v>63.460003326692103</v>
      </c>
      <c r="K64" s="29">
        <v>64.610569607398205</v>
      </c>
      <c r="L64" s="29">
        <v>65.652966173646703</v>
      </c>
      <c r="M64" s="29">
        <v>66.6066203766554</v>
      </c>
      <c r="N64" s="29">
        <v>67.480986630100503</v>
      </c>
      <c r="O64" s="29">
        <v>68.2866343662714</v>
      </c>
      <c r="P64" s="29">
        <v>69.036830059193406</v>
      </c>
      <c r="Q64" s="29">
        <v>69.743884185974295</v>
      </c>
      <c r="R64" s="29">
        <v>70.413167760672195</v>
      </c>
      <c r="S64" s="29">
        <v>71.066133322774604</v>
      </c>
      <c r="T64" s="29">
        <v>71.6830789726056</v>
      </c>
      <c r="U64" s="29">
        <v>72.297059358657705</v>
      </c>
      <c r="V64" s="29">
        <v>72.902057231308802</v>
      </c>
      <c r="W64" s="29">
        <v>73.498310571383698</v>
      </c>
    </row>
    <row r="65" spans="1:23" ht="12" x14ac:dyDescent="0.2">
      <c r="A65" s="1">
        <v>48</v>
      </c>
      <c r="B65" s="2" t="s">
        <v>330</v>
      </c>
      <c r="C65" s="15" t="s">
        <v>94</v>
      </c>
      <c r="D65" s="21"/>
      <c r="E65" s="21">
        <v>24</v>
      </c>
      <c r="F65" s="2" t="s">
        <v>73</v>
      </c>
      <c r="G65" s="21">
        <v>911</v>
      </c>
      <c r="H65" s="26">
        <v>62.223999999999997</v>
      </c>
      <c r="I65" s="26">
        <v>63.765999999999998</v>
      </c>
      <c r="J65" s="26">
        <v>65.106999999999999</v>
      </c>
      <c r="K65" s="26">
        <v>66.308999999999997</v>
      </c>
      <c r="L65" s="26">
        <v>67.340999999999994</v>
      </c>
      <c r="M65" s="26">
        <v>68.256</v>
      </c>
      <c r="N65" s="26">
        <v>69.08</v>
      </c>
      <c r="O65" s="26">
        <v>69.832999999999998</v>
      </c>
      <c r="P65" s="26">
        <v>70.531000000000006</v>
      </c>
      <c r="Q65" s="26">
        <v>71.183999999999997</v>
      </c>
      <c r="R65" s="26">
        <v>71.820999999999998</v>
      </c>
      <c r="S65" s="26">
        <v>72.445999999999998</v>
      </c>
      <c r="T65" s="26">
        <v>73.037999999999997</v>
      </c>
      <c r="U65" s="26">
        <v>73.650000000000006</v>
      </c>
      <c r="V65" s="26">
        <v>74.253</v>
      </c>
      <c r="W65" s="26">
        <v>74.869</v>
      </c>
    </row>
    <row r="66" spans="1:23" ht="12" x14ac:dyDescent="0.2">
      <c r="A66" s="1">
        <v>49</v>
      </c>
      <c r="B66" s="2" t="s">
        <v>330</v>
      </c>
      <c r="C66" s="15" t="s">
        <v>95</v>
      </c>
      <c r="D66" s="21"/>
      <c r="E66" s="21">
        <v>120</v>
      </c>
      <c r="F66" s="2" t="s">
        <v>73</v>
      </c>
      <c r="G66" s="21">
        <v>911</v>
      </c>
      <c r="H66" s="26">
        <v>60.319000000000003</v>
      </c>
      <c r="I66" s="26">
        <v>61.767000000000003</v>
      </c>
      <c r="J66" s="26">
        <v>63.093000000000004</v>
      </c>
      <c r="K66" s="26">
        <v>64.317999999999998</v>
      </c>
      <c r="L66" s="26">
        <v>65.409000000000006</v>
      </c>
      <c r="M66" s="26">
        <v>66.41</v>
      </c>
      <c r="N66" s="26">
        <v>67.314999999999998</v>
      </c>
      <c r="O66" s="26">
        <v>68.156000000000006</v>
      </c>
      <c r="P66" s="26">
        <v>68.936999999999998</v>
      </c>
      <c r="Q66" s="26">
        <v>69.668000000000006</v>
      </c>
      <c r="R66" s="26">
        <v>70.367000000000004</v>
      </c>
      <c r="S66" s="26">
        <v>71.028000000000006</v>
      </c>
      <c r="T66" s="26">
        <v>71.650999999999996</v>
      </c>
      <c r="U66" s="26">
        <v>72.281999999999996</v>
      </c>
      <c r="V66" s="26">
        <v>72.918000000000006</v>
      </c>
      <c r="W66" s="26">
        <v>73.528999999999996</v>
      </c>
    </row>
    <row r="67" spans="1:23" ht="12" x14ac:dyDescent="0.2">
      <c r="A67" s="1">
        <v>50</v>
      </c>
      <c r="B67" s="2" t="s">
        <v>330</v>
      </c>
      <c r="C67" s="15" t="s">
        <v>96</v>
      </c>
      <c r="D67" s="21"/>
      <c r="E67" s="21">
        <v>140</v>
      </c>
      <c r="F67" s="2" t="s">
        <v>73</v>
      </c>
      <c r="G67" s="21">
        <v>911</v>
      </c>
      <c r="H67" s="26">
        <v>54.362000000000002</v>
      </c>
      <c r="I67" s="26">
        <v>55.948</v>
      </c>
      <c r="J67" s="26">
        <v>57.423999999999999</v>
      </c>
      <c r="K67" s="26">
        <v>58.780999999999999</v>
      </c>
      <c r="L67" s="26">
        <v>60.023000000000003</v>
      </c>
      <c r="M67" s="26">
        <v>61.124000000000002</v>
      </c>
      <c r="N67" s="26">
        <v>62.128</v>
      </c>
      <c r="O67" s="26">
        <v>63.034999999999997</v>
      </c>
      <c r="P67" s="26">
        <v>63.869</v>
      </c>
      <c r="Q67" s="26">
        <v>64.632999999999996</v>
      </c>
      <c r="R67" s="26">
        <v>65.322999999999993</v>
      </c>
      <c r="S67" s="26">
        <v>65.995000000000005</v>
      </c>
      <c r="T67" s="26">
        <v>66.623999999999995</v>
      </c>
      <c r="U67" s="26">
        <v>67.213999999999999</v>
      </c>
      <c r="V67" s="26">
        <v>67.787000000000006</v>
      </c>
      <c r="W67" s="26">
        <v>68.341999999999999</v>
      </c>
    </row>
    <row r="68" spans="1:23" ht="12" x14ac:dyDescent="0.2">
      <c r="A68" s="1">
        <v>51</v>
      </c>
      <c r="B68" s="2" t="s">
        <v>330</v>
      </c>
      <c r="C68" s="15" t="s">
        <v>97</v>
      </c>
      <c r="D68" s="21"/>
      <c r="E68" s="21">
        <v>148</v>
      </c>
      <c r="F68" s="2" t="s">
        <v>73</v>
      </c>
      <c r="G68" s="21">
        <v>911</v>
      </c>
      <c r="H68" s="26">
        <v>55.173999999999999</v>
      </c>
      <c r="I68" s="26">
        <v>56.515999999999998</v>
      </c>
      <c r="J68" s="26">
        <v>57.831000000000003</v>
      </c>
      <c r="K68" s="26">
        <v>59.085999999999999</v>
      </c>
      <c r="L68" s="26">
        <v>60.283999999999999</v>
      </c>
      <c r="M68" s="26">
        <v>61.427999999999997</v>
      </c>
      <c r="N68" s="26">
        <v>62.488</v>
      </c>
      <c r="O68" s="26">
        <v>63.499000000000002</v>
      </c>
      <c r="P68" s="26">
        <v>64.42</v>
      </c>
      <c r="Q68" s="26">
        <v>65.275000000000006</v>
      </c>
      <c r="R68" s="26">
        <v>66.084000000000003</v>
      </c>
      <c r="S68" s="26">
        <v>66.816999999999993</v>
      </c>
      <c r="T68" s="26">
        <v>67.513999999999996</v>
      </c>
      <c r="U68" s="26">
        <v>68.180999999999997</v>
      </c>
      <c r="V68" s="26">
        <v>68.822000000000003</v>
      </c>
      <c r="W68" s="26">
        <v>69.424000000000007</v>
      </c>
    </row>
    <row r="69" spans="1:23" ht="12" x14ac:dyDescent="0.2">
      <c r="A69" s="1">
        <v>52</v>
      </c>
      <c r="B69" s="2" t="s">
        <v>330</v>
      </c>
      <c r="C69" s="15" t="s">
        <v>98</v>
      </c>
      <c r="D69" s="21"/>
      <c r="E69" s="21">
        <v>178</v>
      </c>
      <c r="F69" s="2" t="s">
        <v>73</v>
      </c>
      <c r="G69" s="21">
        <v>911</v>
      </c>
      <c r="H69" s="26">
        <v>65.207999999999998</v>
      </c>
      <c r="I69" s="26">
        <v>66.167000000000002</v>
      </c>
      <c r="J69" s="26">
        <v>67.012</v>
      </c>
      <c r="K69" s="26">
        <v>67.796000000000006</v>
      </c>
      <c r="L69" s="26">
        <v>68.522999999999996</v>
      </c>
      <c r="M69" s="26">
        <v>69.195999999999998</v>
      </c>
      <c r="N69" s="26">
        <v>69.855000000000004</v>
      </c>
      <c r="O69" s="26">
        <v>70.47</v>
      </c>
      <c r="P69" s="26">
        <v>71.063999999999993</v>
      </c>
      <c r="Q69" s="26">
        <v>71.647000000000006</v>
      </c>
      <c r="R69" s="26">
        <v>72.218000000000004</v>
      </c>
      <c r="S69" s="26">
        <v>72.799000000000007</v>
      </c>
      <c r="T69" s="26">
        <v>73.385000000000005</v>
      </c>
      <c r="U69" s="26">
        <v>73.97</v>
      </c>
      <c r="V69" s="26">
        <v>74.578999999999994</v>
      </c>
      <c r="W69" s="26">
        <v>75.173000000000002</v>
      </c>
    </row>
    <row r="70" spans="1:23" ht="12" x14ac:dyDescent="0.2">
      <c r="A70" s="1">
        <v>53</v>
      </c>
      <c r="B70" s="2" t="s">
        <v>330</v>
      </c>
      <c r="C70" s="15" t="s">
        <v>99</v>
      </c>
      <c r="D70" s="21"/>
      <c r="E70" s="21">
        <v>180</v>
      </c>
      <c r="F70" s="2" t="s">
        <v>73</v>
      </c>
      <c r="G70" s="21">
        <v>911</v>
      </c>
      <c r="H70" s="26">
        <v>61.600999999999999</v>
      </c>
      <c r="I70" s="26">
        <v>62.893000000000001</v>
      </c>
      <c r="J70" s="26">
        <v>64.088999999999999</v>
      </c>
      <c r="K70" s="26">
        <v>65.168999999999997</v>
      </c>
      <c r="L70" s="26">
        <v>66.152000000000001</v>
      </c>
      <c r="M70" s="26">
        <v>67.05</v>
      </c>
      <c r="N70" s="26">
        <v>67.876000000000005</v>
      </c>
      <c r="O70" s="26">
        <v>68.629000000000005</v>
      </c>
      <c r="P70" s="26">
        <v>69.328999999999994</v>
      </c>
      <c r="Q70" s="26">
        <v>69.992999999999995</v>
      </c>
      <c r="R70" s="26">
        <v>70.606999999999999</v>
      </c>
      <c r="S70" s="26">
        <v>71.221000000000004</v>
      </c>
      <c r="T70" s="26">
        <v>71.796999999999997</v>
      </c>
      <c r="U70" s="26">
        <v>72.369</v>
      </c>
      <c r="V70" s="26">
        <v>72.933999999999997</v>
      </c>
      <c r="W70" s="26">
        <v>73.495999999999995</v>
      </c>
    </row>
    <row r="71" spans="1:23" ht="12" x14ac:dyDescent="0.2">
      <c r="A71" s="1">
        <v>54</v>
      </c>
      <c r="B71" s="2" t="s">
        <v>330</v>
      </c>
      <c r="C71" s="15" t="s">
        <v>100</v>
      </c>
      <c r="D71" s="21"/>
      <c r="E71" s="21">
        <v>226</v>
      </c>
      <c r="F71" s="2" t="s">
        <v>73</v>
      </c>
      <c r="G71" s="21">
        <v>911</v>
      </c>
      <c r="H71" s="26">
        <v>59.820999999999998</v>
      </c>
      <c r="I71" s="26">
        <v>61.283000000000001</v>
      </c>
      <c r="J71" s="26">
        <v>62.6</v>
      </c>
      <c r="K71" s="26">
        <v>63.777999999999999</v>
      </c>
      <c r="L71" s="26">
        <v>64.814999999999998</v>
      </c>
      <c r="M71" s="26">
        <v>65.741</v>
      </c>
      <c r="N71" s="26">
        <v>66.575000000000003</v>
      </c>
      <c r="O71" s="26">
        <v>67.346000000000004</v>
      </c>
      <c r="P71" s="26">
        <v>68.048000000000002</v>
      </c>
      <c r="Q71" s="26">
        <v>68.721999999999994</v>
      </c>
      <c r="R71" s="26">
        <v>69.350999999999999</v>
      </c>
      <c r="S71" s="26">
        <v>69.977000000000004</v>
      </c>
      <c r="T71" s="26">
        <v>70.542000000000002</v>
      </c>
      <c r="U71" s="26">
        <v>71.099999999999994</v>
      </c>
      <c r="V71" s="26">
        <v>71.641000000000005</v>
      </c>
      <c r="W71" s="26">
        <v>72.183999999999997</v>
      </c>
    </row>
    <row r="72" spans="1:23" ht="12" x14ac:dyDescent="0.2">
      <c r="A72" s="1">
        <v>55</v>
      </c>
      <c r="B72" s="2" t="s">
        <v>330</v>
      </c>
      <c r="C72" s="15" t="s">
        <v>101</v>
      </c>
      <c r="D72" s="21"/>
      <c r="E72" s="21">
        <v>266</v>
      </c>
      <c r="F72" s="2" t="s">
        <v>73</v>
      </c>
      <c r="G72" s="21">
        <v>911</v>
      </c>
      <c r="H72" s="26">
        <v>67.028000000000006</v>
      </c>
      <c r="I72" s="26">
        <v>67.88</v>
      </c>
      <c r="J72" s="26">
        <v>68.661000000000001</v>
      </c>
      <c r="K72" s="26">
        <v>69.381</v>
      </c>
      <c r="L72" s="26">
        <v>70.058000000000007</v>
      </c>
      <c r="M72" s="26">
        <v>70.712000000000003</v>
      </c>
      <c r="N72" s="26">
        <v>71.334999999999994</v>
      </c>
      <c r="O72" s="26">
        <v>71.951999999999998</v>
      </c>
      <c r="P72" s="26">
        <v>72.578999999999994</v>
      </c>
      <c r="Q72" s="26">
        <v>73.188999999999993</v>
      </c>
      <c r="R72" s="26">
        <v>73.819000000000003</v>
      </c>
      <c r="S72" s="26">
        <v>74.435000000000002</v>
      </c>
      <c r="T72" s="26">
        <v>75.063999999999993</v>
      </c>
      <c r="U72" s="26">
        <v>75.703999999999994</v>
      </c>
      <c r="V72" s="26">
        <v>76.332999999999998</v>
      </c>
      <c r="W72" s="26">
        <v>76.989000000000004</v>
      </c>
    </row>
    <row r="73" spans="1:23" ht="12" x14ac:dyDescent="0.2">
      <c r="A73" s="1">
        <v>56</v>
      </c>
      <c r="B73" s="2" t="s">
        <v>330</v>
      </c>
      <c r="C73" s="15" t="s">
        <v>102</v>
      </c>
      <c r="D73" s="21"/>
      <c r="E73" s="21">
        <v>678</v>
      </c>
      <c r="F73" s="2" t="s">
        <v>73</v>
      </c>
      <c r="G73" s="21">
        <v>911</v>
      </c>
      <c r="H73" s="26">
        <v>71.010000000000005</v>
      </c>
      <c r="I73" s="26">
        <v>71.906000000000006</v>
      </c>
      <c r="J73" s="26">
        <v>72.748000000000005</v>
      </c>
      <c r="K73" s="26">
        <v>73.551000000000002</v>
      </c>
      <c r="L73" s="26">
        <v>74.338999999999999</v>
      </c>
      <c r="M73" s="26">
        <v>75.11</v>
      </c>
      <c r="N73" s="26">
        <v>75.861000000000004</v>
      </c>
      <c r="O73" s="26">
        <v>76.622</v>
      </c>
      <c r="P73" s="26">
        <v>77.378</v>
      </c>
      <c r="Q73" s="26">
        <v>78.132000000000005</v>
      </c>
      <c r="R73" s="26">
        <v>78.876000000000005</v>
      </c>
      <c r="S73" s="26">
        <v>79.63</v>
      </c>
      <c r="T73" s="26">
        <v>80.388000000000005</v>
      </c>
      <c r="U73" s="26">
        <v>81.135999999999996</v>
      </c>
      <c r="V73" s="26">
        <v>81.863</v>
      </c>
      <c r="W73" s="26">
        <v>82.575999999999993</v>
      </c>
    </row>
    <row r="74" spans="1:23" ht="12" x14ac:dyDescent="0.2">
      <c r="A74" s="12">
        <v>57</v>
      </c>
      <c r="B74" s="13" t="s">
        <v>330</v>
      </c>
      <c r="C74" s="14" t="s">
        <v>103</v>
      </c>
      <c r="D74" s="24"/>
      <c r="E74" s="24">
        <v>913</v>
      </c>
      <c r="F74" s="13" t="s">
        <v>71</v>
      </c>
      <c r="G74" s="24">
        <v>947</v>
      </c>
      <c r="H74" s="29">
        <v>64.616622123751895</v>
      </c>
      <c r="I74" s="29">
        <v>65.784849883460495</v>
      </c>
      <c r="J74" s="29">
        <v>66.807443789633297</v>
      </c>
      <c r="K74" s="29">
        <v>67.722926766327703</v>
      </c>
      <c r="L74" s="29">
        <v>68.563144717589296</v>
      </c>
      <c r="M74" s="29">
        <v>69.347190288970907</v>
      </c>
      <c r="N74" s="29">
        <v>70.071570810042104</v>
      </c>
      <c r="O74" s="29">
        <v>70.770250516091593</v>
      </c>
      <c r="P74" s="29">
        <v>71.449503573155994</v>
      </c>
      <c r="Q74" s="29">
        <v>72.133675522622696</v>
      </c>
      <c r="R74" s="29">
        <v>72.805148648382598</v>
      </c>
      <c r="S74" s="29">
        <v>73.475322006574004</v>
      </c>
      <c r="T74" s="29">
        <v>74.140433094442102</v>
      </c>
      <c r="U74" s="29">
        <v>74.802559866276198</v>
      </c>
      <c r="V74" s="29">
        <v>75.485622191426998</v>
      </c>
      <c r="W74" s="29">
        <v>76.1880595816354</v>
      </c>
    </row>
    <row r="75" spans="1:23" ht="12" x14ac:dyDescent="0.2">
      <c r="A75" s="1">
        <v>58</v>
      </c>
      <c r="B75" s="2" t="s">
        <v>330</v>
      </c>
      <c r="C75" s="15" t="s">
        <v>104</v>
      </c>
      <c r="D75" s="21"/>
      <c r="E75" s="21">
        <v>72</v>
      </c>
      <c r="F75" s="2" t="s">
        <v>73</v>
      </c>
      <c r="G75" s="21">
        <v>913</v>
      </c>
      <c r="H75" s="26">
        <v>69.855000000000004</v>
      </c>
      <c r="I75" s="26">
        <v>70.563999999999993</v>
      </c>
      <c r="J75" s="26">
        <v>71.228999999999999</v>
      </c>
      <c r="K75" s="26">
        <v>71.849999999999994</v>
      </c>
      <c r="L75" s="26">
        <v>72.474999999999994</v>
      </c>
      <c r="M75" s="26">
        <v>73.085999999999999</v>
      </c>
      <c r="N75" s="26">
        <v>73.715999999999994</v>
      </c>
      <c r="O75" s="26">
        <v>74.332999999999998</v>
      </c>
      <c r="P75" s="26">
        <v>74.974000000000004</v>
      </c>
      <c r="Q75" s="26">
        <v>75.602999999999994</v>
      </c>
      <c r="R75" s="26">
        <v>76.241</v>
      </c>
      <c r="S75" s="26">
        <v>76.912000000000006</v>
      </c>
      <c r="T75" s="26">
        <v>77.581999999999994</v>
      </c>
      <c r="U75" s="26">
        <v>78.269000000000005</v>
      </c>
      <c r="V75" s="26">
        <v>78.971000000000004</v>
      </c>
      <c r="W75" s="26">
        <v>79.680000000000007</v>
      </c>
    </row>
    <row r="76" spans="1:23" ht="12" x14ac:dyDescent="0.2">
      <c r="A76" s="1">
        <v>59</v>
      </c>
      <c r="B76" s="2" t="s">
        <v>330</v>
      </c>
      <c r="C76" s="15" t="s">
        <v>105</v>
      </c>
      <c r="D76" s="21"/>
      <c r="E76" s="21">
        <v>748</v>
      </c>
      <c r="F76" s="2" t="s">
        <v>73</v>
      </c>
      <c r="G76" s="21">
        <v>913</v>
      </c>
      <c r="H76" s="26">
        <v>61.048999999999999</v>
      </c>
      <c r="I76" s="26">
        <v>62.598999999999997</v>
      </c>
      <c r="J76" s="26">
        <v>63.96</v>
      </c>
      <c r="K76" s="26">
        <v>65.171000000000006</v>
      </c>
      <c r="L76" s="26">
        <v>66.239999999999995</v>
      </c>
      <c r="M76" s="26">
        <v>67.2</v>
      </c>
      <c r="N76" s="26">
        <v>68.055999999999997</v>
      </c>
      <c r="O76" s="26">
        <v>68.819999999999993</v>
      </c>
      <c r="P76" s="26">
        <v>69.512</v>
      </c>
      <c r="Q76" s="26">
        <v>70.153999999999996</v>
      </c>
      <c r="R76" s="26">
        <v>70.784000000000006</v>
      </c>
      <c r="S76" s="26">
        <v>71.408000000000001</v>
      </c>
      <c r="T76" s="26">
        <v>72.039000000000001</v>
      </c>
      <c r="U76" s="26">
        <v>72.674000000000007</v>
      </c>
      <c r="V76" s="26">
        <v>73.290000000000006</v>
      </c>
      <c r="W76" s="26">
        <v>73.906000000000006</v>
      </c>
    </row>
    <row r="77" spans="1:23" ht="12" x14ac:dyDescent="0.2">
      <c r="A77" s="1">
        <v>60</v>
      </c>
      <c r="B77" s="2" t="s">
        <v>330</v>
      </c>
      <c r="C77" s="15" t="s">
        <v>106</v>
      </c>
      <c r="D77" s="21"/>
      <c r="E77" s="21">
        <v>426</v>
      </c>
      <c r="F77" s="2" t="s">
        <v>73</v>
      </c>
      <c r="G77" s="21">
        <v>913</v>
      </c>
      <c r="H77" s="26">
        <v>55.648000000000003</v>
      </c>
      <c r="I77" s="26">
        <v>57.658000000000001</v>
      </c>
      <c r="J77" s="26">
        <v>59.478999999999999</v>
      </c>
      <c r="K77" s="26">
        <v>61.116</v>
      </c>
      <c r="L77" s="26">
        <v>62.548000000000002</v>
      </c>
      <c r="M77" s="26">
        <v>63.845999999999997</v>
      </c>
      <c r="N77" s="26">
        <v>65.007999999999996</v>
      </c>
      <c r="O77" s="26">
        <v>66.055000000000007</v>
      </c>
      <c r="P77" s="26">
        <v>67.018000000000001</v>
      </c>
      <c r="Q77" s="26">
        <v>67.915000000000006</v>
      </c>
      <c r="R77" s="26">
        <v>68.731999999999999</v>
      </c>
      <c r="S77" s="26">
        <v>69.5</v>
      </c>
      <c r="T77" s="26">
        <v>70.228999999999999</v>
      </c>
      <c r="U77" s="26">
        <v>70.945999999999998</v>
      </c>
      <c r="V77" s="26">
        <v>71.647000000000006</v>
      </c>
      <c r="W77" s="26">
        <v>72.325000000000003</v>
      </c>
    </row>
    <row r="78" spans="1:23" ht="12" x14ac:dyDescent="0.2">
      <c r="A78" s="1">
        <v>61</v>
      </c>
      <c r="B78" s="2" t="s">
        <v>330</v>
      </c>
      <c r="C78" s="15" t="s">
        <v>107</v>
      </c>
      <c r="D78" s="21"/>
      <c r="E78" s="21">
        <v>516</v>
      </c>
      <c r="F78" s="2" t="s">
        <v>73</v>
      </c>
      <c r="G78" s="21">
        <v>913</v>
      </c>
      <c r="H78" s="26">
        <v>64.863</v>
      </c>
      <c r="I78" s="26">
        <v>66.381</v>
      </c>
      <c r="J78" s="26">
        <v>67.638999999999996</v>
      </c>
      <c r="K78" s="26">
        <v>68.700999999999993</v>
      </c>
      <c r="L78" s="26">
        <v>69.649000000000001</v>
      </c>
      <c r="M78" s="26">
        <v>70.495999999999995</v>
      </c>
      <c r="N78" s="26">
        <v>71.295000000000002</v>
      </c>
      <c r="O78" s="26">
        <v>72.043999999999997</v>
      </c>
      <c r="P78" s="26">
        <v>72.78</v>
      </c>
      <c r="Q78" s="26">
        <v>73.504999999999995</v>
      </c>
      <c r="R78" s="26">
        <v>74.221999999999994</v>
      </c>
      <c r="S78" s="26">
        <v>74.933000000000007</v>
      </c>
      <c r="T78" s="26">
        <v>75.64</v>
      </c>
      <c r="U78" s="26">
        <v>76.337999999999994</v>
      </c>
      <c r="V78" s="26">
        <v>77.055000000000007</v>
      </c>
      <c r="W78" s="26">
        <v>77.781000000000006</v>
      </c>
    </row>
    <row r="79" spans="1:23" ht="12" x14ac:dyDescent="0.2">
      <c r="A79" s="1">
        <v>62</v>
      </c>
      <c r="B79" s="2" t="s">
        <v>330</v>
      </c>
      <c r="C79" s="15" t="s">
        <v>108</v>
      </c>
      <c r="D79" s="21"/>
      <c r="E79" s="21">
        <v>710</v>
      </c>
      <c r="F79" s="2" t="s">
        <v>73</v>
      </c>
      <c r="G79" s="21">
        <v>913</v>
      </c>
      <c r="H79" s="26">
        <v>64.88</v>
      </c>
      <c r="I79" s="26">
        <v>65.986999999999995</v>
      </c>
      <c r="J79" s="26">
        <v>66.959999999999994</v>
      </c>
      <c r="K79" s="26">
        <v>67.835999999999999</v>
      </c>
      <c r="L79" s="26">
        <v>68.644000000000005</v>
      </c>
      <c r="M79" s="26">
        <v>69.400999999999996</v>
      </c>
      <c r="N79" s="26">
        <v>70.099000000000004</v>
      </c>
      <c r="O79" s="26">
        <v>70.778000000000006</v>
      </c>
      <c r="P79" s="26">
        <v>71.44</v>
      </c>
      <c r="Q79" s="26">
        <v>72.111000000000004</v>
      </c>
      <c r="R79" s="26">
        <v>72.772000000000006</v>
      </c>
      <c r="S79" s="26">
        <v>73.432000000000002</v>
      </c>
      <c r="T79" s="26">
        <v>74.087999999999994</v>
      </c>
      <c r="U79" s="26">
        <v>74.741</v>
      </c>
      <c r="V79" s="26">
        <v>75.418999999999997</v>
      </c>
      <c r="W79" s="26">
        <v>76.12</v>
      </c>
    </row>
    <row r="80" spans="1:23" ht="12" x14ac:dyDescent="0.2">
      <c r="A80" s="12">
        <v>63</v>
      </c>
      <c r="B80" s="13" t="s">
        <v>330</v>
      </c>
      <c r="C80" s="14" t="s">
        <v>109</v>
      </c>
      <c r="D80" s="24"/>
      <c r="E80" s="24">
        <v>914</v>
      </c>
      <c r="F80" s="13" t="s">
        <v>71</v>
      </c>
      <c r="G80" s="24">
        <v>947</v>
      </c>
      <c r="H80" s="29">
        <v>58.940351148579197</v>
      </c>
      <c r="I80" s="29">
        <v>60.445121006663598</v>
      </c>
      <c r="J80" s="29">
        <v>61.825093649885297</v>
      </c>
      <c r="K80" s="29">
        <v>63.080800306174197</v>
      </c>
      <c r="L80" s="29">
        <v>64.221081336044605</v>
      </c>
      <c r="M80" s="29">
        <v>65.260100044353706</v>
      </c>
      <c r="N80" s="29">
        <v>66.199414279750897</v>
      </c>
      <c r="O80" s="29">
        <v>67.0617795254784</v>
      </c>
      <c r="P80" s="29">
        <v>67.852794759517906</v>
      </c>
      <c r="Q80" s="29">
        <v>68.592151051879696</v>
      </c>
      <c r="R80" s="29">
        <v>69.282706336494499</v>
      </c>
      <c r="S80" s="29">
        <v>69.933883549669304</v>
      </c>
      <c r="T80" s="29">
        <v>70.549437913506907</v>
      </c>
      <c r="U80" s="29">
        <v>71.147970353689203</v>
      </c>
      <c r="V80" s="29">
        <v>71.732689141911294</v>
      </c>
      <c r="W80" s="29">
        <v>72.310102470301402</v>
      </c>
    </row>
    <row r="81" spans="1:23" ht="12" x14ac:dyDescent="0.2">
      <c r="A81" s="1">
        <v>64</v>
      </c>
      <c r="B81" s="2" t="s">
        <v>330</v>
      </c>
      <c r="C81" s="15" t="s">
        <v>110</v>
      </c>
      <c r="D81" s="21"/>
      <c r="E81" s="21">
        <v>204</v>
      </c>
      <c r="F81" s="2" t="s">
        <v>73</v>
      </c>
      <c r="G81" s="21">
        <v>914</v>
      </c>
      <c r="H81" s="26">
        <v>62.841000000000001</v>
      </c>
      <c r="I81" s="26">
        <v>64.158000000000001</v>
      </c>
      <c r="J81" s="26">
        <v>65.281999999999996</v>
      </c>
      <c r="K81" s="26">
        <v>66.263000000000005</v>
      </c>
      <c r="L81" s="26">
        <v>67.120999999999995</v>
      </c>
      <c r="M81" s="26">
        <v>67.944000000000003</v>
      </c>
      <c r="N81" s="26">
        <v>68.677000000000007</v>
      </c>
      <c r="O81" s="26">
        <v>69.369</v>
      </c>
      <c r="P81" s="26">
        <v>70.016999999999996</v>
      </c>
      <c r="Q81" s="26">
        <v>70.662999999999997</v>
      </c>
      <c r="R81" s="26">
        <v>71.275999999999996</v>
      </c>
      <c r="S81" s="26">
        <v>71.873999999999995</v>
      </c>
      <c r="T81" s="26">
        <v>72.462000000000003</v>
      </c>
      <c r="U81" s="26">
        <v>73.046000000000006</v>
      </c>
      <c r="V81" s="26">
        <v>73.646000000000001</v>
      </c>
      <c r="W81" s="26">
        <v>74.259</v>
      </c>
    </row>
    <row r="82" spans="1:23" ht="12" x14ac:dyDescent="0.2">
      <c r="A82" s="1">
        <v>65</v>
      </c>
      <c r="B82" s="2" t="s">
        <v>330</v>
      </c>
      <c r="C82" s="15" t="s">
        <v>111</v>
      </c>
      <c r="D82" s="21"/>
      <c r="E82" s="21">
        <v>854</v>
      </c>
      <c r="F82" s="2" t="s">
        <v>73</v>
      </c>
      <c r="G82" s="21">
        <v>914</v>
      </c>
      <c r="H82" s="26">
        <v>62.975000000000001</v>
      </c>
      <c r="I82" s="26">
        <v>64.793999999999997</v>
      </c>
      <c r="J82" s="26">
        <v>66.344999999999999</v>
      </c>
      <c r="K82" s="26">
        <v>67.671000000000006</v>
      </c>
      <c r="L82" s="26">
        <v>68.808999999999997</v>
      </c>
      <c r="M82" s="26">
        <v>69.787000000000006</v>
      </c>
      <c r="N82" s="26">
        <v>70.665999999999997</v>
      </c>
      <c r="O82" s="26">
        <v>71.460999999999999</v>
      </c>
      <c r="P82" s="26">
        <v>72.218000000000004</v>
      </c>
      <c r="Q82" s="26">
        <v>72.906999999999996</v>
      </c>
      <c r="R82" s="26">
        <v>73.605999999999995</v>
      </c>
      <c r="S82" s="26">
        <v>74.272000000000006</v>
      </c>
      <c r="T82" s="26">
        <v>74.924000000000007</v>
      </c>
      <c r="U82" s="26">
        <v>75.578000000000003</v>
      </c>
      <c r="V82" s="26">
        <v>76.242000000000004</v>
      </c>
      <c r="W82" s="26">
        <v>76.893000000000001</v>
      </c>
    </row>
    <row r="83" spans="1:23" ht="12" x14ac:dyDescent="0.2">
      <c r="A83" s="1">
        <v>66</v>
      </c>
      <c r="B83" s="2" t="s">
        <v>330</v>
      </c>
      <c r="C83" s="15" t="s">
        <v>112</v>
      </c>
      <c r="D83" s="21"/>
      <c r="E83" s="21">
        <v>132</v>
      </c>
      <c r="F83" s="2" t="s">
        <v>73</v>
      </c>
      <c r="G83" s="21">
        <v>914</v>
      </c>
      <c r="H83" s="26">
        <v>73.578999999999994</v>
      </c>
      <c r="I83" s="26">
        <v>74.415999999999997</v>
      </c>
      <c r="J83" s="26">
        <v>75.212999999999994</v>
      </c>
      <c r="K83" s="26">
        <v>75.997</v>
      </c>
      <c r="L83" s="26">
        <v>76.774000000000001</v>
      </c>
      <c r="M83" s="26">
        <v>77.555000000000007</v>
      </c>
      <c r="N83" s="26">
        <v>78.34</v>
      </c>
      <c r="O83" s="26">
        <v>79.122</v>
      </c>
      <c r="P83" s="26">
        <v>79.917000000000002</v>
      </c>
      <c r="Q83" s="26">
        <v>80.716999999999999</v>
      </c>
      <c r="R83" s="26">
        <v>81.501000000000005</v>
      </c>
      <c r="S83" s="26">
        <v>82.262</v>
      </c>
      <c r="T83" s="26">
        <v>82.965000000000003</v>
      </c>
      <c r="U83" s="26">
        <v>83.611999999999995</v>
      </c>
      <c r="V83" s="26">
        <v>84.236999999999995</v>
      </c>
      <c r="W83" s="26">
        <v>84.828000000000003</v>
      </c>
    </row>
    <row r="84" spans="1:23" ht="12" x14ac:dyDescent="0.2">
      <c r="A84" s="1">
        <v>67</v>
      </c>
      <c r="B84" s="2" t="s">
        <v>330</v>
      </c>
      <c r="C84" s="15" t="s">
        <v>113</v>
      </c>
      <c r="D84" s="21"/>
      <c r="E84" s="21">
        <v>384</v>
      </c>
      <c r="F84" s="2" t="s">
        <v>73</v>
      </c>
      <c r="G84" s="21">
        <v>914</v>
      </c>
      <c r="H84" s="26">
        <v>58.746000000000002</v>
      </c>
      <c r="I84" s="26">
        <v>59.984000000000002</v>
      </c>
      <c r="J84" s="26">
        <v>61.064999999999998</v>
      </c>
      <c r="K84" s="26">
        <v>62.012999999999998</v>
      </c>
      <c r="L84" s="26">
        <v>62.877000000000002</v>
      </c>
      <c r="M84" s="26">
        <v>63.674999999999997</v>
      </c>
      <c r="N84" s="26">
        <v>64.438000000000002</v>
      </c>
      <c r="O84" s="26">
        <v>65.131</v>
      </c>
      <c r="P84" s="26">
        <v>65.802000000000007</v>
      </c>
      <c r="Q84" s="26">
        <v>66.450999999999993</v>
      </c>
      <c r="R84" s="26">
        <v>67.076999999999998</v>
      </c>
      <c r="S84" s="26">
        <v>67.694000000000003</v>
      </c>
      <c r="T84" s="26">
        <v>68.305000000000007</v>
      </c>
      <c r="U84" s="26">
        <v>68.887</v>
      </c>
      <c r="V84" s="26">
        <v>69.489000000000004</v>
      </c>
      <c r="W84" s="26">
        <v>70.081999999999994</v>
      </c>
    </row>
    <row r="85" spans="1:23" ht="12" x14ac:dyDescent="0.2">
      <c r="A85" s="1">
        <v>68</v>
      </c>
      <c r="B85" s="2" t="s">
        <v>330</v>
      </c>
      <c r="C85" s="15" t="s">
        <v>114</v>
      </c>
      <c r="D85" s="21"/>
      <c r="E85" s="21">
        <v>270</v>
      </c>
      <c r="F85" s="2" t="s">
        <v>73</v>
      </c>
      <c r="G85" s="21">
        <v>914</v>
      </c>
      <c r="H85" s="26">
        <v>63.259</v>
      </c>
      <c r="I85" s="26">
        <v>64.688000000000002</v>
      </c>
      <c r="J85" s="26">
        <v>65.885999999999996</v>
      </c>
      <c r="K85" s="26">
        <v>66.91</v>
      </c>
      <c r="L85" s="26">
        <v>67.804000000000002</v>
      </c>
      <c r="M85" s="26">
        <v>68.632000000000005</v>
      </c>
      <c r="N85" s="26">
        <v>69.364999999999995</v>
      </c>
      <c r="O85" s="26">
        <v>70.049000000000007</v>
      </c>
      <c r="P85" s="26">
        <v>70.706999999999994</v>
      </c>
      <c r="Q85" s="26">
        <v>71.346000000000004</v>
      </c>
      <c r="R85" s="26">
        <v>71.963999999999999</v>
      </c>
      <c r="S85" s="26">
        <v>72.555999999999997</v>
      </c>
      <c r="T85" s="26">
        <v>73.143000000000001</v>
      </c>
      <c r="U85" s="26">
        <v>73.739000000000004</v>
      </c>
      <c r="V85" s="26">
        <v>74.341999999999999</v>
      </c>
      <c r="W85" s="26">
        <v>74.962999999999994</v>
      </c>
    </row>
    <row r="86" spans="1:23" ht="12" x14ac:dyDescent="0.2">
      <c r="A86" s="1">
        <v>69</v>
      </c>
      <c r="B86" s="2" t="s">
        <v>330</v>
      </c>
      <c r="C86" s="15" t="s">
        <v>115</v>
      </c>
      <c r="D86" s="21"/>
      <c r="E86" s="21">
        <v>288</v>
      </c>
      <c r="F86" s="2" t="s">
        <v>73</v>
      </c>
      <c r="G86" s="21">
        <v>914</v>
      </c>
      <c r="H86" s="26">
        <v>64.941000000000003</v>
      </c>
      <c r="I86" s="26">
        <v>66.113</v>
      </c>
      <c r="J86" s="26">
        <v>67.150999999999996</v>
      </c>
      <c r="K86" s="26">
        <v>68.085999999999999</v>
      </c>
      <c r="L86" s="26">
        <v>68.953000000000003</v>
      </c>
      <c r="M86" s="26">
        <v>69.72</v>
      </c>
      <c r="N86" s="26">
        <v>70.451999999999998</v>
      </c>
      <c r="O86" s="26">
        <v>71.13</v>
      </c>
      <c r="P86" s="26">
        <v>71.786000000000001</v>
      </c>
      <c r="Q86" s="26">
        <v>72.42</v>
      </c>
      <c r="R86" s="26">
        <v>73.042000000000002</v>
      </c>
      <c r="S86" s="26">
        <v>73.673000000000002</v>
      </c>
      <c r="T86" s="26">
        <v>74.296000000000006</v>
      </c>
      <c r="U86" s="26">
        <v>74.914000000000001</v>
      </c>
      <c r="V86" s="26">
        <v>75.552000000000007</v>
      </c>
      <c r="W86" s="26">
        <v>76.183000000000007</v>
      </c>
    </row>
    <row r="87" spans="1:23" ht="12" x14ac:dyDescent="0.2">
      <c r="A87" s="1">
        <v>70</v>
      </c>
      <c r="B87" s="2" t="s">
        <v>330</v>
      </c>
      <c r="C87" s="15" t="s">
        <v>116</v>
      </c>
      <c r="D87" s="21"/>
      <c r="E87" s="21">
        <v>324</v>
      </c>
      <c r="F87" s="2" t="s">
        <v>73</v>
      </c>
      <c r="G87" s="21">
        <v>914</v>
      </c>
      <c r="H87" s="26">
        <v>62.637999999999998</v>
      </c>
      <c r="I87" s="26">
        <v>64.082999999999998</v>
      </c>
      <c r="J87" s="26">
        <v>65.353999999999999</v>
      </c>
      <c r="K87" s="26">
        <v>66.471000000000004</v>
      </c>
      <c r="L87" s="26">
        <v>67.433000000000007</v>
      </c>
      <c r="M87" s="26">
        <v>68.286000000000001</v>
      </c>
      <c r="N87" s="26">
        <v>69.057000000000002</v>
      </c>
      <c r="O87" s="26">
        <v>69.753</v>
      </c>
      <c r="P87" s="26">
        <v>70.391000000000005</v>
      </c>
      <c r="Q87" s="26">
        <v>70.998999999999995</v>
      </c>
      <c r="R87" s="26">
        <v>71.578000000000003</v>
      </c>
      <c r="S87" s="26">
        <v>72.146000000000001</v>
      </c>
      <c r="T87" s="26">
        <v>72.69</v>
      </c>
      <c r="U87" s="26">
        <v>73.245000000000005</v>
      </c>
      <c r="V87" s="26">
        <v>73.796000000000006</v>
      </c>
      <c r="W87" s="26">
        <v>74.346000000000004</v>
      </c>
    </row>
    <row r="88" spans="1:23" ht="12" x14ac:dyDescent="0.2">
      <c r="A88" s="1">
        <v>71</v>
      </c>
      <c r="B88" s="2" t="s">
        <v>330</v>
      </c>
      <c r="C88" s="15" t="s">
        <v>117</v>
      </c>
      <c r="D88" s="21"/>
      <c r="E88" s="21">
        <v>624</v>
      </c>
      <c r="F88" s="2" t="s">
        <v>73</v>
      </c>
      <c r="G88" s="21">
        <v>914</v>
      </c>
      <c r="H88" s="26">
        <v>59.378</v>
      </c>
      <c r="I88" s="26">
        <v>60.832000000000001</v>
      </c>
      <c r="J88" s="26">
        <v>62.183</v>
      </c>
      <c r="K88" s="26">
        <v>63.405000000000001</v>
      </c>
      <c r="L88" s="26">
        <v>64.516000000000005</v>
      </c>
      <c r="M88" s="26">
        <v>65.495999999999995</v>
      </c>
      <c r="N88" s="26">
        <v>66.394000000000005</v>
      </c>
      <c r="O88" s="26">
        <v>67.210999999999999</v>
      </c>
      <c r="P88" s="26">
        <v>67.965000000000003</v>
      </c>
      <c r="Q88" s="26">
        <v>68.658000000000001</v>
      </c>
      <c r="R88" s="26">
        <v>69.319000000000003</v>
      </c>
      <c r="S88" s="26">
        <v>69.951999999999998</v>
      </c>
      <c r="T88" s="26">
        <v>70.555000000000007</v>
      </c>
      <c r="U88" s="26">
        <v>71.125</v>
      </c>
      <c r="V88" s="26">
        <v>71.694000000000003</v>
      </c>
      <c r="W88" s="26">
        <v>72.272999999999996</v>
      </c>
    </row>
    <row r="89" spans="1:23" ht="12" x14ac:dyDescent="0.2">
      <c r="A89" s="1">
        <v>72</v>
      </c>
      <c r="B89" s="2" t="s">
        <v>330</v>
      </c>
      <c r="C89" s="15" t="s">
        <v>118</v>
      </c>
      <c r="D89" s="21"/>
      <c r="E89" s="21">
        <v>430</v>
      </c>
      <c r="F89" s="2" t="s">
        <v>73</v>
      </c>
      <c r="G89" s="21">
        <v>914</v>
      </c>
      <c r="H89" s="26">
        <v>65.001000000000005</v>
      </c>
      <c r="I89" s="26">
        <v>66.242999999999995</v>
      </c>
      <c r="J89" s="26">
        <v>67.319999999999993</v>
      </c>
      <c r="K89" s="26">
        <v>68.259</v>
      </c>
      <c r="L89" s="26">
        <v>69.111999999999995</v>
      </c>
      <c r="M89" s="26">
        <v>69.87</v>
      </c>
      <c r="N89" s="26">
        <v>70.561000000000007</v>
      </c>
      <c r="O89" s="26">
        <v>71.228999999999999</v>
      </c>
      <c r="P89" s="26">
        <v>71.84</v>
      </c>
      <c r="Q89" s="26">
        <v>72.436999999999998</v>
      </c>
      <c r="R89" s="26">
        <v>73.016999999999996</v>
      </c>
      <c r="S89" s="26">
        <v>73.596000000000004</v>
      </c>
      <c r="T89" s="26">
        <v>74.186999999999998</v>
      </c>
      <c r="U89" s="26">
        <v>74.765000000000001</v>
      </c>
      <c r="V89" s="26">
        <v>75.341999999999999</v>
      </c>
      <c r="W89" s="26">
        <v>75.930000000000007</v>
      </c>
    </row>
    <row r="90" spans="1:23" ht="12" x14ac:dyDescent="0.2">
      <c r="A90" s="1">
        <v>73</v>
      </c>
      <c r="B90" s="2" t="s">
        <v>330</v>
      </c>
      <c r="C90" s="15" t="s">
        <v>119</v>
      </c>
      <c r="D90" s="21"/>
      <c r="E90" s="21">
        <v>466</v>
      </c>
      <c r="F90" s="2" t="s">
        <v>73</v>
      </c>
      <c r="G90" s="21">
        <v>914</v>
      </c>
      <c r="H90" s="26">
        <v>60.536999999999999</v>
      </c>
      <c r="I90" s="26">
        <v>62.125999999999998</v>
      </c>
      <c r="J90" s="26">
        <v>63.445</v>
      </c>
      <c r="K90" s="26">
        <v>64.566999999999993</v>
      </c>
      <c r="L90" s="26">
        <v>65.507000000000005</v>
      </c>
      <c r="M90" s="26">
        <v>66.319000000000003</v>
      </c>
      <c r="N90" s="26">
        <v>67.06</v>
      </c>
      <c r="O90" s="26">
        <v>67.706000000000003</v>
      </c>
      <c r="P90" s="26">
        <v>68.322999999999993</v>
      </c>
      <c r="Q90" s="26">
        <v>68.899000000000001</v>
      </c>
      <c r="R90" s="26">
        <v>69.436000000000007</v>
      </c>
      <c r="S90" s="26">
        <v>69.959999999999994</v>
      </c>
      <c r="T90" s="26">
        <v>70.460999999999999</v>
      </c>
      <c r="U90" s="26">
        <v>70.974999999999994</v>
      </c>
      <c r="V90" s="26">
        <v>71.459999999999994</v>
      </c>
      <c r="W90" s="26">
        <v>71.953999999999994</v>
      </c>
    </row>
    <row r="91" spans="1:23" ht="12" x14ac:dyDescent="0.2">
      <c r="A91" s="1">
        <v>74</v>
      </c>
      <c r="B91" s="2" t="s">
        <v>330</v>
      </c>
      <c r="C91" s="15" t="s">
        <v>120</v>
      </c>
      <c r="D91" s="21"/>
      <c r="E91" s="21">
        <v>478</v>
      </c>
      <c r="F91" s="2" t="s">
        <v>73</v>
      </c>
      <c r="G91" s="21">
        <v>914</v>
      </c>
      <c r="H91" s="26">
        <v>65.567999999999998</v>
      </c>
      <c r="I91" s="26">
        <v>66.426000000000002</v>
      </c>
      <c r="J91" s="26">
        <v>67.192999999999998</v>
      </c>
      <c r="K91" s="26">
        <v>67.906000000000006</v>
      </c>
      <c r="L91" s="26">
        <v>68.567999999999998</v>
      </c>
      <c r="M91" s="26">
        <v>69.203999999999994</v>
      </c>
      <c r="N91" s="26">
        <v>69.798000000000002</v>
      </c>
      <c r="O91" s="26">
        <v>70.378</v>
      </c>
      <c r="P91" s="26">
        <v>70.941000000000003</v>
      </c>
      <c r="Q91" s="26">
        <v>71.497</v>
      </c>
      <c r="R91" s="26">
        <v>72.043999999999997</v>
      </c>
      <c r="S91" s="26">
        <v>72.594999999999999</v>
      </c>
      <c r="T91" s="26">
        <v>73.156999999999996</v>
      </c>
      <c r="U91" s="26">
        <v>73.712000000000003</v>
      </c>
      <c r="V91" s="26">
        <v>74.292000000000002</v>
      </c>
      <c r="W91" s="26">
        <v>74.872</v>
      </c>
    </row>
    <row r="92" spans="1:23" ht="12" x14ac:dyDescent="0.2">
      <c r="A92" s="1">
        <v>75</v>
      </c>
      <c r="B92" s="2" t="s">
        <v>330</v>
      </c>
      <c r="C92" s="15" t="s">
        <v>121</v>
      </c>
      <c r="D92" s="21"/>
      <c r="E92" s="21">
        <v>562</v>
      </c>
      <c r="F92" s="2" t="s">
        <v>73</v>
      </c>
      <c r="G92" s="21">
        <v>914</v>
      </c>
      <c r="H92" s="26">
        <v>63.622</v>
      </c>
      <c r="I92" s="26">
        <v>65.257000000000005</v>
      </c>
      <c r="J92" s="26">
        <v>66.674000000000007</v>
      </c>
      <c r="K92" s="26">
        <v>67.876999999999995</v>
      </c>
      <c r="L92" s="26">
        <v>68.912999999999997</v>
      </c>
      <c r="M92" s="26">
        <v>69.825000000000003</v>
      </c>
      <c r="N92" s="26">
        <v>70.613</v>
      </c>
      <c r="O92" s="26">
        <v>71.323999999999998</v>
      </c>
      <c r="P92" s="26">
        <v>71.980999999999995</v>
      </c>
      <c r="Q92" s="26">
        <v>72.587000000000003</v>
      </c>
      <c r="R92" s="26">
        <v>73.183000000000007</v>
      </c>
      <c r="S92" s="26">
        <v>73.769000000000005</v>
      </c>
      <c r="T92" s="26">
        <v>74.358999999999995</v>
      </c>
      <c r="U92" s="26">
        <v>74.94</v>
      </c>
      <c r="V92" s="26">
        <v>75.515000000000001</v>
      </c>
      <c r="W92" s="26">
        <v>76.094999999999999</v>
      </c>
    </row>
    <row r="93" spans="1:23" ht="12" x14ac:dyDescent="0.2">
      <c r="A93" s="1">
        <v>76</v>
      </c>
      <c r="B93" s="2" t="s">
        <v>330</v>
      </c>
      <c r="C93" s="15" t="s">
        <v>122</v>
      </c>
      <c r="D93" s="21"/>
      <c r="E93" s="21">
        <v>566</v>
      </c>
      <c r="F93" s="2" t="s">
        <v>73</v>
      </c>
      <c r="G93" s="21">
        <v>914</v>
      </c>
      <c r="H93" s="26">
        <v>55.752000000000002</v>
      </c>
      <c r="I93" s="26">
        <v>57.274999999999999</v>
      </c>
      <c r="J93" s="26">
        <v>58.726999999999997</v>
      </c>
      <c r="K93" s="26">
        <v>60.087000000000003</v>
      </c>
      <c r="L93" s="26">
        <v>61.347000000000001</v>
      </c>
      <c r="M93" s="26">
        <v>62.508000000000003</v>
      </c>
      <c r="N93" s="26">
        <v>63.552</v>
      </c>
      <c r="O93" s="26">
        <v>64.513000000000005</v>
      </c>
      <c r="P93" s="26">
        <v>65.373999999999995</v>
      </c>
      <c r="Q93" s="26">
        <v>66.171999999999997</v>
      </c>
      <c r="R93" s="26">
        <v>66.903999999999996</v>
      </c>
      <c r="S93" s="26">
        <v>67.578999999999994</v>
      </c>
      <c r="T93" s="26">
        <v>68.197999999999993</v>
      </c>
      <c r="U93" s="26">
        <v>68.789000000000001</v>
      </c>
      <c r="V93" s="26">
        <v>69.352999999999994</v>
      </c>
      <c r="W93" s="26">
        <v>69.900000000000006</v>
      </c>
    </row>
    <row r="94" spans="1:23" ht="12" x14ac:dyDescent="0.2">
      <c r="A94" s="1">
        <v>77</v>
      </c>
      <c r="B94" s="2" t="s">
        <v>330</v>
      </c>
      <c r="C94" s="15" t="s">
        <v>123</v>
      </c>
      <c r="D94" s="21"/>
      <c r="E94" s="21">
        <v>686</v>
      </c>
      <c r="F94" s="2" t="s">
        <v>73</v>
      </c>
      <c r="G94" s="21">
        <v>914</v>
      </c>
      <c r="H94" s="26">
        <v>68.867000000000004</v>
      </c>
      <c r="I94" s="26">
        <v>70.078000000000003</v>
      </c>
      <c r="J94" s="26">
        <v>71.117000000000004</v>
      </c>
      <c r="K94" s="26">
        <v>72.045000000000002</v>
      </c>
      <c r="L94" s="26">
        <v>72.903999999999996</v>
      </c>
      <c r="M94" s="26">
        <v>73.704999999999998</v>
      </c>
      <c r="N94" s="26">
        <v>74.472999999999999</v>
      </c>
      <c r="O94" s="26">
        <v>75.209999999999994</v>
      </c>
      <c r="P94" s="26">
        <v>75.924999999999997</v>
      </c>
      <c r="Q94" s="26">
        <v>76.665000000000006</v>
      </c>
      <c r="R94" s="26">
        <v>77.388000000000005</v>
      </c>
      <c r="S94" s="26">
        <v>78.123000000000005</v>
      </c>
      <c r="T94" s="26">
        <v>78.855000000000004</v>
      </c>
      <c r="U94" s="26">
        <v>79.58</v>
      </c>
      <c r="V94" s="26">
        <v>80.299000000000007</v>
      </c>
      <c r="W94" s="26">
        <v>81.025000000000006</v>
      </c>
    </row>
    <row r="95" spans="1:23" ht="12" x14ac:dyDescent="0.2">
      <c r="A95" s="1">
        <v>78</v>
      </c>
      <c r="B95" s="2" t="s">
        <v>330</v>
      </c>
      <c r="C95" s="15" t="s">
        <v>124</v>
      </c>
      <c r="D95" s="21"/>
      <c r="E95" s="21">
        <v>694</v>
      </c>
      <c r="F95" s="2" t="s">
        <v>73</v>
      </c>
      <c r="G95" s="21">
        <v>914</v>
      </c>
      <c r="H95" s="26">
        <v>55.917000000000002</v>
      </c>
      <c r="I95" s="26">
        <v>57.673999999999999</v>
      </c>
      <c r="J95" s="26">
        <v>59.332999999999998</v>
      </c>
      <c r="K95" s="26">
        <v>60.863</v>
      </c>
      <c r="L95" s="26">
        <v>62.226999999999997</v>
      </c>
      <c r="M95" s="26">
        <v>63.468000000000004</v>
      </c>
      <c r="N95" s="26">
        <v>64.56</v>
      </c>
      <c r="O95" s="26">
        <v>65.52</v>
      </c>
      <c r="P95" s="26">
        <v>66.375</v>
      </c>
      <c r="Q95" s="26">
        <v>67.156999999999996</v>
      </c>
      <c r="R95" s="26">
        <v>67.846000000000004</v>
      </c>
      <c r="S95" s="26">
        <v>68.492000000000004</v>
      </c>
      <c r="T95" s="26">
        <v>69.114999999999995</v>
      </c>
      <c r="U95" s="26">
        <v>69.700999999999993</v>
      </c>
      <c r="V95" s="26">
        <v>70.245000000000005</v>
      </c>
      <c r="W95" s="26">
        <v>70.789000000000001</v>
      </c>
    </row>
    <row r="96" spans="1:23" ht="12" x14ac:dyDescent="0.2">
      <c r="A96" s="1">
        <v>79</v>
      </c>
      <c r="B96" s="2" t="s">
        <v>330</v>
      </c>
      <c r="C96" s="15" t="s">
        <v>125</v>
      </c>
      <c r="D96" s="21"/>
      <c r="E96" s="21">
        <v>768</v>
      </c>
      <c r="F96" s="2" t="s">
        <v>73</v>
      </c>
      <c r="G96" s="21">
        <v>914</v>
      </c>
      <c r="H96" s="26">
        <v>62.125999999999998</v>
      </c>
      <c r="I96" s="26">
        <v>63.488</v>
      </c>
      <c r="J96" s="26">
        <v>64.664000000000001</v>
      </c>
      <c r="K96" s="26">
        <v>65.685000000000002</v>
      </c>
      <c r="L96" s="26">
        <v>66.587999999999994</v>
      </c>
      <c r="M96" s="26">
        <v>67.41</v>
      </c>
      <c r="N96" s="26">
        <v>68.174999999999997</v>
      </c>
      <c r="O96" s="26">
        <v>68.879000000000005</v>
      </c>
      <c r="P96" s="26">
        <v>69.578000000000003</v>
      </c>
      <c r="Q96" s="26">
        <v>70.233000000000004</v>
      </c>
      <c r="R96" s="26">
        <v>70.882000000000005</v>
      </c>
      <c r="S96" s="26">
        <v>71.494</v>
      </c>
      <c r="T96" s="26">
        <v>72.105999999999995</v>
      </c>
      <c r="U96" s="26">
        <v>72.718000000000004</v>
      </c>
      <c r="V96" s="26">
        <v>73.325999999999993</v>
      </c>
      <c r="W96" s="26">
        <v>73.956999999999994</v>
      </c>
    </row>
    <row r="97" spans="1:23" ht="12" x14ac:dyDescent="0.2">
      <c r="A97" s="9">
        <v>80</v>
      </c>
      <c r="B97" s="10" t="s">
        <v>330</v>
      </c>
      <c r="C97" s="11" t="s">
        <v>296</v>
      </c>
      <c r="D97" s="23"/>
      <c r="E97" s="23">
        <v>1833</v>
      </c>
      <c r="F97" s="10" t="s">
        <v>69</v>
      </c>
      <c r="G97" s="23">
        <v>1828</v>
      </c>
      <c r="H97" s="28">
        <v>74.464254311480403</v>
      </c>
      <c r="I97" s="28">
        <v>75.3259927219503</v>
      </c>
      <c r="J97" s="28">
        <v>76.135625983015601</v>
      </c>
      <c r="K97" s="28">
        <v>76.8678513470133</v>
      </c>
      <c r="L97" s="28">
        <v>77.564668350065105</v>
      </c>
      <c r="M97" s="28">
        <v>78.220073424096199</v>
      </c>
      <c r="N97" s="28">
        <v>78.835409890860603</v>
      </c>
      <c r="O97" s="28">
        <v>79.415480606583898</v>
      </c>
      <c r="P97" s="28">
        <v>79.960964998923302</v>
      </c>
      <c r="Q97" s="28">
        <v>80.485559144913296</v>
      </c>
      <c r="R97" s="28">
        <v>81.005405311731806</v>
      </c>
      <c r="S97" s="28">
        <v>81.532062468652001</v>
      </c>
      <c r="T97" s="28">
        <v>82.060322650488402</v>
      </c>
      <c r="U97" s="28">
        <v>82.600887902831204</v>
      </c>
      <c r="V97" s="28">
        <v>83.137921196219096</v>
      </c>
      <c r="W97" s="28">
        <v>83.663738801753595</v>
      </c>
    </row>
    <row r="98" spans="1:23" ht="12" x14ac:dyDescent="0.2">
      <c r="A98" s="12">
        <v>81</v>
      </c>
      <c r="B98" s="13" t="s">
        <v>330</v>
      </c>
      <c r="C98" s="14" t="s">
        <v>126</v>
      </c>
      <c r="D98" s="24"/>
      <c r="E98" s="24">
        <v>912</v>
      </c>
      <c r="F98" s="13" t="s">
        <v>71</v>
      </c>
      <c r="G98" s="24">
        <v>1833</v>
      </c>
      <c r="H98" s="29">
        <v>73.184269695911098</v>
      </c>
      <c r="I98" s="29">
        <v>74.051020146265003</v>
      </c>
      <c r="J98" s="29">
        <v>74.885056910620804</v>
      </c>
      <c r="K98" s="29">
        <v>75.682381005766402</v>
      </c>
      <c r="L98" s="29">
        <v>76.435906371580202</v>
      </c>
      <c r="M98" s="29">
        <v>77.149311336222794</v>
      </c>
      <c r="N98" s="29">
        <v>77.823917475395007</v>
      </c>
      <c r="O98" s="29">
        <v>78.466237295569101</v>
      </c>
      <c r="P98" s="29">
        <v>79.071674939481497</v>
      </c>
      <c r="Q98" s="29">
        <v>79.646038322388407</v>
      </c>
      <c r="R98" s="29">
        <v>80.203883027399002</v>
      </c>
      <c r="S98" s="29">
        <v>80.763955771915704</v>
      </c>
      <c r="T98" s="29">
        <v>81.321540843892294</v>
      </c>
      <c r="U98" s="29">
        <v>81.903876046050399</v>
      </c>
      <c r="V98" s="29">
        <v>82.483917508555294</v>
      </c>
      <c r="W98" s="29">
        <v>83.051985822141702</v>
      </c>
    </row>
    <row r="99" spans="1:23" ht="12" x14ac:dyDescent="0.2">
      <c r="A99" s="1">
        <v>82</v>
      </c>
      <c r="B99" s="2" t="s">
        <v>330</v>
      </c>
      <c r="C99" s="15" t="s">
        <v>127</v>
      </c>
      <c r="D99" s="21"/>
      <c r="E99" s="21">
        <v>12</v>
      </c>
      <c r="F99" s="2" t="s">
        <v>73</v>
      </c>
      <c r="G99" s="21">
        <v>912</v>
      </c>
      <c r="H99" s="26">
        <v>77.501000000000005</v>
      </c>
      <c r="I99" s="26">
        <v>78.382000000000005</v>
      </c>
      <c r="J99" s="26">
        <v>79.215000000000003</v>
      </c>
      <c r="K99" s="26">
        <v>80.022999999999996</v>
      </c>
      <c r="L99" s="26">
        <v>80.802999999999997</v>
      </c>
      <c r="M99" s="26">
        <v>81.566000000000003</v>
      </c>
      <c r="N99" s="26">
        <v>82.302000000000007</v>
      </c>
      <c r="O99" s="26">
        <v>83.003</v>
      </c>
      <c r="P99" s="26">
        <v>83.673000000000002</v>
      </c>
      <c r="Q99" s="26">
        <v>84.298000000000002</v>
      </c>
      <c r="R99" s="26">
        <v>84.891999999999996</v>
      </c>
      <c r="S99" s="26">
        <v>85.442999999999998</v>
      </c>
      <c r="T99" s="26">
        <v>85.957999999999998</v>
      </c>
      <c r="U99" s="26">
        <v>86.48</v>
      </c>
      <c r="V99" s="26">
        <v>87.007999999999996</v>
      </c>
      <c r="W99" s="26">
        <v>87.525000000000006</v>
      </c>
    </row>
    <row r="100" spans="1:23" ht="12" x14ac:dyDescent="0.2">
      <c r="A100" s="1">
        <v>83</v>
      </c>
      <c r="B100" s="2" t="s">
        <v>330</v>
      </c>
      <c r="C100" s="15" t="s">
        <v>128</v>
      </c>
      <c r="D100" s="21"/>
      <c r="E100" s="21">
        <v>818</v>
      </c>
      <c r="F100" s="2" t="s">
        <v>73</v>
      </c>
      <c r="G100" s="21">
        <v>912</v>
      </c>
      <c r="H100" s="26">
        <v>72.536000000000001</v>
      </c>
      <c r="I100" s="26">
        <v>73.313999999999993</v>
      </c>
      <c r="J100" s="26">
        <v>74.064999999999998</v>
      </c>
      <c r="K100" s="26">
        <v>74.798000000000002</v>
      </c>
      <c r="L100" s="26">
        <v>75.516000000000005</v>
      </c>
      <c r="M100" s="26">
        <v>76.227000000000004</v>
      </c>
      <c r="N100" s="26">
        <v>76.918999999999997</v>
      </c>
      <c r="O100" s="26">
        <v>77.626000000000005</v>
      </c>
      <c r="P100" s="26">
        <v>78.33</v>
      </c>
      <c r="Q100" s="26">
        <v>79.033000000000001</v>
      </c>
      <c r="R100" s="26">
        <v>79.736000000000004</v>
      </c>
      <c r="S100" s="26">
        <v>80.451999999999998</v>
      </c>
      <c r="T100" s="26">
        <v>81.147000000000006</v>
      </c>
      <c r="U100" s="26">
        <v>81.852999999999994</v>
      </c>
      <c r="V100" s="26">
        <v>82.539000000000001</v>
      </c>
      <c r="W100" s="26">
        <v>83.194000000000003</v>
      </c>
    </row>
    <row r="101" spans="1:23" ht="12" x14ac:dyDescent="0.2">
      <c r="A101" s="1">
        <v>84</v>
      </c>
      <c r="B101" s="2" t="s">
        <v>330</v>
      </c>
      <c r="C101" s="15" t="s">
        <v>129</v>
      </c>
      <c r="D101" s="21"/>
      <c r="E101" s="21">
        <v>434</v>
      </c>
      <c r="F101" s="2" t="s">
        <v>73</v>
      </c>
      <c r="G101" s="21">
        <v>912</v>
      </c>
      <c r="H101" s="26">
        <v>73.438000000000002</v>
      </c>
      <c r="I101" s="26">
        <v>74.168999999999997</v>
      </c>
      <c r="J101" s="26">
        <v>74.887</v>
      </c>
      <c r="K101" s="26">
        <v>75.602000000000004</v>
      </c>
      <c r="L101" s="26">
        <v>76.314999999999998</v>
      </c>
      <c r="M101" s="26">
        <v>77.03</v>
      </c>
      <c r="N101" s="26">
        <v>77.751000000000005</v>
      </c>
      <c r="O101" s="26">
        <v>78.483999999999995</v>
      </c>
      <c r="P101" s="26">
        <v>79.206999999999994</v>
      </c>
      <c r="Q101" s="26">
        <v>79.930000000000007</v>
      </c>
      <c r="R101" s="26">
        <v>80.656000000000006</v>
      </c>
      <c r="S101" s="26">
        <v>81.375</v>
      </c>
      <c r="T101" s="26">
        <v>82.075000000000003</v>
      </c>
      <c r="U101" s="26">
        <v>82.768000000000001</v>
      </c>
      <c r="V101" s="26">
        <v>83.432000000000002</v>
      </c>
      <c r="W101" s="26">
        <v>84.049000000000007</v>
      </c>
    </row>
    <row r="102" spans="1:23" ht="12" x14ac:dyDescent="0.2">
      <c r="A102" s="1">
        <v>85</v>
      </c>
      <c r="B102" s="2" t="s">
        <v>330</v>
      </c>
      <c r="C102" s="15" t="s">
        <v>130</v>
      </c>
      <c r="D102" s="21"/>
      <c r="E102" s="21">
        <v>504</v>
      </c>
      <c r="F102" s="2" t="s">
        <v>73</v>
      </c>
      <c r="G102" s="21">
        <v>912</v>
      </c>
      <c r="H102" s="26">
        <v>77.427000000000007</v>
      </c>
      <c r="I102" s="26">
        <v>78.450999999999993</v>
      </c>
      <c r="J102" s="26">
        <v>79.412000000000006</v>
      </c>
      <c r="K102" s="26">
        <v>80.328000000000003</v>
      </c>
      <c r="L102" s="26">
        <v>81.198999999999998</v>
      </c>
      <c r="M102" s="26">
        <v>82.039000000000001</v>
      </c>
      <c r="N102" s="26">
        <v>82.825000000000003</v>
      </c>
      <c r="O102" s="26">
        <v>83.564999999999998</v>
      </c>
      <c r="P102" s="26">
        <v>84.241</v>
      </c>
      <c r="Q102" s="26">
        <v>84.861000000000004</v>
      </c>
      <c r="R102" s="26">
        <v>85.44</v>
      </c>
      <c r="S102" s="26">
        <v>85.978999999999999</v>
      </c>
      <c r="T102" s="26">
        <v>86.510999999999996</v>
      </c>
      <c r="U102" s="26">
        <v>87.055999999999997</v>
      </c>
      <c r="V102" s="26">
        <v>87.588999999999999</v>
      </c>
      <c r="W102" s="26">
        <v>88.126000000000005</v>
      </c>
    </row>
    <row r="103" spans="1:23" ht="12" x14ac:dyDescent="0.2">
      <c r="A103" s="1">
        <v>86</v>
      </c>
      <c r="B103" s="2" t="s">
        <v>330</v>
      </c>
      <c r="C103" s="15" t="s">
        <v>131</v>
      </c>
      <c r="D103" s="21"/>
      <c r="E103" s="21">
        <v>729</v>
      </c>
      <c r="F103" s="2" t="s">
        <v>73</v>
      </c>
      <c r="G103" s="21">
        <v>912</v>
      </c>
      <c r="H103" s="26">
        <v>66.087000000000003</v>
      </c>
      <c r="I103" s="26">
        <v>67.158000000000001</v>
      </c>
      <c r="J103" s="26">
        <v>68.137</v>
      </c>
      <c r="K103" s="26">
        <v>69.040999999999997</v>
      </c>
      <c r="L103" s="26">
        <v>69.887</v>
      </c>
      <c r="M103" s="26">
        <v>70.667000000000002</v>
      </c>
      <c r="N103" s="26">
        <v>71.417000000000002</v>
      </c>
      <c r="O103" s="26">
        <v>72.114999999999995</v>
      </c>
      <c r="P103" s="26">
        <v>72.802999999999997</v>
      </c>
      <c r="Q103" s="26">
        <v>73.481999999999999</v>
      </c>
      <c r="R103" s="26">
        <v>74.149000000000001</v>
      </c>
      <c r="S103" s="26">
        <v>74.823999999999998</v>
      </c>
      <c r="T103" s="26">
        <v>75.498999999999995</v>
      </c>
      <c r="U103" s="26">
        <v>76.186000000000007</v>
      </c>
      <c r="V103" s="26">
        <v>76.870999999999995</v>
      </c>
      <c r="W103" s="26">
        <v>77.569000000000003</v>
      </c>
    </row>
    <row r="104" spans="1:23" ht="12" x14ac:dyDescent="0.2">
      <c r="A104" s="1">
        <v>87</v>
      </c>
      <c r="B104" s="2" t="s">
        <v>330</v>
      </c>
      <c r="C104" s="15" t="s">
        <v>132</v>
      </c>
      <c r="D104" s="21"/>
      <c r="E104" s="21">
        <v>788</v>
      </c>
      <c r="F104" s="2" t="s">
        <v>73</v>
      </c>
      <c r="G104" s="21">
        <v>912</v>
      </c>
      <c r="H104" s="26">
        <v>77.361999999999995</v>
      </c>
      <c r="I104" s="26">
        <v>78.268000000000001</v>
      </c>
      <c r="J104" s="26">
        <v>79.131</v>
      </c>
      <c r="K104" s="26">
        <v>79.950999999999993</v>
      </c>
      <c r="L104" s="26">
        <v>80.762</v>
      </c>
      <c r="M104" s="26">
        <v>81.543999999999997</v>
      </c>
      <c r="N104" s="26">
        <v>82.305999999999997</v>
      </c>
      <c r="O104" s="26">
        <v>83.039000000000001</v>
      </c>
      <c r="P104" s="26">
        <v>83.724000000000004</v>
      </c>
      <c r="Q104" s="26">
        <v>84.349000000000004</v>
      </c>
      <c r="R104" s="26">
        <v>84.936999999999998</v>
      </c>
      <c r="S104" s="26">
        <v>85.471000000000004</v>
      </c>
      <c r="T104" s="26">
        <v>85.983999999999995</v>
      </c>
      <c r="U104" s="26">
        <v>86.483000000000004</v>
      </c>
      <c r="V104" s="26">
        <v>86.988</v>
      </c>
      <c r="W104" s="26">
        <v>87.506</v>
      </c>
    </row>
    <row r="105" spans="1:23" ht="12" x14ac:dyDescent="0.2">
      <c r="A105" s="1">
        <v>88</v>
      </c>
      <c r="B105" s="2" t="s">
        <v>330</v>
      </c>
      <c r="C105" s="15" t="s">
        <v>133</v>
      </c>
      <c r="D105" s="21"/>
      <c r="E105" s="21">
        <v>732</v>
      </c>
      <c r="F105" s="2" t="s">
        <v>73</v>
      </c>
      <c r="G105" s="21">
        <v>912</v>
      </c>
      <c r="H105" s="26">
        <v>71.078999999999994</v>
      </c>
      <c r="I105" s="26">
        <v>72.135999999999996</v>
      </c>
      <c r="J105" s="26">
        <v>73.084999999999994</v>
      </c>
      <c r="K105" s="26">
        <v>73.971999999999994</v>
      </c>
      <c r="L105" s="26">
        <v>74.826999999999998</v>
      </c>
      <c r="M105" s="26">
        <v>75.647000000000006</v>
      </c>
      <c r="N105" s="26">
        <v>76.438000000000002</v>
      </c>
      <c r="O105" s="26">
        <v>77.215999999999994</v>
      </c>
      <c r="P105" s="26">
        <v>77.981999999999999</v>
      </c>
      <c r="Q105" s="26">
        <v>78.747</v>
      </c>
      <c r="R105" s="26">
        <v>79.497</v>
      </c>
      <c r="S105" s="26">
        <v>80.253</v>
      </c>
      <c r="T105" s="26">
        <v>80.994</v>
      </c>
      <c r="U105" s="26">
        <v>81.721999999999994</v>
      </c>
      <c r="V105" s="26">
        <v>82.429000000000002</v>
      </c>
      <c r="W105" s="26">
        <v>83.105000000000004</v>
      </c>
    </row>
    <row r="106" spans="1:23" ht="12" x14ac:dyDescent="0.2">
      <c r="A106" s="12">
        <v>89</v>
      </c>
      <c r="B106" s="13" t="s">
        <v>330</v>
      </c>
      <c r="C106" s="14" t="s">
        <v>134</v>
      </c>
      <c r="D106" s="24"/>
      <c r="E106" s="24">
        <v>922</v>
      </c>
      <c r="F106" s="13" t="s">
        <v>71</v>
      </c>
      <c r="G106" s="24">
        <v>1833</v>
      </c>
      <c r="H106" s="29">
        <v>75.659160348185907</v>
      </c>
      <c r="I106" s="29">
        <v>76.500546555364707</v>
      </c>
      <c r="J106" s="29">
        <v>77.282130744812207</v>
      </c>
      <c r="K106" s="29">
        <v>77.951092402396498</v>
      </c>
      <c r="L106" s="29">
        <v>78.593141844418497</v>
      </c>
      <c r="M106" s="29">
        <v>79.192895911022006</v>
      </c>
      <c r="N106" s="29">
        <v>79.7538122556047</v>
      </c>
      <c r="O106" s="29">
        <v>80.2838616819013</v>
      </c>
      <c r="P106" s="29">
        <v>80.7887445104367</v>
      </c>
      <c r="Q106" s="29">
        <v>81.284861021561696</v>
      </c>
      <c r="R106" s="29">
        <v>81.784573500082203</v>
      </c>
      <c r="S106" s="29">
        <v>82.291013400404296</v>
      </c>
      <c r="T106" s="29">
        <v>82.802130108064304</v>
      </c>
      <c r="U106" s="29">
        <v>83.314667369115</v>
      </c>
      <c r="V106" s="29">
        <v>83.824602827648803</v>
      </c>
      <c r="W106" s="29">
        <v>84.324798793901493</v>
      </c>
    </row>
    <row r="107" spans="1:23" ht="12" x14ac:dyDescent="0.2">
      <c r="A107" s="1">
        <v>90</v>
      </c>
      <c r="B107" s="2" t="s">
        <v>330</v>
      </c>
      <c r="C107" s="15" t="s">
        <v>135</v>
      </c>
      <c r="D107" s="21"/>
      <c r="E107" s="21">
        <v>51</v>
      </c>
      <c r="F107" s="2" t="s">
        <v>73</v>
      </c>
      <c r="G107" s="21">
        <v>922</v>
      </c>
      <c r="H107" s="26">
        <v>75.551000000000002</v>
      </c>
      <c r="I107" s="26">
        <v>76.241</v>
      </c>
      <c r="J107" s="26">
        <v>76.923000000000002</v>
      </c>
      <c r="K107" s="26">
        <v>77.588999999999999</v>
      </c>
      <c r="L107" s="26">
        <v>78.254999999999995</v>
      </c>
      <c r="M107" s="26">
        <v>78.911000000000001</v>
      </c>
      <c r="N107" s="26">
        <v>79.570999999999998</v>
      </c>
      <c r="O107" s="26">
        <v>80.239000000000004</v>
      </c>
      <c r="P107" s="26">
        <v>80.908000000000001</v>
      </c>
      <c r="Q107" s="26">
        <v>81.573999999999998</v>
      </c>
      <c r="R107" s="26">
        <v>82.222999999999999</v>
      </c>
      <c r="S107" s="26">
        <v>82.86</v>
      </c>
      <c r="T107" s="26">
        <v>83.466999999999999</v>
      </c>
      <c r="U107" s="26">
        <v>84.058000000000007</v>
      </c>
      <c r="V107" s="26">
        <v>84.619</v>
      </c>
      <c r="W107" s="26">
        <v>85.173000000000002</v>
      </c>
    </row>
    <row r="108" spans="1:23" ht="12" x14ac:dyDescent="0.2">
      <c r="A108" s="1">
        <v>91</v>
      </c>
      <c r="B108" s="2" t="s">
        <v>330</v>
      </c>
      <c r="C108" s="15" t="s">
        <v>136</v>
      </c>
      <c r="D108" s="21">
        <v>4</v>
      </c>
      <c r="E108" s="21">
        <v>31</v>
      </c>
      <c r="F108" s="2" t="s">
        <v>73</v>
      </c>
      <c r="G108" s="21">
        <v>922</v>
      </c>
      <c r="H108" s="26">
        <v>73.326999999999998</v>
      </c>
      <c r="I108" s="26">
        <v>73.869</v>
      </c>
      <c r="J108" s="26">
        <v>74.424000000000007</v>
      </c>
      <c r="K108" s="26">
        <v>75.006</v>
      </c>
      <c r="L108" s="26">
        <v>75.596000000000004</v>
      </c>
      <c r="M108" s="26">
        <v>76.191999999999993</v>
      </c>
      <c r="N108" s="26">
        <v>76.793000000000006</v>
      </c>
      <c r="O108" s="26">
        <v>77.403000000000006</v>
      </c>
      <c r="P108" s="26">
        <v>78.028999999999996</v>
      </c>
      <c r="Q108" s="26">
        <v>78.665000000000006</v>
      </c>
      <c r="R108" s="26">
        <v>79.314999999999998</v>
      </c>
      <c r="S108" s="26">
        <v>79.977999999999994</v>
      </c>
      <c r="T108" s="26">
        <v>80.671000000000006</v>
      </c>
      <c r="U108" s="26">
        <v>81.367999999999995</v>
      </c>
      <c r="V108" s="26">
        <v>82.058000000000007</v>
      </c>
      <c r="W108" s="26">
        <v>82.738</v>
      </c>
    </row>
    <row r="109" spans="1:23" ht="12" x14ac:dyDescent="0.2">
      <c r="A109" s="1">
        <v>92</v>
      </c>
      <c r="B109" s="2" t="s">
        <v>330</v>
      </c>
      <c r="C109" s="15" t="s">
        <v>137</v>
      </c>
      <c r="D109" s="21"/>
      <c r="E109" s="21">
        <v>48</v>
      </c>
      <c r="F109" s="2" t="s">
        <v>73</v>
      </c>
      <c r="G109" s="21">
        <v>922</v>
      </c>
      <c r="H109" s="26">
        <v>77.727999999999994</v>
      </c>
      <c r="I109" s="26">
        <v>78.361000000000004</v>
      </c>
      <c r="J109" s="26">
        <v>78.977999999999994</v>
      </c>
      <c r="K109" s="26">
        <v>79.613</v>
      </c>
      <c r="L109" s="26">
        <v>80.251000000000005</v>
      </c>
      <c r="M109" s="26">
        <v>80.896000000000001</v>
      </c>
      <c r="N109" s="26">
        <v>81.536000000000001</v>
      </c>
      <c r="O109" s="26">
        <v>82.155000000000001</v>
      </c>
      <c r="P109" s="26">
        <v>82.768000000000001</v>
      </c>
      <c r="Q109" s="26">
        <v>83.358999999999995</v>
      </c>
      <c r="R109" s="26">
        <v>83.936999999999998</v>
      </c>
      <c r="S109" s="26">
        <v>84.477999999999994</v>
      </c>
      <c r="T109" s="26">
        <v>84.99</v>
      </c>
      <c r="U109" s="26">
        <v>85.466999999999999</v>
      </c>
      <c r="V109" s="26">
        <v>85.921000000000006</v>
      </c>
      <c r="W109" s="26">
        <v>86.397999999999996</v>
      </c>
    </row>
    <row r="110" spans="1:23" ht="12" x14ac:dyDescent="0.2">
      <c r="A110" s="1">
        <v>93</v>
      </c>
      <c r="B110" s="2" t="s">
        <v>330</v>
      </c>
      <c r="C110" s="15" t="s">
        <v>138</v>
      </c>
      <c r="D110" s="21">
        <v>5</v>
      </c>
      <c r="E110" s="21">
        <v>196</v>
      </c>
      <c r="F110" s="2" t="s">
        <v>73</v>
      </c>
      <c r="G110" s="21">
        <v>922</v>
      </c>
      <c r="H110" s="26">
        <v>81.513999999999996</v>
      </c>
      <c r="I110" s="26">
        <v>82.278000000000006</v>
      </c>
      <c r="J110" s="26">
        <v>83.04</v>
      </c>
      <c r="K110" s="26">
        <v>83.766999999999996</v>
      </c>
      <c r="L110" s="26">
        <v>84.423000000000002</v>
      </c>
      <c r="M110" s="26">
        <v>85.028000000000006</v>
      </c>
      <c r="N110" s="26">
        <v>85.599000000000004</v>
      </c>
      <c r="O110" s="26">
        <v>86.146000000000001</v>
      </c>
      <c r="P110" s="26">
        <v>86.686999999999998</v>
      </c>
      <c r="Q110" s="26">
        <v>87.222999999999999</v>
      </c>
      <c r="R110" s="26">
        <v>87.745999999999995</v>
      </c>
      <c r="S110" s="26">
        <v>88.268000000000001</v>
      </c>
      <c r="T110" s="26">
        <v>88.8</v>
      </c>
      <c r="U110" s="26">
        <v>89.325000000000003</v>
      </c>
      <c r="V110" s="26">
        <v>89.872</v>
      </c>
      <c r="W110" s="26">
        <v>90.405000000000001</v>
      </c>
    </row>
    <row r="111" spans="1:23" ht="12" x14ac:dyDescent="0.2">
      <c r="A111" s="1">
        <v>94</v>
      </c>
      <c r="B111" s="2" t="s">
        <v>330</v>
      </c>
      <c r="C111" s="15" t="s">
        <v>139</v>
      </c>
      <c r="D111" s="21">
        <v>6</v>
      </c>
      <c r="E111" s="21">
        <v>268</v>
      </c>
      <c r="F111" s="2" t="s">
        <v>73</v>
      </c>
      <c r="G111" s="21">
        <v>922</v>
      </c>
      <c r="H111" s="26">
        <v>74.239999999999995</v>
      </c>
      <c r="I111" s="26">
        <v>74.962999999999994</v>
      </c>
      <c r="J111" s="26">
        <v>75.679000000000002</v>
      </c>
      <c r="K111" s="26">
        <v>76.384</v>
      </c>
      <c r="L111" s="26">
        <v>77.078999999999994</v>
      </c>
      <c r="M111" s="26">
        <v>77.793999999999997</v>
      </c>
      <c r="N111" s="26">
        <v>78.516000000000005</v>
      </c>
      <c r="O111" s="26">
        <v>79.228999999999999</v>
      </c>
      <c r="P111" s="26">
        <v>79.954999999999998</v>
      </c>
      <c r="Q111" s="26">
        <v>80.685000000000002</v>
      </c>
      <c r="R111" s="26">
        <v>81.400999999999996</v>
      </c>
      <c r="S111" s="26">
        <v>82.082999999999998</v>
      </c>
      <c r="T111" s="26">
        <v>82.734999999999999</v>
      </c>
      <c r="U111" s="26">
        <v>83.358999999999995</v>
      </c>
      <c r="V111" s="26">
        <v>83.944999999999993</v>
      </c>
      <c r="W111" s="26">
        <v>84.506</v>
      </c>
    </row>
    <row r="112" spans="1:23" ht="12" x14ac:dyDescent="0.2">
      <c r="A112" s="1">
        <v>95</v>
      </c>
      <c r="B112" s="2" t="s">
        <v>330</v>
      </c>
      <c r="C112" s="15" t="s">
        <v>140</v>
      </c>
      <c r="D112" s="21"/>
      <c r="E112" s="21">
        <v>368</v>
      </c>
      <c r="F112" s="2" t="s">
        <v>73</v>
      </c>
      <c r="G112" s="21">
        <v>922</v>
      </c>
      <c r="H112" s="26">
        <v>71.078999999999994</v>
      </c>
      <c r="I112" s="26">
        <v>71.748999999999995</v>
      </c>
      <c r="J112" s="26">
        <v>72.38</v>
      </c>
      <c r="K112" s="26">
        <v>72.995000000000005</v>
      </c>
      <c r="L112" s="26">
        <v>73.584999999999994</v>
      </c>
      <c r="M112" s="26">
        <v>74.183999999999997</v>
      </c>
      <c r="N112" s="26">
        <v>74.790999999999997</v>
      </c>
      <c r="O112" s="26">
        <v>75.397999999999996</v>
      </c>
      <c r="P112" s="26">
        <v>76.009</v>
      </c>
      <c r="Q112" s="26">
        <v>76.638000000000005</v>
      </c>
      <c r="R112" s="26">
        <v>77.274000000000001</v>
      </c>
      <c r="S112" s="26">
        <v>77.915999999999997</v>
      </c>
      <c r="T112" s="26">
        <v>78.564999999999998</v>
      </c>
      <c r="U112" s="26">
        <v>79.209000000000003</v>
      </c>
      <c r="V112" s="26">
        <v>79.873000000000005</v>
      </c>
      <c r="W112" s="26">
        <v>80.542000000000002</v>
      </c>
    </row>
    <row r="113" spans="1:23" ht="12" x14ac:dyDescent="0.2">
      <c r="A113" s="1">
        <v>96</v>
      </c>
      <c r="B113" s="2" t="s">
        <v>330</v>
      </c>
      <c r="C113" s="15" t="s">
        <v>141</v>
      </c>
      <c r="D113" s="21"/>
      <c r="E113" s="21">
        <v>376</v>
      </c>
      <c r="F113" s="2" t="s">
        <v>73</v>
      </c>
      <c r="G113" s="21">
        <v>922</v>
      </c>
      <c r="H113" s="26">
        <v>83.489000000000004</v>
      </c>
      <c r="I113" s="26">
        <v>84.200999999999993</v>
      </c>
      <c r="J113" s="26">
        <v>84.832999999999998</v>
      </c>
      <c r="K113" s="26">
        <v>85.426000000000002</v>
      </c>
      <c r="L113" s="26">
        <v>86.001000000000005</v>
      </c>
      <c r="M113" s="26">
        <v>86.572999999999993</v>
      </c>
      <c r="N113" s="26">
        <v>87.132999999999996</v>
      </c>
      <c r="O113" s="26">
        <v>87.677999999999997</v>
      </c>
      <c r="P113" s="26">
        <v>88.228999999999999</v>
      </c>
      <c r="Q113" s="26">
        <v>88.772999999999996</v>
      </c>
      <c r="R113" s="26">
        <v>89.331999999999994</v>
      </c>
      <c r="S113" s="26">
        <v>89.878</v>
      </c>
      <c r="T113" s="26">
        <v>90.43</v>
      </c>
      <c r="U113" s="26">
        <v>90.986000000000004</v>
      </c>
      <c r="V113" s="26">
        <v>91.540999999999997</v>
      </c>
      <c r="W113" s="26">
        <v>92.093999999999994</v>
      </c>
    </row>
    <row r="114" spans="1:23" ht="12" x14ac:dyDescent="0.2">
      <c r="A114" s="1">
        <v>97</v>
      </c>
      <c r="B114" s="2" t="s">
        <v>330</v>
      </c>
      <c r="C114" s="15" t="s">
        <v>142</v>
      </c>
      <c r="D114" s="21"/>
      <c r="E114" s="21">
        <v>400</v>
      </c>
      <c r="F114" s="2" t="s">
        <v>73</v>
      </c>
      <c r="G114" s="21">
        <v>922</v>
      </c>
      <c r="H114" s="26">
        <v>75.006</v>
      </c>
      <c r="I114" s="26">
        <v>75.680999999999997</v>
      </c>
      <c r="J114" s="26">
        <v>76.338999999999999</v>
      </c>
      <c r="K114" s="26">
        <v>76.994</v>
      </c>
      <c r="L114" s="26">
        <v>77.649000000000001</v>
      </c>
      <c r="M114" s="26">
        <v>78.325999999999993</v>
      </c>
      <c r="N114" s="26">
        <v>78.998000000000005</v>
      </c>
      <c r="O114" s="26">
        <v>79.667000000000002</v>
      </c>
      <c r="P114" s="26">
        <v>80.349999999999994</v>
      </c>
      <c r="Q114" s="26">
        <v>81.024000000000001</v>
      </c>
      <c r="R114" s="26">
        <v>81.692999999999998</v>
      </c>
      <c r="S114" s="26">
        <v>82.355999999999995</v>
      </c>
      <c r="T114" s="26">
        <v>82.997</v>
      </c>
      <c r="U114" s="26">
        <v>83.61</v>
      </c>
      <c r="V114" s="26">
        <v>84.198999999999998</v>
      </c>
      <c r="W114" s="26">
        <v>84.748999999999995</v>
      </c>
    </row>
    <row r="115" spans="1:23" ht="12" x14ac:dyDescent="0.2">
      <c r="A115" s="1">
        <v>98</v>
      </c>
      <c r="B115" s="2" t="s">
        <v>330</v>
      </c>
      <c r="C115" s="15" t="s">
        <v>143</v>
      </c>
      <c r="D115" s="21"/>
      <c r="E115" s="21">
        <v>414</v>
      </c>
      <c r="F115" s="2" t="s">
        <v>73</v>
      </c>
      <c r="G115" s="21">
        <v>922</v>
      </c>
      <c r="H115" s="26">
        <v>75.850999999999999</v>
      </c>
      <c r="I115" s="26">
        <v>76.394000000000005</v>
      </c>
      <c r="J115" s="26">
        <v>76.956000000000003</v>
      </c>
      <c r="K115" s="26">
        <v>77.551000000000002</v>
      </c>
      <c r="L115" s="26">
        <v>78.14</v>
      </c>
      <c r="M115" s="26">
        <v>78.751000000000005</v>
      </c>
      <c r="N115" s="26">
        <v>79.370999999999995</v>
      </c>
      <c r="O115" s="26">
        <v>80.010000000000005</v>
      </c>
      <c r="P115" s="26">
        <v>80.635999999999996</v>
      </c>
      <c r="Q115" s="26">
        <v>81.263999999999996</v>
      </c>
      <c r="R115" s="26">
        <v>81.876999999999995</v>
      </c>
      <c r="S115" s="26">
        <v>82.498000000000005</v>
      </c>
      <c r="T115" s="26">
        <v>83.081000000000003</v>
      </c>
      <c r="U115" s="26">
        <v>83.646000000000001</v>
      </c>
      <c r="V115" s="26">
        <v>84.204999999999998</v>
      </c>
      <c r="W115" s="26">
        <v>84.736000000000004</v>
      </c>
    </row>
    <row r="116" spans="1:23" ht="12" x14ac:dyDescent="0.2">
      <c r="A116" s="1">
        <v>99</v>
      </c>
      <c r="B116" s="2" t="s">
        <v>330</v>
      </c>
      <c r="C116" s="15" t="s">
        <v>144</v>
      </c>
      <c r="D116" s="21"/>
      <c r="E116" s="21">
        <v>422</v>
      </c>
      <c r="F116" s="2" t="s">
        <v>73</v>
      </c>
      <c r="G116" s="21">
        <v>922</v>
      </c>
      <c r="H116" s="26">
        <v>79.268000000000001</v>
      </c>
      <c r="I116" s="26">
        <v>80.010000000000005</v>
      </c>
      <c r="J116" s="26">
        <v>81.052999999999997</v>
      </c>
      <c r="K116" s="26">
        <v>81.819999999999993</v>
      </c>
      <c r="L116" s="26">
        <v>82.588999999999999</v>
      </c>
      <c r="M116" s="26">
        <v>83.343999999999994</v>
      </c>
      <c r="N116" s="26">
        <v>84.046999999999997</v>
      </c>
      <c r="O116" s="26">
        <v>84.707999999999998</v>
      </c>
      <c r="P116" s="26">
        <v>85.311999999999998</v>
      </c>
      <c r="Q116" s="26">
        <v>85.873000000000005</v>
      </c>
      <c r="R116" s="26">
        <v>86.406000000000006</v>
      </c>
      <c r="S116" s="26">
        <v>86.938999999999993</v>
      </c>
      <c r="T116" s="26">
        <v>87.48</v>
      </c>
      <c r="U116" s="26">
        <v>88.013999999999996</v>
      </c>
      <c r="V116" s="26">
        <v>88.540999999999997</v>
      </c>
      <c r="W116" s="26">
        <v>89.072999999999993</v>
      </c>
    </row>
    <row r="117" spans="1:23" ht="12" x14ac:dyDescent="0.2">
      <c r="A117" s="1">
        <v>100</v>
      </c>
      <c r="B117" s="2" t="s">
        <v>330</v>
      </c>
      <c r="C117" s="15" t="s">
        <v>145</v>
      </c>
      <c r="D117" s="21"/>
      <c r="E117" s="21">
        <v>512</v>
      </c>
      <c r="F117" s="2" t="s">
        <v>73</v>
      </c>
      <c r="G117" s="21">
        <v>922</v>
      </c>
      <c r="H117" s="26">
        <v>78.576999999999998</v>
      </c>
      <c r="I117" s="26">
        <v>79.575000000000003</v>
      </c>
      <c r="J117" s="26">
        <v>80.549000000000007</v>
      </c>
      <c r="K117" s="26">
        <v>81.459000000000003</v>
      </c>
      <c r="L117" s="26">
        <v>82.337999999999994</v>
      </c>
      <c r="M117" s="26">
        <v>83.168999999999997</v>
      </c>
      <c r="N117" s="26">
        <v>83.917000000000002</v>
      </c>
      <c r="O117" s="26">
        <v>84.617999999999995</v>
      </c>
      <c r="P117" s="26">
        <v>85.254999999999995</v>
      </c>
      <c r="Q117" s="26">
        <v>85.846999999999994</v>
      </c>
      <c r="R117" s="26">
        <v>86.406999999999996</v>
      </c>
      <c r="S117" s="26">
        <v>86.965999999999994</v>
      </c>
      <c r="T117" s="26">
        <v>87.506</v>
      </c>
      <c r="U117" s="26">
        <v>88.051000000000002</v>
      </c>
      <c r="V117" s="26">
        <v>88.613</v>
      </c>
      <c r="W117" s="26">
        <v>89.19</v>
      </c>
    </row>
    <row r="118" spans="1:23" ht="12" x14ac:dyDescent="0.2">
      <c r="A118" s="1">
        <v>101</v>
      </c>
      <c r="B118" s="2" t="s">
        <v>330</v>
      </c>
      <c r="C118" s="15" t="s">
        <v>146</v>
      </c>
      <c r="D118" s="21"/>
      <c r="E118" s="21">
        <v>634</v>
      </c>
      <c r="F118" s="2" t="s">
        <v>73</v>
      </c>
      <c r="G118" s="21">
        <v>922</v>
      </c>
      <c r="H118" s="26">
        <v>80.733000000000004</v>
      </c>
      <c r="I118" s="26">
        <v>81.466999999999999</v>
      </c>
      <c r="J118" s="26">
        <v>82.248000000000005</v>
      </c>
      <c r="K118" s="26">
        <v>83.025999999999996</v>
      </c>
      <c r="L118" s="26">
        <v>83.733000000000004</v>
      </c>
      <c r="M118" s="26">
        <v>84.376999999999995</v>
      </c>
      <c r="N118" s="26">
        <v>84.998999999999995</v>
      </c>
      <c r="O118" s="26">
        <v>85.566999999999993</v>
      </c>
      <c r="P118" s="26">
        <v>86.093999999999994</v>
      </c>
      <c r="Q118" s="26">
        <v>86.623000000000005</v>
      </c>
      <c r="R118" s="26">
        <v>87.144000000000005</v>
      </c>
      <c r="S118" s="26">
        <v>87.683999999999997</v>
      </c>
      <c r="T118" s="26">
        <v>88.224000000000004</v>
      </c>
      <c r="U118" s="26">
        <v>88.76</v>
      </c>
      <c r="V118" s="26">
        <v>89.304000000000002</v>
      </c>
      <c r="W118" s="26">
        <v>89.855999999999995</v>
      </c>
    </row>
    <row r="119" spans="1:23" ht="12" x14ac:dyDescent="0.2">
      <c r="A119" s="1">
        <v>102</v>
      </c>
      <c r="B119" s="2" t="s">
        <v>330</v>
      </c>
      <c r="C119" s="15" t="s">
        <v>147</v>
      </c>
      <c r="D119" s="21"/>
      <c r="E119" s="21">
        <v>682</v>
      </c>
      <c r="F119" s="2" t="s">
        <v>73</v>
      </c>
      <c r="G119" s="21">
        <v>922</v>
      </c>
      <c r="H119" s="26">
        <v>75.686999999999998</v>
      </c>
      <c r="I119" s="26">
        <v>76.400999999999996</v>
      </c>
      <c r="J119" s="26">
        <v>77.096999999999994</v>
      </c>
      <c r="K119" s="26">
        <v>77.822999999999993</v>
      </c>
      <c r="L119" s="26">
        <v>78.566000000000003</v>
      </c>
      <c r="M119" s="26">
        <v>79.322999999999993</v>
      </c>
      <c r="N119" s="26">
        <v>80.066999999999993</v>
      </c>
      <c r="O119" s="26">
        <v>80.805999999999997</v>
      </c>
      <c r="P119" s="26">
        <v>81.492000000000004</v>
      </c>
      <c r="Q119" s="26">
        <v>82.16</v>
      </c>
      <c r="R119" s="26">
        <v>82.817999999999998</v>
      </c>
      <c r="S119" s="26">
        <v>83.453999999999994</v>
      </c>
      <c r="T119" s="26">
        <v>84.043999999999997</v>
      </c>
      <c r="U119" s="26">
        <v>84.611999999999995</v>
      </c>
      <c r="V119" s="26">
        <v>85.147000000000006</v>
      </c>
      <c r="W119" s="26">
        <v>85.638999999999996</v>
      </c>
    </row>
    <row r="120" spans="1:23" ht="12" x14ac:dyDescent="0.2">
      <c r="A120" s="1">
        <v>103</v>
      </c>
      <c r="B120" s="2" t="s">
        <v>330</v>
      </c>
      <c r="C120" s="15" t="s">
        <v>148</v>
      </c>
      <c r="D120" s="21">
        <v>7</v>
      </c>
      <c r="E120" s="21">
        <v>275</v>
      </c>
      <c r="F120" s="2" t="s">
        <v>73</v>
      </c>
      <c r="G120" s="21">
        <v>922</v>
      </c>
      <c r="H120" s="26">
        <v>74.62</v>
      </c>
      <c r="I120" s="26">
        <v>75.406999999999996</v>
      </c>
      <c r="J120" s="26">
        <v>76.156999999999996</v>
      </c>
      <c r="K120" s="26">
        <v>76.885999999999996</v>
      </c>
      <c r="L120" s="26">
        <v>77.602000000000004</v>
      </c>
      <c r="M120" s="26">
        <v>78.311000000000007</v>
      </c>
      <c r="N120" s="26">
        <v>79.018000000000001</v>
      </c>
      <c r="O120" s="26">
        <v>79.715999999999994</v>
      </c>
      <c r="P120" s="26">
        <v>80.412999999999997</v>
      </c>
      <c r="Q120" s="26">
        <v>81.108000000000004</v>
      </c>
      <c r="R120" s="26">
        <v>81.799000000000007</v>
      </c>
      <c r="S120" s="26">
        <v>82.475999999999999</v>
      </c>
      <c r="T120" s="26">
        <v>83.123000000000005</v>
      </c>
      <c r="U120" s="26">
        <v>83.753</v>
      </c>
      <c r="V120" s="26">
        <v>84.344999999999999</v>
      </c>
      <c r="W120" s="26">
        <v>84.891999999999996</v>
      </c>
    </row>
    <row r="121" spans="1:23" ht="12" x14ac:dyDescent="0.2">
      <c r="A121" s="1">
        <v>104</v>
      </c>
      <c r="B121" s="2" t="s">
        <v>330</v>
      </c>
      <c r="C121" s="15" t="s">
        <v>149</v>
      </c>
      <c r="D121" s="21"/>
      <c r="E121" s="21">
        <v>760</v>
      </c>
      <c r="F121" s="2" t="s">
        <v>73</v>
      </c>
      <c r="G121" s="21">
        <v>922</v>
      </c>
      <c r="H121" s="26">
        <v>76.063000000000002</v>
      </c>
      <c r="I121" s="26">
        <v>77.820999999999998</v>
      </c>
      <c r="J121" s="26">
        <v>78.608000000000004</v>
      </c>
      <c r="K121" s="26">
        <v>79.346999999999994</v>
      </c>
      <c r="L121" s="26">
        <v>80.082999999999998</v>
      </c>
      <c r="M121" s="26">
        <v>80.718000000000004</v>
      </c>
      <c r="N121" s="26">
        <v>81.320999999999998</v>
      </c>
      <c r="O121" s="26">
        <v>81.927000000000007</v>
      </c>
      <c r="P121" s="26">
        <v>82.5</v>
      </c>
      <c r="Q121" s="26">
        <v>83.049000000000007</v>
      </c>
      <c r="R121" s="26">
        <v>83.597999999999999</v>
      </c>
      <c r="S121" s="26">
        <v>84.13</v>
      </c>
      <c r="T121" s="26">
        <v>84.650999999999996</v>
      </c>
      <c r="U121" s="26">
        <v>85.176000000000002</v>
      </c>
      <c r="V121" s="26">
        <v>85.686999999999998</v>
      </c>
      <c r="W121" s="26">
        <v>86.213999999999999</v>
      </c>
    </row>
    <row r="122" spans="1:23" ht="12" x14ac:dyDescent="0.2">
      <c r="A122" s="1">
        <v>105</v>
      </c>
      <c r="B122" s="2" t="s">
        <v>330</v>
      </c>
      <c r="C122" s="15" t="s">
        <v>150</v>
      </c>
      <c r="D122" s="21"/>
      <c r="E122" s="21">
        <v>792</v>
      </c>
      <c r="F122" s="2" t="s">
        <v>73</v>
      </c>
      <c r="G122" s="21">
        <v>922</v>
      </c>
      <c r="H122" s="26">
        <v>78.450999999999993</v>
      </c>
      <c r="I122" s="26">
        <v>79.546999999999997</v>
      </c>
      <c r="J122" s="26">
        <v>80.585999999999999</v>
      </c>
      <c r="K122" s="26">
        <v>81.569000000000003</v>
      </c>
      <c r="L122" s="26">
        <v>82.5</v>
      </c>
      <c r="M122" s="26">
        <v>83.346000000000004</v>
      </c>
      <c r="N122" s="26">
        <v>84.105999999999995</v>
      </c>
      <c r="O122" s="26">
        <v>84.801000000000002</v>
      </c>
      <c r="P122" s="26">
        <v>85.447999999999993</v>
      </c>
      <c r="Q122" s="26">
        <v>86.064999999999998</v>
      </c>
      <c r="R122" s="26">
        <v>86.65</v>
      </c>
      <c r="S122" s="26">
        <v>87.221999999999994</v>
      </c>
      <c r="T122" s="26">
        <v>87.787999999999997</v>
      </c>
      <c r="U122" s="26">
        <v>88.352000000000004</v>
      </c>
      <c r="V122" s="26">
        <v>88.915999999999997</v>
      </c>
      <c r="W122" s="26">
        <v>89.462000000000003</v>
      </c>
    </row>
    <row r="123" spans="1:23" ht="12" x14ac:dyDescent="0.2">
      <c r="A123" s="1">
        <v>106</v>
      </c>
      <c r="B123" s="2" t="s">
        <v>330</v>
      </c>
      <c r="C123" s="15" t="s">
        <v>151</v>
      </c>
      <c r="D123" s="21"/>
      <c r="E123" s="21">
        <v>784</v>
      </c>
      <c r="F123" s="2" t="s">
        <v>73</v>
      </c>
      <c r="G123" s="21">
        <v>922</v>
      </c>
      <c r="H123" s="26">
        <v>78.457999999999998</v>
      </c>
      <c r="I123" s="26">
        <v>79.167000000000002</v>
      </c>
      <c r="J123" s="26">
        <v>79.861000000000004</v>
      </c>
      <c r="K123" s="26">
        <v>80.567999999999998</v>
      </c>
      <c r="L123" s="26">
        <v>81.266000000000005</v>
      </c>
      <c r="M123" s="26">
        <v>81.942999999999998</v>
      </c>
      <c r="N123" s="26">
        <v>82.61</v>
      </c>
      <c r="O123" s="26">
        <v>83.254000000000005</v>
      </c>
      <c r="P123" s="26">
        <v>83.878</v>
      </c>
      <c r="Q123" s="26">
        <v>84.468999999999994</v>
      </c>
      <c r="R123" s="26">
        <v>85.040999999999997</v>
      </c>
      <c r="S123" s="26">
        <v>85.572000000000003</v>
      </c>
      <c r="T123" s="26">
        <v>86.084000000000003</v>
      </c>
      <c r="U123" s="26">
        <v>86.600999999999999</v>
      </c>
      <c r="V123" s="26">
        <v>87.105999999999995</v>
      </c>
      <c r="W123" s="26">
        <v>87.611999999999995</v>
      </c>
    </row>
    <row r="124" spans="1:23" ht="12" x14ac:dyDescent="0.2">
      <c r="A124" s="1">
        <v>107</v>
      </c>
      <c r="B124" s="2" t="s">
        <v>330</v>
      </c>
      <c r="C124" s="15" t="s">
        <v>152</v>
      </c>
      <c r="D124" s="21"/>
      <c r="E124" s="21">
        <v>887</v>
      </c>
      <c r="F124" s="2" t="s">
        <v>73</v>
      </c>
      <c r="G124" s="21">
        <v>922</v>
      </c>
      <c r="H124" s="26">
        <v>66.436000000000007</v>
      </c>
      <c r="I124" s="26">
        <v>67.203999999999994</v>
      </c>
      <c r="J124" s="26">
        <v>68.334999999999994</v>
      </c>
      <c r="K124" s="26">
        <v>68.989999999999995</v>
      </c>
      <c r="L124" s="26">
        <v>69.603999999999999</v>
      </c>
      <c r="M124" s="26">
        <v>70.186000000000007</v>
      </c>
      <c r="N124" s="26">
        <v>70.753</v>
      </c>
      <c r="O124" s="26">
        <v>71.290999999999997</v>
      </c>
      <c r="P124" s="26">
        <v>71.840999999999994</v>
      </c>
      <c r="Q124" s="26">
        <v>72.382999999999996</v>
      </c>
      <c r="R124" s="26">
        <v>72.938000000000002</v>
      </c>
      <c r="S124" s="26">
        <v>73.494</v>
      </c>
      <c r="T124" s="26">
        <v>74.058000000000007</v>
      </c>
      <c r="U124" s="26">
        <v>74.641999999999996</v>
      </c>
      <c r="V124" s="26">
        <v>75.241</v>
      </c>
      <c r="W124" s="26">
        <v>75.837999999999994</v>
      </c>
    </row>
    <row r="125" spans="1:23" ht="12" x14ac:dyDescent="0.2">
      <c r="A125" s="9">
        <v>108</v>
      </c>
      <c r="B125" s="10" t="s">
        <v>330</v>
      </c>
      <c r="C125" s="11" t="s">
        <v>297</v>
      </c>
      <c r="D125" s="23"/>
      <c r="E125" s="23">
        <v>921</v>
      </c>
      <c r="F125" s="10" t="s">
        <v>69</v>
      </c>
      <c r="G125" s="23">
        <v>1828</v>
      </c>
      <c r="H125" s="28">
        <v>70.593396833242707</v>
      </c>
      <c r="I125" s="28">
        <v>71.586269692783702</v>
      </c>
      <c r="J125" s="28">
        <v>72.473216924191604</v>
      </c>
      <c r="K125" s="28">
        <v>73.283441114431795</v>
      </c>
      <c r="L125" s="28">
        <v>74.049769434618497</v>
      </c>
      <c r="M125" s="28">
        <v>74.790875561726097</v>
      </c>
      <c r="N125" s="28">
        <v>75.507550809686705</v>
      </c>
      <c r="O125" s="28">
        <v>76.205282643558803</v>
      </c>
      <c r="P125" s="28">
        <v>76.875768404152396</v>
      </c>
      <c r="Q125" s="28">
        <v>77.544180991307201</v>
      </c>
      <c r="R125" s="28">
        <v>78.206003135594699</v>
      </c>
      <c r="S125" s="28">
        <v>78.867573539509195</v>
      </c>
      <c r="T125" s="28">
        <v>79.524504090506099</v>
      </c>
      <c r="U125" s="28">
        <v>80.186072333844393</v>
      </c>
      <c r="V125" s="28">
        <v>80.833770942404996</v>
      </c>
      <c r="W125" s="28">
        <v>81.485026274110595</v>
      </c>
    </row>
    <row r="126" spans="1:23" ht="12" x14ac:dyDescent="0.2">
      <c r="A126" s="12">
        <v>109</v>
      </c>
      <c r="B126" s="13" t="s">
        <v>330</v>
      </c>
      <c r="C126" s="14" t="s">
        <v>153</v>
      </c>
      <c r="D126" s="24"/>
      <c r="E126" s="24">
        <v>5500</v>
      </c>
      <c r="F126" s="13" t="s">
        <v>71</v>
      </c>
      <c r="G126" s="24">
        <v>921</v>
      </c>
      <c r="H126" s="29">
        <v>72.303214342513002</v>
      </c>
      <c r="I126" s="29">
        <v>72.935273404881301</v>
      </c>
      <c r="J126" s="29">
        <v>73.553111316544999</v>
      </c>
      <c r="K126" s="29">
        <v>74.164656710105206</v>
      </c>
      <c r="L126" s="29">
        <v>74.771299961960594</v>
      </c>
      <c r="M126" s="29">
        <v>75.378892471510397</v>
      </c>
      <c r="N126" s="29">
        <v>75.991888257207904</v>
      </c>
      <c r="O126" s="29">
        <v>76.620371445881702</v>
      </c>
      <c r="P126" s="29">
        <v>77.249025489904795</v>
      </c>
      <c r="Q126" s="29">
        <v>77.897286824421897</v>
      </c>
      <c r="R126" s="29">
        <v>78.559297455846107</v>
      </c>
      <c r="S126" s="29">
        <v>79.236462891753405</v>
      </c>
      <c r="T126" s="29">
        <v>79.913442841112598</v>
      </c>
      <c r="U126" s="29">
        <v>80.598826708351496</v>
      </c>
      <c r="V126" s="29">
        <v>81.284859037671396</v>
      </c>
      <c r="W126" s="29">
        <v>81.946867228312797</v>
      </c>
    </row>
    <row r="127" spans="1:23" ht="12" x14ac:dyDescent="0.2">
      <c r="A127" s="1">
        <v>110</v>
      </c>
      <c r="B127" s="2" t="s">
        <v>330</v>
      </c>
      <c r="C127" s="15" t="s">
        <v>154</v>
      </c>
      <c r="D127" s="21"/>
      <c r="E127" s="21">
        <v>398</v>
      </c>
      <c r="F127" s="2" t="s">
        <v>73</v>
      </c>
      <c r="G127" s="21">
        <v>5500</v>
      </c>
      <c r="H127" s="26">
        <v>73.894999999999996</v>
      </c>
      <c r="I127" s="26">
        <v>74.563000000000002</v>
      </c>
      <c r="J127" s="26">
        <v>75.248000000000005</v>
      </c>
      <c r="K127" s="26">
        <v>75.930000000000007</v>
      </c>
      <c r="L127" s="26">
        <v>76.62</v>
      </c>
      <c r="M127" s="26">
        <v>77.323999999999998</v>
      </c>
      <c r="N127" s="26">
        <v>78.033000000000001</v>
      </c>
      <c r="O127" s="26">
        <v>78.757999999999996</v>
      </c>
      <c r="P127" s="26">
        <v>79.489000000000004</v>
      </c>
      <c r="Q127" s="26">
        <v>80.22</v>
      </c>
      <c r="R127" s="26">
        <v>80.950999999999993</v>
      </c>
      <c r="S127" s="26">
        <v>81.668999999999997</v>
      </c>
      <c r="T127" s="26">
        <v>82.346999999999994</v>
      </c>
      <c r="U127" s="26">
        <v>82.989000000000004</v>
      </c>
      <c r="V127" s="26">
        <v>83.605000000000004</v>
      </c>
      <c r="W127" s="26">
        <v>84.194000000000003</v>
      </c>
    </row>
    <row r="128" spans="1:23" ht="12" x14ac:dyDescent="0.2">
      <c r="A128" s="1">
        <v>111</v>
      </c>
      <c r="B128" s="2" t="s">
        <v>330</v>
      </c>
      <c r="C128" s="15" t="s">
        <v>155</v>
      </c>
      <c r="D128" s="21"/>
      <c r="E128" s="21">
        <v>417</v>
      </c>
      <c r="F128" s="2" t="s">
        <v>73</v>
      </c>
      <c r="G128" s="21">
        <v>5500</v>
      </c>
      <c r="H128" s="26">
        <v>71.951999999999998</v>
      </c>
      <c r="I128" s="26">
        <v>72.679000000000002</v>
      </c>
      <c r="J128" s="26">
        <v>73.364999999999995</v>
      </c>
      <c r="K128" s="26">
        <v>74.040999999999997</v>
      </c>
      <c r="L128" s="26">
        <v>74.724000000000004</v>
      </c>
      <c r="M128" s="26">
        <v>75.415000000000006</v>
      </c>
      <c r="N128" s="26">
        <v>76.114999999999995</v>
      </c>
      <c r="O128" s="26">
        <v>76.813999999999993</v>
      </c>
      <c r="P128" s="26">
        <v>77.528000000000006</v>
      </c>
      <c r="Q128" s="26">
        <v>78.239000000000004</v>
      </c>
      <c r="R128" s="26">
        <v>78.962999999999994</v>
      </c>
      <c r="S128" s="26">
        <v>79.694999999999993</v>
      </c>
      <c r="T128" s="26">
        <v>80.426000000000002</v>
      </c>
      <c r="U128" s="26">
        <v>81.143000000000001</v>
      </c>
      <c r="V128" s="26">
        <v>81.855000000000004</v>
      </c>
      <c r="W128" s="26">
        <v>82.534999999999997</v>
      </c>
    </row>
    <row r="129" spans="1:23" ht="12" x14ac:dyDescent="0.2">
      <c r="A129" s="1">
        <v>112</v>
      </c>
      <c r="B129" s="2" t="s">
        <v>330</v>
      </c>
      <c r="C129" s="15" t="s">
        <v>156</v>
      </c>
      <c r="D129" s="21"/>
      <c r="E129" s="21">
        <v>762</v>
      </c>
      <c r="F129" s="2" t="s">
        <v>73</v>
      </c>
      <c r="G129" s="21">
        <v>5500</v>
      </c>
      <c r="H129" s="26">
        <v>71.760000000000005</v>
      </c>
      <c r="I129" s="26">
        <v>72.680999999999997</v>
      </c>
      <c r="J129" s="26">
        <v>73.534999999999997</v>
      </c>
      <c r="K129" s="26">
        <v>74.349000000000004</v>
      </c>
      <c r="L129" s="26">
        <v>75.117000000000004</v>
      </c>
      <c r="M129" s="26">
        <v>75.858000000000004</v>
      </c>
      <c r="N129" s="26">
        <v>76.584999999999994</v>
      </c>
      <c r="O129" s="26">
        <v>77.293000000000006</v>
      </c>
      <c r="P129" s="26">
        <v>78.003</v>
      </c>
      <c r="Q129" s="26">
        <v>78.703000000000003</v>
      </c>
      <c r="R129" s="26">
        <v>79.391000000000005</v>
      </c>
      <c r="S129" s="26">
        <v>80.078000000000003</v>
      </c>
      <c r="T129" s="26">
        <v>80.754999999999995</v>
      </c>
      <c r="U129" s="26">
        <v>81.427999999999997</v>
      </c>
      <c r="V129" s="26">
        <v>82.081000000000003</v>
      </c>
      <c r="W129" s="26">
        <v>82.73</v>
      </c>
    </row>
    <row r="130" spans="1:23" ht="12" x14ac:dyDescent="0.2">
      <c r="A130" s="1">
        <v>113</v>
      </c>
      <c r="B130" s="2" t="s">
        <v>330</v>
      </c>
      <c r="C130" s="15" t="s">
        <v>157</v>
      </c>
      <c r="D130" s="21"/>
      <c r="E130" s="21">
        <v>795</v>
      </c>
      <c r="F130" s="2" t="s">
        <v>73</v>
      </c>
      <c r="G130" s="21">
        <v>5500</v>
      </c>
      <c r="H130" s="26">
        <v>68.628</v>
      </c>
      <c r="I130" s="26">
        <v>69.242000000000004</v>
      </c>
      <c r="J130" s="26">
        <v>69.84</v>
      </c>
      <c r="K130" s="26">
        <v>70.415000000000006</v>
      </c>
      <c r="L130" s="26">
        <v>70.998999999999995</v>
      </c>
      <c r="M130" s="26">
        <v>71.572999999999993</v>
      </c>
      <c r="N130" s="26">
        <v>72.165000000000006</v>
      </c>
      <c r="O130" s="26">
        <v>72.760999999999996</v>
      </c>
      <c r="P130" s="26">
        <v>73.372</v>
      </c>
      <c r="Q130" s="26">
        <v>73.998000000000005</v>
      </c>
      <c r="R130" s="26">
        <v>74.635000000000005</v>
      </c>
      <c r="S130" s="26">
        <v>75.278000000000006</v>
      </c>
      <c r="T130" s="26">
        <v>75.929000000000002</v>
      </c>
      <c r="U130" s="26">
        <v>76.602999999999994</v>
      </c>
      <c r="V130" s="26">
        <v>77.281000000000006</v>
      </c>
      <c r="W130" s="26">
        <v>77.963999999999999</v>
      </c>
    </row>
    <row r="131" spans="1:23" ht="12" x14ac:dyDescent="0.2">
      <c r="A131" s="1">
        <v>114</v>
      </c>
      <c r="B131" s="2" t="s">
        <v>330</v>
      </c>
      <c r="C131" s="15" t="s">
        <v>158</v>
      </c>
      <c r="D131" s="21"/>
      <c r="E131" s="21">
        <v>860</v>
      </c>
      <c r="F131" s="2" t="s">
        <v>73</v>
      </c>
      <c r="G131" s="21">
        <v>5500</v>
      </c>
      <c r="H131" s="26">
        <v>72.043999999999997</v>
      </c>
      <c r="I131" s="26">
        <v>72.558999999999997</v>
      </c>
      <c r="J131" s="26">
        <v>73.075000000000003</v>
      </c>
      <c r="K131" s="26">
        <v>73.611000000000004</v>
      </c>
      <c r="L131" s="26">
        <v>74.153999999999996</v>
      </c>
      <c r="M131" s="26">
        <v>74.703000000000003</v>
      </c>
      <c r="N131" s="26">
        <v>75.263000000000005</v>
      </c>
      <c r="O131" s="26">
        <v>75.849000000000004</v>
      </c>
      <c r="P131" s="26">
        <v>76.421999999999997</v>
      </c>
      <c r="Q131" s="26">
        <v>77.025000000000006</v>
      </c>
      <c r="R131" s="26">
        <v>77.644000000000005</v>
      </c>
      <c r="S131" s="26">
        <v>78.271000000000001</v>
      </c>
      <c r="T131" s="26">
        <v>78.900000000000006</v>
      </c>
      <c r="U131" s="26">
        <v>79.551000000000002</v>
      </c>
      <c r="V131" s="26">
        <v>80.218000000000004</v>
      </c>
      <c r="W131" s="26">
        <v>80.867999999999995</v>
      </c>
    </row>
    <row r="132" spans="1:23" ht="12" x14ac:dyDescent="0.2">
      <c r="A132" s="12">
        <v>115</v>
      </c>
      <c r="B132" s="13" t="s">
        <v>330</v>
      </c>
      <c r="C132" s="14" t="s">
        <v>159</v>
      </c>
      <c r="D132" s="24"/>
      <c r="E132" s="24">
        <v>5501</v>
      </c>
      <c r="F132" s="13" t="s">
        <v>71</v>
      </c>
      <c r="G132" s="24">
        <v>921</v>
      </c>
      <c r="H132" s="29">
        <v>70.523219662250099</v>
      </c>
      <c r="I132" s="29">
        <v>71.531261840587405</v>
      </c>
      <c r="J132" s="29">
        <v>72.426945309614894</v>
      </c>
      <c r="K132" s="29">
        <v>73.241505252613706</v>
      </c>
      <c r="L132" s="29">
        <v>74.011995220805204</v>
      </c>
      <c r="M132" s="29">
        <v>74.758848447375499</v>
      </c>
      <c r="N132" s="29">
        <v>75.480617513373204</v>
      </c>
      <c r="O132" s="29">
        <v>76.180873672989804</v>
      </c>
      <c r="P132" s="29">
        <v>76.851900929698999</v>
      </c>
      <c r="Q132" s="29">
        <v>77.520284775746006</v>
      </c>
      <c r="R132" s="29">
        <v>78.181887448219996</v>
      </c>
      <c r="S132" s="29">
        <v>78.8430274479757</v>
      </c>
      <c r="T132" s="29">
        <v>79.499515070062202</v>
      </c>
      <c r="U132" s="29">
        <v>80.160602449444198</v>
      </c>
      <c r="V132" s="29">
        <v>80.806962887726996</v>
      </c>
      <c r="W132" s="29">
        <v>81.457824730951998</v>
      </c>
    </row>
    <row r="133" spans="1:23" ht="12" x14ac:dyDescent="0.2">
      <c r="A133" s="1">
        <v>116</v>
      </c>
      <c r="B133" s="2" t="s">
        <v>330</v>
      </c>
      <c r="C133" s="15" t="s">
        <v>160</v>
      </c>
      <c r="D133" s="21"/>
      <c r="E133" s="21">
        <v>4</v>
      </c>
      <c r="F133" s="2" t="s">
        <v>73</v>
      </c>
      <c r="G133" s="21">
        <v>5501</v>
      </c>
      <c r="H133" s="26">
        <v>65.974999999999994</v>
      </c>
      <c r="I133" s="26">
        <v>67.381</v>
      </c>
      <c r="J133" s="26">
        <v>68.55</v>
      </c>
      <c r="K133" s="26">
        <v>69.572999999999993</v>
      </c>
      <c r="L133" s="26">
        <v>70.471999999999994</v>
      </c>
      <c r="M133" s="26">
        <v>71.277000000000001</v>
      </c>
      <c r="N133" s="26">
        <v>72.040000000000006</v>
      </c>
      <c r="O133" s="26">
        <v>72.753</v>
      </c>
      <c r="P133" s="26">
        <v>73.447999999999993</v>
      </c>
      <c r="Q133" s="26">
        <v>74.14</v>
      </c>
      <c r="R133" s="26">
        <v>74.811000000000007</v>
      </c>
      <c r="S133" s="26">
        <v>75.507000000000005</v>
      </c>
      <c r="T133" s="26">
        <v>76.186999999999998</v>
      </c>
      <c r="U133" s="26">
        <v>76.876999999999995</v>
      </c>
      <c r="V133" s="26">
        <v>77.555000000000007</v>
      </c>
      <c r="W133" s="26">
        <v>78.248000000000005</v>
      </c>
    </row>
    <row r="134" spans="1:23" ht="12" x14ac:dyDescent="0.2">
      <c r="A134" s="1">
        <v>117</v>
      </c>
      <c r="B134" s="2" t="s">
        <v>330</v>
      </c>
      <c r="C134" s="15" t="s">
        <v>161</v>
      </c>
      <c r="D134" s="21"/>
      <c r="E134" s="21">
        <v>50</v>
      </c>
      <c r="F134" s="2" t="s">
        <v>73</v>
      </c>
      <c r="G134" s="21">
        <v>5501</v>
      </c>
      <c r="H134" s="26">
        <v>73.566000000000003</v>
      </c>
      <c r="I134" s="26">
        <v>74.825000000000003</v>
      </c>
      <c r="J134" s="26">
        <v>75.944999999999993</v>
      </c>
      <c r="K134" s="26">
        <v>76.981999999999999</v>
      </c>
      <c r="L134" s="26">
        <v>77.957999999999998</v>
      </c>
      <c r="M134" s="26">
        <v>78.879000000000005</v>
      </c>
      <c r="N134" s="26">
        <v>79.774000000000001</v>
      </c>
      <c r="O134" s="26">
        <v>80.64</v>
      </c>
      <c r="P134" s="26">
        <v>81.453000000000003</v>
      </c>
      <c r="Q134" s="26">
        <v>82.251999999999995</v>
      </c>
      <c r="R134" s="26">
        <v>83.010999999999996</v>
      </c>
      <c r="S134" s="26">
        <v>83.731999999999999</v>
      </c>
      <c r="T134" s="26">
        <v>84.384</v>
      </c>
      <c r="U134" s="26">
        <v>84.981999999999999</v>
      </c>
      <c r="V134" s="26">
        <v>85.546999999999997</v>
      </c>
      <c r="W134" s="26">
        <v>86.081999999999994</v>
      </c>
    </row>
    <row r="135" spans="1:23" ht="12" x14ac:dyDescent="0.2">
      <c r="A135" s="1">
        <v>118</v>
      </c>
      <c r="B135" s="2" t="s">
        <v>330</v>
      </c>
      <c r="C135" s="15" t="s">
        <v>162</v>
      </c>
      <c r="D135" s="21"/>
      <c r="E135" s="21">
        <v>64</v>
      </c>
      <c r="F135" s="2" t="s">
        <v>73</v>
      </c>
      <c r="G135" s="21">
        <v>5501</v>
      </c>
      <c r="H135" s="26">
        <v>72.769000000000005</v>
      </c>
      <c r="I135" s="26">
        <v>73.971000000000004</v>
      </c>
      <c r="J135" s="26">
        <v>75.004999999999995</v>
      </c>
      <c r="K135" s="26">
        <v>75.938999999999993</v>
      </c>
      <c r="L135" s="26">
        <v>76.790999999999997</v>
      </c>
      <c r="M135" s="26">
        <v>77.588999999999999</v>
      </c>
      <c r="N135" s="26">
        <v>78.358000000000004</v>
      </c>
      <c r="O135" s="26">
        <v>79.087999999999994</v>
      </c>
      <c r="P135" s="26">
        <v>79.814999999999998</v>
      </c>
      <c r="Q135" s="26">
        <v>80.528000000000006</v>
      </c>
      <c r="R135" s="26">
        <v>81.215999999999994</v>
      </c>
      <c r="S135" s="26">
        <v>81.89</v>
      </c>
      <c r="T135" s="26">
        <v>82.563999999999993</v>
      </c>
      <c r="U135" s="26">
        <v>83.188999999999993</v>
      </c>
      <c r="V135" s="26">
        <v>83.784999999999997</v>
      </c>
      <c r="W135" s="26">
        <v>84.366</v>
      </c>
    </row>
    <row r="136" spans="1:23" ht="12" x14ac:dyDescent="0.2">
      <c r="A136" s="1">
        <v>119</v>
      </c>
      <c r="B136" s="2" t="s">
        <v>330</v>
      </c>
      <c r="C136" s="15" t="s">
        <v>163</v>
      </c>
      <c r="D136" s="21"/>
      <c r="E136" s="21">
        <v>356</v>
      </c>
      <c r="F136" s="2" t="s">
        <v>73</v>
      </c>
      <c r="G136" s="21">
        <v>5501</v>
      </c>
      <c r="H136" s="26">
        <v>70.421000000000006</v>
      </c>
      <c r="I136" s="26">
        <v>71.432000000000002</v>
      </c>
      <c r="J136" s="26">
        <v>72.317999999999998</v>
      </c>
      <c r="K136" s="26">
        <v>73.122</v>
      </c>
      <c r="L136" s="26">
        <v>73.885000000000005</v>
      </c>
      <c r="M136" s="26">
        <v>74.623000000000005</v>
      </c>
      <c r="N136" s="26">
        <v>75.338999999999999</v>
      </c>
      <c r="O136" s="26">
        <v>76.05</v>
      </c>
      <c r="P136" s="26">
        <v>76.747</v>
      </c>
      <c r="Q136" s="26">
        <v>77.448999999999998</v>
      </c>
      <c r="R136" s="26">
        <v>78.156000000000006</v>
      </c>
      <c r="S136" s="26">
        <v>78.866</v>
      </c>
      <c r="T136" s="26">
        <v>79.572000000000003</v>
      </c>
      <c r="U136" s="26">
        <v>80.284999999999997</v>
      </c>
      <c r="V136" s="26">
        <v>80.977999999999994</v>
      </c>
      <c r="W136" s="26">
        <v>81.680000000000007</v>
      </c>
    </row>
    <row r="137" spans="1:23" ht="12" x14ac:dyDescent="0.2">
      <c r="A137" s="1">
        <v>120</v>
      </c>
      <c r="B137" s="2" t="s">
        <v>330</v>
      </c>
      <c r="C137" s="15" t="s">
        <v>164</v>
      </c>
      <c r="D137" s="21"/>
      <c r="E137" s="21">
        <v>364</v>
      </c>
      <c r="F137" s="2" t="s">
        <v>73</v>
      </c>
      <c r="G137" s="21">
        <v>5501</v>
      </c>
      <c r="H137" s="26">
        <v>77.33</v>
      </c>
      <c r="I137" s="26">
        <v>78.254000000000005</v>
      </c>
      <c r="J137" s="26">
        <v>79.131</v>
      </c>
      <c r="K137" s="26">
        <v>79.960999999999999</v>
      </c>
      <c r="L137" s="26">
        <v>80.772999999999996</v>
      </c>
      <c r="M137" s="26">
        <v>81.55</v>
      </c>
      <c r="N137" s="26">
        <v>82.304000000000002</v>
      </c>
      <c r="O137" s="26">
        <v>83.027000000000001</v>
      </c>
      <c r="P137" s="26">
        <v>83.707999999999998</v>
      </c>
      <c r="Q137" s="26">
        <v>84.338999999999999</v>
      </c>
      <c r="R137" s="26">
        <v>84.935000000000002</v>
      </c>
      <c r="S137" s="26">
        <v>85.492999999999995</v>
      </c>
      <c r="T137" s="26">
        <v>86.010999999999996</v>
      </c>
      <c r="U137" s="26">
        <v>86.548000000000002</v>
      </c>
      <c r="V137" s="26">
        <v>87.072000000000003</v>
      </c>
      <c r="W137" s="26">
        <v>87.605000000000004</v>
      </c>
    </row>
    <row r="138" spans="1:23" ht="12" x14ac:dyDescent="0.2">
      <c r="A138" s="1">
        <v>121</v>
      </c>
      <c r="B138" s="2" t="s">
        <v>330</v>
      </c>
      <c r="C138" s="15" t="s">
        <v>165</v>
      </c>
      <c r="D138" s="21"/>
      <c r="E138" s="21">
        <v>462</v>
      </c>
      <c r="F138" s="2" t="s">
        <v>73</v>
      </c>
      <c r="G138" s="21">
        <v>5501</v>
      </c>
      <c r="H138" s="26">
        <v>79.888000000000005</v>
      </c>
      <c r="I138" s="26">
        <v>81.153999999999996</v>
      </c>
      <c r="J138" s="26">
        <v>82.278000000000006</v>
      </c>
      <c r="K138" s="26">
        <v>83.293000000000006</v>
      </c>
      <c r="L138" s="26">
        <v>84.188999999999993</v>
      </c>
      <c r="M138" s="26">
        <v>84.953999999999994</v>
      </c>
      <c r="N138" s="26">
        <v>85.623999999999995</v>
      </c>
      <c r="O138" s="26">
        <v>86.236000000000004</v>
      </c>
      <c r="P138" s="26">
        <v>86.843000000000004</v>
      </c>
      <c r="Q138" s="26">
        <v>87.435000000000002</v>
      </c>
      <c r="R138" s="26">
        <v>88.012</v>
      </c>
      <c r="S138" s="26">
        <v>88.596000000000004</v>
      </c>
      <c r="T138" s="26">
        <v>89.17</v>
      </c>
      <c r="U138" s="26">
        <v>89.739000000000004</v>
      </c>
      <c r="V138" s="26">
        <v>90.313000000000002</v>
      </c>
      <c r="W138" s="26">
        <v>90.861999999999995</v>
      </c>
    </row>
    <row r="139" spans="1:23" ht="12" x14ac:dyDescent="0.2">
      <c r="A139" s="1">
        <v>122</v>
      </c>
      <c r="B139" s="2" t="s">
        <v>330</v>
      </c>
      <c r="C139" s="15" t="s">
        <v>166</v>
      </c>
      <c r="D139" s="21"/>
      <c r="E139" s="21">
        <v>524</v>
      </c>
      <c r="F139" s="2" t="s">
        <v>73</v>
      </c>
      <c r="G139" s="21">
        <v>5501</v>
      </c>
      <c r="H139" s="26">
        <v>71.738</v>
      </c>
      <c r="I139" s="26">
        <v>72.866</v>
      </c>
      <c r="J139" s="26">
        <v>73.89</v>
      </c>
      <c r="K139" s="26">
        <v>74.849000000000004</v>
      </c>
      <c r="L139" s="26">
        <v>75.736000000000004</v>
      </c>
      <c r="M139" s="26">
        <v>76.585999999999999</v>
      </c>
      <c r="N139" s="26">
        <v>77.397000000000006</v>
      </c>
      <c r="O139" s="26">
        <v>78.158000000000001</v>
      </c>
      <c r="P139" s="26">
        <v>78.911000000000001</v>
      </c>
      <c r="Q139" s="26">
        <v>79.625</v>
      </c>
      <c r="R139" s="26">
        <v>80.320999999999998</v>
      </c>
      <c r="S139" s="26">
        <v>81.013999999999996</v>
      </c>
      <c r="T139" s="26">
        <v>81.703000000000003</v>
      </c>
      <c r="U139" s="26">
        <v>82.382000000000005</v>
      </c>
      <c r="V139" s="26">
        <v>83.036000000000001</v>
      </c>
      <c r="W139" s="26">
        <v>83.664000000000001</v>
      </c>
    </row>
    <row r="140" spans="1:23" ht="12" x14ac:dyDescent="0.2">
      <c r="A140" s="1">
        <v>123</v>
      </c>
      <c r="B140" s="2" t="s">
        <v>330</v>
      </c>
      <c r="C140" s="15" t="s">
        <v>167</v>
      </c>
      <c r="D140" s="21"/>
      <c r="E140" s="21">
        <v>586</v>
      </c>
      <c r="F140" s="2" t="s">
        <v>73</v>
      </c>
      <c r="G140" s="21">
        <v>5501</v>
      </c>
      <c r="H140" s="26">
        <v>67.793999999999997</v>
      </c>
      <c r="I140" s="26">
        <v>68.519000000000005</v>
      </c>
      <c r="J140" s="26">
        <v>69.210999999999999</v>
      </c>
      <c r="K140" s="26">
        <v>69.864999999999995</v>
      </c>
      <c r="L140" s="26">
        <v>70.495999999999995</v>
      </c>
      <c r="M140" s="26">
        <v>71.113</v>
      </c>
      <c r="N140" s="26">
        <v>71.721999999999994</v>
      </c>
      <c r="O140" s="26">
        <v>72.313999999999993</v>
      </c>
      <c r="P140" s="26">
        <v>72.896000000000001</v>
      </c>
      <c r="Q140" s="26">
        <v>73.504000000000005</v>
      </c>
      <c r="R140" s="26">
        <v>74.114000000000004</v>
      </c>
      <c r="S140" s="26">
        <v>74.736999999999995</v>
      </c>
      <c r="T140" s="26">
        <v>75.381</v>
      </c>
      <c r="U140" s="26">
        <v>76.034999999999997</v>
      </c>
      <c r="V140" s="26">
        <v>76.706000000000003</v>
      </c>
      <c r="W140" s="26">
        <v>77.382999999999996</v>
      </c>
    </row>
    <row r="141" spans="1:23" ht="12" x14ac:dyDescent="0.2">
      <c r="A141" s="1">
        <v>124</v>
      </c>
      <c r="B141" s="2" t="s">
        <v>330</v>
      </c>
      <c r="C141" s="15" t="s">
        <v>168</v>
      </c>
      <c r="D141" s="21"/>
      <c r="E141" s="21">
        <v>144</v>
      </c>
      <c r="F141" s="2" t="s">
        <v>73</v>
      </c>
      <c r="G141" s="21">
        <v>5501</v>
      </c>
      <c r="H141" s="26">
        <v>77.561000000000007</v>
      </c>
      <c r="I141" s="26">
        <v>78.394000000000005</v>
      </c>
      <c r="J141" s="26">
        <v>79.224000000000004</v>
      </c>
      <c r="K141" s="26">
        <v>80.037000000000006</v>
      </c>
      <c r="L141" s="26">
        <v>80.849999999999994</v>
      </c>
      <c r="M141" s="26">
        <v>81.638999999999996</v>
      </c>
      <c r="N141" s="26">
        <v>82.424000000000007</v>
      </c>
      <c r="O141" s="26">
        <v>83.152000000000001</v>
      </c>
      <c r="P141" s="26">
        <v>83.822999999999993</v>
      </c>
      <c r="Q141" s="26">
        <v>84.447000000000003</v>
      </c>
      <c r="R141" s="26">
        <v>85.033000000000001</v>
      </c>
      <c r="S141" s="26">
        <v>85.6</v>
      </c>
      <c r="T141" s="26">
        <v>86.156999999999996</v>
      </c>
      <c r="U141" s="26">
        <v>86.698999999999998</v>
      </c>
      <c r="V141" s="26">
        <v>87.233000000000004</v>
      </c>
      <c r="W141" s="26">
        <v>87.769000000000005</v>
      </c>
    </row>
    <row r="142" spans="1:23" ht="12" x14ac:dyDescent="0.2">
      <c r="A142" s="9">
        <v>125</v>
      </c>
      <c r="B142" s="10" t="s">
        <v>330</v>
      </c>
      <c r="C142" s="11" t="s">
        <v>298</v>
      </c>
      <c r="D142" s="23"/>
      <c r="E142" s="23">
        <v>1832</v>
      </c>
      <c r="F142" s="10" t="s">
        <v>69</v>
      </c>
      <c r="G142" s="23">
        <v>1828</v>
      </c>
      <c r="H142" s="28">
        <v>77.012546348938997</v>
      </c>
      <c r="I142" s="28">
        <v>77.734983343096104</v>
      </c>
      <c r="J142" s="28">
        <v>78.438970779188907</v>
      </c>
      <c r="K142" s="28">
        <v>79.1186628116332</v>
      </c>
      <c r="L142" s="28">
        <v>79.7993442767104</v>
      </c>
      <c r="M142" s="28">
        <v>80.476777520335006</v>
      </c>
      <c r="N142" s="28">
        <v>81.144086085662096</v>
      </c>
      <c r="O142" s="28">
        <v>81.795192926111298</v>
      </c>
      <c r="P142" s="28">
        <v>82.431642523654801</v>
      </c>
      <c r="Q142" s="28">
        <v>83.033371119232598</v>
      </c>
      <c r="R142" s="28">
        <v>83.608047361289707</v>
      </c>
      <c r="S142" s="28">
        <v>84.162781149278203</v>
      </c>
      <c r="T142" s="28">
        <v>84.705191207863805</v>
      </c>
      <c r="U142" s="28">
        <v>85.256773560407098</v>
      </c>
      <c r="V142" s="28">
        <v>85.807285906527298</v>
      </c>
      <c r="W142" s="28">
        <v>86.356728818191996</v>
      </c>
    </row>
    <row r="143" spans="1:23" ht="12" x14ac:dyDescent="0.2">
      <c r="A143" s="12">
        <v>126</v>
      </c>
      <c r="B143" s="13" t="s">
        <v>330</v>
      </c>
      <c r="C143" s="14" t="s">
        <v>169</v>
      </c>
      <c r="D143" s="24"/>
      <c r="E143" s="24">
        <v>906</v>
      </c>
      <c r="F143" s="13" t="s">
        <v>71</v>
      </c>
      <c r="G143" s="24">
        <v>1832</v>
      </c>
      <c r="H143" s="29">
        <v>78.529607341640698</v>
      </c>
      <c r="I143" s="29">
        <v>79.269201461117405</v>
      </c>
      <c r="J143" s="29">
        <v>79.983462735928995</v>
      </c>
      <c r="K143" s="29">
        <v>80.690628119388904</v>
      </c>
      <c r="L143" s="29">
        <v>81.408271464691495</v>
      </c>
      <c r="M143" s="29">
        <v>82.138010410615095</v>
      </c>
      <c r="N143" s="29">
        <v>82.859666771975895</v>
      </c>
      <c r="O143" s="29">
        <v>83.564162390826894</v>
      </c>
      <c r="P143" s="29">
        <v>84.240589072788495</v>
      </c>
      <c r="Q143" s="29">
        <v>84.857961061522701</v>
      </c>
      <c r="R143" s="29">
        <v>85.435206267436598</v>
      </c>
      <c r="S143" s="29">
        <v>85.981419541026995</v>
      </c>
      <c r="T143" s="29">
        <v>86.504659931497301</v>
      </c>
      <c r="U143" s="29">
        <v>87.0279404759915</v>
      </c>
      <c r="V143" s="29">
        <v>87.545302819356905</v>
      </c>
      <c r="W143" s="29">
        <v>88.064072640985202</v>
      </c>
    </row>
    <row r="144" spans="1:23" ht="12" x14ac:dyDescent="0.2">
      <c r="A144" s="1">
        <v>127</v>
      </c>
      <c r="B144" s="2" t="s">
        <v>330</v>
      </c>
      <c r="C144" s="15" t="s">
        <v>170</v>
      </c>
      <c r="D144" s="21">
        <v>8</v>
      </c>
      <c r="E144" s="21">
        <v>156</v>
      </c>
      <c r="F144" s="2" t="s">
        <v>73</v>
      </c>
      <c r="G144" s="21">
        <v>906</v>
      </c>
      <c r="H144" s="26">
        <v>77.471999999999994</v>
      </c>
      <c r="I144" s="26">
        <v>78.311999999999998</v>
      </c>
      <c r="J144" s="26">
        <v>79.13</v>
      </c>
      <c r="K144" s="26">
        <v>79.936999999999998</v>
      </c>
      <c r="L144" s="26">
        <v>80.733000000000004</v>
      </c>
      <c r="M144" s="26">
        <v>81.518000000000001</v>
      </c>
      <c r="N144" s="26">
        <v>82.278000000000006</v>
      </c>
      <c r="O144" s="26">
        <v>83.018000000000001</v>
      </c>
      <c r="P144" s="26">
        <v>83.722999999999999</v>
      </c>
      <c r="Q144" s="26">
        <v>84.364000000000004</v>
      </c>
      <c r="R144" s="26">
        <v>84.962000000000003</v>
      </c>
      <c r="S144" s="26">
        <v>85.518000000000001</v>
      </c>
      <c r="T144" s="26">
        <v>86.037999999999997</v>
      </c>
      <c r="U144" s="26">
        <v>86.558000000000007</v>
      </c>
      <c r="V144" s="26">
        <v>87.081000000000003</v>
      </c>
      <c r="W144" s="26">
        <v>87.606999999999999</v>
      </c>
    </row>
    <row r="145" spans="1:23" ht="12" x14ac:dyDescent="0.2">
      <c r="A145" s="1">
        <v>128</v>
      </c>
      <c r="B145" s="2" t="s">
        <v>330</v>
      </c>
      <c r="C145" s="15" t="s">
        <v>171</v>
      </c>
      <c r="D145" s="21">
        <v>9</v>
      </c>
      <c r="E145" s="21">
        <v>344</v>
      </c>
      <c r="F145" s="2" t="s">
        <v>73</v>
      </c>
      <c r="G145" s="21">
        <v>906</v>
      </c>
      <c r="H145" s="26">
        <v>85.287000000000006</v>
      </c>
      <c r="I145" s="26">
        <v>85.941000000000003</v>
      </c>
      <c r="J145" s="26">
        <v>86.608000000000004</v>
      </c>
      <c r="K145" s="26">
        <v>87.272999999999996</v>
      </c>
      <c r="L145" s="26">
        <v>87.933999999999997</v>
      </c>
      <c r="M145" s="26">
        <v>88.584999999999994</v>
      </c>
      <c r="N145" s="26">
        <v>89.218000000000004</v>
      </c>
      <c r="O145" s="26">
        <v>89.825999999999993</v>
      </c>
      <c r="P145" s="26">
        <v>90.406000000000006</v>
      </c>
      <c r="Q145" s="26">
        <v>90.956999999999994</v>
      </c>
      <c r="R145" s="26">
        <v>91.477000000000004</v>
      </c>
      <c r="S145" s="26">
        <v>91.975999999999999</v>
      </c>
      <c r="T145" s="26">
        <v>92.471000000000004</v>
      </c>
      <c r="U145" s="26">
        <v>92.968999999999994</v>
      </c>
      <c r="V145" s="26">
        <v>93.481999999999999</v>
      </c>
      <c r="W145" s="26">
        <v>94.015000000000001</v>
      </c>
    </row>
    <row r="146" spans="1:23" ht="12" x14ac:dyDescent="0.2">
      <c r="A146" s="1">
        <v>129</v>
      </c>
      <c r="B146" s="2" t="s">
        <v>330</v>
      </c>
      <c r="C146" s="15" t="s">
        <v>172</v>
      </c>
      <c r="D146" s="21">
        <v>10</v>
      </c>
      <c r="E146" s="21">
        <v>446</v>
      </c>
      <c r="F146" s="2" t="s">
        <v>73</v>
      </c>
      <c r="G146" s="21">
        <v>906</v>
      </c>
      <c r="H146" s="26">
        <v>84.679000000000002</v>
      </c>
      <c r="I146" s="26">
        <v>85.328000000000003</v>
      </c>
      <c r="J146" s="26">
        <v>85.988</v>
      </c>
      <c r="K146" s="26">
        <v>86.644000000000005</v>
      </c>
      <c r="L146" s="26">
        <v>87.298000000000002</v>
      </c>
      <c r="M146" s="26">
        <v>87.936000000000007</v>
      </c>
      <c r="N146" s="26">
        <v>88.551000000000002</v>
      </c>
      <c r="O146" s="26">
        <v>89.126000000000005</v>
      </c>
      <c r="P146" s="26">
        <v>89.68</v>
      </c>
      <c r="Q146" s="26">
        <v>90.227999999999994</v>
      </c>
      <c r="R146" s="26">
        <v>90.771000000000001</v>
      </c>
      <c r="S146" s="26">
        <v>91.331000000000003</v>
      </c>
      <c r="T146" s="26">
        <v>91.876000000000005</v>
      </c>
      <c r="U146" s="26">
        <v>92.427999999999997</v>
      </c>
      <c r="V146" s="26">
        <v>92.977999999999994</v>
      </c>
      <c r="W146" s="26">
        <v>93.548000000000002</v>
      </c>
    </row>
    <row r="147" spans="1:23" ht="12" x14ac:dyDescent="0.2">
      <c r="A147" s="1">
        <v>130</v>
      </c>
      <c r="B147" s="2" t="s">
        <v>330</v>
      </c>
      <c r="C147" s="15" t="s">
        <v>173</v>
      </c>
      <c r="D147" s="21">
        <v>11</v>
      </c>
      <c r="E147" s="21">
        <v>158</v>
      </c>
      <c r="F147" s="2" t="s">
        <v>73</v>
      </c>
      <c r="G147" s="21">
        <v>906</v>
      </c>
      <c r="H147" s="26">
        <v>81.042000000000002</v>
      </c>
      <c r="I147" s="26">
        <v>81.876000000000005</v>
      </c>
      <c r="J147" s="26">
        <v>82.691000000000003</v>
      </c>
      <c r="K147" s="26">
        <v>83.441999999999993</v>
      </c>
      <c r="L147" s="26">
        <v>84.111999999999995</v>
      </c>
      <c r="M147" s="26">
        <v>84.734999999999999</v>
      </c>
      <c r="N147" s="26">
        <v>85.334000000000003</v>
      </c>
      <c r="O147" s="26">
        <v>85.917000000000002</v>
      </c>
      <c r="P147" s="26">
        <v>86.49</v>
      </c>
      <c r="Q147" s="26">
        <v>87.043000000000006</v>
      </c>
      <c r="R147" s="26">
        <v>87.599000000000004</v>
      </c>
      <c r="S147" s="26">
        <v>88.152000000000001</v>
      </c>
      <c r="T147" s="26">
        <v>88.71</v>
      </c>
      <c r="U147" s="26">
        <v>89.263000000000005</v>
      </c>
      <c r="V147" s="26">
        <v>89.81</v>
      </c>
      <c r="W147" s="26">
        <v>90.363</v>
      </c>
    </row>
    <row r="148" spans="1:23" ht="12" x14ac:dyDescent="0.2">
      <c r="A148" s="1">
        <v>131</v>
      </c>
      <c r="B148" s="2" t="s">
        <v>330</v>
      </c>
      <c r="C148" s="15" t="s">
        <v>174</v>
      </c>
      <c r="D148" s="21"/>
      <c r="E148" s="21">
        <v>408</v>
      </c>
      <c r="F148" s="2" t="s">
        <v>73</v>
      </c>
      <c r="G148" s="21">
        <v>906</v>
      </c>
      <c r="H148" s="26">
        <v>72.893000000000001</v>
      </c>
      <c r="I148" s="26">
        <v>73.795000000000002</v>
      </c>
      <c r="J148" s="26">
        <v>74.656000000000006</v>
      </c>
      <c r="K148" s="26">
        <v>75.494</v>
      </c>
      <c r="L148" s="26">
        <v>76.31</v>
      </c>
      <c r="M148" s="26">
        <v>77.122</v>
      </c>
      <c r="N148" s="26">
        <v>77.91</v>
      </c>
      <c r="O148" s="26">
        <v>78.712000000000003</v>
      </c>
      <c r="P148" s="26">
        <v>79.507000000000005</v>
      </c>
      <c r="Q148" s="26">
        <v>80.292000000000002</v>
      </c>
      <c r="R148" s="26">
        <v>81.073999999999998</v>
      </c>
      <c r="S148" s="26">
        <v>81.843000000000004</v>
      </c>
      <c r="T148" s="26">
        <v>82.581999999999994</v>
      </c>
      <c r="U148" s="26">
        <v>83.284000000000006</v>
      </c>
      <c r="V148" s="26">
        <v>83.92</v>
      </c>
      <c r="W148" s="26">
        <v>84.531000000000006</v>
      </c>
    </row>
    <row r="149" spans="1:23" ht="12" x14ac:dyDescent="0.2">
      <c r="A149" s="1">
        <v>132</v>
      </c>
      <c r="B149" s="2" t="s">
        <v>330</v>
      </c>
      <c r="C149" s="15" t="s">
        <v>175</v>
      </c>
      <c r="D149" s="21"/>
      <c r="E149" s="21">
        <v>392</v>
      </c>
      <c r="F149" s="2" t="s">
        <v>73</v>
      </c>
      <c r="G149" s="21">
        <v>906</v>
      </c>
      <c r="H149" s="26">
        <v>85.03</v>
      </c>
      <c r="I149" s="26">
        <v>85.619</v>
      </c>
      <c r="J149" s="26">
        <v>86.206000000000003</v>
      </c>
      <c r="K149" s="26">
        <v>86.787999999999997</v>
      </c>
      <c r="L149" s="26">
        <v>87.372</v>
      </c>
      <c r="M149" s="26">
        <v>87.941000000000003</v>
      </c>
      <c r="N149" s="26">
        <v>88.519000000000005</v>
      </c>
      <c r="O149" s="26">
        <v>89.069000000000003</v>
      </c>
      <c r="P149" s="26">
        <v>89.63</v>
      </c>
      <c r="Q149" s="26">
        <v>90.186000000000007</v>
      </c>
      <c r="R149" s="26">
        <v>90.736000000000004</v>
      </c>
      <c r="S149" s="26">
        <v>91.289000000000001</v>
      </c>
      <c r="T149" s="26">
        <v>91.843000000000004</v>
      </c>
      <c r="U149" s="26">
        <v>92.402000000000001</v>
      </c>
      <c r="V149" s="26">
        <v>92.947000000000003</v>
      </c>
      <c r="W149" s="26">
        <v>93.495000000000005</v>
      </c>
    </row>
    <row r="150" spans="1:23" ht="12" x14ac:dyDescent="0.2">
      <c r="A150" s="1">
        <v>133</v>
      </c>
      <c r="B150" s="2" t="s">
        <v>330</v>
      </c>
      <c r="C150" s="15" t="s">
        <v>176</v>
      </c>
      <c r="D150" s="21"/>
      <c r="E150" s="21">
        <v>496</v>
      </c>
      <c r="F150" s="2" t="s">
        <v>73</v>
      </c>
      <c r="G150" s="21">
        <v>906</v>
      </c>
      <c r="H150" s="26">
        <v>70.534000000000006</v>
      </c>
      <c r="I150" s="26">
        <v>71.475999999999999</v>
      </c>
      <c r="J150" s="26">
        <v>72.382000000000005</v>
      </c>
      <c r="K150" s="26">
        <v>73.251999999999995</v>
      </c>
      <c r="L150" s="26">
        <v>74.102999999999994</v>
      </c>
      <c r="M150" s="26">
        <v>74.933000000000007</v>
      </c>
      <c r="N150" s="26">
        <v>75.756</v>
      </c>
      <c r="O150" s="26">
        <v>76.570999999999998</v>
      </c>
      <c r="P150" s="26">
        <v>77.370999999999995</v>
      </c>
      <c r="Q150" s="26">
        <v>78.188000000000002</v>
      </c>
      <c r="R150" s="26">
        <v>78.991</v>
      </c>
      <c r="S150" s="26">
        <v>79.792000000000002</v>
      </c>
      <c r="T150" s="26">
        <v>80.582999999999998</v>
      </c>
      <c r="U150" s="26">
        <v>81.358999999999995</v>
      </c>
      <c r="V150" s="26">
        <v>82.096999999999994</v>
      </c>
      <c r="W150" s="26">
        <v>82.798000000000002</v>
      </c>
    </row>
    <row r="151" spans="1:23" ht="12" x14ac:dyDescent="0.2">
      <c r="A151" s="1">
        <v>134</v>
      </c>
      <c r="B151" s="2" t="s">
        <v>330</v>
      </c>
      <c r="C151" s="15" t="s">
        <v>177</v>
      </c>
      <c r="D151" s="21"/>
      <c r="E151" s="21">
        <v>410</v>
      </c>
      <c r="F151" s="2" t="s">
        <v>73</v>
      </c>
      <c r="G151" s="21">
        <v>906</v>
      </c>
      <c r="H151" s="26">
        <v>83.495000000000005</v>
      </c>
      <c r="I151" s="26">
        <v>84.182000000000002</v>
      </c>
      <c r="J151" s="26">
        <v>84.847999999999999</v>
      </c>
      <c r="K151" s="26">
        <v>85.481999999999999</v>
      </c>
      <c r="L151" s="26">
        <v>86.116</v>
      </c>
      <c r="M151" s="26">
        <v>86.733999999999995</v>
      </c>
      <c r="N151" s="26">
        <v>87.343999999999994</v>
      </c>
      <c r="O151" s="26">
        <v>87.936999999999998</v>
      </c>
      <c r="P151" s="26">
        <v>88.522000000000006</v>
      </c>
      <c r="Q151" s="26">
        <v>89.102000000000004</v>
      </c>
      <c r="R151" s="26">
        <v>89.674000000000007</v>
      </c>
      <c r="S151" s="26">
        <v>90.256</v>
      </c>
      <c r="T151" s="26">
        <v>90.835999999999999</v>
      </c>
      <c r="U151" s="26">
        <v>91.408000000000001</v>
      </c>
      <c r="V151" s="26">
        <v>91.98</v>
      </c>
      <c r="W151" s="26">
        <v>92.549000000000007</v>
      </c>
    </row>
    <row r="152" spans="1:23" ht="12" x14ac:dyDescent="0.2">
      <c r="A152" s="12">
        <v>135</v>
      </c>
      <c r="B152" s="13" t="s">
        <v>330</v>
      </c>
      <c r="C152" s="14" t="s">
        <v>178</v>
      </c>
      <c r="D152" s="24"/>
      <c r="E152" s="24">
        <v>920</v>
      </c>
      <c r="F152" s="13" t="s">
        <v>71</v>
      </c>
      <c r="G152" s="24">
        <v>1832</v>
      </c>
      <c r="H152" s="29">
        <v>73.288026682290194</v>
      </c>
      <c r="I152" s="29">
        <v>74.094586550353199</v>
      </c>
      <c r="J152" s="29">
        <v>74.895253932950695</v>
      </c>
      <c r="K152" s="29">
        <v>75.642600533341906</v>
      </c>
      <c r="L152" s="29">
        <v>76.367622824207103</v>
      </c>
      <c r="M152" s="29">
        <v>77.055600907783401</v>
      </c>
      <c r="N152" s="29">
        <v>77.7312490552779</v>
      </c>
      <c r="O152" s="29">
        <v>78.397859759169705</v>
      </c>
      <c r="P152" s="29">
        <v>79.066065026386596</v>
      </c>
      <c r="Q152" s="29">
        <v>79.7305556311956</v>
      </c>
      <c r="R152" s="29">
        <v>80.391032178259707</v>
      </c>
      <c r="S152" s="29">
        <v>81.048540626174102</v>
      </c>
      <c r="T152" s="29">
        <v>81.696762916400303</v>
      </c>
      <c r="U152" s="29">
        <v>82.347073490213404</v>
      </c>
      <c r="V152" s="29">
        <v>82.988001110476603</v>
      </c>
      <c r="W152" s="29">
        <v>83.618396107814107</v>
      </c>
    </row>
    <row r="153" spans="1:23" ht="12" x14ac:dyDescent="0.2">
      <c r="A153" s="1">
        <v>136</v>
      </c>
      <c r="B153" s="2" t="s">
        <v>330</v>
      </c>
      <c r="C153" s="15" t="s">
        <v>179</v>
      </c>
      <c r="D153" s="21"/>
      <c r="E153" s="21">
        <v>96</v>
      </c>
      <c r="F153" s="2" t="s">
        <v>73</v>
      </c>
      <c r="G153" s="21">
        <v>920</v>
      </c>
      <c r="H153" s="26">
        <v>76.344999999999999</v>
      </c>
      <c r="I153" s="26">
        <v>77.028000000000006</v>
      </c>
      <c r="J153" s="26">
        <v>77.704999999999998</v>
      </c>
      <c r="K153" s="26">
        <v>78.367000000000004</v>
      </c>
      <c r="L153" s="26">
        <v>79.03</v>
      </c>
      <c r="M153" s="26">
        <v>79.683999999999997</v>
      </c>
      <c r="N153" s="26">
        <v>80.344999999999999</v>
      </c>
      <c r="O153" s="26">
        <v>81.015000000000001</v>
      </c>
      <c r="P153" s="26">
        <v>81.662000000000006</v>
      </c>
      <c r="Q153" s="26">
        <v>82.319000000000003</v>
      </c>
      <c r="R153" s="26">
        <v>82.962999999999994</v>
      </c>
      <c r="S153" s="26">
        <v>83.581000000000003</v>
      </c>
      <c r="T153" s="26">
        <v>84.159000000000006</v>
      </c>
      <c r="U153" s="26">
        <v>84.722999999999999</v>
      </c>
      <c r="V153" s="26">
        <v>85.253</v>
      </c>
      <c r="W153" s="26">
        <v>85.751999999999995</v>
      </c>
    </row>
    <row r="154" spans="1:23" ht="12" x14ac:dyDescent="0.2">
      <c r="A154" s="1">
        <v>137</v>
      </c>
      <c r="B154" s="2" t="s">
        <v>330</v>
      </c>
      <c r="C154" s="15" t="s">
        <v>180</v>
      </c>
      <c r="D154" s="21"/>
      <c r="E154" s="21">
        <v>116</v>
      </c>
      <c r="F154" s="2" t="s">
        <v>73</v>
      </c>
      <c r="G154" s="21">
        <v>920</v>
      </c>
      <c r="H154" s="26">
        <v>70.539000000000001</v>
      </c>
      <c r="I154" s="26">
        <v>71.516999999999996</v>
      </c>
      <c r="J154" s="26">
        <v>72.391000000000005</v>
      </c>
      <c r="K154" s="26">
        <v>73.215000000000003</v>
      </c>
      <c r="L154" s="26">
        <v>73.97</v>
      </c>
      <c r="M154" s="26">
        <v>74.701999999999998</v>
      </c>
      <c r="N154" s="26">
        <v>75.411000000000001</v>
      </c>
      <c r="O154" s="26">
        <v>76.106999999999999</v>
      </c>
      <c r="P154" s="26">
        <v>76.796000000000006</v>
      </c>
      <c r="Q154" s="26">
        <v>77.474000000000004</v>
      </c>
      <c r="R154" s="26">
        <v>78.159000000000006</v>
      </c>
      <c r="S154" s="26">
        <v>78.849999999999994</v>
      </c>
      <c r="T154" s="26">
        <v>79.533000000000001</v>
      </c>
      <c r="U154" s="26">
        <v>80.218999999999994</v>
      </c>
      <c r="V154" s="26">
        <v>80.897000000000006</v>
      </c>
      <c r="W154" s="26">
        <v>81.56</v>
      </c>
    </row>
    <row r="155" spans="1:23" ht="12" x14ac:dyDescent="0.2">
      <c r="A155" s="1">
        <v>138</v>
      </c>
      <c r="B155" s="2" t="s">
        <v>330</v>
      </c>
      <c r="C155" s="15" t="s">
        <v>181</v>
      </c>
      <c r="D155" s="21"/>
      <c r="E155" s="21">
        <v>360</v>
      </c>
      <c r="F155" s="2" t="s">
        <v>73</v>
      </c>
      <c r="G155" s="21">
        <v>920</v>
      </c>
      <c r="H155" s="26">
        <v>72.322999999999993</v>
      </c>
      <c r="I155" s="26">
        <v>73.197000000000003</v>
      </c>
      <c r="J155" s="26">
        <v>74.039000000000001</v>
      </c>
      <c r="K155" s="26">
        <v>74.840999999999994</v>
      </c>
      <c r="L155" s="26">
        <v>75.638000000000005</v>
      </c>
      <c r="M155" s="26">
        <v>76.393000000000001</v>
      </c>
      <c r="N155" s="26">
        <v>77.150999999999996</v>
      </c>
      <c r="O155" s="26">
        <v>77.903999999999996</v>
      </c>
      <c r="P155" s="26">
        <v>78.655000000000001</v>
      </c>
      <c r="Q155" s="26">
        <v>79.403000000000006</v>
      </c>
      <c r="R155" s="26">
        <v>80.14</v>
      </c>
      <c r="S155" s="26">
        <v>80.88</v>
      </c>
      <c r="T155" s="26">
        <v>81.613</v>
      </c>
      <c r="U155" s="26">
        <v>82.337000000000003</v>
      </c>
      <c r="V155" s="26">
        <v>83.031999999999996</v>
      </c>
      <c r="W155" s="26">
        <v>83.697000000000003</v>
      </c>
    </row>
    <row r="156" spans="1:23" ht="12" x14ac:dyDescent="0.2">
      <c r="A156" s="1">
        <v>139</v>
      </c>
      <c r="B156" s="2" t="s">
        <v>330</v>
      </c>
      <c r="C156" s="15" t="s">
        <v>182</v>
      </c>
      <c r="D156" s="21"/>
      <c r="E156" s="21">
        <v>418</v>
      </c>
      <c r="F156" s="2" t="s">
        <v>73</v>
      </c>
      <c r="G156" s="21">
        <v>920</v>
      </c>
      <c r="H156" s="26">
        <v>68.888999999999996</v>
      </c>
      <c r="I156" s="26">
        <v>70.165000000000006</v>
      </c>
      <c r="J156" s="26">
        <v>71.266999999999996</v>
      </c>
      <c r="K156" s="26">
        <v>72.224999999999994</v>
      </c>
      <c r="L156" s="26">
        <v>73.084000000000003</v>
      </c>
      <c r="M156" s="26">
        <v>73.894000000000005</v>
      </c>
      <c r="N156" s="26">
        <v>74.656999999999996</v>
      </c>
      <c r="O156" s="26">
        <v>75.382000000000005</v>
      </c>
      <c r="P156" s="26">
        <v>76.08</v>
      </c>
      <c r="Q156" s="26">
        <v>76.757999999999996</v>
      </c>
      <c r="R156" s="26">
        <v>77.436000000000007</v>
      </c>
      <c r="S156" s="26">
        <v>78.12</v>
      </c>
      <c r="T156" s="26">
        <v>78.792000000000002</v>
      </c>
      <c r="U156" s="26">
        <v>79.453999999999994</v>
      </c>
      <c r="V156" s="26">
        <v>80.103999999999999</v>
      </c>
      <c r="W156" s="26">
        <v>80.775000000000006</v>
      </c>
    </row>
    <row r="157" spans="1:23" ht="12" x14ac:dyDescent="0.2">
      <c r="A157" s="1">
        <v>140</v>
      </c>
      <c r="B157" s="2" t="s">
        <v>330</v>
      </c>
      <c r="C157" s="15" t="s">
        <v>183</v>
      </c>
      <c r="D157" s="21">
        <v>12</v>
      </c>
      <c r="E157" s="21">
        <v>458</v>
      </c>
      <c r="F157" s="2" t="s">
        <v>73</v>
      </c>
      <c r="G157" s="21">
        <v>920</v>
      </c>
      <c r="H157" s="26">
        <v>76.647000000000006</v>
      </c>
      <c r="I157" s="26">
        <v>77.358999999999995</v>
      </c>
      <c r="J157" s="26">
        <v>78.061999999999998</v>
      </c>
      <c r="K157" s="26">
        <v>78.763999999999996</v>
      </c>
      <c r="L157" s="26">
        <v>79.477999999999994</v>
      </c>
      <c r="M157" s="26">
        <v>80.182000000000002</v>
      </c>
      <c r="N157" s="26">
        <v>80.881</v>
      </c>
      <c r="O157" s="26">
        <v>81.597999999999999</v>
      </c>
      <c r="P157" s="26">
        <v>82.313999999999993</v>
      </c>
      <c r="Q157" s="26">
        <v>82.995000000000005</v>
      </c>
      <c r="R157" s="26">
        <v>83.650999999999996</v>
      </c>
      <c r="S157" s="26">
        <v>84.263000000000005</v>
      </c>
      <c r="T157" s="26">
        <v>84.837999999999994</v>
      </c>
      <c r="U157" s="26">
        <v>85.385999999999996</v>
      </c>
      <c r="V157" s="26">
        <v>85.915000000000006</v>
      </c>
      <c r="W157" s="26">
        <v>86.421999999999997</v>
      </c>
    </row>
    <row r="158" spans="1:23" ht="12" x14ac:dyDescent="0.2">
      <c r="A158" s="1">
        <v>141</v>
      </c>
      <c r="B158" s="2" t="s">
        <v>330</v>
      </c>
      <c r="C158" s="15" t="s">
        <v>184</v>
      </c>
      <c r="D158" s="21"/>
      <c r="E158" s="21">
        <v>104</v>
      </c>
      <c r="F158" s="2" t="s">
        <v>73</v>
      </c>
      <c r="G158" s="21">
        <v>920</v>
      </c>
      <c r="H158" s="26">
        <v>67.783000000000001</v>
      </c>
      <c r="I158" s="26">
        <v>68.680000000000007</v>
      </c>
      <c r="J158" s="26">
        <v>69.498999999999995</v>
      </c>
      <c r="K158" s="26">
        <v>70.254000000000005</v>
      </c>
      <c r="L158" s="26">
        <v>70.962000000000003</v>
      </c>
      <c r="M158" s="26">
        <v>71.650999999999996</v>
      </c>
      <c r="N158" s="26">
        <v>72.323999999999998</v>
      </c>
      <c r="O158" s="26">
        <v>73.001000000000005</v>
      </c>
      <c r="P158" s="26">
        <v>73.680000000000007</v>
      </c>
      <c r="Q158" s="26">
        <v>74.349999999999994</v>
      </c>
      <c r="R158" s="26">
        <v>75.022000000000006</v>
      </c>
      <c r="S158" s="26">
        <v>75.713999999999999</v>
      </c>
      <c r="T158" s="26">
        <v>76.391999999999996</v>
      </c>
      <c r="U158" s="26">
        <v>77.091999999999999</v>
      </c>
      <c r="V158" s="26">
        <v>77.798000000000002</v>
      </c>
      <c r="W158" s="26">
        <v>78.495000000000005</v>
      </c>
    </row>
    <row r="159" spans="1:23" ht="12" x14ac:dyDescent="0.2">
      <c r="A159" s="1">
        <v>142</v>
      </c>
      <c r="B159" s="2" t="s">
        <v>330</v>
      </c>
      <c r="C159" s="15" t="s">
        <v>185</v>
      </c>
      <c r="D159" s="21"/>
      <c r="E159" s="21">
        <v>608</v>
      </c>
      <c r="F159" s="2" t="s">
        <v>73</v>
      </c>
      <c r="G159" s="21">
        <v>920</v>
      </c>
      <c r="H159" s="26">
        <v>71.661000000000001</v>
      </c>
      <c r="I159" s="26">
        <v>72.301000000000002</v>
      </c>
      <c r="J159" s="26">
        <v>72.957999999999998</v>
      </c>
      <c r="K159" s="26">
        <v>73.611999999999995</v>
      </c>
      <c r="L159" s="26">
        <v>74.274000000000001</v>
      </c>
      <c r="M159" s="26">
        <v>74.944999999999993</v>
      </c>
      <c r="N159" s="26">
        <v>75.628</v>
      </c>
      <c r="O159" s="26">
        <v>76.308999999999997</v>
      </c>
      <c r="P159" s="26">
        <v>76.997</v>
      </c>
      <c r="Q159" s="26">
        <v>77.700999999999993</v>
      </c>
      <c r="R159" s="26">
        <v>78.42</v>
      </c>
      <c r="S159" s="26">
        <v>79.138000000000005</v>
      </c>
      <c r="T159" s="26">
        <v>79.86</v>
      </c>
      <c r="U159" s="26">
        <v>80.584999999999994</v>
      </c>
      <c r="V159" s="26">
        <v>81.304000000000002</v>
      </c>
      <c r="W159" s="26">
        <v>82.006</v>
      </c>
    </row>
    <row r="160" spans="1:23" ht="12" x14ac:dyDescent="0.2">
      <c r="A160" s="1">
        <v>143</v>
      </c>
      <c r="B160" s="2" t="s">
        <v>330</v>
      </c>
      <c r="C160" s="15" t="s">
        <v>186</v>
      </c>
      <c r="D160" s="21"/>
      <c r="E160" s="21">
        <v>702</v>
      </c>
      <c r="F160" s="2" t="s">
        <v>73</v>
      </c>
      <c r="G160" s="21">
        <v>920</v>
      </c>
      <c r="H160" s="26">
        <v>84.07</v>
      </c>
      <c r="I160" s="26">
        <v>84.679000000000002</v>
      </c>
      <c r="J160" s="26">
        <v>85.278999999999996</v>
      </c>
      <c r="K160" s="26">
        <v>85.870999999999995</v>
      </c>
      <c r="L160" s="26">
        <v>86.462000000000003</v>
      </c>
      <c r="M160" s="26">
        <v>87.051000000000002</v>
      </c>
      <c r="N160" s="26">
        <v>87.63</v>
      </c>
      <c r="O160" s="26">
        <v>88.218999999999994</v>
      </c>
      <c r="P160" s="26">
        <v>88.799000000000007</v>
      </c>
      <c r="Q160" s="26">
        <v>89.369</v>
      </c>
      <c r="R160" s="26">
        <v>89.938999999999993</v>
      </c>
      <c r="S160" s="26">
        <v>90.495000000000005</v>
      </c>
      <c r="T160" s="26">
        <v>91.063999999999993</v>
      </c>
      <c r="U160" s="26">
        <v>91.623000000000005</v>
      </c>
      <c r="V160" s="26">
        <v>92.192999999999998</v>
      </c>
      <c r="W160" s="26">
        <v>92.760999999999996</v>
      </c>
    </row>
    <row r="161" spans="1:23" ht="12" x14ac:dyDescent="0.2">
      <c r="A161" s="1">
        <v>144</v>
      </c>
      <c r="B161" s="2" t="s">
        <v>330</v>
      </c>
      <c r="C161" s="15" t="s">
        <v>187</v>
      </c>
      <c r="D161" s="21"/>
      <c r="E161" s="21">
        <v>764</v>
      </c>
      <c r="F161" s="2" t="s">
        <v>73</v>
      </c>
      <c r="G161" s="21">
        <v>920</v>
      </c>
      <c r="H161" s="26">
        <v>77.738</v>
      </c>
      <c r="I161" s="26">
        <v>78.635999999999996</v>
      </c>
      <c r="J161" s="26">
        <v>79.515000000000001</v>
      </c>
      <c r="K161" s="26">
        <v>80.382999999999996</v>
      </c>
      <c r="L161" s="26">
        <v>81.236000000000004</v>
      </c>
      <c r="M161" s="26">
        <v>82.055000000000007</v>
      </c>
      <c r="N161" s="26">
        <v>82.808000000000007</v>
      </c>
      <c r="O161" s="26">
        <v>83.495000000000005</v>
      </c>
      <c r="P161" s="26">
        <v>84.144000000000005</v>
      </c>
      <c r="Q161" s="26">
        <v>84.747</v>
      </c>
      <c r="R161" s="26">
        <v>85.335999999999999</v>
      </c>
      <c r="S161" s="26">
        <v>85.905000000000001</v>
      </c>
      <c r="T161" s="26">
        <v>86.453000000000003</v>
      </c>
      <c r="U161" s="26">
        <v>87.004000000000005</v>
      </c>
      <c r="V161" s="26">
        <v>87.545000000000002</v>
      </c>
      <c r="W161" s="26">
        <v>88.090999999999994</v>
      </c>
    </row>
    <row r="162" spans="1:23" ht="12" x14ac:dyDescent="0.2">
      <c r="A162" s="1">
        <v>145</v>
      </c>
      <c r="B162" s="2" t="s">
        <v>330</v>
      </c>
      <c r="C162" s="15" t="s">
        <v>188</v>
      </c>
      <c r="D162" s="21"/>
      <c r="E162" s="21">
        <v>626</v>
      </c>
      <c r="F162" s="2" t="s">
        <v>73</v>
      </c>
      <c r="G162" s="21">
        <v>920</v>
      </c>
      <c r="H162" s="26">
        <v>70.182000000000002</v>
      </c>
      <c r="I162" s="26">
        <v>71.096999999999994</v>
      </c>
      <c r="J162" s="26">
        <v>71.909000000000006</v>
      </c>
      <c r="K162" s="26">
        <v>72.658000000000001</v>
      </c>
      <c r="L162" s="26">
        <v>73.375</v>
      </c>
      <c r="M162" s="26">
        <v>74.078999999999994</v>
      </c>
      <c r="N162" s="26">
        <v>74.748999999999995</v>
      </c>
      <c r="O162" s="26">
        <v>75.424999999999997</v>
      </c>
      <c r="P162" s="26">
        <v>76.091999999999999</v>
      </c>
      <c r="Q162" s="26">
        <v>76.747</v>
      </c>
      <c r="R162" s="26">
        <v>77.418000000000006</v>
      </c>
      <c r="S162" s="26">
        <v>78.084999999999994</v>
      </c>
      <c r="T162" s="26">
        <v>78.751999999999995</v>
      </c>
      <c r="U162" s="26">
        <v>79.424000000000007</v>
      </c>
      <c r="V162" s="26">
        <v>80.099999999999994</v>
      </c>
      <c r="W162" s="26">
        <v>80.774000000000001</v>
      </c>
    </row>
    <row r="163" spans="1:23" ht="12" x14ac:dyDescent="0.2">
      <c r="A163" s="1">
        <v>146</v>
      </c>
      <c r="B163" s="2" t="s">
        <v>330</v>
      </c>
      <c r="C163" s="15" t="s">
        <v>189</v>
      </c>
      <c r="D163" s="21"/>
      <c r="E163" s="21">
        <v>704</v>
      </c>
      <c r="F163" s="2" t="s">
        <v>73</v>
      </c>
      <c r="G163" s="21">
        <v>920</v>
      </c>
      <c r="H163" s="26">
        <v>75.769000000000005</v>
      </c>
      <c r="I163" s="26">
        <v>76.447000000000003</v>
      </c>
      <c r="J163" s="26">
        <v>77.302999999999997</v>
      </c>
      <c r="K163" s="26">
        <v>78.001999999999995</v>
      </c>
      <c r="L163" s="26">
        <v>78.715000000000003</v>
      </c>
      <c r="M163" s="26">
        <v>79.44</v>
      </c>
      <c r="N163" s="26">
        <v>80.171999999999997</v>
      </c>
      <c r="O163" s="26">
        <v>80.902000000000001</v>
      </c>
      <c r="P163" s="26">
        <v>81.626000000000005</v>
      </c>
      <c r="Q163" s="26">
        <v>82.305000000000007</v>
      </c>
      <c r="R163" s="26">
        <v>82.953000000000003</v>
      </c>
      <c r="S163" s="26">
        <v>83.563000000000002</v>
      </c>
      <c r="T163" s="26">
        <v>84.147000000000006</v>
      </c>
      <c r="U163" s="26">
        <v>84.718999999999994</v>
      </c>
      <c r="V163" s="26">
        <v>85.269000000000005</v>
      </c>
      <c r="W163" s="26">
        <v>85.807000000000002</v>
      </c>
    </row>
    <row r="164" spans="1:23" ht="12" x14ac:dyDescent="0.2">
      <c r="A164" s="9">
        <v>147</v>
      </c>
      <c r="B164" s="10" t="s">
        <v>330</v>
      </c>
      <c r="C164" s="11" t="s">
        <v>299</v>
      </c>
      <c r="D164" s="23"/>
      <c r="E164" s="23">
        <v>1830</v>
      </c>
      <c r="F164" s="10" t="s">
        <v>69</v>
      </c>
      <c r="G164" s="23">
        <v>1828</v>
      </c>
      <c r="H164" s="28">
        <v>76.071585398967102</v>
      </c>
      <c r="I164" s="28">
        <v>77.001718325426197</v>
      </c>
      <c r="J164" s="28">
        <v>77.974464560753901</v>
      </c>
      <c r="K164" s="28">
        <v>78.831185250721902</v>
      </c>
      <c r="L164" s="28">
        <v>79.667192701026494</v>
      </c>
      <c r="M164" s="28">
        <v>80.482872848265998</v>
      </c>
      <c r="N164" s="28">
        <v>81.2622419948637</v>
      </c>
      <c r="O164" s="28">
        <v>82.003783438773795</v>
      </c>
      <c r="P164" s="28">
        <v>82.698834999781099</v>
      </c>
      <c r="Q164" s="28">
        <v>83.360291137607405</v>
      </c>
      <c r="R164" s="28">
        <v>83.987921565908294</v>
      </c>
      <c r="S164" s="28">
        <v>84.588964610525494</v>
      </c>
      <c r="T164" s="28">
        <v>85.167950413860197</v>
      </c>
      <c r="U164" s="28">
        <v>85.728064298881193</v>
      </c>
      <c r="V164" s="28">
        <v>86.272526114683203</v>
      </c>
      <c r="W164" s="28">
        <v>86.8094443785523</v>
      </c>
    </row>
    <row r="165" spans="1:23" ht="12" x14ac:dyDescent="0.2">
      <c r="A165" s="12">
        <v>148</v>
      </c>
      <c r="B165" s="13" t="s">
        <v>330</v>
      </c>
      <c r="C165" s="14" t="s">
        <v>190</v>
      </c>
      <c r="D165" s="24"/>
      <c r="E165" s="24">
        <v>915</v>
      </c>
      <c r="F165" s="13" t="s">
        <v>71</v>
      </c>
      <c r="G165" s="24">
        <v>1830</v>
      </c>
      <c r="H165" s="29">
        <v>73.354797924892495</v>
      </c>
      <c r="I165" s="29">
        <v>74.294069989000903</v>
      </c>
      <c r="J165" s="29">
        <v>75.246418419448901</v>
      </c>
      <c r="K165" s="29">
        <v>76.024673018179698</v>
      </c>
      <c r="L165" s="29">
        <v>76.728034421400594</v>
      </c>
      <c r="M165" s="29">
        <v>77.372167285488402</v>
      </c>
      <c r="N165" s="29">
        <v>77.954480772094797</v>
      </c>
      <c r="O165" s="29">
        <v>78.5112701786597</v>
      </c>
      <c r="P165" s="29">
        <v>79.055354269590893</v>
      </c>
      <c r="Q165" s="29">
        <v>79.610008620488401</v>
      </c>
      <c r="R165" s="29">
        <v>80.173701938498098</v>
      </c>
      <c r="S165" s="29">
        <v>80.738011545297397</v>
      </c>
      <c r="T165" s="29">
        <v>81.290850030752296</v>
      </c>
      <c r="U165" s="29">
        <v>81.823369862059494</v>
      </c>
      <c r="V165" s="29">
        <v>82.356183031090694</v>
      </c>
      <c r="W165" s="29">
        <v>82.8787733921789</v>
      </c>
    </row>
    <row r="166" spans="1:23" ht="12" x14ac:dyDescent="0.2">
      <c r="A166" s="1">
        <v>149</v>
      </c>
      <c r="B166" s="2" t="s">
        <v>330</v>
      </c>
      <c r="C166" s="15" t="s">
        <v>191</v>
      </c>
      <c r="D166" s="21"/>
      <c r="E166" s="21">
        <v>28</v>
      </c>
      <c r="F166" s="2" t="s">
        <v>73</v>
      </c>
      <c r="G166" s="21">
        <v>915</v>
      </c>
      <c r="H166" s="26">
        <v>77.465999999999994</v>
      </c>
      <c r="I166" s="26">
        <v>78.117999999999995</v>
      </c>
      <c r="J166" s="26">
        <v>78.762</v>
      </c>
      <c r="K166" s="26">
        <v>79.402000000000001</v>
      </c>
      <c r="L166" s="26">
        <v>80.033000000000001</v>
      </c>
      <c r="M166" s="26">
        <v>80.667000000000002</v>
      </c>
      <c r="N166" s="26">
        <v>81.305999999999997</v>
      </c>
      <c r="O166" s="26">
        <v>81.936000000000007</v>
      </c>
      <c r="P166" s="26">
        <v>82.564999999999998</v>
      </c>
      <c r="Q166" s="26">
        <v>83.183000000000007</v>
      </c>
      <c r="R166" s="26">
        <v>83.784000000000006</v>
      </c>
      <c r="S166" s="26">
        <v>84.361000000000004</v>
      </c>
      <c r="T166" s="26">
        <v>84.911000000000001</v>
      </c>
      <c r="U166" s="26">
        <v>85.436999999999998</v>
      </c>
      <c r="V166" s="26">
        <v>85.94</v>
      </c>
      <c r="W166" s="26">
        <v>86.436000000000007</v>
      </c>
    </row>
    <row r="167" spans="1:23" ht="12" x14ac:dyDescent="0.2">
      <c r="A167" s="1">
        <v>150</v>
      </c>
      <c r="B167" s="2" t="s">
        <v>330</v>
      </c>
      <c r="C167" s="15" t="s">
        <v>192</v>
      </c>
      <c r="D167" s="21">
        <v>13</v>
      </c>
      <c r="E167" s="21">
        <v>533</v>
      </c>
      <c r="F167" s="2" t="s">
        <v>73</v>
      </c>
      <c r="G167" s="21">
        <v>915</v>
      </c>
      <c r="H167" s="26">
        <v>76.784999999999997</v>
      </c>
      <c r="I167" s="26">
        <v>77.489000000000004</v>
      </c>
      <c r="J167" s="26">
        <v>78.195999999999998</v>
      </c>
      <c r="K167" s="26">
        <v>78.894000000000005</v>
      </c>
      <c r="L167" s="26">
        <v>79.567999999999998</v>
      </c>
      <c r="M167" s="26">
        <v>80.245999999999995</v>
      </c>
      <c r="N167" s="26">
        <v>80.911000000000001</v>
      </c>
      <c r="O167" s="26">
        <v>81.576999999999998</v>
      </c>
      <c r="P167" s="26">
        <v>82.245000000000005</v>
      </c>
      <c r="Q167" s="26">
        <v>82.888000000000005</v>
      </c>
      <c r="R167" s="26">
        <v>83.503</v>
      </c>
      <c r="S167" s="26">
        <v>84.08</v>
      </c>
      <c r="T167" s="26">
        <v>84.638000000000005</v>
      </c>
      <c r="U167" s="26">
        <v>85.167000000000002</v>
      </c>
      <c r="V167" s="26">
        <v>85.677999999999997</v>
      </c>
      <c r="W167" s="26">
        <v>86.155000000000001</v>
      </c>
    </row>
    <row r="168" spans="1:23" ht="12" x14ac:dyDescent="0.2">
      <c r="A168" s="1">
        <v>151</v>
      </c>
      <c r="B168" s="2" t="s">
        <v>330</v>
      </c>
      <c r="C168" s="15" t="s">
        <v>193</v>
      </c>
      <c r="D168" s="21"/>
      <c r="E168" s="21">
        <v>44</v>
      </c>
      <c r="F168" s="2" t="s">
        <v>73</v>
      </c>
      <c r="G168" s="21">
        <v>915</v>
      </c>
      <c r="H168" s="26">
        <v>74.278000000000006</v>
      </c>
      <c r="I168" s="26">
        <v>74.849999999999994</v>
      </c>
      <c r="J168" s="26">
        <v>75.421000000000006</v>
      </c>
      <c r="K168" s="26">
        <v>75.997</v>
      </c>
      <c r="L168" s="26">
        <v>76.585999999999999</v>
      </c>
      <c r="M168" s="26">
        <v>77.174999999999997</v>
      </c>
      <c r="N168" s="26">
        <v>77.774000000000001</v>
      </c>
      <c r="O168" s="26">
        <v>78.388999999999996</v>
      </c>
      <c r="P168" s="26">
        <v>79.003</v>
      </c>
      <c r="Q168" s="26">
        <v>79.635999999999996</v>
      </c>
      <c r="R168" s="26">
        <v>80.277000000000001</v>
      </c>
      <c r="S168" s="26">
        <v>80.930000000000007</v>
      </c>
      <c r="T168" s="26">
        <v>81.588999999999999</v>
      </c>
      <c r="U168" s="26">
        <v>82.230999999999995</v>
      </c>
      <c r="V168" s="26">
        <v>82.866</v>
      </c>
      <c r="W168" s="26">
        <v>83.471999999999994</v>
      </c>
    </row>
    <row r="169" spans="1:23" ht="12" x14ac:dyDescent="0.2">
      <c r="A169" s="1">
        <v>152</v>
      </c>
      <c r="B169" s="2" t="s">
        <v>330</v>
      </c>
      <c r="C169" s="15" t="s">
        <v>194</v>
      </c>
      <c r="D169" s="21"/>
      <c r="E169" s="21">
        <v>52</v>
      </c>
      <c r="F169" s="2" t="s">
        <v>73</v>
      </c>
      <c r="G169" s="21">
        <v>915</v>
      </c>
      <c r="H169" s="26">
        <v>79.638999999999996</v>
      </c>
      <c r="I169" s="26">
        <v>80.337999999999994</v>
      </c>
      <c r="J169" s="26">
        <v>81.105999999999995</v>
      </c>
      <c r="K169" s="26">
        <v>81.799000000000007</v>
      </c>
      <c r="L169" s="26">
        <v>82.486000000000004</v>
      </c>
      <c r="M169" s="26">
        <v>83.146000000000001</v>
      </c>
      <c r="N169" s="26">
        <v>83.784999999999997</v>
      </c>
      <c r="O169" s="26">
        <v>84.39</v>
      </c>
      <c r="P169" s="26">
        <v>84.948999999999998</v>
      </c>
      <c r="Q169" s="26">
        <v>85.477999999999994</v>
      </c>
      <c r="R169" s="26">
        <v>85.972999999999999</v>
      </c>
      <c r="S169" s="26">
        <v>86.48</v>
      </c>
      <c r="T169" s="26">
        <v>86.974999999999994</v>
      </c>
      <c r="U169" s="26">
        <v>87.48</v>
      </c>
      <c r="V169" s="26">
        <v>87.988</v>
      </c>
      <c r="W169" s="26">
        <v>88.491</v>
      </c>
    </row>
    <row r="170" spans="1:23" ht="12" x14ac:dyDescent="0.2">
      <c r="A170" s="1">
        <v>153</v>
      </c>
      <c r="B170" s="2" t="s">
        <v>330</v>
      </c>
      <c r="C170" s="15" t="s">
        <v>195</v>
      </c>
      <c r="D170" s="21"/>
      <c r="E170" s="21">
        <v>192</v>
      </c>
      <c r="F170" s="2" t="s">
        <v>73</v>
      </c>
      <c r="G170" s="21">
        <v>915</v>
      </c>
      <c r="H170" s="26">
        <v>79.183999999999997</v>
      </c>
      <c r="I170" s="26">
        <v>79.953000000000003</v>
      </c>
      <c r="J170" s="26">
        <v>80.989000000000004</v>
      </c>
      <c r="K170" s="26">
        <v>81.733999999999995</v>
      </c>
      <c r="L170" s="26">
        <v>82.462000000000003</v>
      </c>
      <c r="M170" s="26">
        <v>83.177000000000007</v>
      </c>
      <c r="N170" s="26">
        <v>83.853999999999999</v>
      </c>
      <c r="O170" s="26">
        <v>84.468999999999994</v>
      </c>
      <c r="P170" s="26">
        <v>85.046999999999997</v>
      </c>
      <c r="Q170" s="26">
        <v>85.587999999999994</v>
      </c>
      <c r="R170" s="26">
        <v>86.108000000000004</v>
      </c>
      <c r="S170" s="26">
        <v>86.617999999999995</v>
      </c>
      <c r="T170" s="26">
        <v>87.129000000000005</v>
      </c>
      <c r="U170" s="26">
        <v>87.634</v>
      </c>
      <c r="V170" s="26">
        <v>88.138000000000005</v>
      </c>
      <c r="W170" s="26">
        <v>88.649000000000001</v>
      </c>
    </row>
    <row r="171" spans="1:23" ht="12" x14ac:dyDescent="0.2">
      <c r="A171" s="1">
        <v>154</v>
      </c>
      <c r="B171" s="2" t="s">
        <v>330</v>
      </c>
      <c r="C171" s="15" t="s">
        <v>196</v>
      </c>
      <c r="D171" s="21">
        <v>13</v>
      </c>
      <c r="E171" s="21">
        <v>531</v>
      </c>
      <c r="F171" s="2" t="s">
        <v>73</v>
      </c>
      <c r="G171" s="21">
        <v>915</v>
      </c>
      <c r="H171" s="26">
        <v>79.414000000000001</v>
      </c>
      <c r="I171" s="26">
        <v>80.216999999999999</v>
      </c>
      <c r="J171" s="26">
        <v>81.007000000000005</v>
      </c>
      <c r="K171" s="26">
        <v>81.8</v>
      </c>
      <c r="L171" s="26">
        <v>82.564999999999998</v>
      </c>
      <c r="M171" s="26">
        <v>83.283000000000001</v>
      </c>
      <c r="N171" s="26">
        <v>83.944999999999993</v>
      </c>
      <c r="O171" s="26">
        <v>84.551000000000002</v>
      </c>
      <c r="P171" s="26">
        <v>85.129000000000005</v>
      </c>
      <c r="Q171" s="26">
        <v>85.68</v>
      </c>
      <c r="R171" s="26">
        <v>86.216999999999999</v>
      </c>
      <c r="S171" s="26">
        <v>86.733999999999995</v>
      </c>
      <c r="T171" s="26">
        <v>87.25</v>
      </c>
      <c r="U171" s="26">
        <v>87.772999999999996</v>
      </c>
      <c r="V171" s="26">
        <v>88.3</v>
      </c>
      <c r="W171" s="26">
        <v>88.825000000000003</v>
      </c>
    </row>
    <row r="172" spans="1:23" ht="12" x14ac:dyDescent="0.2">
      <c r="A172" s="1">
        <v>155</v>
      </c>
      <c r="B172" s="2" t="s">
        <v>330</v>
      </c>
      <c r="C172" s="15" t="s">
        <v>197</v>
      </c>
      <c r="D172" s="21"/>
      <c r="E172" s="21">
        <v>214</v>
      </c>
      <c r="F172" s="2" t="s">
        <v>73</v>
      </c>
      <c r="G172" s="21">
        <v>915</v>
      </c>
      <c r="H172" s="26">
        <v>74.647000000000006</v>
      </c>
      <c r="I172" s="26">
        <v>75.474000000000004</v>
      </c>
      <c r="J172" s="26">
        <v>76.283000000000001</v>
      </c>
      <c r="K172" s="26">
        <v>77.075999999999993</v>
      </c>
      <c r="L172" s="26">
        <v>77.858000000000004</v>
      </c>
      <c r="M172" s="26">
        <v>78.650000000000006</v>
      </c>
      <c r="N172" s="26">
        <v>79.430000000000007</v>
      </c>
      <c r="O172" s="26">
        <v>80.206999999999994</v>
      </c>
      <c r="P172" s="26">
        <v>80.98</v>
      </c>
      <c r="Q172" s="26">
        <v>81.739000000000004</v>
      </c>
      <c r="R172" s="26">
        <v>82.474000000000004</v>
      </c>
      <c r="S172" s="26">
        <v>83.174000000000007</v>
      </c>
      <c r="T172" s="26">
        <v>83.826999999999998</v>
      </c>
      <c r="U172" s="26">
        <v>84.430999999999997</v>
      </c>
      <c r="V172" s="26">
        <v>85</v>
      </c>
      <c r="W172" s="26">
        <v>85.56</v>
      </c>
    </row>
    <row r="173" spans="1:23" ht="12" x14ac:dyDescent="0.2">
      <c r="A173" s="1">
        <v>156</v>
      </c>
      <c r="B173" s="2" t="s">
        <v>330</v>
      </c>
      <c r="C173" s="15" t="s">
        <v>198</v>
      </c>
      <c r="D173" s="21"/>
      <c r="E173" s="21">
        <v>308</v>
      </c>
      <c r="F173" s="2" t="s">
        <v>73</v>
      </c>
      <c r="G173" s="21">
        <v>915</v>
      </c>
      <c r="H173" s="26">
        <v>72.587999999999994</v>
      </c>
      <c r="I173" s="26">
        <v>73.19</v>
      </c>
      <c r="J173" s="26">
        <v>74.198999999999998</v>
      </c>
      <c r="K173" s="26">
        <v>74.811999999999998</v>
      </c>
      <c r="L173" s="26">
        <v>75.426000000000002</v>
      </c>
      <c r="M173" s="26">
        <v>76.057000000000002</v>
      </c>
      <c r="N173" s="26">
        <v>76.686000000000007</v>
      </c>
      <c r="O173" s="26">
        <v>77.326999999999998</v>
      </c>
      <c r="P173" s="26">
        <v>77.962000000000003</v>
      </c>
      <c r="Q173" s="26">
        <v>78.606999999999999</v>
      </c>
      <c r="R173" s="26">
        <v>79.247</v>
      </c>
      <c r="S173" s="26">
        <v>79.906000000000006</v>
      </c>
      <c r="T173" s="26">
        <v>80.561000000000007</v>
      </c>
      <c r="U173" s="26">
        <v>81.225999999999999</v>
      </c>
      <c r="V173" s="26">
        <v>81.882000000000005</v>
      </c>
      <c r="W173" s="26">
        <v>82.536000000000001</v>
      </c>
    </row>
    <row r="174" spans="1:23" ht="12" x14ac:dyDescent="0.2">
      <c r="A174" s="1">
        <v>157</v>
      </c>
      <c r="B174" s="2" t="s">
        <v>330</v>
      </c>
      <c r="C174" s="15" t="s">
        <v>199</v>
      </c>
      <c r="D174" s="21">
        <v>2</v>
      </c>
      <c r="E174" s="21">
        <v>312</v>
      </c>
      <c r="F174" s="2" t="s">
        <v>73</v>
      </c>
      <c r="G174" s="21">
        <v>915</v>
      </c>
      <c r="H174" s="26">
        <v>82.736999999999995</v>
      </c>
      <c r="I174" s="26">
        <v>83.498000000000005</v>
      </c>
      <c r="J174" s="26">
        <v>84.218999999999994</v>
      </c>
      <c r="K174" s="26">
        <v>84.9</v>
      </c>
      <c r="L174" s="26">
        <v>85.558999999999997</v>
      </c>
      <c r="M174" s="26">
        <v>86.207999999999998</v>
      </c>
      <c r="N174" s="26">
        <v>86.828000000000003</v>
      </c>
      <c r="O174" s="26">
        <v>87.438999999999993</v>
      </c>
      <c r="P174" s="26">
        <v>88.021000000000001</v>
      </c>
      <c r="Q174" s="26">
        <v>88.570999999999998</v>
      </c>
      <c r="R174" s="26">
        <v>89.097999999999999</v>
      </c>
      <c r="S174" s="26">
        <v>89.605000000000004</v>
      </c>
      <c r="T174" s="26">
        <v>90.119</v>
      </c>
      <c r="U174" s="26">
        <v>90.646000000000001</v>
      </c>
      <c r="V174" s="26">
        <v>91.204999999999998</v>
      </c>
      <c r="W174" s="26">
        <v>91.754000000000005</v>
      </c>
    </row>
    <row r="175" spans="1:23" ht="12" x14ac:dyDescent="0.2">
      <c r="A175" s="1">
        <v>158</v>
      </c>
      <c r="B175" s="2" t="s">
        <v>330</v>
      </c>
      <c r="C175" s="15" t="s">
        <v>200</v>
      </c>
      <c r="D175" s="21"/>
      <c r="E175" s="21">
        <v>332</v>
      </c>
      <c r="F175" s="2" t="s">
        <v>73</v>
      </c>
      <c r="G175" s="21">
        <v>915</v>
      </c>
      <c r="H175" s="26">
        <v>64.986000000000004</v>
      </c>
      <c r="I175" s="26">
        <v>66.278999999999996</v>
      </c>
      <c r="J175" s="26">
        <v>67.414000000000001</v>
      </c>
      <c r="K175" s="26">
        <v>68.421000000000006</v>
      </c>
      <c r="L175" s="26">
        <v>69.314999999999998</v>
      </c>
      <c r="M175" s="26">
        <v>70.135000000000005</v>
      </c>
      <c r="N175" s="26">
        <v>70.896000000000001</v>
      </c>
      <c r="O175" s="26">
        <v>71.623000000000005</v>
      </c>
      <c r="P175" s="26">
        <v>72.31</v>
      </c>
      <c r="Q175" s="26">
        <v>72.992000000000004</v>
      </c>
      <c r="R175" s="26">
        <v>73.67</v>
      </c>
      <c r="S175" s="26">
        <v>74.340999999999994</v>
      </c>
      <c r="T175" s="26">
        <v>75.016999999999996</v>
      </c>
      <c r="U175" s="26">
        <v>75.686000000000007</v>
      </c>
      <c r="V175" s="26">
        <v>76.369</v>
      </c>
      <c r="W175" s="26">
        <v>77.046000000000006</v>
      </c>
    </row>
    <row r="176" spans="1:23" ht="12" x14ac:dyDescent="0.2">
      <c r="A176" s="1">
        <v>159</v>
      </c>
      <c r="B176" s="2" t="s">
        <v>330</v>
      </c>
      <c r="C176" s="15" t="s">
        <v>201</v>
      </c>
      <c r="D176" s="21"/>
      <c r="E176" s="21">
        <v>388</v>
      </c>
      <c r="F176" s="2" t="s">
        <v>73</v>
      </c>
      <c r="G176" s="21">
        <v>915</v>
      </c>
      <c r="H176" s="26">
        <v>74.882000000000005</v>
      </c>
      <c r="I176" s="26">
        <v>75.483000000000004</v>
      </c>
      <c r="J176" s="26">
        <v>76.125</v>
      </c>
      <c r="K176" s="26">
        <v>76.707999999999998</v>
      </c>
      <c r="L176" s="26">
        <v>77.299000000000007</v>
      </c>
      <c r="M176" s="26">
        <v>77.888999999999996</v>
      </c>
      <c r="N176" s="26">
        <v>78.498999999999995</v>
      </c>
      <c r="O176" s="26">
        <v>79.12</v>
      </c>
      <c r="P176" s="26">
        <v>79.738</v>
      </c>
      <c r="Q176" s="26">
        <v>80.366</v>
      </c>
      <c r="R176" s="26">
        <v>81.004999999999995</v>
      </c>
      <c r="S176" s="26">
        <v>81.650999999999996</v>
      </c>
      <c r="T176" s="26">
        <v>82.302000000000007</v>
      </c>
      <c r="U176" s="26">
        <v>82.923000000000002</v>
      </c>
      <c r="V176" s="26">
        <v>83.534000000000006</v>
      </c>
      <c r="W176" s="26">
        <v>84.11</v>
      </c>
    </row>
    <row r="177" spans="1:23" ht="12" x14ac:dyDescent="0.2">
      <c r="A177" s="1">
        <v>160</v>
      </c>
      <c r="B177" s="2" t="s">
        <v>330</v>
      </c>
      <c r="C177" s="15" t="s">
        <v>202</v>
      </c>
      <c r="D177" s="21">
        <v>2</v>
      </c>
      <c r="E177" s="21">
        <v>474</v>
      </c>
      <c r="F177" s="2" t="s">
        <v>73</v>
      </c>
      <c r="G177" s="21">
        <v>915</v>
      </c>
      <c r="H177" s="26">
        <v>83.131</v>
      </c>
      <c r="I177" s="26">
        <v>83.876999999999995</v>
      </c>
      <c r="J177" s="26">
        <v>84.599000000000004</v>
      </c>
      <c r="K177" s="26">
        <v>85.29</v>
      </c>
      <c r="L177" s="26">
        <v>85.942999999999998</v>
      </c>
      <c r="M177" s="26">
        <v>86.594999999999999</v>
      </c>
      <c r="N177" s="26">
        <v>87.225999999999999</v>
      </c>
      <c r="O177" s="26">
        <v>87.837999999999994</v>
      </c>
      <c r="P177" s="26">
        <v>88.418999999999997</v>
      </c>
      <c r="Q177" s="26">
        <v>88.975999999999999</v>
      </c>
      <c r="R177" s="26">
        <v>89.509</v>
      </c>
      <c r="S177" s="26">
        <v>90.028999999999996</v>
      </c>
      <c r="T177" s="26">
        <v>90.56</v>
      </c>
      <c r="U177" s="26">
        <v>91.09</v>
      </c>
      <c r="V177" s="26">
        <v>91.659000000000006</v>
      </c>
      <c r="W177" s="26">
        <v>92.230999999999995</v>
      </c>
    </row>
    <row r="178" spans="1:23" ht="12" x14ac:dyDescent="0.2">
      <c r="A178" s="1">
        <v>161</v>
      </c>
      <c r="B178" s="2" t="s">
        <v>330</v>
      </c>
      <c r="C178" s="15" t="s">
        <v>203</v>
      </c>
      <c r="D178" s="21">
        <v>14</v>
      </c>
      <c r="E178" s="21">
        <v>630</v>
      </c>
      <c r="F178" s="2" t="s">
        <v>73</v>
      </c>
      <c r="G178" s="21">
        <v>915</v>
      </c>
      <c r="H178" s="26">
        <v>80.694000000000003</v>
      </c>
      <c r="I178" s="26">
        <v>81.528000000000006</v>
      </c>
      <c r="J178" s="26">
        <v>82.323999999999998</v>
      </c>
      <c r="K178" s="26">
        <v>83.013000000000005</v>
      </c>
      <c r="L178" s="26">
        <v>83.638000000000005</v>
      </c>
      <c r="M178" s="26">
        <v>84.221999999999994</v>
      </c>
      <c r="N178" s="26">
        <v>84.786000000000001</v>
      </c>
      <c r="O178" s="26">
        <v>85.343000000000004</v>
      </c>
      <c r="P178" s="26">
        <v>85.876999999999995</v>
      </c>
      <c r="Q178" s="26">
        <v>86.406000000000006</v>
      </c>
      <c r="R178" s="26">
        <v>86.933999999999997</v>
      </c>
      <c r="S178" s="26">
        <v>87.451999999999998</v>
      </c>
      <c r="T178" s="26">
        <v>87.980999999999995</v>
      </c>
      <c r="U178" s="26">
        <v>88.503</v>
      </c>
      <c r="V178" s="26">
        <v>89.040999999999997</v>
      </c>
      <c r="W178" s="26">
        <v>89.57</v>
      </c>
    </row>
    <row r="179" spans="1:23" ht="12" x14ac:dyDescent="0.2">
      <c r="A179" s="1">
        <v>162</v>
      </c>
      <c r="B179" s="2" t="s">
        <v>330</v>
      </c>
      <c r="C179" s="15" t="s">
        <v>204</v>
      </c>
      <c r="D179" s="21"/>
      <c r="E179" s="21">
        <v>662</v>
      </c>
      <c r="F179" s="2" t="s">
        <v>73</v>
      </c>
      <c r="G179" s="21">
        <v>915</v>
      </c>
      <c r="H179" s="26">
        <v>76.673000000000002</v>
      </c>
      <c r="I179" s="26">
        <v>77.33</v>
      </c>
      <c r="J179" s="26">
        <v>77.986000000000004</v>
      </c>
      <c r="K179" s="26">
        <v>78.626000000000005</v>
      </c>
      <c r="L179" s="26">
        <v>79.278999999999996</v>
      </c>
      <c r="M179" s="26">
        <v>79.912000000000006</v>
      </c>
      <c r="N179" s="26">
        <v>80.564999999999998</v>
      </c>
      <c r="O179" s="26">
        <v>81.210999999999999</v>
      </c>
      <c r="P179" s="26">
        <v>81.863</v>
      </c>
      <c r="Q179" s="26">
        <v>82.5</v>
      </c>
      <c r="R179" s="26">
        <v>83.132999999999996</v>
      </c>
      <c r="S179" s="26">
        <v>83.73</v>
      </c>
      <c r="T179" s="26">
        <v>84.311999999999998</v>
      </c>
      <c r="U179" s="26">
        <v>84.855999999999995</v>
      </c>
      <c r="V179" s="26">
        <v>85.387</v>
      </c>
      <c r="W179" s="26">
        <v>85.872</v>
      </c>
    </row>
    <row r="180" spans="1:23" ht="12" x14ac:dyDescent="0.2">
      <c r="A180" s="1">
        <v>163</v>
      </c>
      <c r="B180" s="2" t="s">
        <v>330</v>
      </c>
      <c r="C180" s="15" t="s">
        <v>205</v>
      </c>
      <c r="D180" s="21"/>
      <c r="E180" s="21">
        <v>670</v>
      </c>
      <c r="F180" s="2" t="s">
        <v>73</v>
      </c>
      <c r="G180" s="21">
        <v>915</v>
      </c>
      <c r="H180" s="26">
        <v>72.983000000000004</v>
      </c>
      <c r="I180" s="26">
        <v>73.625</v>
      </c>
      <c r="J180" s="26">
        <v>74.253</v>
      </c>
      <c r="K180" s="26">
        <v>74.891999999999996</v>
      </c>
      <c r="L180" s="26">
        <v>75.534000000000006</v>
      </c>
      <c r="M180" s="26">
        <v>76.174999999999997</v>
      </c>
      <c r="N180" s="26">
        <v>76.802999999999997</v>
      </c>
      <c r="O180" s="26">
        <v>77.436000000000007</v>
      </c>
      <c r="P180" s="26">
        <v>78.087999999999994</v>
      </c>
      <c r="Q180" s="26">
        <v>78.745999999999995</v>
      </c>
      <c r="R180" s="26">
        <v>79.400000000000006</v>
      </c>
      <c r="S180" s="26">
        <v>80.069000000000003</v>
      </c>
      <c r="T180" s="26">
        <v>80.739000000000004</v>
      </c>
      <c r="U180" s="26">
        <v>81.412000000000006</v>
      </c>
      <c r="V180" s="26">
        <v>82.078999999999994</v>
      </c>
      <c r="W180" s="26">
        <v>82.734999999999999</v>
      </c>
    </row>
    <row r="181" spans="1:23" ht="12" x14ac:dyDescent="0.2">
      <c r="A181" s="1">
        <v>164</v>
      </c>
      <c r="B181" s="2" t="s">
        <v>330</v>
      </c>
      <c r="C181" s="15" t="s">
        <v>206</v>
      </c>
      <c r="D181" s="21"/>
      <c r="E181" s="21">
        <v>780</v>
      </c>
      <c r="F181" s="2" t="s">
        <v>73</v>
      </c>
      <c r="G181" s="21">
        <v>915</v>
      </c>
      <c r="H181" s="26">
        <v>73.906999999999996</v>
      </c>
      <c r="I181" s="26">
        <v>74.528999999999996</v>
      </c>
      <c r="J181" s="26">
        <v>75.156999999999996</v>
      </c>
      <c r="K181" s="26">
        <v>75.787000000000006</v>
      </c>
      <c r="L181" s="26">
        <v>76.429000000000002</v>
      </c>
      <c r="M181" s="26">
        <v>77.075000000000003</v>
      </c>
      <c r="N181" s="26">
        <v>77.730999999999995</v>
      </c>
      <c r="O181" s="26">
        <v>78.393000000000001</v>
      </c>
      <c r="P181" s="26">
        <v>79.066000000000003</v>
      </c>
      <c r="Q181" s="26">
        <v>79.739999999999995</v>
      </c>
      <c r="R181" s="26">
        <v>80.423000000000002</v>
      </c>
      <c r="S181" s="26">
        <v>81.122</v>
      </c>
      <c r="T181" s="26">
        <v>81.805999999999997</v>
      </c>
      <c r="U181" s="26">
        <v>82.477000000000004</v>
      </c>
      <c r="V181" s="26">
        <v>83.131</v>
      </c>
      <c r="W181" s="26">
        <v>83.757000000000005</v>
      </c>
    </row>
    <row r="182" spans="1:23" ht="12" x14ac:dyDescent="0.2">
      <c r="A182" s="1">
        <v>165</v>
      </c>
      <c r="B182" s="2" t="s">
        <v>330</v>
      </c>
      <c r="C182" s="15" t="s">
        <v>207</v>
      </c>
      <c r="D182" s="21">
        <v>14</v>
      </c>
      <c r="E182" s="21">
        <v>850</v>
      </c>
      <c r="F182" s="2" t="s">
        <v>73</v>
      </c>
      <c r="G182" s="21">
        <v>915</v>
      </c>
      <c r="H182" s="26">
        <v>81.167000000000002</v>
      </c>
      <c r="I182" s="26">
        <v>82.022000000000006</v>
      </c>
      <c r="J182" s="26">
        <v>82.852000000000004</v>
      </c>
      <c r="K182" s="26">
        <v>83.611999999999995</v>
      </c>
      <c r="L182" s="26">
        <v>84.293000000000006</v>
      </c>
      <c r="M182" s="26">
        <v>84.924000000000007</v>
      </c>
      <c r="N182" s="26">
        <v>85.525000000000006</v>
      </c>
      <c r="O182" s="26">
        <v>86.105999999999995</v>
      </c>
      <c r="P182" s="26">
        <v>86.656000000000006</v>
      </c>
      <c r="Q182" s="26">
        <v>87.201999999999998</v>
      </c>
      <c r="R182" s="26">
        <v>87.736999999999995</v>
      </c>
      <c r="S182" s="26">
        <v>88.257999999999996</v>
      </c>
      <c r="T182" s="26">
        <v>88.789000000000001</v>
      </c>
      <c r="U182" s="26">
        <v>89.313999999999993</v>
      </c>
      <c r="V182" s="26">
        <v>89.856999999999999</v>
      </c>
      <c r="W182" s="26">
        <v>90.406999999999996</v>
      </c>
    </row>
    <row r="183" spans="1:23" ht="12" x14ac:dyDescent="0.2">
      <c r="A183" s="12">
        <v>166</v>
      </c>
      <c r="B183" s="13" t="s">
        <v>330</v>
      </c>
      <c r="C183" s="14" t="s">
        <v>208</v>
      </c>
      <c r="D183" s="24"/>
      <c r="E183" s="24">
        <v>916</v>
      </c>
      <c r="F183" s="13" t="s">
        <v>71</v>
      </c>
      <c r="G183" s="24">
        <v>1830</v>
      </c>
      <c r="H183" s="29">
        <v>75.497635109998498</v>
      </c>
      <c r="I183" s="29">
        <v>76.364953991401094</v>
      </c>
      <c r="J183" s="29">
        <v>77.515551355374896</v>
      </c>
      <c r="K183" s="29">
        <v>78.334368573278994</v>
      </c>
      <c r="L183" s="29">
        <v>79.144686536115501</v>
      </c>
      <c r="M183" s="29">
        <v>79.942099836660404</v>
      </c>
      <c r="N183" s="29">
        <v>80.717857661466098</v>
      </c>
      <c r="O183" s="29">
        <v>81.493773940427801</v>
      </c>
      <c r="P183" s="29">
        <v>82.247880150565393</v>
      </c>
      <c r="Q183" s="29">
        <v>82.965305271404802</v>
      </c>
      <c r="R183" s="29">
        <v>83.642880364401506</v>
      </c>
      <c r="S183" s="29">
        <v>84.282057514787397</v>
      </c>
      <c r="T183" s="29">
        <v>84.871905378926598</v>
      </c>
      <c r="U183" s="29">
        <v>85.439406042310196</v>
      </c>
      <c r="V183" s="29">
        <v>85.979019186943205</v>
      </c>
      <c r="W183" s="29">
        <v>86.502379884760202</v>
      </c>
    </row>
    <row r="184" spans="1:23" ht="12" x14ac:dyDescent="0.2">
      <c r="A184" s="1">
        <v>167</v>
      </c>
      <c r="B184" s="2" t="s">
        <v>330</v>
      </c>
      <c r="C184" s="15" t="s">
        <v>209</v>
      </c>
      <c r="D184" s="21"/>
      <c r="E184" s="21">
        <v>84</v>
      </c>
      <c r="F184" s="2" t="s">
        <v>73</v>
      </c>
      <c r="G184" s="21">
        <v>916</v>
      </c>
      <c r="H184" s="26">
        <v>75.090999999999994</v>
      </c>
      <c r="I184" s="26">
        <v>75.828000000000003</v>
      </c>
      <c r="J184" s="26">
        <v>76.552999999999997</v>
      </c>
      <c r="K184" s="26">
        <v>77.284000000000006</v>
      </c>
      <c r="L184" s="26">
        <v>78.012</v>
      </c>
      <c r="M184" s="26">
        <v>78.731999999999999</v>
      </c>
      <c r="N184" s="26">
        <v>79.460999999999999</v>
      </c>
      <c r="O184" s="26">
        <v>80.180999999999997</v>
      </c>
      <c r="P184" s="26">
        <v>80.917000000000002</v>
      </c>
      <c r="Q184" s="26">
        <v>81.632999999999996</v>
      </c>
      <c r="R184" s="26">
        <v>82.338999999999999</v>
      </c>
      <c r="S184" s="26">
        <v>83.001999999999995</v>
      </c>
      <c r="T184" s="26">
        <v>83.646000000000001</v>
      </c>
      <c r="U184" s="26">
        <v>84.25</v>
      </c>
      <c r="V184" s="26">
        <v>84.816000000000003</v>
      </c>
      <c r="W184" s="26">
        <v>85.373000000000005</v>
      </c>
    </row>
    <row r="185" spans="1:23" ht="12" x14ac:dyDescent="0.2">
      <c r="A185" s="1">
        <v>168</v>
      </c>
      <c r="B185" s="2" t="s">
        <v>330</v>
      </c>
      <c r="C185" s="15" t="s">
        <v>210</v>
      </c>
      <c r="D185" s="21"/>
      <c r="E185" s="21">
        <v>188</v>
      </c>
      <c r="F185" s="2" t="s">
        <v>73</v>
      </c>
      <c r="G185" s="21">
        <v>916</v>
      </c>
      <c r="H185" s="26">
        <v>80.936999999999998</v>
      </c>
      <c r="I185" s="26">
        <v>81.847999999999999</v>
      </c>
      <c r="J185" s="26">
        <v>82.728999999999999</v>
      </c>
      <c r="K185" s="26">
        <v>83.528000000000006</v>
      </c>
      <c r="L185" s="26">
        <v>84.23</v>
      </c>
      <c r="M185" s="26">
        <v>84.876000000000005</v>
      </c>
      <c r="N185" s="26">
        <v>85.497</v>
      </c>
      <c r="O185" s="26">
        <v>86.082999999999998</v>
      </c>
      <c r="P185" s="26">
        <v>86.647999999999996</v>
      </c>
      <c r="Q185" s="26">
        <v>87.207999999999998</v>
      </c>
      <c r="R185" s="26">
        <v>87.754999999999995</v>
      </c>
      <c r="S185" s="26">
        <v>88.296999999999997</v>
      </c>
      <c r="T185" s="26">
        <v>88.831000000000003</v>
      </c>
      <c r="U185" s="26">
        <v>89.37</v>
      </c>
      <c r="V185" s="26">
        <v>89.897999999999996</v>
      </c>
      <c r="W185" s="26">
        <v>90.424999999999997</v>
      </c>
    </row>
    <row r="186" spans="1:23" ht="12" x14ac:dyDescent="0.2">
      <c r="A186" s="1">
        <v>169</v>
      </c>
      <c r="B186" s="2" t="s">
        <v>330</v>
      </c>
      <c r="C186" s="15" t="s">
        <v>211</v>
      </c>
      <c r="D186" s="21"/>
      <c r="E186" s="21">
        <v>222</v>
      </c>
      <c r="F186" s="2" t="s">
        <v>73</v>
      </c>
      <c r="G186" s="21">
        <v>916</v>
      </c>
      <c r="H186" s="26">
        <v>74.055000000000007</v>
      </c>
      <c r="I186" s="26">
        <v>75.067999999999998</v>
      </c>
      <c r="J186" s="26">
        <v>76.042000000000002</v>
      </c>
      <c r="K186" s="26">
        <v>76.97</v>
      </c>
      <c r="L186" s="26">
        <v>77.888000000000005</v>
      </c>
      <c r="M186" s="26">
        <v>78.784000000000006</v>
      </c>
      <c r="N186" s="26">
        <v>79.656999999999996</v>
      </c>
      <c r="O186" s="26">
        <v>80.509</v>
      </c>
      <c r="P186" s="26">
        <v>81.328000000000003</v>
      </c>
      <c r="Q186" s="26">
        <v>82.094999999999999</v>
      </c>
      <c r="R186" s="26">
        <v>82.808000000000007</v>
      </c>
      <c r="S186" s="26">
        <v>83.447999999999993</v>
      </c>
      <c r="T186" s="26">
        <v>84.063000000000002</v>
      </c>
      <c r="U186" s="26">
        <v>84.653999999999996</v>
      </c>
      <c r="V186" s="26">
        <v>85.224999999999994</v>
      </c>
      <c r="W186" s="26">
        <v>85.775999999999996</v>
      </c>
    </row>
    <row r="187" spans="1:23" ht="12" x14ac:dyDescent="0.2">
      <c r="A187" s="1">
        <v>170</v>
      </c>
      <c r="B187" s="2" t="s">
        <v>330</v>
      </c>
      <c r="C187" s="15" t="s">
        <v>212</v>
      </c>
      <c r="D187" s="21"/>
      <c r="E187" s="21">
        <v>320</v>
      </c>
      <c r="F187" s="2" t="s">
        <v>73</v>
      </c>
      <c r="G187" s="21">
        <v>916</v>
      </c>
      <c r="H187" s="26">
        <v>75.048000000000002</v>
      </c>
      <c r="I187" s="26">
        <v>76.08</v>
      </c>
      <c r="J187" s="26">
        <v>77.058999999999997</v>
      </c>
      <c r="K187" s="26">
        <v>78</v>
      </c>
      <c r="L187" s="26">
        <v>78.915999999999997</v>
      </c>
      <c r="M187" s="26">
        <v>79.786000000000001</v>
      </c>
      <c r="N187" s="26">
        <v>80.650000000000006</v>
      </c>
      <c r="O187" s="26">
        <v>81.486000000000004</v>
      </c>
      <c r="P187" s="26">
        <v>82.308000000000007</v>
      </c>
      <c r="Q187" s="26">
        <v>83.07</v>
      </c>
      <c r="R187" s="26">
        <v>83.786000000000001</v>
      </c>
      <c r="S187" s="26">
        <v>84.441999999999993</v>
      </c>
      <c r="T187" s="26">
        <v>85.06</v>
      </c>
      <c r="U187" s="26">
        <v>85.637</v>
      </c>
      <c r="V187" s="26">
        <v>86.183999999999997</v>
      </c>
      <c r="W187" s="26">
        <v>86.715999999999994</v>
      </c>
    </row>
    <row r="188" spans="1:23" ht="12" x14ac:dyDescent="0.2">
      <c r="A188" s="1">
        <v>171</v>
      </c>
      <c r="B188" s="2" t="s">
        <v>330</v>
      </c>
      <c r="C188" s="15" t="s">
        <v>213</v>
      </c>
      <c r="D188" s="21"/>
      <c r="E188" s="21">
        <v>340</v>
      </c>
      <c r="F188" s="2" t="s">
        <v>73</v>
      </c>
      <c r="G188" s="21">
        <v>916</v>
      </c>
      <c r="H188" s="26">
        <v>75.873000000000005</v>
      </c>
      <c r="I188" s="26">
        <v>76.731999999999999</v>
      </c>
      <c r="J188" s="26">
        <v>77.563999999999993</v>
      </c>
      <c r="K188" s="26">
        <v>78.367999999999995</v>
      </c>
      <c r="L188" s="26">
        <v>79.155000000000001</v>
      </c>
      <c r="M188" s="26">
        <v>79.933000000000007</v>
      </c>
      <c r="N188" s="26">
        <v>80.701999999999998</v>
      </c>
      <c r="O188" s="26">
        <v>81.459000000000003</v>
      </c>
      <c r="P188" s="26">
        <v>82.206000000000003</v>
      </c>
      <c r="Q188" s="26">
        <v>82.94</v>
      </c>
      <c r="R188" s="26">
        <v>83.617000000000004</v>
      </c>
      <c r="S188" s="26">
        <v>84.26</v>
      </c>
      <c r="T188" s="26">
        <v>84.841999999999999</v>
      </c>
      <c r="U188" s="26">
        <v>85.405000000000001</v>
      </c>
      <c r="V188" s="26">
        <v>85.930999999999997</v>
      </c>
      <c r="W188" s="26">
        <v>86.438000000000002</v>
      </c>
    </row>
    <row r="189" spans="1:23" ht="12" x14ac:dyDescent="0.2">
      <c r="A189" s="1">
        <v>172</v>
      </c>
      <c r="B189" s="2" t="s">
        <v>330</v>
      </c>
      <c r="C189" s="15" t="s">
        <v>214</v>
      </c>
      <c r="D189" s="21"/>
      <c r="E189" s="21">
        <v>484</v>
      </c>
      <c r="F189" s="2" t="s">
        <v>73</v>
      </c>
      <c r="G189" s="21">
        <v>916</v>
      </c>
      <c r="H189" s="26">
        <v>75.41</v>
      </c>
      <c r="I189" s="26">
        <v>76.233999999999995</v>
      </c>
      <c r="J189" s="26">
        <v>77.450999999999993</v>
      </c>
      <c r="K189" s="26">
        <v>78.231999999999999</v>
      </c>
      <c r="L189" s="26">
        <v>79.009</v>
      </c>
      <c r="M189" s="26">
        <v>79.778999999999996</v>
      </c>
      <c r="N189" s="26">
        <v>80.525999999999996</v>
      </c>
      <c r="O189" s="26">
        <v>81.287999999999997</v>
      </c>
      <c r="P189" s="26">
        <v>82.033000000000001</v>
      </c>
      <c r="Q189" s="26">
        <v>82.744</v>
      </c>
      <c r="R189" s="26">
        <v>83.418999999999997</v>
      </c>
      <c r="S189" s="26">
        <v>84.058999999999997</v>
      </c>
      <c r="T189" s="26">
        <v>84.646000000000001</v>
      </c>
      <c r="U189" s="26">
        <v>85.210999999999999</v>
      </c>
      <c r="V189" s="26">
        <v>85.744</v>
      </c>
      <c r="W189" s="26">
        <v>86.26</v>
      </c>
    </row>
    <row r="190" spans="1:23" ht="12" x14ac:dyDescent="0.2">
      <c r="A190" s="1">
        <v>173</v>
      </c>
      <c r="B190" s="2" t="s">
        <v>330</v>
      </c>
      <c r="C190" s="15" t="s">
        <v>215</v>
      </c>
      <c r="D190" s="21"/>
      <c r="E190" s="21">
        <v>558</v>
      </c>
      <c r="F190" s="2" t="s">
        <v>73</v>
      </c>
      <c r="G190" s="21">
        <v>916</v>
      </c>
      <c r="H190" s="26">
        <v>75.231999999999999</v>
      </c>
      <c r="I190" s="26">
        <v>76.248000000000005</v>
      </c>
      <c r="J190" s="26">
        <v>77.224000000000004</v>
      </c>
      <c r="K190" s="26">
        <v>78.159000000000006</v>
      </c>
      <c r="L190" s="26">
        <v>79.064999999999998</v>
      </c>
      <c r="M190" s="26">
        <v>79.948999999999998</v>
      </c>
      <c r="N190" s="26">
        <v>80.81</v>
      </c>
      <c r="O190" s="26">
        <v>81.649000000000001</v>
      </c>
      <c r="P190" s="26">
        <v>82.450999999999993</v>
      </c>
      <c r="Q190" s="26">
        <v>83.195999999999998</v>
      </c>
      <c r="R190" s="26">
        <v>83.873999999999995</v>
      </c>
      <c r="S190" s="26">
        <v>84.51</v>
      </c>
      <c r="T190" s="26">
        <v>85.111000000000004</v>
      </c>
      <c r="U190" s="26">
        <v>85.697999999999993</v>
      </c>
      <c r="V190" s="26">
        <v>86.256</v>
      </c>
      <c r="W190" s="26">
        <v>86.796999999999997</v>
      </c>
    </row>
    <row r="191" spans="1:23" ht="12" x14ac:dyDescent="0.2">
      <c r="A191" s="1">
        <v>174</v>
      </c>
      <c r="B191" s="2" t="s">
        <v>330</v>
      </c>
      <c r="C191" s="15" t="s">
        <v>216</v>
      </c>
      <c r="D191" s="21"/>
      <c r="E191" s="21">
        <v>591</v>
      </c>
      <c r="F191" s="2" t="s">
        <v>73</v>
      </c>
      <c r="G191" s="21">
        <v>916</v>
      </c>
      <c r="H191" s="26">
        <v>79.102999999999994</v>
      </c>
      <c r="I191" s="26">
        <v>79.960999999999999</v>
      </c>
      <c r="J191" s="26">
        <v>80.808000000000007</v>
      </c>
      <c r="K191" s="26">
        <v>81.641000000000005</v>
      </c>
      <c r="L191" s="26">
        <v>82.447000000000003</v>
      </c>
      <c r="M191" s="26">
        <v>83.186999999999998</v>
      </c>
      <c r="N191" s="26">
        <v>83.867999999999995</v>
      </c>
      <c r="O191" s="26">
        <v>84.488</v>
      </c>
      <c r="P191" s="26">
        <v>85.082999999999998</v>
      </c>
      <c r="Q191" s="26">
        <v>85.659000000000006</v>
      </c>
      <c r="R191" s="26">
        <v>86.221000000000004</v>
      </c>
      <c r="S191" s="26">
        <v>86.781000000000006</v>
      </c>
      <c r="T191" s="26">
        <v>87.325999999999993</v>
      </c>
      <c r="U191" s="26">
        <v>87.864000000000004</v>
      </c>
      <c r="V191" s="26">
        <v>88.405000000000001</v>
      </c>
      <c r="W191" s="26">
        <v>88.935000000000002</v>
      </c>
    </row>
    <row r="192" spans="1:23" ht="12" x14ac:dyDescent="0.2">
      <c r="A192" s="12">
        <v>175</v>
      </c>
      <c r="B192" s="13" t="s">
        <v>330</v>
      </c>
      <c r="C192" s="14" t="s">
        <v>217</v>
      </c>
      <c r="D192" s="24"/>
      <c r="E192" s="24">
        <v>931</v>
      </c>
      <c r="F192" s="13" t="s">
        <v>71</v>
      </c>
      <c r="G192" s="24">
        <v>1830</v>
      </c>
      <c r="H192" s="29">
        <v>76.549171277969094</v>
      </c>
      <c r="I192" s="29">
        <v>77.505091042430195</v>
      </c>
      <c r="J192" s="29">
        <v>78.412380361329696</v>
      </c>
      <c r="K192" s="29">
        <v>79.296302353220796</v>
      </c>
      <c r="L192" s="29">
        <v>80.160241858133602</v>
      </c>
      <c r="M192" s="29">
        <v>81.002917468605403</v>
      </c>
      <c r="N192" s="29">
        <v>81.804692253233299</v>
      </c>
      <c r="O192" s="29">
        <v>82.550723914271401</v>
      </c>
      <c r="P192" s="29">
        <v>83.238257505337501</v>
      </c>
      <c r="Q192" s="29">
        <v>83.889636935780103</v>
      </c>
      <c r="R192" s="29">
        <v>84.504864587836096</v>
      </c>
      <c r="S192" s="29">
        <v>85.0956295000598</v>
      </c>
      <c r="T192" s="29">
        <v>85.676060052822805</v>
      </c>
      <c r="U192" s="29">
        <v>86.238900992337307</v>
      </c>
      <c r="V192" s="29">
        <v>86.789119698315403</v>
      </c>
      <c r="W192" s="29">
        <v>87.334837307988394</v>
      </c>
    </row>
    <row r="193" spans="1:23" ht="12" x14ac:dyDescent="0.2">
      <c r="A193" s="1">
        <v>176</v>
      </c>
      <c r="B193" s="2" t="s">
        <v>330</v>
      </c>
      <c r="C193" s="15" t="s">
        <v>218</v>
      </c>
      <c r="D193" s="21"/>
      <c r="E193" s="21">
        <v>32</v>
      </c>
      <c r="F193" s="2" t="s">
        <v>73</v>
      </c>
      <c r="G193" s="21">
        <v>931</v>
      </c>
      <c r="H193" s="26">
        <v>77.171999999999997</v>
      </c>
      <c r="I193" s="26">
        <v>77.911000000000001</v>
      </c>
      <c r="J193" s="26">
        <v>78.652000000000001</v>
      </c>
      <c r="K193" s="26">
        <v>79.391000000000005</v>
      </c>
      <c r="L193" s="26">
        <v>80.129000000000005</v>
      </c>
      <c r="M193" s="26">
        <v>80.869</v>
      </c>
      <c r="N193" s="26">
        <v>81.605000000000004</v>
      </c>
      <c r="O193" s="26">
        <v>82.32</v>
      </c>
      <c r="P193" s="26">
        <v>83.01</v>
      </c>
      <c r="Q193" s="26">
        <v>83.644000000000005</v>
      </c>
      <c r="R193" s="26">
        <v>84.257000000000005</v>
      </c>
      <c r="S193" s="26">
        <v>84.832999999999998</v>
      </c>
      <c r="T193" s="26">
        <v>85.400999999999996</v>
      </c>
      <c r="U193" s="26">
        <v>85.953000000000003</v>
      </c>
      <c r="V193" s="26">
        <v>86.492000000000004</v>
      </c>
      <c r="W193" s="26">
        <v>87.022999999999996</v>
      </c>
    </row>
    <row r="194" spans="1:23" ht="12" x14ac:dyDescent="0.2">
      <c r="A194" s="1">
        <v>177</v>
      </c>
      <c r="B194" s="2" t="s">
        <v>330</v>
      </c>
      <c r="C194" s="15" t="s">
        <v>219</v>
      </c>
      <c r="D194" s="21"/>
      <c r="E194" s="21">
        <v>68</v>
      </c>
      <c r="F194" s="2" t="s">
        <v>73</v>
      </c>
      <c r="G194" s="21">
        <v>931</v>
      </c>
      <c r="H194" s="26">
        <v>72.346000000000004</v>
      </c>
      <c r="I194" s="26">
        <v>73.465000000000003</v>
      </c>
      <c r="J194" s="26">
        <v>74.462000000000003</v>
      </c>
      <c r="K194" s="26">
        <v>75.394000000000005</v>
      </c>
      <c r="L194" s="26">
        <v>76.260999999999996</v>
      </c>
      <c r="M194" s="26">
        <v>77.093999999999994</v>
      </c>
      <c r="N194" s="26">
        <v>77.894000000000005</v>
      </c>
      <c r="O194" s="26">
        <v>78.67</v>
      </c>
      <c r="P194" s="26">
        <v>79.427000000000007</v>
      </c>
      <c r="Q194" s="26">
        <v>80.165999999999997</v>
      </c>
      <c r="R194" s="26">
        <v>80.906999999999996</v>
      </c>
      <c r="S194" s="26">
        <v>81.637</v>
      </c>
      <c r="T194" s="26">
        <v>82.340999999999994</v>
      </c>
      <c r="U194" s="26">
        <v>83.004999999999995</v>
      </c>
      <c r="V194" s="26">
        <v>83.614999999999995</v>
      </c>
      <c r="W194" s="26">
        <v>84.192999999999998</v>
      </c>
    </row>
    <row r="195" spans="1:23" ht="12" x14ac:dyDescent="0.2">
      <c r="A195" s="1">
        <v>178</v>
      </c>
      <c r="B195" s="2" t="s">
        <v>330</v>
      </c>
      <c r="C195" s="15" t="s">
        <v>220</v>
      </c>
      <c r="D195" s="21"/>
      <c r="E195" s="21">
        <v>76</v>
      </c>
      <c r="F195" s="2" t="s">
        <v>73</v>
      </c>
      <c r="G195" s="21">
        <v>931</v>
      </c>
      <c r="H195" s="26">
        <v>76.566999999999993</v>
      </c>
      <c r="I195" s="26">
        <v>77.546000000000006</v>
      </c>
      <c r="J195" s="26">
        <v>78.501999999999995</v>
      </c>
      <c r="K195" s="26">
        <v>79.426000000000002</v>
      </c>
      <c r="L195" s="26">
        <v>80.332999999999998</v>
      </c>
      <c r="M195" s="26">
        <v>81.225999999999999</v>
      </c>
      <c r="N195" s="26">
        <v>82.072000000000003</v>
      </c>
      <c r="O195" s="26">
        <v>82.855000000000004</v>
      </c>
      <c r="P195" s="26">
        <v>83.561999999999998</v>
      </c>
      <c r="Q195" s="26">
        <v>84.23</v>
      </c>
      <c r="R195" s="26">
        <v>84.85</v>
      </c>
      <c r="S195" s="26">
        <v>85.448999999999998</v>
      </c>
      <c r="T195" s="26">
        <v>86.037000000000006</v>
      </c>
      <c r="U195" s="26">
        <v>86.599000000000004</v>
      </c>
      <c r="V195" s="26">
        <v>87.147999999999996</v>
      </c>
      <c r="W195" s="26">
        <v>87.706999999999994</v>
      </c>
    </row>
    <row r="196" spans="1:23" ht="12" x14ac:dyDescent="0.2">
      <c r="A196" s="1">
        <v>179</v>
      </c>
      <c r="B196" s="2" t="s">
        <v>330</v>
      </c>
      <c r="C196" s="15" t="s">
        <v>221</v>
      </c>
      <c r="D196" s="21"/>
      <c r="E196" s="21">
        <v>152</v>
      </c>
      <c r="F196" s="2" t="s">
        <v>73</v>
      </c>
      <c r="G196" s="21">
        <v>931</v>
      </c>
      <c r="H196" s="26">
        <v>80.736000000000004</v>
      </c>
      <c r="I196" s="26">
        <v>81.64</v>
      </c>
      <c r="J196" s="26">
        <v>82.668000000000006</v>
      </c>
      <c r="K196" s="26">
        <v>83.486999999999995</v>
      </c>
      <c r="L196" s="26">
        <v>84.218000000000004</v>
      </c>
      <c r="M196" s="26">
        <v>84.884</v>
      </c>
      <c r="N196" s="26">
        <v>85.507000000000005</v>
      </c>
      <c r="O196" s="26">
        <v>86.094999999999999</v>
      </c>
      <c r="P196" s="26">
        <v>86.664000000000001</v>
      </c>
      <c r="Q196" s="26">
        <v>87.230999999999995</v>
      </c>
      <c r="R196" s="26">
        <v>87.781999999999996</v>
      </c>
      <c r="S196" s="26">
        <v>88.33</v>
      </c>
      <c r="T196" s="26">
        <v>88.876000000000005</v>
      </c>
      <c r="U196" s="26">
        <v>89.415000000000006</v>
      </c>
      <c r="V196" s="26">
        <v>89.950999999999993</v>
      </c>
      <c r="W196" s="26">
        <v>90.488</v>
      </c>
    </row>
    <row r="197" spans="1:23" ht="12" x14ac:dyDescent="0.2">
      <c r="A197" s="1">
        <v>180</v>
      </c>
      <c r="B197" s="2" t="s">
        <v>330</v>
      </c>
      <c r="C197" s="15" t="s">
        <v>222</v>
      </c>
      <c r="D197" s="21"/>
      <c r="E197" s="21">
        <v>170</v>
      </c>
      <c r="F197" s="2" t="s">
        <v>73</v>
      </c>
      <c r="G197" s="21">
        <v>931</v>
      </c>
      <c r="H197" s="26">
        <v>77.87</v>
      </c>
      <c r="I197" s="26">
        <v>78.72</v>
      </c>
      <c r="J197" s="26">
        <v>79.552000000000007</v>
      </c>
      <c r="K197" s="26">
        <v>80.376999999999995</v>
      </c>
      <c r="L197" s="26">
        <v>81.186000000000007</v>
      </c>
      <c r="M197" s="26">
        <v>81.983000000000004</v>
      </c>
      <c r="N197" s="26">
        <v>82.766000000000005</v>
      </c>
      <c r="O197" s="26">
        <v>83.494</v>
      </c>
      <c r="P197" s="26">
        <v>84.158000000000001</v>
      </c>
      <c r="Q197" s="26">
        <v>84.775000000000006</v>
      </c>
      <c r="R197" s="26">
        <v>85.361999999999995</v>
      </c>
      <c r="S197" s="26">
        <v>85.918000000000006</v>
      </c>
      <c r="T197" s="26">
        <v>86.46</v>
      </c>
      <c r="U197" s="26">
        <v>86.998000000000005</v>
      </c>
      <c r="V197" s="26">
        <v>87.539000000000001</v>
      </c>
      <c r="W197" s="26">
        <v>88.066999999999993</v>
      </c>
    </row>
    <row r="198" spans="1:23" ht="12" x14ac:dyDescent="0.2">
      <c r="A198" s="1">
        <v>181</v>
      </c>
      <c r="B198" s="2" t="s">
        <v>330</v>
      </c>
      <c r="C198" s="15" t="s">
        <v>223</v>
      </c>
      <c r="D198" s="21"/>
      <c r="E198" s="21">
        <v>218</v>
      </c>
      <c r="F198" s="2" t="s">
        <v>73</v>
      </c>
      <c r="G198" s="21">
        <v>931</v>
      </c>
      <c r="H198" s="26">
        <v>77.707999999999998</v>
      </c>
      <c r="I198" s="26">
        <v>78.683000000000007</v>
      </c>
      <c r="J198" s="26">
        <v>79.617999999999995</v>
      </c>
      <c r="K198" s="26">
        <v>80.525000000000006</v>
      </c>
      <c r="L198" s="26">
        <v>81.415000000000006</v>
      </c>
      <c r="M198" s="26">
        <v>82.269000000000005</v>
      </c>
      <c r="N198" s="26">
        <v>83.084000000000003</v>
      </c>
      <c r="O198" s="26">
        <v>83.823999999999998</v>
      </c>
      <c r="P198" s="26">
        <v>84.5</v>
      </c>
      <c r="Q198" s="26">
        <v>85.125</v>
      </c>
      <c r="R198" s="26">
        <v>85.71</v>
      </c>
      <c r="S198" s="26">
        <v>86.272999999999996</v>
      </c>
      <c r="T198" s="26">
        <v>86.82</v>
      </c>
      <c r="U198" s="26">
        <v>87.370999999999995</v>
      </c>
      <c r="V198" s="26">
        <v>87.905000000000001</v>
      </c>
      <c r="W198" s="26">
        <v>88.445999999999998</v>
      </c>
    </row>
    <row r="199" spans="1:23" ht="12" x14ac:dyDescent="0.2">
      <c r="A199" s="1">
        <v>182</v>
      </c>
      <c r="B199" s="2" t="s">
        <v>330</v>
      </c>
      <c r="C199" s="15" t="s">
        <v>224</v>
      </c>
      <c r="D199" s="21">
        <v>2</v>
      </c>
      <c r="E199" s="21">
        <v>254</v>
      </c>
      <c r="F199" s="2" t="s">
        <v>73</v>
      </c>
      <c r="G199" s="21">
        <v>931</v>
      </c>
      <c r="H199" s="26">
        <v>80.528000000000006</v>
      </c>
      <c r="I199" s="26">
        <v>81.447000000000003</v>
      </c>
      <c r="J199" s="26">
        <v>82.462999999999994</v>
      </c>
      <c r="K199" s="26">
        <v>83.26</v>
      </c>
      <c r="L199" s="26">
        <v>83.978999999999999</v>
      </c>
      <c r="M199" s="26">
        <v>84.646000000000001</v>
      </c>
      <c r="N199" s="26">
        <v>85.277000000000001</v>
      </c>
      <c r="O199" s="26">
        <v>85.894000000000005</v>
      </c>
      <c r="P199" s="26">
        <v>86.481999999999999</v>
      </c>
      <c r="Q199" s="26">
        <v>87.055000000000007</v>
      </c>
      <c r="R199" s="26">
        <v>87.622</v>
      </c>
      <c r="S199" s="26">
        <v>88.18</v>
      </c>
      <c r="T199" s="26">
        <v>88.722999999999999</v>
      </c>
      <c r="U199" s="26">
        <v>89.27</v>
      </c>
      <c r="V199" s="26">
        <v>89.808000000000007</v>
      </c>
      <c r="W199" s="26">
        <v>90.352000000000004</v>
      </c>
    </row>
    <row r="200" spans="1:23" ht="12" x14ac:dyDescent="0.2">
      <c r="A200" s="1">
        <v>183</v>
      </c>
      <c r="B200" s="2" t="s">
        <v>330</v>
      </c>
      <c r="C200" s="15" t="s">
        <v>225</v>
      </c>
      <c r="D200" s="21"/>
      <c r="E200" s="21">
        <v>328</v>
      </c>
      <c r="F200" s="2" t="s">
        <v>73</v>
      </c>
      <c r="G200" s="21">
        <v>931</v>
      </c>
      <c r="H200" s="26">
        <v>70.259</v>
      </c>
      <c r="I200" s="26">
        <v>70.805999999999997</v>
      </c>
      <c r="J200" s="26">
        <v>71.341999999999999</v>
      </c>
      <c r="K200" s="26">
        <v>71.894000000000005</v>
      </c>
      <c r="L200" s="26">
        <v>72.457999999999998</v>
      </c>
      <c r="M200" s="26">
        <v>73.025999999999996</v>
      </c>
      <c r="N200" s="26">
        <v>73.603999999999999</v>
      </c>
      <c r="O200" s="26">
        <v>74.182000000000002</v>
      </c>
      <c r="P200" s="26">
        <v>74.781999999999996</v>
      </c>
      <c r="Q200" s="26">
        <v>75.391000000000005</v>
      </c>
      <c r="R200" s="26">
        <v>76.013000000000005</v>
      </c>
      <c r="S200" s="26">
        <v>76.659000000000006</v>
      </c>
      <c r="T200" s="26">
        <v>77.307000000000002</v>
      </c>
      <c r="U200" s="26">
        <v>77.954999999999998</v>
      </c>
      <c r="V200" s="26">
        <v>78.64</v>
      </c>
      <c r="W200" s="26">
        <v>79.316999999999993</v>
      </c>
    </row>
    <row r="201" spans="1:23" ht="12" x14ac:dyDescent="0.2">
      <c r="A201" s="1">
        <v>184</v>
      </c>
      <c r="B201" s="2" t="s">
        <v>330</v>
      </c>
      <c r="C201" s="15" t="s">
        <v>226</v>
      </c>
      <c r="D201" s="21"/>
      <c r="E201" s="21">
        <v>600</v>
      </c>
      <c r="F201" s="2" t="s">
        <v>73</v>
      </c>
      <c r="G201" s="21">
        <v>931</v>
      </c>
      <c r="H201" s="26">
        <v>74.585999999999999</v>
      </c>
      <c r="I201" s="26">
        <v>75.132999999999996</v>
      </c>
      <c r="J201" s="26">
        <v>75.686999999999998</v>
      </c>
      <c r="K201" s="26">
        <v>76.254000000000005</v>
      </c>
      <c r="L201" s="26">
        <v>76.847999999999999</v>
      </c>
      <c r="M201" s="26">
        <v>77.438000000000002</v>
      </c>
      <c r="N201" s="26">
        <v>78.055999999999997</v>
      </c>
      <c r="O201" s="26">
        <v>78.691999999999993</v>
      </c>
      <c r="P201" s="26">
        <v>79.337999999999994</v>
      </c>
      <c r="Q201" s="26">
        <v>79.995999999999995</v>
      </c>
      <c r="R201" s="26">
        <v>80.656000000000006</v>
      </c>
      <c r="S201" s="26">
        <v>81.326999999999998</v>
      </c>
      <c r="T201" s="26">
        <v>81.99</v>
      </c>
      <c r="U201" s="26">
        <v>82.659000000000006</v>
      </c>
      <c r="V201" s="26">
        <v>83.292000000000002</v>
      </c>
      <c r="W201" s="26">
        <v>83.908000000000001</v>
      </c>
    </row>
    <row r="202" spans="1:23" ht="12" x14ac:dyDescent="0.2">
      <c r="A202" s="1">
        <v>185</v>
      </c>
      <c r="B202" s="2" t="s">
        <v>330</v>
      </c>
      <c r="C202" s="15" t="s">
        <v>227</v>
      </c>
      <c r="D202" s="21"/>
      <c r="E202" s="21">
        <v>604</v>
      </c>
      <c r="F202" s="2" t="s">
        <v>73</v>
      </c>
      <c r="G202" s="21">
        <v>931</v>
      </c>
      <c r="H202" s="26">
        <v>77.442999999999998</v>
      </c>
      <c r="I202" s="26">
        <v>78.474000000000004</v>
      </c>
      <c r="J202" s="26">
        <v>79.468999999999994</v>
      </c>
      <c r="K202" s="26">
        <v>80.421000000000006</v>
      </c>
      <c r="L202" s="26">
        <v>81.337999999999994</v>
      </c>
      <c r="M202" s="26">
        <v>82.236999999999995</v>
      </c>
      <c r="N202" s="26">
        <v>83.081999999999994</v>
      </c>
      <c r="O202" s="26">
        <v>83.849000000000004</v>
      </c>
      <c r="P202" s="26">
        <v>84.554000000000002</v>
      </c>
      <c r="Q202" s="26">
        <v>85.207999999999998</v>
      </c>
      <c r="R202" s="26">
        <v>85.816999999999993</v>
      </c>
      <c r="S202" s="26">
        <v>86.391999999999996</v>
      </c>
      <c r="T202" s="26">
        <v>86.956999999999994</v>
      </c>
      <c r="U202" s="26">
        <v>87.512</v>
      </c>
      <c r="V202" s="26">
        <v>88.063000000000002</v>
      </c>
      <c r="W202" s="26">
        <v>88.606999999999999</v>
      </c>
    </row>
    <row r="203" spans="1:23" ht="12" x14ac:dyDescent="0.2">
      <c r="A203" s="1">
        <v>186</v>
      </c>
      <c r="B203" s="2" t="s">
        <v>330</v>
      </c>
      <c r="C203" s="15" t="s">
        <v>228</v>
      </c>
      <c r="D203" s="21"/>
      <c r="E203" s="21">
        <v>740</v>
      </c>
      <c r="F203" s="2" t="s">
        <v>73</v>
      </c>
      <c r="G203" s="21">
        <v>931</v>
      </c>
      <c r="H203" s="26">
        <v>72.126999999999995</v>
      </c>
      <c r="I203" s="26">
        <v>72.772999999999996</v>
      </c>
      <c r="J203" s="26">
        <v>73.412000000000006</v>
      </c>
      <c r="K203" s="26">
        <v>74.061000000000007</v>
      </c>
      <c r="L203" s="26">
        <v>74.715999999999994</v>
      </c>
      <c r="M203" s="26">
        <v>75.378</v>
      </c>
      <c r="N203" s="26">
        <v>76.06</v>
      </c>
      <c r="O203" s="26">
        <v>76.718999999999994</v>
      </c>
      <c r="P203" s="26">
        <v>77.418000000000006</v>
      </c>
      <c r="Q203" s="26">
        <v>78.094999999999999</v>
      </c>
      <c r="R203" s="26">
        <v>78.795000000000002</v>
      </c>
      <c r="S203" s="26">
        <v>79.492000000000004</v>
      </c>
      <c r="T203" s="26">
        <v>80.194999999999993</v>
      </c>
      <c r="U203" s="26">
        <v>80.899000000000001</v>
      </c>
      <c r="V203" s="26">
        <v>81.608000000000004</v>
      </c>
      <c r="W203" s="26">
        <v>82.299000000000007</v>
      </c>
    </row>
    <row r="204" spans="1:23" ht="12" x14ac:dyDescent="0.2">
      <c r="A204" s="1">
        <v>187</v>
      </c>
      <c r="B204" s="2" t="s">
        <v>330</v>
      </c>
      <c r="C204" s="15" t="s">
        <v>229</v>
      </c>
      <c r="D204" s="21"/>
      <c r="E204" s="21">
        <v>858</v>
      </c>
      <c r="F204" s="2" t="s">
        <v>73</v>
      </c>
      <c r="G204" s="21">
        <v>931</v>
      </c>
      <c r="H204" s="26">
        <v>78.430999999999997</v>
      </c>
      <c r="I204" s="26">
        <v>79.168000000000006</v>
      </c>
      <c r="J204" s="26">
        <v>79.918000000000006</v>
      </c>
      <c r="K204" s="26">
        <v>80.673000000000002</v>
      </c>
      <c r="L204" s="26">
        <v>81.427999999999997</v>
      </c>
      <c r="M204" s="26">
        <v>82.156999999999996</v>
      </c>
      <c r="N204" s="26">
        <v>82.832999999999998</v>
      </c>
      <c r="O204" s="26">
        <v>83.462000000000003</v>
      </c>
      <c r="P204" s="26">
        <v>84.058999999999997</v>
      </c>
      <c r="Q204" s="26">
        <v>84.641000000000005</v>
      </c>
      <c r="R204" s="26">
        <v>85.206999999999994</v>
      </c>
      <c r="S204" s="26">
        <v>85.762</v>
      </c>
      <c r="T204" s="26">
        <v>86.308999999999997</v>
      </c>
      <c r="U204" s="26">
        <v>86.853999999999999</v>
      </c>
      <c r="V204" s="26">
        <v>87.391000000000005</v>
      </c>
      <c r="W204" s="26">
        <v>87.936000000000007</v>
      </c>
    </row>
    <row r="205" spans="1:23" ht="12" x14ac:dyDescent="0.2">
      <c r="A205" s="1">
        <v>188</v>
      </c>
      <c r="B205" s="2" t="s">
        <v>330</v>
      </c>
      <c r="C205" s="15" t="s">
        <v>230</v>
      </c>
      <c r="D205" s="21"/>
      <c r="E205" s="21">
        <v>862</v>
      </c>
      <c r="F205" s="2" t="s">
        <v>73</v>
      </c>
      <c r="G205" s="21">
        <v>931</v>
      </c>
      <c r="H205" s="26">
        <v>72.341999999999999</v>
      </c>
      <c r="I205" s="26">
        <v>73.650999999999996</v>
      </c>
      <c r="J205" s="26">
        <v>74.393000000000001</v>
      </c>
      <c r="K205" s="26">
        <v>75.123999999999995</v>
      </c>
      <c r="L205" s="26">
        <v>75.853999999999999</v>
      </c>
      <c r="M205" s="26">
        <v>76.591999999999999</v>
      </c>
      <c r="N205" s="26">
        <v>77.305999999999997</v>
      </c>
      <c r="O205" s="26">
        <v>78.03</v>
      </c>
      <c r="P205" s="26">
        <v>78.745999999999995</v>
      </c>
      <c r="Q205" s="26">
        <v>79.474999999999994</v>
      </c>
      <c r="R205" s="26">
        <v>80.195999999999998</v>
      </c>
      <c r="S205" s="26">
        <v>80.906000000000006</v>
      </c>
      <c r="T205" s="26">
        <v>81.605000000000004</v>
      </c>
      <c r="U205" s="26">
        <v>82.278000000000006</v>
      </c>
      <c r="V205" s="26">
        <v>82.921999999999997</v>
      </c>
      <c r="W205" s="26">
        <v>83.522999999999996</v>
      </c>
    </row>
    <row r="206" spans="1:23" ht="12" x14ac:dyDescent="0.2">
      <c r="A206" s="9">
        <v>189</v>
      </c>
      <c r="B206" s="10" t="s">
        <v>330</v>
      </c>
      <c r="C206" s="11" t="s">
        <v>300</v>
      </c>
      <c r="D206" s="23"/>
      <c r="E206" s="23">
        <v>927</v>
      </c>
      <c r="F206" s="10" t="s">
        <v>69</v>
      </c>
      <c r="G206" s="23">
        <v>1828</v>
      </c>
      <c r="H206" s="28">
        <v>83.752561973833906</v>
      </c>
      <c r="I206" s="28">
        <v>84.388092466522096</v>
      </c>
      <c r="J206" s="28">
        <v>85.028113153931898</v>
      </c>
      <c r="K206" s="28">
        <v>85.622696607976494</v>
      </c>
      <c r="L206" s="28">
        <v>86.208950669568694</v>
      </c>
      <c r="M206" s="28">
        <v>86.786137778015501</v>
      </c>
      <c r="N206" s="28">
        <v>87.355627256994396</v>
      </c>
      <c r="O206" s="28">
        <v>87.921714099524706</v>
      </c>
      <c r="P206" s="28">
        <v>88.489057785642004</v>
      </c>
      <c r="Q206" s="28">
        <v>89.061052882944395</v>
      </c>
      <c r="R206" s="28">
        <v>89.625855308097002</v>
      </c>
      <c r="S206" s="28">
        <v>90.186832305336395</v>
      </c>
      <c r="T206" s="28">
        <v>90.741746612486196</v>
      </c>
      <c r="U206" s="28">
        <v>91.3137567125207</v>
      </c>
      <c r="V206" s="28">
        <v>91.869204218916096</v>
      </c>
      <c r="W206" s="28">
        <v>92.427816153600006</v>
      </c>
    </row>
    <row r="207" spans="1:23" ht="12" x14ac:dyDescent="0.2">
      <c r="A207" s="1">
        <v>190</v>
      </c>
      <c r="B207" s="2" t="s">
        <v>330</v>
      </c>
      <c r="C207" s="8" t="s">
        <v>231</v>
      </c>
      <c r="D207" s="21">
        <v>15</v>
      </c>
      <c r="E207" s="21">
        <v>36</v>
      </c>
      <c r="F207" s="2" t="s">
        <v>73</v>
      </c>
      <c r="G207" s="21">
        <v>927</v>
      </c>
      <c r="H207" s="26">
        <v>83.938999999999993</v>
      </c>
      <c r="I207" s="26">
        <v>84.552000000000007</v>
      </c>
      <c r="J207" s="26">
        <v>85.179000000000002</v>
      </c>
      <c r="K207" s="26">
        <v>85.766999999999996</v>
      </c>
      <c r="L207" s="26">
        <v>86.349000000000004</v>
      </c>
      <c r="M207" s="26">
        <v>86.924999999999997</v>
      </c>
      <c r="N207" s="26">
        <v>87.492999999999995</v>
      </c>
      <c r="O207" s="26">
        <v>88.061999999999998</v>
      </c>
      <c r="P207" s="26">
        <v>88.626999999999995</v>
      </c>
      <c r="Q207" s="26">
        <v>89.201999999999998</v>
      </c>
      <c r="R207" s="26">
        <v>89.768000000000001</v>
      </c>
      <c r="S207" s="26">
        <v>90.33</v>
      </c>
      <c r="T207" s="26">
        <v>90.885999999999996</v>
      </c>
      <c r="U207" s="26">
        <v>91.46</v>
      </c>
      <c r="V207" s="26">
        <v>92.015000000000001</v>
      </c>
      <c r="W207" s="26">
        <v>92.569000000000003</v>
      </c>
    </row>
    <row r="208" spans="1:23" ht="12" x14ac:dyDescent="0.2">
      <c r="A208" s="1">
        <v>191</v>
      </c>
      <c r="B208" s="2" t="s">
        <v>330</v>
      </c>
      <c r="C208" s="8" t="s">
        <v>232</v>
      </c>
      <c r="D208" s="21">
        <v>16</v>
      </c>
      <c r="E208" s="21">
        <v>554</v>
      </c>
      <c r="F208" s="2" t="s">
        <v>73</v>
      </c>
      <c r="G208" s="21">
        <v>927</v>
      </c>
      <c r="H208" s="26">
        <v>82.802999999999997</v>
      </c>
      <c r="I208" s="26">
        <v>83.549000000000007</v>
      </c>
      <c r="J208" s="26">
        <v>84.251000000000005</v>
      </c>
      <c r="K208" s="26">
        <v>84.876000000000005</v>
      </c>
      <c r="L208" s="26">
        <v>85.474000000000004</v>
      </c>
      <c r="M208" s="26">
        <v>86.048000000000002</v>
      </c>
      <c r="N208" s="26">
        <v>86.608999999999995</v>
      </c>
      <c r="O208" s="26">
        <v>87.146000000000001</v>
      </c>
      <c r="P208" s="26">
        <v>87.706000000000003</v>
      </c>
      <c r="Q208" s="26">
        <v>88.253</v>
      </c>
      <c r="R208" s="26">
        <v>88.807000000000002</v>
      </c>
      <c r="S208" s="26">
        <v>89.355999999999995</v>
      </c>
      <c r="T208" s="26">
        <v>89.903999999999996</v>
      </c>
      <c r="U208" s="26">
        <v>90.463999999999999</v>
      </c>
      <c r="V208" s="26">
        <v>91.009</v>
      </c>
      <c r="W208" s="26">
        <v>91.57</v>
      </c>
    </row>
    <row r="209" spans="1:23" ht="12" x14ac:dyDescent="0.2">
      <c r="A209" s="9">
        <v>192</v>
      </c>
      <c r="B209" s="10" t="s">
        <v>330</v>
      </c>
      <c r="C209" s="11" t="s">
        <v>301</v>
      </c>
      <c r="D209" s="23"/>
      <c r="E209" s="23">
        <v>1835</v>
      </c>
      <c r="F209" s="10" t="s">
        <v>69</v>
      </c>
      <c r="G209" s="23">
        <v>1828</v>
      </c>
      <c r="H209" s="28">
        <v>67.284388730472301</v>
      </c>
      <c r="I209" s="28">
        <v>68.180985134838394</v>
      </c>
      <c r="J209" s="28">
        <v>68.987693531866498</v>
      </c>
      <c r="K209" s="28">
        <v>69.702333612618602</v>
      </c>
      <c r="L209" s="28">
        <v>70.359801727514196</v>
      </c>
      <c r="M209" s="28">
        <v>70.968251306917495</v>
      </c>
      <c r="N209" s="28">
        <v>71.534404732740498</v>
      </c>
      <c r="O209" s="28">
        <v>72.099898462145902</v>
      </c>
      <c r="P209" s="28">
        <v>72.622989120465505</v>
      </c>
      <c r="Q209" s="28">
        <v>73.152786296720706</v>
      </c>
      <c r="R209" s="28">
        <v>73.696754066885305</v>
      </c>
      <c r="S209" s="28">
        <v>74.240465208145807</v>
      </c>
      <c r="T209" s="28">
        <v>74.7890216825772</v>
      </c>
      <c r="U209" s="28">
        <v>75.351643159571296</v>
      </c>
      <c r="V209" s="28">
        <v>75.918625682471799</v>
      </c>
      <c r="W209" s="28">
        <v>76.492294203482402</v>
      </c>
    </row>
    <row r="210" spans="1:23" ht="12" x14ac:dyDescent="0.2">
      <c r="A210" s="12">
        <v>193</v>
      </c>
      <c r="B210" s="13" t="s">
        <v>330</v>
      </c>
      <c r="C210" s="14" t="s">
        <v>233</v>
      </c>
      <c r="D210" s="24"/>
      <c r="E210" s="24">
        <v>928</v>
      </c>
      <c r="F210" s="13" t="s">
        <v>71</v>
      </c>
      <c r="G210" s="24">
        <v>1835</v>
      </c>
      <c r="H210" s="29">
        <v>66.403802032841398</v>
      </c>
      <c r="I210" s="29">
        <v>67.309584966256807</v>
      </c>
      <c r="J210" s="29">
        <v>68.126851896413498</v>
      </c>
      <c r="K210" s="29">
        <v>68.857403808075105</v>
      </c>
      <c r="L210" s="29">
        <v>69.540363772041502</v>
      </c>
      <c r="M210" s="29">
        <v>70.181710241933203</v>
      </c>
      <c r="N210" s="29">
        <v>70.782949231180496</v>
      </c>
      <c r="O210" s="29">
        <v>71.383285877755398</v>
      </c>
      <c r="P210" s="29">
        <v>71.935384614587406</v>
      </c>
      <c r="Q210" s="29">
        <v>72.488837053301197</v>
      </c>
      <c r="R210" s="29">
        <v>73.0542342217434</v>
      </c>
      <c r="S210" s="29">
        <v>73.619330247353702</v>
      </c>
      <c r="T210" s="29">
        <v>74.190507238886994</v>
      </c>
      <c r="U210" s="29">
        <v>74.777256553704305</v>
      </c>
      <c r="V210" s="29">
        <v>75.368694775678193</v>
      </c>
      <c r="W210" s="29">
        <v>75.9679469210473</v>
      </c>
    </row>
    <row r="211" spans="1:23" ht="12" x14ac:dyDescent="0.2">
      <c r="A211" s="1">
        <v>194</v>
      </c>
      <c r="B211" s="2" t="s">
        <v>330</v>
      </c>
      <c r="C211" s="15" t="s">
        <v>234</v>
      </c>
      <c r="D211" s="21"/>
      <c r="E211" s="21">
        <v>242</v>
      </c>
      <c r="F211" s="2" t="s">
        <v>73</v>
      </c>
      <c r="G211" s="21">
        <v>928</v>
      </c>
      <c r="H211" s="26">
        <v>67.908000000000001</v>
      </c>
      <c r="I211" s="26">
        <v>68.629000000000005</v>
      </c>
      <c r="J211" s="26">
        <v>69.453000000000003</v>
      </c>
      <c r="K211" s="26">
        <v>70.103999999999999</v>
      </c>
      <c r="L211" s="26">
        <v>70.733999999999995</v>
      </c>
      <c r="M211" s="26">
        <v>71.346999999999994</v>
      </c>
      <c r="N211" s="26">
        <v>71.945999999999998</v>
      </c>
      <c r="O211" s="26">
        <v>72.548000000000002</v>
      </c>
      <c r="P211" s="26">
        <v>73.149000000000001</v>
      </c>
      <c r="Q211" s="26">
        <v>73.760999999999996</v>
      </c>
      <c r="R211" s="26">
        <v>74.387</v>
      </c>
      <c r="S211" s="26">
        <v>75.02</v>
      </c>
      <c r="T211" s="26">
        <v>75.664000000000001</v>
      </c>
      <c r="U211" s="26">
        <v>76.33</v>
      </c>
      <c r="V211" s="26">
        <v>77.004999999999995</v>
      </c>
      <c r="W211" s="26">
        <v>77.683999999999997</v>
      </c>
    </row>
    <row r="212" spans="1:23" ht="12" x14ac:dyDescent="0.2">
      <c r="A212" s="1">
        <v>195</v>
      </c>
      <c r="B212" s="2" t="s">
        <v>330</v>
      </c>
      <c r="C212" s="15" t="s">
        <v>235</v>
      </c>
      <c r="D212" s="21">
        <v>2</v>
      </c>
      <c r="E212" s="21">
        <v>540</v>
      </c>
      <c r="F212" s="2" t="s">
        <v>73</v>
      </c>
      <c r="G212" s="21">
        <v>928</v>
      </c>
      <c r="H212" s="26">
        <v>78.161000000000001</v>
      </c>
      <c r="I212" s="26">
        <v>79.045000000000002</v>
      </c>
      <c r="J212" s="26">
        <v>79.906999999999996</v>
      </c>
      <c r="K212" s="26">
        <v>80.751000000000005</v>
      </c>
      <c r="L212" s="26">
        <v>81.581000000000003</v>
      </c>
      <c r="M212" s="26">
        <v>82.384</v>
      </c>
      <c r="N212" s="26">
        <v>83.141999999999996</v>
      </c>
      <c r="O212" s="26">
        <v>83.834000000000003</v>
      </c>
      <c r="P212" s="26">
        <v>84.483000000000004</v>
      </c>
      <c r="Q212" s="26">
        <v>85.087999999999994</v>
      </c>
      <c r="R212" s="26">
        <v>85.656999999999996</v>
      </c>
      <c r="S212" s="26">
        <v>86.215999999999994</v>
      </c>
      <c r="T212" s="26">
        <v>86.754000000000005</v>
      </c>
      <c r="U212" s="26">
        <v>87.290999999999997</v>
      </c>
      <c r="V212" s="26">
        <v>87.835999999999999</v>
      </c>
      <c r="W212" s="26">
        <v>88.376000000000005</v>
      </c>
    </row>
    <row r="213" spans="1:23" ht="12" x14ac:dyDescent="0.2">
      <c r="A213" s="1">
        <v>196</v>
      </c>
      <c r="B213" s="2" t="s">
        <v>330</v>
      </c>
      <c r="C213" s="15" t="s">
        <v>236</v>
      </c>
      <c r="D213" s="21"/>
      <c r="E213" s="21">
        <v>598</v>
      </c>
      <c r="F213" s="2" t="s">
        <v>73</v>
      </c>
      <c r="G213" s="21">
        <v>928</v>
      </c>
      <c r="H213" s="26">
        <v>65.222999999999999</v>
      </c>
      <c r="I213" s="26">
        <v>66.159000000000006</v>
      </c>
      <c r="J213" s="26">
        <v>66.980999999999995</v>
      </c>
      <c r="K213" s="26">
        <v>67.718000000000004</v>
      </c>
      <c r="L213" s="26">
        <v>68.406999999999996</v>
      </c>
      <c r="M213" s="26">
        <v>69.054000000000002</v>
      </c>
      <c r="N213" s="26">
        <v>69.66</v>
      </c>
      <c r="O213" s="26">
        <v>70.27</v>
      </c>
      <c r="P213" s="26">
        <v>70.823999999999998</v>
      </c>
      <c r="Q213" s="26">
        <v>71.375</v>
      </c>
      <c r="R213" s="26">
        <v>71.930999999999997</v>
      </c>
      <c r="S213" s="26">
        <v>72.477999999999994</v>
      </c>
      <c r="T213" s="26">
        <v>73.024000000000001</v>
      </c>
      <c r="U213" s="26">
        <v>73.584999999999994</v>
      </c>
      <c r="V213" s="26">
        <v>74.152000000000001</v>
      </c>
      <c r="W213" s="26">
        <v>74.73</v>
      </c>
    </row>
    <row r="214" spans="1:23" ht="12" x14ac:dyDescent="0.2">
      <c r="A214" s="1">
        <v>197</v>
      </c>
      <c r="B214" s="2" t="s">
        <v>330</v>
      </c>
      <c r="C214" s="15" t="s">
        <v>237</v>
      </c>
      <c r="D214" s="21"/>
      <c r="E214" s="21">
        <v>90</v>
      </c>
      <c r="F214" s="2" t="s">
        <v>73</v>
      </c>
      <c r="G214" s="21">
        <v>928</v>
      </c>
      <c r="H214" s="26">
        <v>73.379000000000005</v>
      </c>
      <c r="I214" s="26">
        <v>74.001000000000005</v>
      </c>
      <c r="J214" s="26">
        <v>74.64</v>
      </c>
      <c r="K214" s="26">
        <v>75.260000000000005</v>
      </c>
      <c r="L214" s="26">
        <v>75.88</v>
      </c>
      <c r="M214" s="26">
        <v>76.515000000000001</v>
      </c>
      <c r="N214" s="26">
        <v>77.156000000000006</v>
      </c>
      <c r="O214" s="26">
        <v>77.8</v>
      </c>
      <c r="P214" s="26">
        <v>78.447999999999993</v>
      </c>
      <c r="Q214" s="26">
        <v>79.106999999999999</v>
      </c>
      <c r="R214" s="26">
        <v>79.778000000000006</v>
      </c>
      <c r="S214" s="26">
        <v>80.453999999999994</v>
      </c>
      <c r="T214" s="26">
        <v>81.141000000000005</v>
      </c>
      <c r="U214" s="26">
        <v>81.816000000000003</v>
      </c>
      <c r="V214" s="26">
        <v>82.49</v>
      </c>
      <c r="W214" s="26">
        <v>83.147999999999996</v>
      </c>
    </row>
    <row r="215" spans="1:23" ht="12" x14ac:dyDescent="0.2">
      <c r="A215" s="1">
        <v>198</v>
      </c>
      <c r="B215" s="2" t="s">
        <v>330</v>
      </c>
      <c r="C215" s="15" t="s">
        <v>238</v>
      </c>
      <c r="D215" s="21"/>
      <c r="E215" s="21">
        <v>548</v>
      </c>
      <c r="F215" s="2" t="s">
        <v>73</v>
      </c>
      <c r="G215" s="21">
        <v>928</v>
      </c>
      <c r="H215" s="26">
        <v>70.989000000000004</v>
      </c>
      <c r="I215" s="26">
        <v>71.683999999999997</v>
      </c>
      <c r="J215" s="26">
        <v>72.325000000000003</v>
      </c>
      <c r="K215" s="26">
        <v>72.960999999999999</v>
      </c>
      <c r="L215" s="26">
        <v>73.584999999999994</v>
      </c>
      <c r="M215" s="26">
        <v>74.192999999999998</v>
      </c>
      <c r="N215" s="26">
        <v>74.805999999999997</v>
      </c>
      <c r="O215" s="26">
        <v>75.424999999999997</v>
      </c>
      <c r="P215" s="26">
        <v>76.033000000000001</v>
      </c>
      <c r="Q215" s="26">
        <v>76.631</v>
      </c>
      <c r="R215" s="26">
        <v>77.248000000000005</v>
      </c>
      <c r="S215" s="26">
        <v>77.873999999999995</v>
      </c>
      <c r="T215" s="26">
        <v>78.510999999999996</v>
      </c>
      <c r="U215" s="26">
        <v>79.171000000000006</v>
      </c>
      <c r="V215" s="26">
        <v>79.832999999999998</v>
      </c>
      <c r="W215" s="26">
        <v>80.489999999999995</v>
      </c>
    </row>
    <row r="216" spans="1:23" ht="12" x14ac:dyDescent="0.2">
      <c r="A216" s="12">
        <v>199</v>
      </c>
      <c r="B216" s="13" t="s">
        <v>330</v>
      </c>
      <c r="C216" s="14" t="s">
        <v>239</v>
      </c>
      <c r="D216" s="24"/>
      <c r="E216" s="24">
        <v>954</v>
      </c>
      <c r="F216" s="13" t="s">
        <v>71</v>
      </c>
      <c r="G216" s="24">
        <v>1835</v>
      </c>
      <c r="H216" s="29">
        <v>74.084200982573506</v>
      </c>
      <c r="I216" s="29">
        <v>74.943374234804693</v>
      </c>
      <c r="J216" s="29">
        <v>75.726372591814297</v>
      </c>
      <c r="K216" s="29">
        <v>76.422462716549802</v>
      </c>
      <c r="L216" s="29">
        <v>77.068478538881806</v>
      </c>
      <c r="M216" s="29">
        <v>77.6823486861731</v>
      </c>
      <c r="N216" s="29">
        <v>78.268076958617698</v>
      </c>
      <c r="O216" s="29">
        <v>78.832511709163796</v>
      </c>
      <c r="P216" s="29">
        <v>79.389209961294299</v>
      </c>
      <c r="Q216" s="29">
        <v>79.9779110122969</v>
      </c>
      <c r="R216" s="29">
        <v>80.592635125963795</v>
      </c>
      <c r="S216" s="29">
        <v>81.225929624141202</v>
      </c>
      <c r="T216" s="29">
        <v>81.848964452231101</v>
      </c>
      <c r="U216" s="29">
        <v>82.444230669994695</v>
      </c>
      <c r="V216" s="29">
        <v>83.022098567589296</v>
      </c>
      <c r="W216" s="29">
        <v>83.597556530594304</v>
      </c>
    </row>
    <row r="217" spans="1:23" ht="12" x14ac:dyDescent="0.2">
      <c r="A217" s="1">
        <v>200</v>
      </c>
      <c r="B217" s="2" t="s">
        <v>330</v>
      </c>
      <c r="C217" s="15" t="s">
        <v>240</v>
      </c>
      <c r="D217" s="21">
        <v>14</v>
      </c>
      <c r="E217" s="21">
        <v>316</v>
      </c>
      <c r="F217" s="2" t="s">
        <v>73</v>
      </c>
      <c r="G217" s="21">
        <v>954</v>
      </c>
      <c r="H217" s="26">
        <v>80.739999999999995</v>
      </c>
      <c r="I217" s="26">
        <v>81.682000000000002</v>
      </c>
      <c r="J217" s="26">
        <v>82.543000000000006</v>
      </c>
      <c r="K217" s="26">
        <v>83.287999999999997</v>
      </c>
      <c r="L217" s="26">
        <v>83.960999999999999</v>
      </c>
      <c r="M217" s="26">
        <v>84.606999999999999</v>
      </c>
      <c r="N217" s="26">
        <v>85.227000000000004</v>
      </c>
      <c r="O217" s="26">
        <v>85.837999999999994</v>
      </c>
      <c r="P217" s="26">
        <v>86.430999999999997</v>
      </c>
      <c r="Q217" s="26">
        <v>87.016999999999996</v>
      </c>
      <c r="R217" s="26">
        <v>87.590999999999994</v>
      </c>
      <c r="S217" s="26">
        <v>88.156999999999996</v>
      </c>
      <c r="T217" s="26">
        <v>88.725999999999999</v>
      </c>
      <c r="U217" s="26">
        <v>89.284000000000006</v>
      </c>
      <c r="V217" s="26">
        <v>89.853999999999999</v>
      </c>
      <c r="W217" s="26">
        <v>90.418999999999997</v>
      </c>
    </row>
    <row r="218" spans="1:23" ht="12" x14ac:dyDescent="0.2">
      <c r="A218" s="1">
        <v>201</v>
      </c>
      <c r="B218" s="2" t="s">
        <v>330</v>
      </c>
      <c r="C218" s="15" t="s">
        <v>241</v>
      </c>
      <c r="D218" s="21"/>
      <c r="E218" s="21">
        <v>296</v>
      </c>
      <c r="F218" s="2" t="s">
        <v>73</v>
      </c>
      <c r="G218" s="21">
        <v>954</v>
      </c>
      <c r="H218" s="26">
        <v>69.167000000000002</v>
      </c>
      <c r="I218" s="26">
        <v>70.200999999999993</v>
      </c>
      <c r="J218" s="26">
        <v>71.138000000000005</v>
      </c>
      <c r="K218" s="26">
        <v>72.034999999999997</v>
      </c>
      <c r="L218" s="26">
        <v>72.900999999999996</v>
      </c>
      <c r="M218" s="26">
        <v>73.733999999999995</v>
      </c>
      <c r="N218" s="26">
        <v>74.548000000000002</v>
      </c>
      <c r="O218" s="26">
        <v>75.338999999999999</v>
      </c>
      <c r="P218" s="26">
        <v>76.117000000000004</v>
      </c>
      <c r="Q218" s="26">
        <v>76.900000000000006</v>
      </c>
      <c r="R218" s="26">
        <v>77.676000000000002</v>
      </c>
      <c r="S218" s="26">
        <v>78.444999999999993</v>
      </c>
      <c r="T218" s="26">
        <v>79.222999999999999</v>
      </c>
      <c r="U218" s="26">
        <v>79.998000000000005</v>
      </c>
      <c r="V218" s="26">
        <v>80.772000000000006</v>
      </c>
      <c r="W218" s="26">
        <v>81.536000000000001</v>
      </c>
    </row>
    <row r="219" spans="1:23" ht="12" x14ac:dyDescent="0.2">
      <c r="A219" s="1">
        <v>202</v>
      </c>
      <c r="B219" s="2" t="s">
        <v>330</v>
      </c>
      <c r="C219" s="15" t="s">
        <v>242</v>
      </c>
      <c r="D219" s="21"/>
      <c r="E219" s="21">
        <v>583</v>
      </c>
      <c r="F219" s="2" t="s">
        <v>73</v>
      </c>
      <c r="G219" s="21">
        <v>954</v>
      </c>
      <c r="H219" s="26">
        <v>68.268000000000001</v>
      </c>
      <c r="I219" s="26">
        <v>68.819999999999993</v>
      </c>
      <c r="J219" s="26">
        <v>69.370999999999995</v>
      </c>
      <c r="K219" s="26">
        <v>69.884</v>
      </c>
      <c r="L219" s="26">
        <v>70.387</v>
      </c>
      <c r="M219" s="26">
        <v>70.866</v>
      </c>
      <c r="N219" s="26">
        <v>71.338999999999999</v>
      </c>
      <c r="O219" s="26">
        <v>71.822999999999993</v>
      </c>
      <c r="P219" s="26">
        <v>72.302000000000007</v>
      </c>
      <c r="Q219" s="26">
        <v>72.811999999999998</v>
      </c>
      <c r="R219" s="26">
        <v>73.319999999999993</v>
      </c>
      <c r="S219" s="26">
        <v>73.855999999999995</v>
      </c>
      <c r="T219" s="26">
        <v>74.400000000000006</v>
      </c>
      <c r="U219" s="26">
        <v>74.971999999999994</v>
      </c>
      <c r="V219" s="26">
        <v>75.557000000000002</v>
      </c>
      <c r="W219" s="26">
        <v>76.141000000000005</v>
      </c>
    </row>
    <row r="220" spans="1:23" ht="12" x14ac:dyDescent="0.2">
      <c r="A220" s="12">
        <v>203</v>
      </c>
      <c r="B220" s="13" t="s">
        <v>330</v>
      </c>
      <c r="C220" s="14" t="s">
        <v>243</v>
      </c>
      <c r="D220" s="24">
        <v>17</v>
      </c>
      <c r="E220" s="24">
        <v>957</v>
      </c>
      <c r="F220" s="13" t="s">
        <v>71</v>
      </c>
      <c r="G220" s="24">
        <v>1835</v>
      </c>
      <c r="H220" s="29">
        <v>75.543612281033106</v>
      </c>
      <c r="I220" s="29">
        <v>76.334732716693793</v>
      </c>
      <c r="J220" s="29">
        <v>77.098722284865502</v>
      </c>
      <c r="K220" s="29">
        <v>77.841975308829305</v>
      </c>
      <c r="L220" s="29">
        <v>78.560737364322307</v>
      </c>
      <c r="M220" s="29">
        <v>79.255809768658594</v>
      </c>
      <c r="N220" s="29">
        <v>79.929216039860094</v>
      </c>
      <c r="O220" s="29">
        <v>80.559803212748307</v>
      </c>
      <c r="P220" s="29">
        <v>81.150572641605805</v>
      </c>
      <c r="Q220" s="29">
        <v>81.707071027691597</v>
      </c>
      <c r="R220" s="29">
        <v>82.2271122461581</v>
      </c>
      <c r="S220" s="29">
        <v>82.732245203914999</v>
      </c>
      <c r="T220" s="29">
        <v>83.247725954646796</v>
      </c>
      <c r="U220" s="29">
        <v>83.779917573630698</v>
      </c>
      <c r="V220" s="29">
        <v>84.328828388429301</v>
      </c>
      <c r="W220" s="29">
        <v>84.860402792569801</v>
      </c>
    </row>
    <row r="221" spans="1:23" ht="12" x14ac:dyDescent="0.2">
      <c r="A221" s="1">
        <v>204</v>
      </c>
      <c r="B221" s="2" t="s">
        <v>330</v>
      </c>
      <c r="C221" s="15" t="s">
        <v>244</v>
      </c>
      <c r="D221" s="21">
        <v>2</v>
      </c>
      <c r="E221" s="21">
        <v>258</v>
      </c>
      <c r="F221" s="2" t="s">
        <v>73</v>
      </c>
      <c r="G221" s="21">
        <v>957</v>
      </c>
      <c r="H221" s="26">
        <v>78.227999999999994</v>
      </c>
      <c r="I221" s="26">
        <v>79.073999999999998</v>
      </c>
      <c r="J221" s="26">
        <v>79.906999999999996</v>
      </c>
      <c r="K221" s="26">
        <v>80.736999999999995</v>
      </c>
      <c r="L221" s="26">
        <v>81.555000000000007</v>
      </c>
      <c r="M221" s="26">
        <v>82.361999999999995</v>
      </c>
      <c r="N221" s="26">
        <v>83.144000000000005</v>
      </c>
      <c r="O221" s="26">
        <v>83.870999999999995</v>
      </c>
      <c r="P221" s="26">
        <v>84.531999999999996</v>
      </c>
      <c r="Q221" s="26">
        <v>85.147000000000006</v>
      </c>
      <c r="R221" s="26">
        <v>85.71</v>
      </c>
      <c r="S221" s="26">
        <v>86.251000000000005</v>
      </c>
      <c r="T221" s="26">
        <v>86.787000000000006</v>
      </c>
      <c r="U221" s="26">
        <v>87.328999999999994</v>
      </c>
      <c r="V221" s="26">
        <v>87.882000000000005</v>
      </c>
      <c r="W221" s="26">
        <v>88.423000000000002</v>
      </c>
    </row>
    <row r="222" spans="1:23" ht="12" x14ac:dyDescent="0.2">
      <c r="A222" s="1">
        <v>205</v>
      </c>
      <c r="B222" s="2" t="s">
        <v>330</v>
      </c>
      <c r="C222" s="15" t="s">
        <v>245</v>
      </c>
      <c r="D222" s="21"/>
      <c r="E222" s="21">
        <v>882</v>
      </c>
      <c r="F222" s="2" t="s">
        <v>73</v>
      </c>
      <c r="G222" s="21">
        <v>957</v>
      </c>
      <c r="H222" s="26">
        <v>73.751000000000005</v>
      </c>
      <c r="I222" s="26">
        <v>74.378</v>
      </c>
      <c r="J222" s="26">
        <v>75.025999999999996</v>
      </c>
      <c r="K222" s="26">
        <v>75.674999999999997</v>
      </c>
      <c r="L222" s="26">
        <v>76.322000000000003</v>
      </c>
      <c r="M222" s="26">
        <v>76.984999999999999</v>
      </c>
      <c r="N222" s="26">
        <v>77.656999999999996</v>
      </c>
      <c r="O222" s="26">
        <v>78.325000000000003</v>
      </c>
      <c r="P222" s="26">
        <v>79.016000000000005</v>
      </c>
      <c r="Q222" s="26">
        <v>79.718999999999994</v>
      </c>
      <c r="R222" s="26">
        <v>80.417000000000002</v>
      </c>
      <c r="S222" s="26">
        <v>81.106999999999999</v>
      </c>
      <c r="T222" s="26">
        <v>81.804000000000002</v>
      </c>
      <c r="U222" s="26">
        <v>82.49</v>
      </c>
      <c r="V222" s="26">
        <v>83.162999999999997</v>
      </c>
      <c r="W222" s="26">
        <v>83.793000000000006</v>
      </c>
    </row>
    <row r="223" spans="1:23" ht="12" x14ac:dyDescent="0.2">
      <c r="A223" s="1">
        <v>206</v>
      </c>
      <c r="B223" s="2" t="s">
        <v>330</v>
      </c>
      <c r="C223" s="15" t="s">
        <v>246</v>
      </c>
      <c r="D223" s="21"/>
      <c r="E223" s="21">
        <v>776</v>
      </c>
      <c r="F223" s="2" t="s">
        <v>73</v>
      </c>
      <c r="G223" s="21">
        <v>957</v>
      </c>
      <c r="H223" s="26">
        <v>71.314999999999998</v>
      </c>
      <c r="I223" s="26">
        <v>71.875</v>
      </c>
      <c r="J223" s="26">
        <v>72.430000000000007</v>
      </c>
      <c r="K223" s="26">
        <v>72.983999999999995</v>
      </c>
      <c r="L223" s="26">
        <v>73.545000000000002</v>
      </c>
      <c r="M223" s="26">
        <v>74.081000000000003</v>
      </c>
      <c r="N223" s="26">
        <v>74.62</v>
      </c>
      <c r="O223" s="26">
        <v>75.164000000000001</v>
      </c>
      <c r="P223" s="26">
        <v>75.721000000000004</v>
      </c>
      <c r="Q223" s="26">
        <v>76.293000000000006</v>
      </c>
      <c r="R223" s="26">
        <v>76.873000000000005</v>
      </c>
      <c r="S223" s="26">
        <v>77.474999999999994</v>
      </c>
      <c r="T223" s="26">
        <v>78.106999999999999</v>
      </c>
      <c r="U223" s="26">
        <v>78.736999999999995</v>
      </c>
      <c r="V223" s="26">
        <v>79.391999999999996</v>
      </c>
      <c r="W223" s="26">
        <v>80.046000000000006</v>
      </c>
    </row>
    <row r="224" spans="1:23" ht="12" x14ac:dyDescent="0.2">
      <c r="A224" s="9">
        <v>207</v>
      </c>
      <c r="B224" s="10" t="s">
        <v>330</v>
      </c>
      <c r="C224" s="11" t="s">
        <v>302</v>
      </c>
      <c r="D224" s="23"/>
      <c r="E224" s="23">
        <v>1829</v>
      </c>
      <c r="F224" s="10" t="s">
        <v>69</v>
      </c>
      <c r="G224" s="23">
        <v>1828</v>
      </c>
      <c r="H224" s="28">
        <v>79.163918443439897</v>
      </c>
      <c r="I224" s="28">
        <v>79.917089891990301</v>
      </c>
      <c r="J224" s="28">
        <v>80.780753850763404</v>
      </c>
      <c r="K224" s="28">
        <v>81.507349953919402</v>
      </c>
      <c r="L224" s="28">
        <v>82.209302891740293</v>
      </c>
      <c r="M224" s="28">
        <v>82.883285590490303</v>
      </c>
      <c r="N224" s="28">
        <v>83.519956017684194</v>
      </c>
      <c r="O224" s="28">
        <v>84.138367790414804</v>
      </c>
      <c r="P224" s="28">
        <v>84.751874446118194</v>
      </c>
      <c r="Q224" s="28">
        <v>85.3788368802863</v>
      </c>
      <c r="R224" s="28">
        <v>86.002238833302002</v>
      </c>
      <c r="S224" s="28">
        <v>86.610430290287098</v>
      </c>
      <c r="T224" s="28">
        <v>87.190474603018103</v>
      </c>
      <c r="U224" s="28">
        <v>87.739922779295</v>
      </c>
      <c r="V224" s="28">
        <v>88.274442587579003</v>
      </c>
      <c r="W224" s="28">
        <v>88.809717305630699</v>
      </c>
    </row>
    <row r="225" spans="1:23" ht="12" x14ac:dyDescent="0.2">
      <c r="A225" s="16">
        <v>208</v>
      </c>
      <c r="B225" s="17" t="s">
        <v>330</v>
      </c>
      <c r="C225" s="18" t="s">
        <v>303</v>
      </c>
      <c r="D225" s="25"/>
      <c r="E225" s="25">
        <v>917</v>
      </c>
      <c r="F225" s="17" t="s">
        <v>247</v>
      </c>
      <c r="G225" s="25">
        <v>1829</v>
      </c>
      <c r="H225" s="30">
        <v>79.0908381723643</v>
      </c>
      <c r="I225" s="30">
        <v>79.857287856145902</v>
      </c>
      <c r="J225" s="30">
        <v>80.607056553752699</v>
      </c>
      <c r="K225" s="30">
        <v>81.318022717002805</v>
      </c>
      <c r="L225" s="30">
        <v>82.005655388254695</v>
      </c>
      <c r="M225" s="30">
        <v>82.669500003254598</v>
      </c>
      <c r="N225" s="30">
        <v>83.309971377932001</v>
      </c>
      <c r="O225" s="30">
        <v>83.940245374665594</v>
      </c>
      <c r="P225" s="30">
        <v>84.5697744103784</v>
      </c>
      <c r="Q225" s="30">
        <v>85.2180578767111</v>
      </c>
      <c r="R225" s="30">
        <v>85.869497348243598</v>
      </c>
      <c r="S225" s="30">
        <v>86.507687040167298</v>
      </c>
      <c r="T225" s="30">
        <v>87.109056910611102</v>
      </c>
      <c r="U225" s="30">
        <v>87.677187988561499</v>
      </c>
      <c r="V225" s="30">
        <v>88.224718635742207</v>
      </c>
      <c r="W225" s="30">
        <v>88.777713439793999</v>
      </c>
    </row>
    <row r="226" spans="1:23" ht="12" x14ac:dyDescent="0.2">
      <c r="A226" s="12">
        <v>209</v>
      </c>
      <c r="B226" s="13" t="s">
        <v>330</v>
      </c>
      <c r="C226" s="19" t="s">
        <v>248</v>
      </c>
      <c r="D226" s="24"/>
      <c r="E226" s="24">
        <v>923</v>
      </c>
      <c r="F226" s="13" t="s">
        <v>71</v>
      </c>
      <c r="G226" s="24">
        <v>917</v>
      </c>
      <c r="H226" s="29">
        <v>74.472326290465503</v>
      </c>
      <c r="I226" s="29">
        <v>75.198044372562507</v>
      </c>
      <c r="J226" s="29">
        <v>75.919775528588303</v>
      </c>
      <c r="K226" s="29">
        <v>76.641162033017594</v>
      </c>
      <c r="L226" s="29">
        <v>77.354740294314695</v>
      </c>
      <c r="M226" s="29">
        <v>78.060117256669002</v>
      </c>
      <c r="N226" s="29">
        <v>78.761093349488604</v>
      </c>
      <c r="O226" s="29">
        <v>79.462930257361805</v>
      </c>
      <c r="P226" s="29">
        <v>80.161365611466493</v>
      </c>
      <c r="Q226" s="29">
        <v>80.858667605253302</v>
      </c>
      <c r="R226" s="29">
        <v>81.5487780426201</v>
      </c>
      <c r="S226" s="29">
        <v>82.215234449011106</v>
      </c>
      <c r="T226" s="29">
        <v>82.8405150977852</v>
      </c>
      <c r="U226" s="29">
        <v>83.441287848752395</v>
      </c>
      <c r="V226" s="29">
        <v>84.017943459529306</v>
      </c>
      <c r="W226" s="29">
        <v>84.581180563065104</v>
      </c>
    </row>
    <row r="227" spans="1:23" ht="12" x14ac:dyDescent="0.2">
      <c r="A227" s="1">
        <v>210</v>
      </c>
      <c r="B227" s="2" t="s">
        <v>330</v>
      </c>
      <c r="C227" s="20" t="s">
        <v>249</v>
      </c>
      <c r="D227" s="21"/>
      <c r="E227" s="21">
        <v>112</v>
      </c>
      <c r="F227" s="2" t="s">
        <v>73</v>
      </c>
      <c r="G227" s="21">
        <v>923</v>
      </c>
      <c r="H227" s="26">
        <v>75.198999999999998</v>
      </c>
      <c r="I227" s="26">
        <v>75.903000000000006</v>
      </c>
      <c r="J227" s="26">
        <v>76.614000000000004</v>
      </c>
      <c r="K227" s="26">
        <v>77.308000000000007</v>
      </c>
      <c r="L227" s="26">
        <v>78.013000000000005</v>
      </c>
      <c r="M227" s="26">
        <v>78.721000000000004</v>
      </c>
      <c r="N227" s="26">
        <v>79.438000000000002</v>
      </c>
      <c r="O227" s="26">
        <v>80.146000000000001</v>
      </c>
      <c r="P227" s="26">
        <v>80.850999999999999</v>
      </c>
      <c r="Q227" s="26">
        <v>81.513999999999996</v>
      </c>
      <c r="R227" s="26">
        <v>82.141999999999996</v>
      </c>
      <c r="S227" s="26">
        <v>82.742000000000004</v>
      </c>
      <c r="T227" s="26">
        <v>83.307000000000002</v>
      </c>
      <c r="U227" s="26">
        <v>83.856999999999999</v>
      </c>
      <c r="V227" s="26">
        <v>84.391999999999996</v>
      </c>
      <c r="W227" s="26">
        <v>84.905000000000001</v>
      </c>
    </row>
    <row r="228" spans="1:23" ht="12" x14ac:dyDescent="0.2">
      <c r="A228" s="1">
        <v>211</v>
      </c>
      <c r="B228" s="2" t="s">
        <v>330</v>
      </c>
      <c r="C228" s="20" t="s">
        <v>250</v>
      </c>
      <c r="D228" s="21"/>
      <c r="E228" s="21">
        <v>100</v>
      </c>
      <c r="F228" s="2" t="s">
        <v>73</v>
      </c>
      <c r="G228" s="21">
        <v>923</v>
      </c>
      <c r="H228" s="26">
        <v>75.494</v>
      </c>
      <c r="I228" s="26">
        <v>76.141999999999996</v>
      </c>
      <c r="J228" s="26">
        <v>76.784999999999997</v>
      </c>
      <c r="K228" s="26">
        <v>77.430000000000007</v>
      </c>
      <c r="L228" s="26">
        <v>78.096000000000004</v>
      </c>
      <c r="M228" s="26">
        <v>78.757000000000005</v>
      </c>
      <c r="N228" s="26">
        <v>79.433999999999997</v>
      </c>
      <c r="O228" s="26">
        <v>80.108000000000004</v>
      </c>
      <c r="P228" s="26">
        <v>80.781000000000006</v>
      </c>
      <c r="Q228" s="26">
        <v>81.453999999999994</v>
      </c>
      <c r="R228" s="26">
        <v>82.105000000000004</v>
      </c>
      <c r="S228" s="26">
        <v>82.733999999999995</v>
      </c>
      <c r="T228" s="26">
        <v>83.323999999999998</v>
      </c>
      <c r="U228" s="26">
        <v>83.885000000000005</v>
      </c>
      <c r="V228" s="26">
        <v>84.418999999999997</v>
      </c>
      <c r="W228" s="26">
        <v>84.93</v>
      </c>
    </row>
    <row r="229" spans="1:23" ht="12" x14ac:dyDescent="0.2">
      <c r="A229" s="1">
        <v>212</v>
      </c>
      <c r="B229" s="2" t="s">
        <v>330</v>
      </c>
      <c r="C229" s="20" t="s">
        <v>251</v>
      </c>
      <c r="D229" s="21"/>
      <c r="E229" s="21">
        <v>203</v>
      </c>
      <c r="F229" s="2" t="s">
        <v>73</v>
      </c>
      <c r="G229" s="21">
        <v>923</v>
      </c>
      <c r="H229" s="26">
        <v>79.849999999999994</v>
      </c>
      <c r="I229" s="26">
        <v>80.572000000000003</v>
      </c>
      <c r="J229" s="26">
        <v>81.296000000000006</v>
      </c>
      <c r="K229" s="26">
        <v>82.022999999999996</v>
      </c>
      <c r="L229" s="26">
        <v>82.748999999999995</v>
      </c>
      <c r="M229" s="26">
        <v>83.436000000000007</v>
      </c>
      <c r="N229" s="26">
        <v>84.063000000000002</v>
      </c>
      <c r="O229" s="26">
        <v>84.662000000000006</v>
      </c>
      <c r="P229" s="26">
        <v>85.236999999999995</v>
      </c>
      <c r="Q229" s="26">
        <v>85.792000000000002</v>
      </c>
      <c r="R229" s="26">
        <v>86.323999999999998</v>
      </c>
      <c r="S229" s="26">
        <v>86.847999999999999</v>
      </c>
      <c r="T229" s="26">
        <v>87.375</v>
      </c>
      <c r="U229" s="26">
        <v>87.902000000000001</v>
      </c>
      <c r="V229" s="26">
        <v>88.429000000000002</v>
      </c>
      <c r="W229" s="26">
        <v>88.953000000000003</v>
      </c>
    </row>
    <row r="230" spans="1:23" ht="12" x14ac:dyDescent="0.2">
      <c r="A230" s="1">
        <v>213</v>
      </c>
      <c r="B230" s="2" t="s">
        <v>330</v>
      </c>
      <c r="C230" s="20" t="s">
        <v>252</v>
      </c>
      <c r="D230" s="21"/>
      <c r="E230" s="21">
        <v>348</v>
      </c>
      <c r="F230" s="2" t="s">
        <v>73</v>
      </c>
      <c r="G230" s="21">
        <v>923</v>
      </c>
      <c r="H230" s="26">
        <v>77.313000000000002</v>
      </c>
      <c r="I230" s="26">
        <v>78.007000000000005</v>
      </c>
      <c r="J230" s="26">
        <v>78.709000000000003</v>
      </c>
      <c r="K230" s="26">
        <v>79.415999999999997</v>
      </c>
      <c r="L230" s="26">
        <v>80.123999999999995</v>
      </c>
      <c r="M230" s="26">
        <v>80.837999999999994</v>
      </c>
      <c r="N230" s="26">
        <v>81.561999999999998</v>
      </c>
      <c r="O230" s="26">
        <v>82.272999999999996</v>
      </c>
      <c r="P230" s="26">
        <v>82.93</v>
      </c>
      <c r="Q230" s="26">
        <v>83.554000000000002</v>
      </c>
      <c r="R230" s="26">
        <v>84.147000000000006</v>
      </c>
      <c r="S230" s="26">
        <v>84.721000000000004</v>
      </c>
      <c r="T230" s="26">
        <v>85.274000000000001</v>
      </c>
      <c r="U230" s="26">
        <v>85.811999999999998</v>
      </c>
      <c r="V230" s="26">
        <v>86.337000000000003</v>
      </c>
      <c r="W230" s="26">
        <v>86.852000000000004</v>
      </c>
    </row>
    <row r="231" spans="1:23" ht="12" x14ac:dyDescent="0.2">
      <c r="A231" s="1">
        <v>214</v>
      </c>
      <c r="B231" s="2" t="s">
        <v>330</v>
      </c>
      <c r="C231" s="20" t="s">
        <v>253</v>
      </c>
      <c r="D231" s="21"/>
      <c r="E231" s="21">
        <v>616</v>
      </c>
      <c r="F231" s="2" t="s">
        <v>73</v>
      </c>
      <c r="G231" s="21">
        <v>923</v>
      </c>
      <c r="H231" s="26">
        <v>79.268000000000001</v>
      </c>
      <c r="I231" s="26">
        <v>80.090999999999994</v>
      </c>
      <c r="J231" s="26">
        <v>80.900999999999996</v>
      </c>
      <c r="K231" s="26">
        <v>81.694999999999993</v>
      </c>
      <c r="L231" s="26">
        <v>82.424000000000007</v>
      </c>
      <c r="M231" s="26">
        <v>83.091999999999999</v>
      </c>
      <c r="N231" s="26">
        <v>83.713999999999999</v>
      </c>
      <c r="O231" s="26">
        <v>84.311999999999998</v>
      </c>
      <c r="P231" s="26">
        <v>84.897999999999996</v>
      </c>
      <c r="Q231" s="26">
        <v>85.468000000000004</v>
      </c>
      <c r="R231" s="26">
        <v>86.03</v>
      </c>
      <c r="S231" s="26">
        <v>86.587999999999994</v>
      </c>
      <c r="T231" s="26">
        <v>87.135000000000005</v>
      </c>
      <c r="U231" s="26">
        <v>87.673000000000002</v>
      </c>
      <c r="V231" s="26">
        <v>88.212000000000003</v>
      </c>
      <c r="W231" s="26">
        <v>88.751000000000005</v>
      </c>
    </row>
    <row r="232" spans="1:23" ht="12" x14ac:dyDescent="0.2">
      <c r="A232" s="1">
        <v>215</v>
      </c>
      <c r="B232" s="2" t="s">
        <v>330</v>
      </c>
      <c r="C232" s="20" t="s">
        <v>254</v>
      </c>
      <c r="D232" s="21">
        <v>18</v>
      </c>
      <c r="E232" s="21">
        <v>498</v>
      </c>
      <c r="F232" s="2" t="s">
        <v>73</v>
      </c>
      <c r="G232" s="21">
        <v>923</v>
      </c>
      <c r="H232" s="26">
        <v>72.302999999999997</v>
      </c>
      <c r="I232" s="26">
        <v>72.938999999999993</v>
      </c>
      <c r="J232" s="26">
        <v>73.566000000000003</v>
      </c>
      <c r="K232" s="26">
        <v>74.191999999999993</v>
      </c>
      <c r="L232" s="26">
        <v>74.831000000000003</v>
      </c>
      <c r="M232" s="26">
        <v>75.474000000000004</v>
      </c>
      <c r="N232" s="26">
        <v>76.138000000000005</v>
      </c>
      <c r="O232" s="26">
        <v>76.813000000000002</v>
      </c>
      <c r="P232" s="26">
        <v>77.497</v>
      </c>
      <c r="Q232" s="26">
        <v>78.186999999999998</v>
      </c>
      <c r="R232" s="26">
        <v>78.896000000000001</v>
      </c>
      <c r="S232" s="26">
        <v>79.611000000000004</v>
      </c>
      <c r="T232" s="26">
        <v>80.320999999999998</v>
      </c>
      <c r="U232" s="26">
        <v>81.025000000000006</v>
      </c>
      <c r="V232" s="26">
        <v>81.72</v>
      </c>
      <c r="W232" s="26">
        <v>82.38</v>
      </c>
    </row>
    <row r="233" spans="1:23" ht="12" x14ac:dyDescent="0.2">
      <c r="A233" s="1">
        <v>216</v>
      </c>
      <c r="B233" s="2" t="s">
        <v>330</v>
      </c>
      <c r="C233" s="20" t="s">
        <v>255</v>
      </c>
      <c r="D233" s="21"/>
      <c r="E233" s="21">
        <v>642</v>
      </c>
      <c r="F233" s="2" t="s">
        <v>73</v>
      </c>
      <c r="G233" s="21">
        <v>923</v>
      </c>
      <c r="H233" s="26">
        <v>76.503</v>
      </c>
      <c r="I233" s="26">
        <v>77.194999999999993</v>
      </c>
      <c r="J233" s="26">
        <v>77.891000000000005</v>
      </c>
      <c r="K233" s="26">
        <v>78.587999999999994</v>
      </c>
      <c r="L233" s="26">
        <v>79.296999999999997</v>
      </c>
      <c r="M233" s="26">
        <v>80.022000000000006</v>
      </c>
      <c r="N233" s="26">
        <v>80.745999999999995</v>
      </c>
      <c r="O233" s="26">
        <v>81.472999999999999</v>
      </c>
      <c r="P233" s="26">
        <v>82.185000000000002</v>
      </c>
      <c r="Q233" s="26">
        <v>82.861000000000004</v>
      </c>
      <c r="R233" s="26">
        <v>83.5</v>
      </c>
      <c r="S233" s="26">
        <v>84.108999999999995</v>
      </c>
      <c r="T233" s="26">
        <v>84.677000000000007</v>
      </c>
      <c r="U233" s="26">
        <v>85.239000000000004</v>
      </c>
      <c r="V233" s="26">
        <v>85.781999999999996</v>
      </c>
      <c r="W233" s="26">
        <v>86.302000000000007</v>
      </c>
    </row>
    <row r="234" spans="1:23" ht="12" x14ac:dyDescent="0.2">
      <c r="A234" s="1">
        <v>217</v>
      </c>
      <c r="B234" s="2" t="s">
        <v>330</v>
      </c>
      <c r="C234" s="20" t="s">
        <v>256</v>
      </c>
      <c r="D234" s="21"/>
      <c r="E234" s="21">
        <v>643</v>
      </c>
      <c r="F234" s="2" t="s">
        <v>73</v>
      </c>
      <c r="G234" s="21">
        <v>923</v>
      </c>
      <c r="H234" s="26">
        <v>72.984999999999999</v>
      </c>
      <c r="I234" s="26">
        <v>73.688000000000002</v>
      </c>
      <c r="J234" s="26">
        <v>74.397000000000006</v>
      </c>
      <c r="K234" s="26">
        <v>75.120999999999995</v>
      </c>
      <c r="L234" s="26">
        <v>75.846999999999994</v>
      </c>
      <c r="M234" s="26">
        <v>76.578000000000003</v>
      </c>
      <c r="N234" s="26">
        <v>77.313000000000002</v>
      </c>
      <c r="O234" s="26">
        <v>78.058000000000007</v>
      </c>
      <c r="P234" s="26">
        <v>78.798000000000002</v>
      </c>
      <c r="Q234" s="26">
        <v>79.540999999999997</v>
      </c>
      <c r="R234" s="26">
        <v>80.281999999999996</v>
      </c>
      <c r="S234" s="26">
        <v>80.997</v>
      </c>
      <c r="T234" s="26">
        <v>81.667000000000002</v>
      </c>
      <c r="U234" s="26">
        <v>82.307000000000002</v>
      </c>
      <c r="V234" s="26">
        <v>82.915999999999997</v>
      </c>
      <c r="W234" s="26">
        <v>83.504000000000005</v>
      </c>
    </row>
    <row r="235" spans="1:23" ht="12" x14ac:dyDescent="0.2">
      <c r="A235" s="1">
        <v>218</v>
      </c>
      <c r="B235" s="2" t="s">
        <v>330</v>
      </c>
      <c r="C235" s="20" t="s">
        <v>257</v>
      </c>
      <c r="D235" s="21"/>
      <c r="E235" s="21">
        <v>703</v>
      </c>
      <c r="F235" s="2" t="s">
        <v>73</v>
      </c>
      <c r="G235" s="21">
        <v>923</v>
      </c>
      <c r="H235" s="26">
        <v>78</v>
      </c>
      <c r="I235" s="26">
        <v>78.709000000000003</v>
      </c>
      <c r="J235" s="26">
        <v>79.427999999999997</v>
      </c>
      <c r="K235" s="26">
        <v>80.156000000000006</v>
      </c>
      <c r="L235" s="26">
        <v>80.885999999999996</v>
      </c>
      <c r="M235" s="26">
        <v>81.599000000000004</v>
      </c>
      <c r="N235" s="26">
        <v>82.302999999999997</v>
      </c>
      <c r="O235" s="26">
        <v>82.965000000000003</v>
      </c>
      <c r="P235" s="26">
        <v>83.588999999999999</v>
      </c>
      <c r="Q235" s="26">
        <v>84.174000000000007</v>
      </c>
      <c r="R235" s="26">
        <v>84.742000000000004</v>
      </c>
      <c r="S235" s="26">
        <v>85.277000000000001</v>
      </c>
      <c r="T235" s="26">
        <v>85.814999999999998</v>
      </c>
      <c r="U235" s="26">
        <v>86.343000000000004</v>
      </c>
      <c r="V235" s="26">
        <v>86.852000000000004</v>
      </c>
      <c r="W235" s="26">
        <v>87.355999999999995</v>
      </c>
    </row>
    <row r="236" spans="1:23" ht="12" x14ac:dyDescent="0.2">
      <c r="A236" s="1">
        <v>219</v>
      </c>
      <c r="B236" s="2" t="s">
        <v>330</v>
      </c>
      <c r="C236" s="20" t="s">
        <v>258</v>
      </c>
      <c r="D236" s="21">
        <v>19</v>
      </c>
      <c r="E236" s="21">
        <v>804</v>
      </c>
      <c r="F236" s="2" t="s">
        <v>73</v>
      </c>
      <c r="G236" s="21">
        <v>923</v>
      </c>
      <c r="H236" s="26">
        <v>72.5</v>
      </c>
      <c r="I236" s="26">
        <v>73.186999999999998</v>
      </c>
      <c r="J236" s="26">
        <v>73.864000000000004</v>
      </c>
      <c r="K236" s="26">
        <v>74.534999999999997</v>
      </c>
      <c r="L236" s="26">
        <v>75.218999999999994</v>
      </c>
      <c r="M236" s="26">
        <v>75.905000000000001</v>
      </c>
      <c r="N236" s="26">
        <v>76.608000000000004</v>
      </c>
      <c r="O236" s="26">
        <v>77.308000000000007</v>
      </c>
      <c r="P236" s="26">
        <v>78.013999999999996</v>
      </c>
      <c r="Q236" s="26">
        <v>78.736000000000004</v>
      </c>
      <c r="R236" s="26">
        <v>79.450999999999993</v>
      </c>
      <c r="S236" s="26">
        <v>80.174999999999997</v>
      </c>
      <c r="T236" s="26">
        <v>80.875</v>
      </c>
      <c r="U236" s="26">
        <v>81.551000000000002</v>
      </c>
      <c r="V236" s="26">
        <v>82.186000000000007</v>
      </c>
      <c r="W236" s="26">
        <v>82.793000000000006</v>
      </c>
    </row>
    <row r="237" spans="1:23" ht="12" x14ac:dyDescent="0.2">
      <c r="A237" s="12">
        <v>220</v>
      </c>
      <c r="B237" s="13" t="s">
        <v>330</v>
      </c>
      <c r="C237" s="19" t="s">
        <v>259</v>
      </c>
      <c r="D237" s="24"/>
      <c r="E237" s="24">
        <v>924</v>
      </c>
      <c r="F237" s="13" t="s">
        <v>71</v>
      </c>
      <c r="G237" s="24">
        <v>917</v>
      </c>
      <c r="H237" s="29">
        <v>81.727906087272999</v>
      </c>
      <c r="I237" s="29">
        <v>82.494924947209597</v>
      </c>
      <c r="J237" s="29">
        <v>83.293745800529507</v>
      </c>
      <c r="K237" s="29">
        <v>83.992620766250496</v>
      </c>
      <c r="L237" s="29">
        <v>84.631061572521006</v>
      </c>
      <c r="M237" s="29">
        <v>85.2355237567091</v>
      </c>
      <c r="N237" s="29">
        <v>85.814147968367394</v>
      </c>
      <c r="O237" s="29">
        <v>86.373553173644197</v>
      </c>
      <c r="P237" s="29">
        <v>86.913431954682807</v>
      </c>
      <c r="Q237" s="29">
        <v>87.471108941867797</v>
      </c>
      <c r="R237" s="29">
        <v>88.017305589941898</v>
      </c>
      <c r="S237" s="29">
        <v>88.551097112479894</v>
      </c>
      <c r="T237" s="29">
        <v>89.081214764875497</v>
      </c>
      <c r="U237" s="29">
        <v>89.616267573787098</v>
      </c>
      <c r="V237" s="29">
        <v>90.141393459021899</v>
      </c>
      <c r="W237" s="29">
        <v>90.671314975578596</v>
      </c>
    </row>
    <row r="238" spans="1:23" ht="12" x14ac:dyDescent="0.2">
      <c r="A238" s="1">
        <v>221</v>
      </c>
      <c r="B238" s="2" t="s">
        <v>330</v>
      </c>
      <c r="C238" s="20" t="s">
        <v>260</v>
      </c>
      <c r="D238" s="21">
        <v>20</v>
      </c>
      <c r="E238" s="21">
        <v>830</v>
      </c>
      <c r="F238" s="2" t="s">
        <v>73</v>
      </c>
      <c r="G238" s="21">
        <v>924</v>
      </c>
      <c r="H238" s="26">
        <v>83.603999999999999</v>
      </c>
      <c r="I238" s="26">
        <v>84.269000000000005</v>
      </c>
      <c r="J238" s="26">
        <v>84.881</v>
      </c>
      <c r="K238" s="26">
        <v>85.468000000000004</v>
      </c>
      <c r="L238" s="26">
        <v>86.043999999999997</v>
      </c>
      <c r="M238" s="26">
        <v>86.614999999999995</v>
      </c>
      <c r="N238" s="26">
        <v>87.174000000000007</v>
      </c>
      <c r="O238" s="26">
        <v>87.727999999999994</v>
      </c>
      <c r="P238" s="26">
        <v>88.284999999999997</v>
      </c>
      <c r="Q238" s="26">
        <v>88.835999999999999</v>
      </c>
      <c r="R238" s="26">
        <v>89.39</v>
      </c>
      <c r="S238" s="26">
        <v>89.933999999999997</v>
      </c>
      <c r="T238" s="26">
        <v>90.486000000000004</v>
      </c>
      <c r="U238" s="26">
        <v>91.037999999999997</v>
      </c>
      <c r="V238" s="26">
        <v>91.591999999999999</v>
      </c>
      <c r="W238" s="26">
        <v>92.141999999999996</v>
      </c>
    </row>
    <row r="239" spans="1:23" ht="12" x14ac:dyDescent="0.2">
      <c r="A239" s="1">
        <v>222</v>
      </c>
      <c r="B239" s="2" t="s">
        <v>330</v>
      </c>
      <c r="C239" s="20" t="s">
        <v>261</v>
      </c>
      <c r="D239" s="21">
        <v>21</v>
      </c>
      <c r="E239" s="21">
        <v>208</v>
      </c>
      <c r="F239" s="2" t="s">
        <v>73</v>
      </c>
      <c r="G239" s="21">
        <v>924</v>
      </c>
      <c r="H239" s="26">
        <v>81.397000000000006</v>
      </c>
      <c r="I239" s="26">
        <v>82.132999999999996</v>
      </c>
      <c r="J239" s="26">
        <v>82.864999999999995</v>
      </c>
      <c r="K239" s="26">
        <v>83.587999999999994</v>
      </c>
      <c r="L239" s="26">
        <v>84.245000000000005</v>
      </c>
      <c r="M239" s="26">
        <v>84.85</v>
      </c>
      <c r="N239" s="26">
        <v>85.421999999999997</v>
      </c>
      <c r="O239" s="26">
        <v>85.977000000000004</v>
      </c>
      <c r="P239" s="26">
        <v>86.501999999999995</v>
      </c>
      <c r="Q239" s="26">
        <v>87.037999999999997</v>
      </c>
      <c r="R239" s="26">
        <v>87.566999999999993</v>
      </c>
      <c r="S239" s="26">
        <v>88.094999999999999</v>
      </c>
      <c r="T239" s="26">
        <v>88.631</v>
      </c>
      <c r="U239" s="26">
        <v>89.158000000000001</v>
      </c>
      <c r="V239" s="26">
        <v>89.697000000000003</v>
      </c>
      <c r="W239" s="26">
        <v>90.224000000000004</v>
      </c>
    </row>
    <row r="240" spans="1:23" ht="12" x14ac:dyDescent="0.2">
      <c r="A240" s="1">
        <v>223</v>
      </c>
      <c r="B240" s="2" t="s">
        <v>330</v>
      </c>
      <c r="C240" s="20" t="s">
        <v>262</v>
      </c>
      <c r="D240" s="21"/>
      <c r="E240" s="21">
        <v>233</v>
      </c>
      <c r="F240" s="2" t="s">
        <v>73</v>
      </c>
      <c r="G240" s="21">
        <v>924</v>
      </c>
      <c r="H240" s="26">
        <v>79.179000000000002</v>
      </c>
      <c r="I240" s="26">
        <v>79.927000000000007</v>
      </c>
      <c r="J240" s="26">
        <v>80.677000000000007</v>
      </c>
      <c r="K240" s="26">
        <v>81.408000000000001</v>
      </c>
      <c r="L240" s="26">
        <v>82.090999999999994</v>
      </c>
      <c r="M240" s="26">
        <v>82.724000000000004</v>
      </c>
      <c r="N240" s="26">
        <v>83.317999999999998</v>
      </c>
      <c r="O240" s="26">
        <v>83.899000000000001</v>
      </c>
      <c r="P240" s="26">
        <v>84.471999999999994</v>
      </c>
      <c r="Q240" s="26">
        <v>85.028000000000006</v>
      </c>
      <c r="R240" s="26">
        <v>85.572999999999993</v>
      </c>
      <c r="S240" s="26">
        <v>86.123999999999995</v>
      </c>
      <c r="T240" s="26">
        <v>86.667000000000002</v>
      </c>
      <c r="U240" s="26">
        <v>87.2</v>
      </c>
      <c r="V240" s="26">
        <v>87.734999999999999</v>
      </c>
      <c r="W240" s="26">
        <v>88.254000000000005</v>
      </c>
    </row>
    <row r="241" spans="1:23" ht="12" x14ac:dyDescent="0.2">
      <c r="A241" s="1">
        <v>224</v>
      </c>
      <c r="B241" s="2" t="s">
        <v>330</v>
      </c>
      <c r="C241" s="20" t="s">
        <v>263</v>
      </c>
      <c r="D241" s="21">
        <v>22</v>
      </c>
      <c r="E241" s="21">
        <v>246</v>
      </c>
      <c r="F241" s="2" t="s">
        <v>73</v>
      </c>
      <c r="G241" s="21">
        <v>924</v>
      </c>
      <c r="H241" s="26">
        <v>82.48</v>
      </c>
      <c r="I241" s="26">
        <v>83.224000000000004</v>
      </c>
      <c r="J241" s="26">
        <v>83.876000000000005</v>
      </c>
      <c r="K241" s="26">
        <v>84.483000000000004</v>
      </c>
      <c r="L241" s="26">
        <v>85.076999999999998</v>
      </c>
      <c r="M241" s="26">
        <v>85.662000000000006</v>
      </c>
      <c r="N241" s="26">
        <v>86.247</v>
      </c>
      <c r="O241" s="26">
        <v>86.805000000000007</v>
      </c>
      <c r="P241" s="26">
        <v>87.363</v>
      </c>
      <c r="Q241" s="26">
        <v>87.921000000000006</v>
      </c>
      <c r="R241" s="26">
        <v>88.47</v>
      </c>
      <c r="S241" s="26">
        <v>89.019000000000005</v>
      </c>
      <c r="T241" s="26">
        <v>89.572999999999993</v>
      </c>
      <c r="U241" s="26">
        <v>90.128</v>
      </c>
      <c r="V241" s="26">
        <v>90.667000000000002</v>
      </c>
      <c r="W241" s="26">
        <v>91.218999999999994</v>
      </c>
    </row>
    <row r="242" spans="1:23" ht="12" x14ac:dyDescent="0.2">
      <c r="A242" s="1">
        <v>225</v>
      </c>
      <c r="B242" s="2" t="s">
        <v>330</v>
      </c>
      <c r="C242" s="20" t="s">
        <v>264</v>
      </c>
      <c r="D242" s="21"/>
      <c r="E242" s="21">
        <v>352</v>
      </c>
      <c r="F242" s="2" t="s">
        <v>73</v>
      </c>
      <c r="G242" s="21">
        <v>924</v>
      </c>
      <c r="H242" s="26">
        <v>83.524000000000001</v>
      </c>
      <c r="I242" s="26">
        <v>84.239000000000004</v>
      </c>
      <c r="J242" s="26">
        <v>84.873999999999995</v>
      </c>
      <c r="K242" s="26">
        <v>85.466999999999999</v>
      </c>
      <c r="L242" s="26">
        <v>86.027000000000001</v>
      </c>
      <c r="M242" s="26">
        <v>86.575000000000003</v>
      </c>
      <c r="N242" s="26">
        <v>87.116</v>
      </c>
      <c r="O242" s="26">
        <v>87.664000000000001</v>
      </c>
      <c r="P242" s="26">
        <v>88.2</v>
      </c>
      <c r="Q242" s="26">
        <v>88.725999999999999</v>
      </c>
      <c r="R242" s="26">
        <v>89.257000000000005</v>
      </c>
      <c r="S242" s="26">
        <v>89.778000000000006</v>
      </c>
      <c r="T242" s="26">
        <v>90.307000000000002</v>
      </c>
      <c r="U242" s="26">
        <v>90.841999999999999</v>
      </c>
      <c r="V242" s="26">
        <v>91.363</v>
      </c>
      <c r="W242" s="26">
        <v>91.896000000000001</v>
      </c>
    </row>
    <row r="243" spans="1:23" ht="12" x14ac:dyDescent="0.2">
      <c r="A243" s="1">
        <v>226</v>
      </c>
      <c r="B243" s="2" t="s">
        <v>330</v>
      </c>
      <c r="C243" s="20" t="s">
        <v>265</v>
      </c>
      <c r="D243" s="21"/>
      <c r="E243" s="21">
        <v>372</v>
      </c>
      <c r="F243" s="2" t="s">
        <v>73</v>
      </c>
      <c r="G243" s="21">
        <v>924</v>
      </c>
      <c r="H243" s="26">
        <v>82.811999999999998</v>
      </c>
      <c r="I243" s="26">
        <v>83.578000000000003</v>
      </c>
      <c r="J243" s="26">
        <v>84.302000000000007</v>
      </c>
      <c r="K243" s="26">
        <v>84.944000000000003</v>
      </c>
      <c r="L243" s="26">
        <v>85.54</v>
      </c>
      <c r="M243" s="26">
        <v>86.117000000000004</v>
      </c>
      <c r="N243" s="26">
        <v>86.686000000000007</v>
      </c>
      <c r="O243" s="26">
        <v>87.24</v>
      </c>
      <c r="P243" s="26">
        <v>87.799000000000007</v>
      </c>
      <c r="Q243" s="26">
        <v>88.349000000000004</v>
      </c>
      <c r="R243" s="26">
        <v>88.888999999999996</v>
      </c>
      <c r="S243" s="26">
        <v>89.418000000000006</v>
      </c>
      <c r="T243" s="26">
        <v>89.962000000000003</v>
      </c>
      <c r="U243" s="26">
        <v>90.510999999999996</v>
      </c>
      <c r="V243" s="26">
        <v>91.046999999999997</v>
      </c>
      <c r="W243" s="26">
        <v>91.591999999999999</v>
      </c>
    </row>
    <row r="244" spans="1:23" ht="12" x14ac:dyDescent="0.2">
      <c r="A244" s="1">
        <v>227</v>
      </c>
      <c r="B244" s="2" t="s">
        <v>330</v>
      </c>
      <c r="C244" s="20" t="s">
        <v>266</v>
      </c>
      <c r="D244" s="21"/>
      <c r="E244" s="21">
        <v>428</v>
      </c>
      <c r="F244" s="2" t="s">
        <v>73</v>
      </c>
      <c r="G244" s="21">
        <v>924</v>
      </c>
      <c r="H244" s="26">
        <v>75.730999999999995</v>
      </c>
      <c r="I244" s="26">
        <v>76.424999999999997</v>
      </c>
      <c r="J244" s="26">
        <v>77.114999999999995</v>
      </c>
      <c r="K244" s="26">
        <v>77.816999999999993</v>
      </c>
      <c r="L244" s="26">
        <v>78.519000000000005</v>
      </c>
      <c r="M244" s="26">
        <v>79.233999999999995</v>
      </c>
      <c r="N244" s="26">
        <v>79.95</v>
      </c>
      <c r="O244" s="26">
        <v>80.649000000000001</v>
      </c>
      <c r="P244" s="26">
        <v>81.33</v>
      </c>
      <c r="Q244" s="26">
        <v>81.97</v>
      </c>
      <c r="R244" s="26">
        <v>82.572000000000003</v>
      </c>
      <c r="S244" s="26">
        <v>83.144999999999996</v>
      </c>
      <c r="T244" s="26">
        <v>83.706000000000003</v>
      </c>
      <c r="U244" s="26">
        <v>84.247</v>
      </c>
      <c r="V244" s="26">
        <v>84.769000000000005</v>
      </c>
      <c r="W244" s="26">
        <v>85.275000000000006</v>
      </c>
    </row>
    <row r="245" spans="1:23" ht="12" x14ac:dyDescent="0.2">
      <c r="A245" s="1">
        <v>228</v>
      </c>
      <c r="B245" s="2" t="s">
        <v>330</v>
      </c>
      <c r="C245" s="20" t="s">
        <v>267</v>
      </c>
      <c r="D245" s="21"/>
      <c r="E245" s="21">
        <v>440</v>
      </c>
      <c r="F245" s="2" t="s">
        <v>73</v>
      </c>
      <c r="G245" s="21">
        <v>924</v>
      </c>
      <c r="H245" s="26">
        <v>76.41</v>
      </c>
      <c r="I245" s="26">
        <v>77.210999999999999</v>
      </c>
      <c r="J245" s="26">
        <v>77.995999999999995</v>
      </c>
      <c r="K245" s="26">
        <v>78.772000000000006</v>
      </c>
      <c r="L245" s="26">
        <v>79.539000000000001</v>
      </c>
      <c r="M245" s="26">
        <v>80.284999999999997</v>
      </c>
      <c r="N245" s="26">
        <v>80.984999999999999</v>
      </c>
      <c r="O245" s="26">
        <v>81.631</v>
      </c>
      <c r="P245" s="26">
        <v>82.24</v>
      </c>
      <c r="Q245" s="26">
        <v>82.823999999999998</v>
      </c>
      <c r="R245" s="26">
        <v>83.385999999999996</v>
      </c>
      <c r="S245" s="26">
        <v>83.935000000000002</v>
      </c>
      <c r="T245" s="26">
        <v>84.48</v>
      </c>
      <c r="U245" s="26">
        <v>85.004000000000005</v>
      </c>
      <c r="V245" s="26">
        <v>85.522999999999996</v>
      </c>
      <c r="W245" s="26">
        <v>86.03</v>
      </c>
    </row>
    <row r="246" spans="1:23" ht="12" x14ac:dyDescent="0.2">
      <c r="A246" s="1">
        <v>229</v>
      </c>
      <c r="B246" s="2" t="s">
        <v>330</v>
      </c>
      <c r="C246" s="20" t="s">
        <v>268</v>
      </c>
      <c r="D246" s="21">
        <v>23</v>
      </c>
      <c r="E246" s="21">
        <v>578</v>
      </c>
      <c r="F246" s="2" t="s">
        <v>73</v>
      </c>
      <c r="G246" s="21">
        <v>924</v>
      </c>
      <c r="H246" s="26">
        <v>82.935000000000002</v>
      </c>
      <c r="I246" s="26">
        <v>83.67</v>
      </c>
      <c r="J246" s="26">
        <v>84.317999999999998</v>
      </c>
      <c r="K246" s="26">
        <v>84.92</v>
      </c>
      <c r="L246" s="26">
        <v>85.483000000000004</v>
      </c>
      <c r="M246" s="26">
        <v>86.052000000000007</v>
      </c>
      <c r="N246" s="26">
        <v>86.602000000000004</v>
      </c>
      <c r="O246" s="26">
        <v>87.146000000000001</v>
      </c>
      <c r="P246" s="26">
        <v>87.692999999999998</v>
      </c>
      <c r="Q246" s="26">
        <v>88.221999999999994</v>
      </c>
      <c r="R246" s="26">
        <v>88.77</v>
      </c>
      <c r="S246" s="26">
        <v>89.311999999999998</v>
      </c>
      <c r="T246" s="26">
        <v>89.846999999999994</v>
      </c>
      <c r="U246" s="26">
        <v>90.366</v>
      </c>
      <c r="V246" s="26">
        <v>90.903000000000006</v>
      </c>
      <c r="W246" s="26">
        <v>91.438999999999993</v>
      </c>
    </row>
    <row r="247" spans="1:23" ht="12" x14ac:dyDescent="0.2">
      <c r="A247" s="1">
        <v>230</v>
      </c>
      <c r="B247" s="2" t="s">
        <v>330</v>
      </c>
      <c r="C247" s="20" t="s">
        <v>269</v>
      </c>
      <c r="D247" s="21"/>
      <c r="E247" s="21">
        <v>752</v>
      </c>
      <c r="F247" s="2" t="s">
        <v>73</v>
      </c>
      <c r="G247" s="21">
        <v>924</v>
      </c>
      <c r="H247" s="26">
        <v>83.332999999999998</v>
      </c>
      <c r="I247" s="26">
        <v>84.05</v>
      </c>
      <c r="J247" s="26">
        <v>84.683999999999997</v>
      </c>
      <c r="K247" s="26">
        <v>85.278000000000006</v>
      </c>
      <c r="L247" s="26">
        <v>85.843999999999994</v>
      </c>
      <c r="M247" s="26">
        <v>86.41</v>
      </c>
      <c r="N247" s="26">
        <v>86.956999999999994</v>
      </c>
      <c r="O247" s="26">
        <v>87.513999999999996</v>
      </c>
      <c r="P247" s="26">
        <v>88.058999999999997</v>
      </c>
      <c r="Q247" s="26">
        <v>88.606999999999999</v>
      </c>
      <c r="R247" s="26">
        <v>89.156000000000006</v>
      </c>
      <c r="S247" s="26">
        <v>89.69</v>
      </c>
      <c r="T247" s="26">
        <v>90.224999999999994</v>
      </c>
      <c r="U247" s="26">
        <v>90.775000000000006</v>
      </c>
      <c r="V247" s="26">
        <v>91.31</v>
      </c>
      <c r="W247" s="26">
        <v>91.84</v>
      </c>
    </row>
    <row r="248" spans="1:23" ht="12" x14ac:dyDescent="0.2">
      <c r="A248" s="1">
        <v>231</v>
      </c>
      <c r="B248" s="2" t="s">
        <v>330</v>
      </c>
      <c r="C248" s="20" t="s">
        <v>270</v>
      </c>
      <c r="D248" s="21">
        <v>24</v>
      </c>
      <c r="E248" s="21">
        <v>826</v>
      </c>
      <c r="F248" s="2" t="s">
        <v>73</v>
      </c>
      <c r="G248" s="21">
        <v>924</v>
      </c>
      <c r="H248" s="26">
        <v>81.765000000000001</v>
      </c>
      <c r="I248" s="26">
        <v>82.504999999999995</v>
      </c>
      <c r="J248" s="26">
        <v>83.341999999999999</v>
      </c>
      <c r="K248" s="26">
        <v>84.046999999999997</v>
      </c>
      <c r="L248" s="26">
        <v>84.674999999999997</v>
      </c>
      <c r="M248" s="26">
        <v>85.256</v>
      </c>
      <c r="N248" s="26">
        <v>85.813000000000002</v>
      </c>
      <c r="O248" s="26">
        <v>86.352000000000004</v>
      </c>
      <c r="P248" s="26">
        <v>86.864999999999995</v>
      </c>
      <c r="Q248" s="26">
        <v>87.409000000000006</v>
      </c>
      <c r="R248" s="26">
        <v>87.938000000000002</v>
      </c>
      <c r="S248" s="26">
        <v>88.457999999999998</v>
      </c>
      <c r="T248" s="26">
        <v>88.975999999999999</v>
      </c>
      <c r="U248" s="26">
        <v>89.507999999999996</v>
      </c>
      <c r="V248" s="26">
        <v>90.027000000000001</v>
      </c>
      <c r="W248" s="26">
        <v>90.55</v>
      </c>
    </row>
    <row r="249" spans="1:23" ht="12" x14ac:dyDescent="0.2">
      <c r="A249" s="12">
        <v>232</v>
      </c>
      <c r="B249" s="13" t="s">
        <v>330</v>
      </c>
      <c r="C249" s="19" t="s">
        <v>271</v>
      </c>
      <c r="D249" s="24"/>
      <c r="E249" s="24">
        <v>925</v>
      </c>
      <c r="F249" s="13" t="s">
        <v>71</v>
      </c>
      <c r="G249" s="24">
        <v>917</v>
      </c>
      <c r="H249" s="29">
        <v>82.804875506106796</v>
      </c>
      <c r="I249" s="29">
        <v>83.491819021851001</v>
      </c>
      <c r="J249" s="29">
        <v>84.145321466708594</v>
      </c>
      <c r="K249" s="29">
        <v>84.789053436035502</v>
      </c>
      <c r="L249" s="29">
        <v>85.422368006349998</v>
      </c>
      <c r="M249" s="29">
        <v>86.036637879862994</v>
      </c>
      <c r="N249" s="29">
        <v>86.625763297587895</v>
      </c>
      <c r="O249" s="29">
        <v>87.203781568112902</v>
      </c>
      <c r="P249" s="29">
        <v>87.757368018970794</v>
      </c>
      <c r="Q249" s="29">
        <v>88.310260923495804</v>
      </c>
      <c r="R249" s="29">
        <v>88.860749219833096</v>
      </c>
      <c r="S249" s="29">
        <v>89.424344603201902</v>
      </c>
      <c r="T249" s="29">
        <v>90.000056738750303</v>
      </c>
      <c r="U249" s="29">
        <v>90.584084520697601</v>
      </c>
      <c r="V249" s="29">
        <v>91.151180690649895</v>
      </c>
      <c r="W249" s="29">
        <v>91.718462748692204</v>
      </c>
    </row>
    <row r="250" spans="1:23" ht="12" x14ac:dyDescent="0.2">
      <c r="A250" s="1">
        <v>233</v>
      </c>
      <c r="B250" s="2" t="s">
        <v>330</v>
      </c>
      <c r="C250" s="20" t="s">
        <v>272</v>
      </c>
      <c r="D250" s="21"/>
      <c r="E250" s="21">
        <v>8</v>
      </c>
      <c r="F250" s="2" t="s">
        <v>73</v>
      </c>
      <c r="G250" s="21">
        <v>925</v>
      </c>
      <c r="H250" s="26">
        <v>78.962000000000003</v>
      </c>
      <c r="I250" s="26">
        <v>79.676000000000002</v>
      </c>
      <c r="J250" s="26">
        <v>80.504999999999995</v>
      </c>
      <c r="K250" s="26">
        <v>81.203999999999994</v>
      </c>
      <c r="L250" s="26">
        <v>81.891000000000005</v>
      </c>
      <c r="M250" s="26">
        <v>82.588999999999999</v>
      </c>
      <c r="N250" s="26">
        <v>83.266999999999996</v>
      </c>
      <c r="O250" s="26">
        <v>83.914000000000001</v>
      </c>
      <c r="P250" s="26">
        <v>84.513999999999996</v>
      </c>
      <c r="Q250" s="26">
        <v>85.075000000000003</v>
      </c>
      <c r="R250" s="26">
        <v>85.605999999999995</v>
      </c>
      <c r="S250" s="26">
        <v>86.111000000000004</v>
      </c>
      <c r="T250" s="26">
        <v>86.628</v>
      </c>
      <c r="U250" s="26">
        <v>87.137</v>
      </c>
      <c r="V250" s="26">
        <v>87.655000000000001</v>
      </c>
      <c r="W250" s="26">
        <v>88.177000000000007</v>
      </c>
    </row>
    <row r="251" spans="1:23" ht="12" x14ac:dyDescent="0.2">
      <c r="A251" s="1">
        <v>234</v>
      </c>
      <c r="B251" s="2" t="s">
        <v>330</v>
      </c>
      <c r="C251" s="20" t="s">
        <v>273</v>
      </c>
      <c r="D251" s="21"/>
      <c r="E251" s="21">
        <v>70</v>
      </c>
      <c r="F251" s="2" t="s">
        <v>73</v>
      </c>
      <c r="G251" s="21">
        <v>925</v>
      </c>
      <c r="H251" s="26">
        <v>77.927000000000007</v>
      </c>
      <c r="I251" s="26">
        <v>78.680000000000007</v>
      </c>
      <c r="J251" s="26">
        <v>79.424999999999997</v>
      </c>
      <c r="K251" s="26">
        <v>80.165000000000006</v>
      </c>
      <c r="L251" s="26">
        <v>80.912000000000006</v>
      </c>
      <c r="M251" s="26">
        <v>81.649000000000001</v>
      </c>
      <c r="N251" s="26">
        <v>82.384</v>
      </c>
      <c r="O251" s="26">
        <v>83.087999999999994</v>
      </c>
      <c r="P251" s="26">
        <v>83.757999999999996</v>
      </c>
      <c r="Q251" s="26">
        <v>84.382000000000005</v>
      </c>
      <c r="R251" s="26">
        <v>84.962000000000003</v>
      </c>
      <c r="S251" s="26">
        <v>85.515000000000001</v>
      </c>
      <c r="T251" s="26">
        <v>86.037999999999997</v>
      </c>
      <c r="U251" s="26">
        <v>86.555999999999997</v>
      </c>
      <c r="V251" s="26">
        <v>87.08</v>
      </c>
      <c r="W251" s="26">
        <v>87.593999999999994</v>
      </c>
    </row>
    <row r="252" spans="1:23" ht="12" x14ac:dyDescent="0.2">
      <c r="A252" s="1">
        <v>235</v>
      </c>
      <c r="B252" s="2" t="s">
        <v>330</v>
      </c>
      <c r="C252" s="20" t="s">
        <v>274</v>
      </c>
      <c r="D252" s="21"/>
      <c r="E252" s="21">
        <v>191</v>
      </c>
      <c r="F252" s="2" t="s">
        <v>73</v>
      </c>
      <c r="G252" s="21">
        <v>925</v>
      </c>
      <c r="H252" s="26">
        <v>79.024000000000001</v>
      </c>
      <c r="I252" s="26">
        <v>79.808999999999997</v>
      </c>
      <c r="J252" s="26">
        <v>80.597999999999999</v>
      </c>
      <c r="K252" s="26">
        <v>81.388000000000005</v>
      </c>
      <c r="L252" s="26">
        <v>82.153999999999996</v>
      </c>
      <c r="M252" s="26">
        <v>82.888999999999996</v>
      </c>
      <c r="N252" s="26">
        <v>83.561999999999998</v>
      </c>
      <c r="O252" s="26">
        <v>84.182000000000002</v>
      </c>
      <c r="P252" s="26">
        <v>84.78</v>
      </c>
      <c r="Q252" s="26">
        <v>85.355999999999995</v>
      </c>
      <c r="R252" s="26">
        <v>85.915999999999997</v>
      </c>
      <c r="S252" s="26">
        <v>86.463999999999999</v>
      </c>
      <c r="T252" s="26">
        <v>86.998999999999995</v>
      </c>
      <c r="U252" s="26">
        <v>87.533000000000001</v>
      </c>
      <c r="V252" s="26">
        <v>88.075000000000003</v>
      </c>
      <c r="W252" s="26">
        <v>88.61</v>
      </c>
    </row>
    <row r="253" spans="1:23" ht="12" x14ac:dyDescent="0.2">
      <c r="A253" s="1">
        <v>236</v>
      </c>
      <c r="B253" s="2" t="s">
        <v>330</v>
      </c>
      <c r="C253" s="20" t="s">
        <v>275</v>
      </c>
      <c r="D253" s="21"/>
      <c r="E253" s="21">
        <v>300</v>
      </c>
      <c r="F253" s="2" t="s">
        <v>73</v>
      </c>
      <c r="G253" s="21">
        <v>925</v>
      </c>
      <c r="H253" s="26">
        <v>82.804000000000002</v>
      </c>
      <c r="I253" s="26">
        <v>83.561999999999998</v>
      </c>
      <c r="J253" s="26">
        <v>84.198999999999998</v>
      </c>
      <c r="K253" s="26">
        <v>84.822999999999993</v>
      </c>
      <c r="L253" s="26">
        <v>85.394000000000005</v>
      </c>
      <c r="M253" s="26">
        <v>85.968999999999994</v>
      </c>
      <c r="N253" s="26">
        <v>86.531999999999996</v>
      </c>
      <c r="O253" s="26">
        <v>87.096999999999994</v>
      </c>
      <c r="P253" s="26">
        <v>87.66</v>
      </c>
      <c r="Q253" s="26">
        <v>88.218999999999994</v>
      </c>
      <c r="R253" s="26">
        <v>88.783000000000001</v>
      </c>
      <c r="S253" s="26">
        <v>89.334000000000003</v>
      </c>
      <c r="T253" s="26">
        <v>89.888999999999996</v>
      </c>
      <c r="U253" s="26">
        <v>90.460999999999999</v>
      </c>
      <c r="V253" s="26">
        <v>91.007999999999996</v>
      </c>
      <c r="W253" s="26">
        <v>91.555999999999997</v>
      </c>
    </row>
    <row r="254" spans="1:23" ht="12" x14ac:dyDescent="0.2">
      <c r="A254" s="1">
        <v>237</v>
      </c>
      <c r="B254" s="2" t="s">
        <v>330</v>
      </c>
      <c r="C254" s="20" t="s">
        <v>276</v>
      </c>
      <c r="D254" s="21"/>
      <c r="E254" s="21">
        <v>380</v>
      </c>
      <c r="F254" s="2" t="s">
        <v>73</v>
      </c>
      <c r="G254" s="21">
        <v>925</v>
      </c>
      <c r="H254" s="26">
        <v>84.004999999999995</v>
      </c>
      <c r="I254" s="26">
        <v>84.647999999999996</v>
      </c>
      <c r="J254" s="26">
        <v>85.257000000000005</v>
      </c>
      <c r="K254" s="26">
        <v>85.866</v>
      </c>
      <c r="L254" s="26">
        <v>86.447000000000003</v>
      </c>
      <c r="M254" s="26">
        <v>87.028000000000006</v>
      </c>
      <c r="N254" s="26">
        <v>87.590999999999994</v>
      </c>
      <c r="O254" s="26">
        <v>88.176000000000002</v>
      </c>
      <c r="P254" s="26">
        <v>88.718999999999994</v>
      </c>
      <c r="Q254" s="26">
        <v>89.286000000000001</v>
      </c>
      <c r="R254" s="26">
        <v>89.837000000000003</v>
      </c>
      <c r="S254" s="26">
        <v>90.385000000000005</v>
      </c>
      <c r="T254" s="26">
        <v>90.933000000000007</v>
      </c>
      <c r="U254" s="26">
        <v>91.501999999999995</v>
      </c>
      <c r="V254" s="26">
        <v>92.048000000000002</v>
      </c>
      <c r="W254" s="26">
        <v>92.602000000000004</v>
      </c>
    </row>
    <row r="255" spans="1:23" ht="12" x14ac:dyDescent="0.2">
      <c r="A255" s="1">
        <v>238</v>
      </c>
      <c r="B255" s="2" t="s">
        <v>330</v>
      </c>
      <c r="C255" s="20" t="s">
        <v>277</v>
      </c>
      <c r="D255" s="21"/>
      <c r="E255" s="21">
        <v>470</v>
      </c>
      <c r="F255" s="2" t="s">
        <v>73</v>
      </c>
      <c r="G255" s="21">
        <v>925</v>
      </c>
      <c r="H255" s="26">
        <v>83.058999999999997</v>
      </c>
      <c r="I255" s="26">
        <v>83.811000000000007</v>
      </c>
      <c r="J255" s="26">
        <v>84.474000000000004</v>
      </c>
      <c r="K255" s="26">
        <v>85.084999999999994</v>
      </c>
      <c r="L255" s="26">
        <v>85.671000000000006</v>
      </c>
      <c r="M255" s="26">
        <v>86.239000000000004</v>
      </c>
      <c r="N255" s="26">
        <v>86.808999999999997</v>
      </c>
      <c r="O255" s="26">
        <v>87.363</v>
      </c>
      <c r="P255" s="26">
        <v>87.918000000000006</v>
      </c>
      <c r="Q255" s="26">
        <v>88.477000000000004</v>
      </c>
      <c r="R255" s="26">
        <v>89.028999999999996</v>
      </c>
      <c r="S255" s="26">
        <v>89.578000000000003</v>
      </c>
      <c r="T255" s="26">
        <v>90.128</v>
      </c>
      <c r="U255" s="26">
        <v>90.674000000000007</v>
      </c>
      <c r="V255" s="26">
        <v>91.227999999999994</v>
      </c>
      <c r="W255" s="26">
        <v>91.772000000000006</v>
      </c>
    </row>
    <row r="256" spans="1:23" ht="12" x14ac:dyDescent="0.2">
      <c r="A256" s="1">
        <v>239</v>
      </c>
      <c r="B256" s="2" t="s">
        <v>330</v>
      </c>
      <c r="C256" s="20" t="s">
        <v>278</v>
      </c>
      <c r="D256" s="21"/>
      <c r="E256" s="21">
        <v>499</v>
      </c>
      <c r="F256" s="2" t="s">
        <v>73</v>
      </c>
      <c r="G256" s="21">
        <v>925</v>
      </c>
      <c r="H256" s="26">
        <v>77.391999999999996</v>
      </c>
      <c r="I256" s="26">
        <v>78.123999999999995</v>
      </c>
      <c r="J256" s="26">
        <v>78.832999999999998</v>
      </c>
      <c r="K256" s="26">
        <v>79.543999999999997</v>
      </c>
      <c r="L256" s="26">
        <v>80.245000000000005</v>
      </c>
      <c r="M256" s="26">
        <v>80.923000000000002</v>
      </c>
      <c r="N256" s="26">
        <v>81.608999999999995</v>
      </c>
      <c r="O256" s="26">
        <v>82.272999999999996</v>
      </c>
      <c r="P256" s="26">
        <v>82.924999999999997</v>
      </c>
      <c r="Q256" s="26">
        <v>83.545000000000002</v>
      </c>
      <c r="R256" s="26">
        <v>84.12</v>
      </c>
      <c r="S256" s="26">
        <v>84.67</v>
      </c>
      <c r="T256" s="26">
        <v>85.183999999999997</v>
      </c>
      <c r="U256" s="26">
        <v>85.69</v>
      </c>
      <c r="V256" s="26">
        <v>86.167000000000002</v>
      </c>
      <c r="W256" s="26">
        <v>86.632000000000005</v>
      </c>
    </row>
    <row r="257" spans="1:23" ht="12" x14ac:dyDescent="0.2">
      <c r="A257" s="1">
        <v>240</v>
      </c>
      <c r="B257" s="2" t="s">
        <v>330</v>
      </c>
      <c r="C257" s="20" t="s">
        <v>279</v>
      </c>
      <c r="D257" s="21"/>
      <c r="E257" s="21">
        <v>807</v>
      </c>
      <c r="F257" s="2" t="s">
        <v>73</v>
      </c>
      <c r="G257" s="21">
        <v>925</v>
      </c>
      <c r="H257" s="26">
        <v>76.263999999999996</v>
      </c>
      <c r="I257" s="26">
        <v>76.927000000000007</v>
      </c>
      <c r="J257" s="26">
        <v>77.59</v>
      </c>
      <c r="K257" s="26">
        <v>78.257000000000005</v>
      </c>
      <c r="L257" s="26">
        <v>78.94</v>
      </c>
      <c r="M257" s="26">
        <v>79.608999999999995</v>
      </c>
      <c r="N257" s="26">
        <v>80.287999999999997</v>
      </c>
      <c r="O257" s="26">
        <v>80.968000000000004</v>
      </c>
      <c r="P257" s="26">
        <v>81.652000000000001</v>
      </c>
      <c r="Q257" s="26">
        <v>82.335999999999999</v>
      </c>
      <c r="R257" s="26">
        <v>82.994</v>
      </c>
      <c r="S257" s="26">
        <v>83.635000000000005</v>
      </c>
      <c r="T257" s="26">
        <v>84.230999999999995</v>
      </c>
      <c r="U257" s="26">
        <v>84.79</v>
      </c>
      <c r="V257" s="26">
        <v>85.322000000000003</v>
      </c>
      <c r="W257" s="26">
        <v>85.832999999999998</v>
      </c>
    </row>
    <row r="258" spans="1:23" ht="12" x14ac:dyDescent="0.2">
      <c r="A258" s="1">
        <v>241</v>
      </c>
      <c r="B258" s="2" t="s">
        <v>330</v>
      </c>
      <c r="C258" s="20" t="s">
        <v>280</v>
      </c>
      <c r="D258" s="21"/>
      <c r="E258" s="21">
        <v>620</v>
      </c>
      <c r="F258" s="2" t="s">
        <v>73</v>
      </c>
      <c r="G258" s="21">
        <v>925</v>
      </c>
      <c r="H258" s="26">
        <v>82.652000000000001</v>
      </c>
      <c r="I258" s="26">
        <v>83.405000000000001</v>
      </c>
      <c r="J258" s="26">
        <v>84.066999999999993</v>
      </c>
      <c r="K258" s="26">
        <v>84.697999999999993</v>
      </c>
      <c r="L258" s="26">
        <v>85.328000000000003</v>
      </c>
      <c r="M258" s="26">
        <v>85.921000000000006</v>
      </c>
      <c r="N258" s="26">
        <v>86.504999999999995</v>
      </c>
      <c r="O258" s="26">
        <v>87.081999999999994</v>
      </c>
      <c r="P258" s="26">
        <v>87.653000000000006</v>
      </c>
      <c r="Q258" s="26">
        <v>88.210999999999999</v>
      </c>
      <c r="R258" s="26">
        <v>88.772000000000006</v>
      </c>
      <c r="S258" s="26">
        <v>89.325999999999993</v>
      </c>
      <c r="T258" s="26">
        <v>89.888999999999996</v>
      </c>
      <c r="U258" s="26">
        <v>90.444999999999993</v>
      </c>
      <c r="V258" s="26">
        <v>90.998000000000005</v>
      </c>
      <c r="W258" s="26">
        <v>91.567999999999998</v>
      </c>
    </row>
    <row r="259" spans="1:23" ht="12" x14ac:dyDescent="0.2">
      <c r="A259" s="1">
        <v>242</v>
      </c>
      <c r="B259" s="2" t="s">
        <v>330</v>
      </c>
      <c r="C259" s="20" t="s">
        <v>281</v>
      </c>
      <c r="D259" s="21">
        <v>25</v>
      </c>
      <c r="E259" s="21">
        <v>688</v>
      </c>
      <c r="F259" s="2" t="s">
        <v>73</v>
      </c>
      <c r="G259" s="21">
        <v>925</v>
      </c>
      <c r="H259" s="26">
        <v>76.465000000000003</v>
      </c>
      <c r="I259" s="26">
        <v>77.164000000000001</v>
      </c>
      <c r="J259" s="26">
        <v>77.855000000000004</v>
      </c>
      <c r="K259" s="26">
        <v>78.543000000000006</v>
      </c>
      <c r="L259" s="26">
        <v>79.23</v>
      </c>
      <c r="M259" s="26">
        <v>79.929000000000002</v>
      </c>
      <c r="N259" s="26">
        <v>80.626999999999995</v>
      </c>
      <c r="O259" s="26">
        <v>81.320999999999998</v>
      </c>
      <c r="P259" s="26">
        <v>82.021000000000001</v>
      </c>
      <c r="Q259" s="26">
        <v>82.710999999999999</v>
      </c>
      <c r="R259" s="26">
        <v>83.358999999999995</v>
      </c>
      <c r="S259" s="26">
        <v>83.977000000000004</v>
      </c>
      <c r="T259" s="26">
        <v>84.567999999999998</v>
      </c>
      <c r="U259" s="26">
        <v>85.12</v>
      </c>
      <c r="V259" s="26">
        <v>85.65</v>
      </c>
      <c r="W259" s="26">
        <v>86.165999999999997</v>
      </c>
    </row>
    <row r="260" spans="1:23" ht="12" x14ac:dyDescent="0.2">
      <c r="A260" s="1">
        <v>243</v>
      </c>
      <c r="B260" s="2" t="s">
        <v>330</v>
      </c>
      <c r="C260" s="20" t="s">
        <v>282</v>
      </c>
      <c r="D260" s="21"/>
      <c r="E260" s="21">
        <v>705</v>
      </c>
      <c r="F260" s="2" t="s">
        <v>73</v>
      </c>
      <c r="G260" s="21">
        <v>925</v>
      </c>
      <c r="H260" s="26">
        <v>81.846999999999994</v>
      </c>
      <c r="I260" s="26">
        <v>82.634</v>
      </c>
      <c r="J260" s="26">
        <v>83.343999999999994</v>
      </c>
      <c r="K260" s="26">
        <v>83.974999999999994</v>
      </c>
      <c r="L260" s="26">
        <v>84.584999999999994</v>
      </c>
      <c r="M260" s="26">
        <v>85.165999999999997</v>
      </c>
      <c r="N260" s="26">
        <v>85.751999999999995</v>
      </c>
      <c r="O260" s="26">
        <v>86.317999999999998</v>
      </c>
      <c r="P260" s="26">
        <v>86.878</v>
      </c>
      <c r="Q260" s="26">
        <v>87.441999999999993</v>
      </c>
      <c r="R260" s="26">
        <v>88.007000000000005</v>
      </c>
      <c r="S260" s="26">
        <v>88.563000000000002</v>
      </c>
      <c r="T260" s="26">
        <v>89.119</v>
      </c>
      <c r="U260" s="26">
        <v>89.674999999999997</v>
      </c>
      <c r="V260" s="26">
        <v>90.228999999999999</v>
      </c>
      <c r="W260" s="26">
        <v>90.784000000000006</v>
      </c>
    </row>
    <row r="261" spans="1:23" ht="12" x14ac:dyDescent="0.2">
      <c r="A261" s="1">
        <v>244</v>
      </c>
      <c r="B261" s="2" t="s">
        <v>330</v>
      </c>
      <c r="C261" s="20" t="s">
        <v>283</v>
      </c>
      <c r="D261" s="21">
        <v>26</v>
      </c>
      <c r="E261" s="21">
        <v>724</v>
      </c>
      <c r="F261" s="2" t="s">
        <v>73</v>
      </c>
      <c r="G261" s="21">
        <v>925</v>
      </c>
      <c r="H261" s="26">
        <v>83.992999999999995</v>
      </c>
      <c r="I261" s="26">
        <v>84.628</v>
      </c>
      <c r="J261" s="26">
        <v>85.242999999999995</v>
      </c>
      <c r="K261" s="26">
        <v>85.828000000000003</v>
      </c>
      <c r="L261" s="26">
        <v>86.423000000000002</v>
      </c>
      <c r="M261" s="26">
        <v>86.998000000000005</v>
      </c>
      <c r="N261" s="26">
        <v>87.573999999999998</v>
      </c>
      <c r="O261" s="26">
        <v>88.138000000000005</v>
      </c>
      <c r="P261" s="26">
        <v>88.703000000000003</v>
      </c>
      <c r="Q261" s="26">
        <v>89.259</v>
      </c>
      <c r="R261" s="26">
        <v>89.811999999999998</v>
      </c>
      <c r="S261" s="26">
        <v>90.367000000000004</v>
      </c>
      <c r="T261" s="26">
        <v>90.921999999999997</v>
      </c>
      <c r="U261" s="26">
        <v>91.472999999999999</v>
      </c>
      <c r="V261" s="26">
        <v>92.016000000000005</v>
      </c>
      <c r="W261" s="26">
        <v>92.578999999999994</v>
      </c>
    </row>
    <row r="262" spans="1:23" ht="12" x14ac:dyDescent="0.2">
      <c r="A262" s="12">
        <v>245</v>
      </c>
      <c r="B262" s="13" t="s">
        <v>330</v>
      </c>
      <c r="C262" s="19" t="s">
        <v>284</v>
      </c>
      <c r="D262" s="24"/>
      <c r="E262" s="24">
        <v>926</v>
      </c>
      <c r="F262" s="13" t="s">
        <v>71</v>
      </c>
      <c r="G262" s="24">
        <v>917</v>
      </c>
      <c r="H262" s="29">
        <v>82.461987127821899</v>
      </c>
      <c r="I262" s="29">
        <v>83.208831514037001</v>
      </c>
      <c r="J262" s="29">
        <v>83.931879303830698</v>
      </c>
      <c r="K262" s="29">
        <v>84.568677167771199</v>
      </c>
      <c r="L262" s="29">
        <v>85.164637086031902</v>
      </c>
      <c r="M262" s="29">
        <v>85.748617237297793</v>
      </c>
      <c r="N262" s="29">
        <v>86.329720450602395</v>
      </c>
      <c r="O262" s="29">
        <v>86.895415470803002</v>
      </c>
      <c r="P262" s="29">
        <v>87.453451069613294</v>
      </c>
      <c r="Q262" s="29">
        <v>88.011967411011597</v>
      </c>
      <c r="R262" s="29">
        <v>88.561397177674806</v>
      </c>
      <c r="S262" s="29">
        <v>89.1212285237971</v>
      </c>
      <c r="T262" s="29">
        <v>89.682576693174795</v>
      </c>
      <c r="U262" s="29">
        <v>90.236165430024698</v>
      </c>
      <c r="V262" s="29">
        <v>90.793324570306595</v>
      </c>
      <c r="W262" s="29">
        <v>91.347098683687605</v>
      </c>
    </row>
    <row r="263" spans="1:23" ht="12" x14ac:dyDescent="0.2">
      <c r="A263" s="1">
        <v>246</v>
      </c>
      <c r="B263" s="2" t="s">
        <v>330</v>
      </c>
      <c r="C263" s="20" t="s">
        <v>285</v>
      </c>
      <c r="D263" s="21"/>
      <c r="E263" s="21">
        <v>40</v>
      </c>
      <c r="F263" s="2" t="s">
        <v>73</v>
      </c>
      <c r="G263" s="21">
        <v>926</v>
      </c>
      <c r="H263" s="26">
        <v>82.052999999999997</v>
      </c>
      <c r="I263" s="26">
        <v>82.852999999999994</v>
      </c>
      <c r="J263" s="26">
        <v>83.665000000000006</v>
      </c>
      <c r="K263" s="26">
        <v>84.319000000000003</v>
      </c>
      <c r="L263" s="26">
        <v>84.921999999999997</v>
      </c>
      <c r="M263" s="26">
        <v>85.515000000000001</v>
      </c>
      <c r="N263" s="26">
        <v>86.081999999999994</v>
      </c>
      <c r="O263" s="26">
        <v>86.644999999999996</v>
      </c>
      <c r="P263" s="26">
        <v>87.195999999999998</v>
      </c>
      <c r="Q263" s="26">
        <v>87.754999999999995</v>
      </c>
      <c r="R263" s="26">
        <v>88.302999999999997</v>
      </c>
      <c r="S263" s="26">
        <v>88.853999999999999</v>
      </c>
      <c r="T263" s="26">
        <v>89.394999999999996</v>
      </c>
      <c r="U263" s="26">
        <v>89.944999999999993</v>
      </c>
      <c r="V263" s="26">
        <v>90.489000000000004</v>
      </c>
      <c r="W263" s="26">
        <v>91.033000000000001</v>
      </c>
    </row>
    <row r="264" spans="1:23" ht="12" x14ac:dyDescent="0.2">
      <c r="A264" s="1">
        <v>247</v>
      </c>
      <c r="B264" s="2" t="s">
        <v>330</v>
      </c>
      <c r="C264" s="20" t="s">
        <v>286</v>
      </c>
      <c r="D264" s="21"/>
      <c r="E264" s="21">
        <v>56</v>
      </c>
      <c r="F264" s="2" t="s">
        <v>73</v>
      </c>
      <c r="G264" s="21">
        <v>926</v>
      </c>
      <c r="H264" s="26">
        <v>82.17</v>
      </c>
      <c r="I264" s="26">
        <v>82.944999999999993</v>
      </c>
      <c r="J264" s="26">
        <v>83.685000000000002</v>
      </c>
      <c r="K264" s="26">
        <v>84.322000000000003</v>
      </c>
      <c r="L264" s="26">
        <v>84.944999999999993</v>
      </c>
      <c r="M264" s="26">
        <v>85.537000000000006</v>
      </c>
      <c r="N264" s="26">
        <v>86.102000000000004</v>
      </c>
      <c r="O264" s="26">
        <v>86.665999999999997</v>
      </c>
      <c r="P264" s="26">
        <v>87.215999999999994</v>
      </c>
      <c r="Q264" s="26">
        <v>87.772000000000006</v>
      </c>
      <c r="R264" s="26">
        <v>88.311999999999998</v>
      </c>
      <c r="S264" s="26">
        <v>88.856999999999999</v>
      </c>
      <c r="T264" s="26">
        <v>89.406999999999996</v>
      </c>
      <c r="U264" s="26">
        <v>89.951999999999998</v>
      </c>
      <c r="V264" s="26">
        <v>90.495000000000005</v>
      </c>
      <c r="W264" s="26">
        <v>91.037999999999997</v>
      </c>
    </row>
    <row r="265" spans="1:23" ht="12" x14ac:dyDescent="0.2">
      <c r="A265" s="1">
        <v>248</v>
      </c>
      <c r="B265" s="2" t="s">
        <v>330</v>
      </c>
      <c r="C265" s="20" t="s">
        <v>287</v>
      </c>
      <c r="D265" s="21">
        <v>27</v>
      </c>
      <c r="E265" s="21">
        <v>250</v>
      </c>
      <c r="F265" s="2" t="s">
        <v>73</v>
      </c>
      <c r="G265" s="21">
        <v>926</v>
      </c>
      <c r="H265" s="26">
        <v>83.126999999999995</v>
      </c>
      <c r="I265" s="26">
        <v>83.766999999999996</v>
      </c>
      <c r="J265" s="26">
        <v>84.457999999999998</v>
      </c>
      <c r="K265" s="26">
        <v>85.066000000000003</v>
      </c>
      <c r="L265" s="26">
        <v>85.641999999999996</v>
      </c>
      <c r="M265" s="26">
        <v>86.233000000000004</v>
      </c>
      <c r="N265" s="26">
        <v>86.808000000000007</v>
      </c>
      <c r="O265" s="26">
        <v>87.366</v>
      </c>
      <c r="P265" s="26">
        <v>87.930999999999997</v>
      </c>
      <c r="Q265" s="26">
        <v>88.497</v>
      </c>
      <c r="R265" s="26">
        <v>89.04</v>
      </c>
      <c r="S265" s="26">
        <v>89.602000000000004</v>
      </c>
      <c r="T265" s="26">
        <v>90.159000000000006</v>
      </c>
      <c r="U265" s="26">
        <v>90.703000000000003</v>
      </c>
      <c r="V265" s="26">
        <v>91.259</v>
      </c>
      <c r="W265" s="26">
        <v>91.802999999999997</v>
      </c>
    </row>
    <row r="266" spans="1:23" ht="12" x14ac:dyDescent="0.2">
      <c r="A266" s="1">
        <v>249</v>
      </c>
      <c r="B266" s="2" t="s">
        <v>330</v>
      </c>
      <c r="C266" s="20" t="s">
        <v>288</v>
      </c>
      <c r="D266" s="21"/>
      <c r="E266" s="21">
        <v>276</v>
      </c>
      <c r="F266" s="2" t="s">
        <v>73</v>
      </c>
      <c r="G266" s="21">
        <v>926</v>
      </c>
      <c r="H266" s="26">
        <v>81.875</v>
      </c>
      <c r="I266" s="26">
        <v>82.665000000000006</v>
      </c>
      <c r="J266" s="26">
        <v>83.397999999999996</v>
      </c>
      <c r="K266" s="26">
        <v>84.063999999999993</v>
      </c>
      <c r="L266" s="26">
        <v>84.680999999999997</v>
      </c>
      <c r="M266" s="26">
        <v>85.263999999999996</v>
      </c>
      <c r="N266" s="26">
        <v>85.844999999999999</v>
      </c>
      <c r="O266" s="26">
        <v>86.402000000000001</v>
      </c>
      <c r="P266" s="26">
        <v>86.956000000000003</v>
      </c>
      <c r="Q266" s="26">
        <v>87.510999999999996</v>
      </c>
      <c r="R266" s="26">
        <v>88.061000000000007</v>
      </c>
      <c r="S266" s="26">
        <v>88.616</v>
      </c>
      <c r="T266" s="26">
        <v>89.177000000000007</v>
      </c>
      <c r="U266" s="26">
        <v>89.716999999999999</v>
      </c>
      <c r="V266" s="26">
        <v>90.265000000000001</v>
      </c>
      <c r="W266" s="26">
        <v>90.828999999999994</v>
      </c>
    </row>
    <row r="267" spans="1:23" ht="12" x14ac:dyDescent="0.2">
      <c r="A267" s="1">
        <v>250</v>
      </c>
      <c r="B267" s="2" t="s">
        <v>330</v>
      </c>
      <c r="C267" s="20" t="s">
        <v>289</v>
      </c>
      <c r="D267" s="21"/>
      <c r="E267" s="21">
        <v>442</v>
      </c>
      <c r="F267" s="2" t="s">
        <v>73</v>
      </c>
      <c r="G267" s="21">
        <v>926</v>
      </c>
      <c r="H267" s="26">
        <v>82.784999999999997</v>
      </c>
      <c r="I267" s="26">
        <v>83.554000000000002</v>
      </c>
      <c r="J267" s="26">
        <v>84.216999999999999</v>
      </c>
      <c r="K267" s="26">
        <v>84.85</v>
      </c>
      <c r="L267" s="26">
        <v>85.45</v>
      </c>
      <c r="M267" s="26">
        <v>86.028000000000006</v>
      </c>
      <c r="N267" s="26">
        <v>86.614999999999995</v>
      </c>
      <c r="O267" s="26">
        <v>87.192999999999998</v>
      </c>
      <c r="P267" s="26">
        <v>87.763000000000005</v>
      </c>
      <c r="Q267" s="26">
        <v>88.331000000000003</v>
      </c>
      <c r="R267" s="26">
        <v>88.894999999999996</v>
      </c>
      <c r="S267" s="26">
        <v>89.460999999999999</v>
      </c>
      <c r="T267" s="26">
        <v>90.004999999999995</v>
      </c>
      <c r="U267" s="26">
        <v>90.575000000000003</v>
      </c>
      <c r="V267" s="26">
        <v>91.114999999999995</v>
      </c>
      <c r="W267" s="26">
        <v>91.671000000000006</v>
      </c>
    </row>
    <row r="268" spans="1:23" ht="12" x14ac:dyDescent="0.2">
      <c r="A268" s="1">
        <v>251</v>
      </c>
      <c r="B268" s="2" t="s">
        <v>330</v>
      </c>
      <c r="C268" s="20" t="s">
        <v>290</v>
      </c>
      <c r="D268" s="21">
        <v>28</v>
      </c>
      <c r="E268" s="21">
        <v>528</v>
      </c>
      <c r="F268" s="2" t="s">
        <v>73</v>
      </c>
      <c r="G268" s="21">
        <v>926</v>
      </c>
      <c r="H268" s="26">
        <v>82.781000000000006</v>
      </c>
      <c r="I268" s="26">
        <v>83.51</v>
      </c>
      <c r="J268" s="26">
        <v>84.195999999999998</v>
      </c>
      <c r="K268" s="26">
        <v>84.807000000000002</v>
      </c>
      <c r="L268" s="26">
        <v>85.388000000000005</v>
      </c>
      <c r="M268" s="26">
        <v>85.950999999999993</v>
      </c>
      <c r="N268" s="26">
        <v>86.483999999999995</v>
      </c>
      <c r="O268" s="26">
        <v>87.03</v>
      </c>
      <c r="P268" s="26">
        <v>87.564999999999998</v>
      </c>
      <c r="Q268" s="26">
        <v>88.102000000000004</v>
      </c>
      <c r="R268" s="26">
        <v>88.632000000000005</v>
      </c>
      <c r="S268" s="26">
        <v>89.165999999999997</v>
      </c>
      <c r="T268" s="26">
        <v>89.688000000000002</v>
      </c>
      <c r="U268" s="26">
        <v>90.227000000000004</v>
      </c>
      <c r="V268" s="26">
        <v>90.756</v>
      </c>
      <c r="W268" s="26">
        <v>91.284000000000006</v>
      </c>
    </row>
    <row r="269" spans="1:23" ht="12" x14ac:dyDescent="0.2">
      <c r="A269" s="1">
        <v>252</v>
      </c>
      <c r="B269" s="2" t="s">
        <v>330</v>
      </c>
      <c r="C269" s="20" t="s">
        <v>291</v>
      </c>
      <c r="D269" s="21"/>
      <c r="E269" s="21">
        <v>756</v>
      </c>
      <c r="F269" s="2" t="s">
        <v>73</v>
      </c>
      <c r="G269" s="21">
        <v>926</v>
      </c>
      <c r="H269" s="26">
        <v>84.248000000000005</v>
      </c>
      <c r="I269" s="26">
        <v>84.861999999999995</v>
      </c>
      <c r="J269" s="26">
        <v>85.456999999999994</v>
      </c>
      <c r="K269" s="26">
        <v>86.043000000000006</v>
      </c>
      <c r="L269" s="26">
        <v>86.617000000000004</v>
      </c>
      <c r="M269" s="26">
        <v>87.188999999999993</v>
      </c>
      <c r="N269" s="26">
        <v>87.759</v>
      </c>
      <c r="O269" s="26">
        <v>88.334000000000003</v>
      </c>
      <c r="P269" s="26">
        <v>88.894000000000005</v>
      </c>
      <c r="Q269" s="26">
        <v>89.448999999999998</v>
      </c>
      <c r="R269" s="26">
        <v>90.010999999999996</v>
      </c>
      <c r="S269" s="26">
        <v>90.558999999999997</v>
      </c>
      <c r="T269" s="26">
        <v>91.106999999999999</v>
      </c>
      <c r="U269" s="26">
        <v>91.664000000000001</v>
      </c>
      <c r="V269" s="26">
        <v>92.210999999999999</v>
      </c>
      <c r="W269" s="26">
        <v>92.763000000000005</v>
      </c>
    </row>
    <row r="270" spans="1:23" ht="12" x14ac:dyDescent="0.2">
      <c r="A270" s="16">
        <v>253</v>
      </c>
      <c r="B270" s="17" t="s">
        <v>330</v>
      </c>
      <c r="C270" s="18" t="s">
        <v>304</v>
      </c>
      <c r="D270" s="25"/>
      <c r="E270" s="25">
        <v>918</v>
      </c>
      <c r="F270" s="17" t="s">
        <v>247</v>
      </c>
      <c r="G270" s="25">
        <v>1829</v>
      </c>
      <c r="H270" s="30">
        <v>79.502607871429902</v>
      </c>
      <c r="I270" s="30">
        <v>80.2260616435793</v>
      </c>
      <c r="J270" s="30">
        <v>81.318549599682697</v>
      </c>
      <c r="K270" s="30">
        <v>82.043208637256896</v>
      </c>
      <c r="L270" s="30">
        <v>82.748379763315</v>
      </c>
      <c r="M270" s="30">
        <v>83.437147368538106</v>
      </c>
      <c r="N270" s="30">
        <v>84.076323883964903</v>
      </c>
      <c r="O270" s="30">
        <v>84.679049680214007</v>
      </c>
      <c r="P270" s="30">
        <v>85.251241950666198</v>
      </c>
      <c r="Q270" s="30">
        <v>85.807097450383594</v>
      </c>
      <c r="R270" s="30">
        <v>86.337974003178999</v>
      </c>
      <c r="S270" s="30">
        <v>86.855231026918503</v>
      </c>
      <c r="T270" s="30">
        <v>87.374048626818507</v>
      </c>
      <c r="U270" s="30">
        <v>87.887467785021897</v>
      </c>
      <c r="V270" s="30">
        <v>88.406988494060798</v>
      </c>
      <c r="W270" s="30">
        <v>88.9208831429833</v>
      </c>
    </row>
    <row r="271" spans="1:23" ht="12" x14ac:dyDescent="0.2">
      <c r="A271" s="1">
        <v>254</v>
      </c>
      <c r="B271" s="2" t="s">
        <v>330</v>
      </c>
      <c r="C271" s="15" t="s">
        <v>292</v>
      </c>
      <c r="D271" s="21"/>
      <c r="E271" s="21">
        <v>124</v>
      </c>
      <c r="F271" s="2" t="s">
        <v>73</v>
      </c>
      <c r="G271" s="21">
        <v>918</v>
      </c>
      <c r="H271" s="26">
        <v>82.962000000000003</v>
      </c>
      <c r="I271" s="26">
        <v>83.721999999999994</v>
      </c>
      <c r="J271" s="26">
        <v>84.417000000000002</v>
      </c>
      <c r="K271" s="26">
        <v>85.039000000000001</v>
      </c>
      <c r="L271" s="26">
        <v>85.628</v>
      </c>
      <c r="M271" s="26">
        <v>86.194999999999993</v>
      </c>
      <c r="N271" s="26">
        <v>86.75</v>
      </c>
      <c r="O271" s="26">
        <v>87.296000000000006</v>
      </c>
      <c r="P271" s="26">
        <v>87.843999999999994</v>
      </c>
      <c r="Q271" s="26">
        <v>88.385999999999996</v>
      </c>
      <c r="R271" s="26">
        <v>88.921000000000006</v>
      </c>
      <c r="S271" s="26">
        <v>89.459000000000003</v>
      </c>
      <c r="T271" s="26">
        <v>89.995999999999995</v>
      </c>
      <c r="U271" s="26">
        <v>90.527000000000001</v>
      </c>
      <c r="V271" s="26">
        <v>91.058000000000007</v>
      </c>
      <c r="W271" s="26">
        <v>91.597999999999999</v>
      </c>
    </row>
    <row r="272" spans="1:23" ht="12" x14ac:dyDescent="0.2">
      <c r="A272" s="1">
        <v>255</v>
      </c>
      <c r="B272" s="2" t="s">
        <v>330</v>
      </c>
      <c r="C272" s="15" t="s">
        <v>293</v>
      </c>
      <c r="D272" s="21">
        <v>29</v>
      </c>
      <c r="E272" s="21">
        <v>840</v>
      </c>
      <c r="F272" s="2" t="s">
        <v>73</v>
      </c>
      <c r="G272" s="21">
        <v>918</v>
      </c>
      <c r="H272" s="26">
        <v>79.114000000000004</v>
      </c>
      <c r="I272" s="26">
        <v>79.83</v>
      </c>
      <c r="J272" s="26">
        <v>80.962000000000003</v>
      </c>
      <c r="K272" s="26">
        <v>81.694999999999993</v>
      </c>
      <c r="L272" s="26">
        <v>82.41</v>
      </c>
      <c r="M272" s="26">
        <v>83.111000000000004</v>
      </c>
      <c r="N272" s="26">
        <v>83.76</v>
      </c>
      <c r="O272" s="26">
        <v>84.367999999999995</v>
      </c>
      <c r="P272" s="26">
        <v>84.941000000000003</v>
      </c>
      <c r="Q272" s="26">
        <v>85.497</v>
      </c>
      <c r="R272" s="26">
        <v>86.025999999999996</v>
      </c>
      <c r="S272" s="26">
        <v>86.537999999999997</v>
      </c>
      <c r="T272" s="26">
        <v>87.051000000000002</v>
      </c>
      <c r="U272" s="26">
        <v>87.56</v>
      </c>
      <c r="V272" s="26">
        <v>88.072999999999993</v>
      </c>
      <c r="W272" s="26">
        <v>88.578000000000003</v>
      </c>
    </row>
  </sheetData>
  <mergeCells count="15">
    <mergeCell ref="A6:H6"/>
    <mergeCell ref="A1:H1"/>
    <mergeCell ref="A2:H2"/>
    <mergeCell ref="A3:H3"/>
    <mergeCell ref="A4:H4"/>
    <mergeCell ref="A5:H5"/>
    <mergeCell ref="A13:H13"/>
    <mergeCell ref="A14:H14"/>
    <mergeCell ref="A15:H15"/>
    <mergeCell ref="A7:H7"/>
    <mergeCell ref="A8:H8"/>
    <mergeCell ref="A9:H9"/>
    <mergeCell ref="A10:H10"/>
    <mergeCell ref="A11:H11"/>
    <mergeCell ref="A12:H12"/>
  </mergeCells>
  <hyperlinks>
    <hyperlink ref="A1" r:id="rId1" xr:uid="{BCFF73DD-FA5D-456F-9EBF-C39D9E21A564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D809B-1AC5-43ED-882D-BCCF25A54C73}">
  <sheetPr>
    <tabColor theme="4" tint="0.79998168889431442"/>
  </sheetPr>
  <dimension ref="A1:U272"/>
  <sheetViews>
    <sheetView topLeftCell="C1" workbookViewId="0">
      <selection activeCell="F295" sqref="F295"/>
    </sheetView>
  </sheetViews>
  <sheetFormatPr defaultColWidth="12" defaultRowHeight="11.25" x14ac:dyDescent="0.2"/>
  <cols>
    <col min="1" max="1" width="7.6640625" customWidth="1"/>
    <col min="2" max="2" width="29.6640625" customWidth="1"/>
    <col min="3" max="3" width="61.6640625" customWidth="1"/>
    <col min="4" max="4" width="8.6640625" customWidth="1"/>
    <col min="5" max="5" width="9.6640625" customWidth="1"/>
    <col min="6" max="6" width="19.6640625" customWidth="1"/>
    <col min="7" max="7" width="9.6640625" customWidth="1"/>
    <col min="8" max="21" width="13.6640625" customWidth="1"/>
  </cols>
  <sheetData>
    <row r="1" spans="1:21" ht="12" x14ac:dyDescent="0.2">
      <c r="A1" s="117" t="s">
        <v>332</v>
      </c>
      <c r="B1" s="112"/>
      <c r="C1" s="112"/>
      <c r="D1" s="112"/>
      <c r="E1" s="112"/>
      <c r="F1" s="112"/>
      <c r="G1" s="112"/>
      <c r="H1" s="112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</row>
    <row r="2" spans="1:21" ht="12" x14ac:dyDescent="0.2">
      <c r="A2" s="112"/>
      <c r="B2" s="112"/>
      <c r="C2" s="112"/>
      <c r="D2" s="112"/>
      <c r="E2" s="112"/>
      <c r="F2" s="112"/>
      <c r="G2" s="112"/>
      <c r="H2" s="112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</row>
    <row r="3" spans="1:21" ht="12" x14ac:dyDescent="0.2">
      <c r="A3" s="112"/>
      <c r="B3" s="112"/>
      <c r="C3" s="112"/>
      <c r="D3" s="112"/>
      <c r="E3" s="112"/>
      <c r="F3" s="112"/>
      <c r="G3" s="112"/>
      <c r="H3" s="112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</row>
    <row r="4" spans="1:21" ht="12" x14ac:dyDescent="0.2">
      <c r="A4" s="112"/>
      <c r="B4" s="112"/>
      <c r="C4" s="112"/>
      <c r="D4" s="112"/>
      <c r="E4" s="112"/>
      <c r="F4" s="112"/>
      <c r="G4" s="112"/>
      <c r="H4" s="112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</row>
    <row r="5" spans="1:21" ht="15.75" x14ac:dyDescent="0.25">
      <c r="A5" s="116" t="s">
        <v>305</v>
      </c>
      <c r="B5" s="116"/>
      <c r="C5" s="116"/>
      <c r="D5" s="116"/>
      <c r="E5" s="116"/>
      <c r="F5" s="116"/>
      <c r="G5" s="116"/>
      <c r="H5" s="116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</row>
    <row r="6" spans="1:21" ht="12.75" x14ac:dyDescent="0.2">
      <c r="A6" s="111" t="s">
        <v>306</v>
      </c>
      <c r="B6" s="111"/>
      <c r="C6" s="111"/>
      <c r="D6" s="111"/>
      <c r="E6" s="111"/>
      <c r="F6" s="111"/>
      <c r="G6" s="111"/>
      <c r="H6" s="111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</row>
    <row r="7" spans="1:21" ht="12.75" x14ac:dyDescent="0.2">
      <c r="A7" s="111" t="s">
        <v>307</v>
      </c>
      <c r="B7" s="111"/>
      <c r="C7" s="111"/>
      <c r="D7" s="111"/>
      <c r="E7" s="111"/>
      <c r="F7" s="111"/>
      <c r="G7" s="111"/>
      <c r="H7" s="111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</row>
    <row r="8" spans="1:21" ht="12" x14ac:dyDescent="0.2">
      <c r="A8" s="112"/>
      <c r="B8" s="112"/>
      <c r="C8" s="112"/>
      <c r="D8" s="112"/>
      <c r="E8" s="112"/>
      <c r="F8" s="112"/>
      <c r="G8" s="112"/>
      <c r="H8" s="112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</row>
    <row r="9" spans="1:21" ht="12.75" x14ac:dyDescent="0.2">
      <c r="A9" s="113" t="s">
        <v>308</v>
      </c>
      <c r="B9" s="113"/>
      <c r="C9" s="113"/>
      <c r="D9" s="113"/>
      <c r="E9" s="113"/>
      <c r="F9" s="113"/>
      <c r="G9" s="113"/>
      <c r="H9" s="113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</row>
    <row r="10" spans="1:21" ht="12.75" x14ac:dyDescent="0.2">
      <c r="A10" s="111" t="s">
        <v>309</v>
      </c>
      <c r="B10" s="111"/>
      <c r="C10" s="111"/>
      <c r="D10" s="111"/>
      <c r="E10" s="111"/>
      <c r="F10" s="111"/>
      <c r="G10" s="111"/>
      <c r="H10" s="111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</row>
    <row r="11" spans="1:21" ht="12" x14ac:dyDescent="0.2">
      <c r="A11" s="114" t="s">
        <v>310</v>
      </c>
      <c r="B11" s="114"/>
      <c r="C11" s="114"/>
      <c r="D11" s="114"/>
      <c r="E11" s="114"/>
      <c r="F11" s="114"/>
      <c r="G11" s="114"/>
      <c r="H11" s="114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</row>
    <row r="12" spans="1:21" ht="12" x14ac:dyDescent="0.2">
      <c r="A12" s="115" t="s">
        <v>311</v>
      </c>
      <c r="B12" s="115"/>
      <c r="C12" s="115"/>
      <c r="D12" s="115"/>
      <c r="E12" s="115"/>
      <c r="F12" s="115"/>
      <c r="G12" s="115"/>
      <c r="H12" s="115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</row>
    <row r="13" spans="1:21" ht="12" x14ac:dyDescent="0.2">
      <c r="A13" s="108" t="s">
        <v>312</v>
      </c>
      <c r="B13" s="108"/>
      <c r="C13" s="108"/>
      <c r="D13" s="108"/>
      <c r="E13" s="108"/>
      <c r="F13" s="108"/>
      <c r="G13" s="108"/>
      <c r="H13" s="108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</row>
    <row r="14" spans="1:21" ht="12" x14ac:dyDescent="0.2">
      <c r="A14" s="109" t="s">
        <v>313</v>
      </c>
      <c r="B14" s="109"/>
      <c r="C14" s="109"/>
      <c r="D14" s="109"/>
      <c r="E14" s="109"/>
      <c r="F14" s="109"/>
      <c r="G14" s="109"/>
      <c r="H14" s="109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</row>
    <row r="15" spans="1:21" ht="12" x14ac:dyDescent="0.2">
      <c r="A15" s="110"/>
      <c r="B15" s="110"/>
      <c r="C15" s="110"/>
      <c r="D15" s="110"/>
      <c r="E15" s="110"/>
      <c r="F15" s="110"/>
      <c r="G15" s="110"/>
      <c r="H15" s="11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</row>
    <row r="16" spans="1:21" ht="12" x14ac:dyDescent="0.2">
      <c r="A16" s="31"/>
      <c r="B16" s="31"/>
      <c r="C16" s="31"/>
      <c r="D16" s="31"/>
      <c r="E16" s="31"/>
      <c r="F16" s="31"/>
      <c r="G16" s="31"/>
      <c r="H16" s="32" t="s">
        <v>21</v>
      </c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4"/>
    </row>
    <row r="17" spans="1:21" ht="24" x14ac:dyDescent="0.2">
      <c r="A17" s="35" t="s">
        <v>0</v>
      </c>
      <c r="B17" s="35" t="s">
        <v>1</v>
      </c>
      <c r="C17" s="36" t="s">
        <v>2</v>
      </c>
      <c r="D17" s="36" t="s">
        <v>3</v>
      </c>
      <c r="E17" s="37" t="s">
        <v>4</v>
      </c>
      <c r="F17" s="36" t="s">
        <v>5</v>
      </c>
      <c r="G17" s="37" t="s">
        <v>6</v>
      </c>
      <c r="H17" s="38" t="s">
        <v>7</v>
      </c>
      <c r="I17" s="38" t="s">
        <v>8</v>
      </c>
      <c r="J17" s="38" t="s">
        <v>9</v>
      </c>
      <c r="K17" s="38" t="s">
        <v>10</v>
      </c>
      <c r="L17" s="38" t="s">
        <v>11</v>
      </c>
      <c r="M17" s="38" t="s">
        <v>12</v>
      </c>
      <c r="N17" s="38" t="s">
        <v>13</v>
      </c>
      <c r="O17" s="38" t="s">
        <v>14</v>
      </c>
      <c r="P17" s="38" t="s">
        <v>15</v>
      </c>
      <c r="Q17" s="38" t="s">
        <v>16</v>
      </c>
      <c r="R17" s="38" t="s">
        <v>17</v>
      </c>
      <c r="S17" s="38" t="s">
        <v>18</v>
      </c>
      <c r="T17" s="38" t="s">
        <v>19</v>
      </c>
      <c r="U17" s="38" t="s">
        <v>20</v>
      </c>
    </row>
    <row r="18" spans="1:21" ht="12" x14ac:dyDescent="0.2">
      <c r="A18" s="1">
        <v>1</v>
      </c>
      <c r="B18" s="2" t="s">
        <v>22</v>
      </c>
      <c r="C18" s="3" t="s">
        <v>294</v>
      </c>
      <c r="D18" s="21"/>
      <c r="E18" s="21">
        <v>900</v>
      </c>
      <c r="F18" s="2" t="s">
        <v>23</v>
      </c>
      <c r="G18" s="21">
        <v>0</v>
      </c>
      <c r="H18" s="26">
        <v>46.959109827315899</v>
      </c>
      <c r="I18" s="26">
        <v>49.3653805463764</v>
      </c>
      <c r="J18" s="26">
        <v>51.184065886633697</v>
      </c>
      <c r="K18" s="26">
        <v>55.432488630709102</v>
      </c>
      <c r="L18" s="26">
        <v>58.085879037414003</v>
      </c>
      <c r="M18" s="26">
        <v>60.273490941936302</v>
      </c>
      <c r="N18" s="26">
        <v>62.0715288757658</v>
      </c>
      <c r="O18" s="26">
        <v>63.711484866271299</v>
      </c>
      <c r="P18" s="26">
        <v>64.561470825488897</v>
      </c>
      <c r="Q18" s="26">
        <v>65.630886256057195</v>
      </c>
      <c r="R18" s="26">
        <v>67.045538869030594</v>
      </c>
      <c r="S18" s="26">
        <v>68.919050033540003</v>
      </c>
      <c r="T18" s="26">
        <v>70.876301474524496</v>
      </c>
      <c r="U18" s="26">
        <v>72.280912228360094</v>
      </c>
    </row>
    <row r="19" spans="1:21" ht="12" x14ac:dyDescent="0.2">
      <c r="A19" s="4">
        <v>2</v>
      </c>
      <c r="B19" s="5" t="s">
        <v>22</v>
      </c>
      <c r="C19" s="6" t="s">
        <v>24</v>
      </c>
      <c r="D19" s="22" t="s">
        <v>25</v>
      </c>
      <c r="E19" s="22">
        <v>1803</v>
      </c>
      <c r="F19" s="5" t="s">
        <v>26</v>
      </c>
      <c r="G19" s="22">
        <v>900</v>
      </c>
      <c r="H19" s="27" t="s">
        <v>27</v>
      </c>
      <c r="I19" s="27" t="s">
        <v>27</v>
      </c>
      <c r="J19" s="27" t="s">
        <v>27</v>
      </c>
      <c r="K19" s="27" t="s">
        <v>27</v>
      </c>
      <c r="L19" s="27" t="s">
        <v>27</v>
      </c>
      <c r="M19" s="27" t="s">
        <v>27</v>
      </c>
      <c r="N19" s="27" t="s">
        <v>27</v>
      </c>
      <c r="O19" s="27" t="s">
        <v>27</v>
      </c>
      <c r="P19" s="27" t="s">
        <v>27</v>
      </c>
      <c r="Q19" s="27" t="s">
        <v>27</v>
      </c>
      <c r="R19" s="27" t="s">
        <v>27</v>
      </c>
      <c r="S19" s="27" t="s">
        <v>27</v>
      </c>
      <c r="T19" s="27" t="s">
        <v>27</v>
      </c>
      <c r="U19" s="27" t="s">
        <v>27</v>
      </c>
    </row>
    <row r="20" spans="1:21" ht="12" x14ac:dyDescent="0.2">
      <c r="A20" s="1">
        <v>3</v>
      </c>
      <c r="B20" s="2" t="s">
        <v>22</v>
      </c>
      <c r="C20" s="7" t="s">
        <v>28</v>
      </c>
      <c r="D20" s="21" t="s">
        <v>29</v>
      </c>
      <c r="E20" s="21">
        <v>901</v>
      </c>
      <c r="F20" s="2" t="s">
        <v>30</v>
      </c>
      <c r="G20" s="21">
        <v>1803</v>
      </c>
      <c r="H20" s="26">
        <v>64.825546574653302</v>
      </c>
      <c r="I20" s="26">
        <v>67.732151880838202</v>
      </c>
      <c r="J20" s="26">
        <v>69.489651140927606</v>
      </c>
      <c r="K20" s="26">
        <v>70.328423865451498</v>
      </c>
      <c r="L20" s="26">
        <v>71.133687425377602</v>
      </c>
      <c r="M20" s="26">
        <v>72.023032306517706</v>
      </c>
      <c r="N20" s="26">
        <v>72.858442108436705</v>
      </c>
      <c r="O20" s="26">
        <v>73.950582267248905</v>
      </c>
      <c r="P20" s="26">
        <v>74.162624746059095</v>
      </c>
      <c r="Q20" s="26">
        <v>74.800495744330206</v>
      </c>
      <c r="R20" s="26">
        <v>75.596746748671293</v>
      </c>
      <c r="S20" s="26">
        <v>76.934765704521098</v>
      </c>
      <c r="T20" s="26">
        <v>78.433015394262</v>
      </c>
      <c r="U20" s="26">
        <v>79.244770439494204</v>
      </c>
    </row>
    <row r="21" spans="1:21" ht="12" x14ac:dyDescent="0.2">
      <c r="A21" s="1">
        <v>4</v>
      </c>
      <c r="B21" s="2" t="s">
        <v>22</v>
      </c>
      <c r="C21" s="7" t="s">
        <v>31</v>
      </c>
      <c r="D21" s="21" t="s">
        <v>32</v>
      </c>
      <c r="E21" s="21">
        <v>902</v>
      </c>
      <c r="F21" s="2" t="s">
        <v>30</v>
      </c>
      <c r="G21" s="21">
        <v>1803</v>
      </c>
      <c r="H21" s="26">
        <v>41.670972628173701</v>
      </c>
      <c r="I21" s="26">
        <v>44.082676489924602</v>
      </c>
      <c r="J21" s="26">
        <v>46.176346215491002</v>
      </c>
      <c r="K21" s="26">
        <v>51.513479930085801</v>
      </c>
      <c r="L21" s="26">
        <v>54.812558725767701</v>
      </c>
      <c r="M21" s="26">
        <v>57.414021991093698</v>
      </c>
      <c r="N21" s="26">
        <v>59.521379344348098</v>
      </c>
      <c r="O21" s="26">
        <v>61.354617295569597</v>
      </c>
      <c r="P21" s="26">
        <v>62.476676273087598</v>
      </c>
      <c r="Q21" s="26">
        <v>63.717181575135598</v>
      </c>
      <c r="R21" s="26">
        <v>65.249254967627905</v>
      </c>
      <c r="S21" s="26">
        <v>67.135575590510399</v>
      </c>
      <c r="T21" s="26">
        <v>69.143364616704901</v>
      </c>
      <c r="U21" s="26">
        <v>70.695990152062706</v>
      </c>
    </row>
    <row r="22" spans="1:21" ht="12" x14ac:dyDescent="0.2">
      <c r="A22" s="1">
        <v>5</v>
      </c>
      <c r="B22" s="2" t="s">
        <v>22</v>
      </c>
      <c r="C22" s="8" t="s">
        <v>33</v>
      </c>
      <c r="D22" s="21" t="s">
        <v>34</v>
      </c>
      <c r="E22" s="21">
        <v>941</v>
      </c>
      <c r="F22" s="2" t="s">
        <v>30</v>
      </c>
      <c r="G22" s="21">
        <v>902</v>
      </c>
      <c r="H22" s="26">
        <v>36.267666668600498</v>
      </c>
      <c r="I22" s="26">
        <v>38.760612983172898</v>
      </c>
      <c r="J22" s="26">
        <v>41.015881582886998</v>
      </c>
      <c r="K22" s="26">
        <v>43.161792790082302</v>
      </c>
      <c r="L22" s="26">
        <v>44.215341951746503</v>
      </c>
      <c r="M22" s="26">
        <v>45.795666966615499</v>
      </c>
      <c r="N22" s="26">
        <v>48.826564761355897</v>
      </c>
      <c r="O22" s="26">
        <v>50.757971622865199</v>
      </c>
      <c r="P22" s="26">
        <v>51.502401688320802</v>
      </c>
      <c r="Q22" s="26">
        <v>53.596167310840499</v>
      </c>
      <c r="R22" s="26">
        <v>56.048483432033898</v>
      </c>
      <c r="S22" s="26">
        <v>59.333668742822198</v>
      </c>
      <c r="T22" s="26">
        <v>62.440577092598801</v>
      </c>
      <c r="U22" s="26">
        <v>64.655603610354305</v>
      </c>
    </row>
    <row r="23" spans="1:21" ht="24" x14ac:dyDescent="0.2">
      <c r="A23" s="1">
        <v>6</v>
      </c>
      <c r="B23" s="2" t="s">
        <v>22</v>
      </c>
      <c r="C23" s="8" t="s">
        <v>35</v>
      </c>
      <c r="D23" s="21" t="s">
        <v>36</v>
      </c>
      <c r="E23" s="21">
        <v>934</v>
      </c>
      <c r="F23" s="2" t="s">
        <v>30</v>
      </c>
      <c r="G23" s="21">
        <v>902</v>
      </c>
      <c r="H23" s="26">
        <v>42.474394402202897</v>
      </c>
      <c r="I23" s="26">
        <v>44.871537146477799</v>
      </c>
      <c r="J23" s="26">
        <v>46.944263644296797</v>
      </c>
      <c r="K23" s="26">
        <v>52.787529772987298</v>
      </c>
      <c r="L23" s="26">
        <v>56.514534044683103</v>
      </c>
      <c r="M23" s="26">
        <v>59.379174991185103</v>
      </c>
      <c r="N23" s="26">
        <v>61.386733715317099</v>
      </c>
      <c r="O23" s="26">
        <v>63.204343348351998</v>
      </c>
      <c r="P23" s="26">
        <v>64.500953214202895</v>
      </c>
      <c r="Q23" s="26">
        <v>65.674481592803204</v>
      </c>
      <c r="R23" s="26">
        <v>67.071266857478705</v>
      </c>
      <c r="S23" s="26">
        <v>68.709214974329797</v>
      </c>
      <c r="T23" s="26">
        <v>70.514700918925598</v>
      </c>
      <c r="U23" s="26">
        <v>71.952613725974203</v>
      </c>
    </row>
    <row r="24" spans="1:21" ht="12" x14ac:dyDescent="0.2">
      <c r="A24" s="1">
        <v>7</v>
      </c>
      <c r="B24" s="2" t="s">
        <v>22</v>
      </c>
      <c r="C24" s="7" t="s">
        <v>37</v>
      </c>
      <c r="D24" s="21"/>
      <c r="E24" s="21">
        <v>948</v>
      </c>
      <c r="F24" s="2" t="s">
        <v>30</v>
      </c>
      <c r="G24" s="21">
        <v>1803</v>
      </c>
      <c r="H24" s="26">
        <v>40.709432562749697</v>
      </c>
      <c r="I24" s="26">
        <v>44.070664764329301</v>
      </c>
      <c r="J24" s="26">
        <v>47.020613209615803</v>
      </c>
      <c r="K24" s="26">
        <v>49.766554185273698</v>
      </c>
      <c r="L24" s="26">
        <v>52.081152199348097</v>
      </c>
      <c r="M24" s="26">
        <v>54.6195335540258</v>
      </c>
      <c r="N24" s="26">
        <v>56.853332472153198</v>
      </c>
      <c r="O24" s="26">
        <v>58.745557676292201</v>
      </c>
      <c r="P24" s="26">
        <v>60.263143547040599</v>
      </c>
      <c r="Q24" s="26">
        <v>61.663267444771598</v>
      </c>
      <c r="R24" s="26">
        <v>63.242221679146397</v>
      </c>
      <c r="S24" s="26">
        <v>65.333787872994606</v>
      </c>
      <c r="T24" s="26">
        <v>67.518873515561097</v>
      </c>
      <c r="U24" s="26">
        <v>69.073329161411294</v>
      </c>
    </row>
    <row r="25" spans="1:21" ht="12" x14ac:dyDescent="0.2">
      <c r="A25" s="1">
        <v>8</v>
      </c>
      <c r="B25" s="2" t="s">
        <v>22</v>
      </c>
      <c r="C25" s="7" t="s">
        <v>38</v>
      </c>
      <c r="D25" s="21" t="s">
        <v>39</v>
      </c>
      <c r="E25" s="21">
        <v>1636</v>
      </c>
      <c r="F25" s="2" t="s">
        <v>40</v>
      </c>
      <c r="G25" s="21">
        <v>1803</v>
      </c>
      <c r="H25" s="26">
        <v>38.702612679820298</v>
      </c>
      <c r="I25" s="26">
        <v>41.2024259160656</v>
      </c>
      <c r="J25" s="26">
        <v>43.733122772915998</v>
      </c>
      <c r="K25" s="26">
        <v>45.847354984833402</v>
      </c>
      <c r="L25" s="26">
        <v>47.708274424848803</v>
      </c>
      <c r="M25" s="26">
        <v>49.340556534557003</v>
      </c>
      <c r="N25" s="26">
        <v>50.905726982263097</v>
      </c>
      <c r="O25" s="26">
        <v>52.562869398429001</v>
      </c>
      <c r="P25" s="26">
        <v>51.575375364960998</v>
      </c>
      <c r="Q25" s="26">
        <v>53.056210019862597</v>
      </c>
      <c r="R25" s="26">
        <v>55.000224253863799</v>
      </c>
      <c r="S25" s="26">
        <v>58.723780317270901</v>
      </c>
      <c r="T25" s="26">
        <v>62.805683881302798</v>
      </c>
      <c r="U25" s="26">
        <v>65.227573400222795</v>
      </c>
    </row>
    <row r="26" spans="1:21" ht="12" x14ac:dyDescent="0.2">
      <c r="A26" s="1">
        <v>9</v>
      </c>
      <c r="B26" s="2" t="s">
        <v>22</v>
      </c>
      <c r="C26" s="7" t="s">
        <v>41</v>
      </c>
      <c r="D26" s="21" t="s">
        <v>42</v>
      </c>
      <c r="E26" s="21">
        <v>1637</v>
      </c>
      <c r="F26" s="2" t="s">
        <v>40</v>
      </c>
      <c r="G26" s="21">
        <v>1803</v>
      </c>
      <c r="H26" s="26">
        <v>49.099896511699797</v>
      </c>
      <c r="I26" s="26">
        <v>52.682081712440201</v>
      </c>
      <c r="J26" s="26">
        <v>55.580482181731902</v>
      </c>
      <c r="K26" s="26">
        <v>58.1003879014022</v>
      </c>
      <c r="L26" s="26">
        <v>60.301386533327502</v>
      </c>
      <c r="M26" s="26">
        <v>61.878082878877102</v>
      </c>
      <c r="N26" s="26">
        <v>63.606585477025597</v>
      </c>
      <c r="O26" s="26">
        <v>64.977101248873694</v>
      </c>
      <c r="P26" s="26">
        <v>66.057652085892798</v>
      </c>
      <c r="Q26" s="26">
        <v>67.327694518157799</v>
      </c>
      <c r="R26" s="26">
        <v>68.528807969322699</v>
      </c>
      <c r="S26" s="26">
        <v>69.840331461385802</v>
      </c>
      <c r="T26" s="26">
        <v>70.996396775155503</v>
      </c>
      <c r="U26" s="26">
        <v>72.115681885552306</v>
      </c>
    </row>
    <row r="27" spans="1:21" ht="12" x14ac:dyDescent="0.2">
      <c r="A27" s="4">
        <v>10</v>
      </c>
      <c r="B27" s="5" t="s">
        <v>22</v>
      </c>
      <c r="C27" s="6" t="s">
        <v>43</v>
      </c>
      <c r="D27" s="22"/>
      <c r="E27" s="22">
        <v>1802</v>
      </c>
      <c r="F27" s="5" t="s">
        <v>26</v>
      </c>
      <c r="G27" s="22">
        <v>900</v>
      </c>
      <c r="H27" s="27" t="s">
        <v>27</v>
      </c>
      <c r="I27" s="27" t="s">
        <v>27</v>
      </c>
      <c r="J27" s="27" t="s">
        <v>27</v>
      </c>
      <c r="K27" s="27" t="s">
        <v>27</v>
      </c>
      <c r="L27" s="27" t="s">
        <v>27</v>
      </c>
      <c r="M27" s="27" t="s">
        <v>27</v>
      </c>
      <c r="N27" s="27" t="s">
        <v>27</v>
      </c>
      <c r="O27" s="27" t="s">
        <v>27</v>
      </c>
      <c r="P27" s="27" t="s">
        <v>27</v>
      </c>
      <c r="Q27" s="27" t="s">
        <v>27</v>
      </c>
      <c r="R27" s="27" t="s">
        <v>27</v>
      </c>
      <c r="S27" s="27" t="s">
        <v>27</v>
      </c>
      <c r="T27" s="27" t="s">
        <v>27</v>
      </c>
      <c r="U27" s="27" t="s">
        <v>27</v>
      </c>
    </row>
    <row r="28" spans="1:21" ht="12" x14ac:dyDescent="0.2">
      <c r="A28" s="1">
        <v>11</v>
      </c>
      <c r="B28" s="2" t="s">
        <v>22</v>
      </c>
      <c r="C28" s="7" t="s">
        <v>44</v>
      </c>
      <c r="D28" s="21" t="s">
        <v>45</v>
      </c>
      <c r="E28" s="21">
        <v>1503</v>
      </c>
      <c r="F28" s="2" t="s">
        <v>46</v>
      </c>
      <c r="G28" s="21">
        <v>1802</v>
      </c>
      <c r="H28" s="26">
        <v>64.876791307341506</v>
      </c>
      <c r="I28" s="26">
        <v>67.347321810002597</v>
      </c>
      <c r="J28" s="26">
        <v>68.706614114931696</v>
      </c>
      <c r="K28" s="26">
        <v>69.690535586955605</v>
      </c>
      <c r="L28" s="26">
        <v>70.882162351764705</v>
      </c>
      <c r="M28" s="26">
        <v>72.307083947493894</v>
      </c>
      <c r="N28" s="26">
        <v>73.621522109352796</v>
      </c>
      <c r="O28" s="26">
        <v>74.7606733200695</v>
      </c>
      <c r="P28" s="26">
        <v>75.786448925378906</v>
      </c>
      <c r="Q28" s="26">
        <v>76.950439146800406</v>
      </c>
      <c r="R28" s="26">
        <v>78.158390822537299</v>
      </c>
      <c r="S28" s="26">
        <v>79.313025208710599</v>
      </c>
      <c r="T28" s="26">
        <v>80.287166354653706</v>
      </c>
      <c r="U28" s="26">
        <v>80.872603705842906</v>
      </c>
    </row>
    <row r="29" spans="1:21" ht="12" x14ac:dyDescent="0.2">
      <c r="A29" s="1">
        <v>12</v>
      </c>
      <c r="B29" s="2" t="s">
        <v>22</v>
      </c>
      <c r="C29" s="7" t="s">
        <v>47</v>
      </c>
      <c r="D29" s="21" t="s">
        <v>45</v>
      </c>
      <c r="E29" s="21">
        <v>1517</v>
      </c>
      <c r="F29" s="2" t="s">
        <v>46</v>
      </c>
      <c r="G29" s="21">
        <v>1802</v>
      </c>
      <c r="H29" s="26">
        <v>43.319566140926497</v>
      </c>
      <c r="I29" s="26">
        <v>45.748498005210401</v>
      </c>
      <c r="J29" s="26">
        <v>47.791137794359997</v>
      </c>
      <c r="K29" s="26">
        <v>53.180490136511402</v>
      </c>
      <c r="L29" s="26">
        <v>56.386500152617302</v>
      </c>
      <c r="M29" s="26">
        <v>58.896162930455397</v>
      </c>
      <c r="N29" s="26">
        <v>60.912103086749497</v>
      </c>
      <c r="O29" s="26">
        <v>62.747676430027198</v>
      </c>
      <c r="P29" s="26">
        <v>63.760351592674603</v>
      </c>
      <c r="Q29" s="26">
        <v>64.867178453331206</v>
      </c>
      <c r="R29" s="26">
        <v>66.207797582042303</v>
      </c>
      <c r="S29" s="26">
        <v>67.9825054797451</v>
      </c>
      <c r="T29" s="26">
        <v>69.949510502498796</v>
      </c>
      <c r="U29" s="26">
        <v>71.432428947554001</v>
      </c>
    </row>
    <row r="30" spans="1:21" ht="12" x14ac:dyDescent="0.2">
      <c r="A30" s="1">
        <v>13</v>
      </c>
      <c r="B30" s="2" t="s">
        <v>22</v>
      </c>
      <c r="C30" s="8" t="s">
        <v>48</v>
      </c>
      <c r="D30" s="21" t="s">
        <v>45</v>
      </c>
      <c r="E30" s="21">
        <v>1502</v>
      </c>
      <c r="F30" s="2" t="s">
        <v>46</v>
      </c>
      <c r="G30" s="21">
        <v>1517</v>
      </c>
      <c r="H30" s="26">
        <v>46.520098213426401</v>
      </c>
      <c r="I30" s="26">
        <v>48.191590192625299</v>
      </c>
      <c r="J30" s="26">
        <v>49.335973070810098</v>
      </c>
      <c r="K30" s="26">
        <v>57.109710132198202</v>
      </c>
      <c r="L30" s="26">
        <v>61.536291616140097</v>
      </c>
      <c r="M30" s="26">
        <v>64.409651638568803</v>
      </c>
      <c r="N30" s="26">
        <v>66.1779269526197</v>
      </c>
      <c r="O30" s="26">
        <v>67.968998678251495</v>
      </c>
      <c r="P30" s="26">
        <v>68.590644529523999</v>
      </c>
      <c r="Q30" s="26">
        <v>69.571172904202996</v>
      </c>
      <c r="R30" s="26">
        <v>70.811243247260805</v>
      </c>
      <c r="S30" s="26">
        <v>72.307627248549693</v>
      </c>
      <c r="T30" s="26">
        <v>74.059942727777994</v>
      </c>
      <c r="U30" s="26">
        <v>75.485344573721406</v>
      </c>
    </row>
    <row r="31" spans="1:21" ht="12" x14ac:dyDescent="0.2">
      <c r="A31" s="1">
        <v>14</v>
      </c>
      <c r="B31" s="2" t="s">
        <v>22</v>
      </c>
      <c r="C31" s="8" t="s">
        <v>49</v>
      </c>
      <c r="D31" s="21" t="s">
        <v>45</v>
      </c>
      <c r="E31" s="21">
        <v>1501</v>
      </c>
      <c r="F31" s="2" t="s">
        <v>46</v>
      </c>
      <c r="G31" s="21">
        <v>1517</v>
      </c>
      <c r="H31" s="26">
        <v>39.789420215582901</v>
      </c>
      <c r="I31" s="26">
        <v>43.1424902912362</v>
      </c>
      <c r="J31" s="26">
        <v>46.131268180121197</v>
      </c>
      <c r="K31" s="26">
        <v>48.959903485801497</v>
      </c>
      <c r="L31" s="26">
        <v>51.138765346146897</v>
      </c>
      <c r="M31" s="26">
        <v>53.750275992288302</v>
      </c>
      <c r="N31" s="26">
        <v>56.231894585780701</v>
      </c>
      <c r="O31" s="26">
        <v>57.953609106414497</v>
      </c>
      <c r="P31" s="26">
        <v>59.621979258277399</v>
      </c>
      <c r="Q31" s="26">
        <v>61.104415086900197</v>
      </c>
      <c r="R31" s="26">
        <v>62.649415478181702</v>
      </c>
      <c r="S31" s="26">
        <v>64.639476759477205</v>
      </c>
      <c r="T31" s="26">
        <v>66.670298357020002</v>
      </c>
      <c r="U31" s="26">
        <v>68.107107165493005</v>
      </c>
    </row>
    <row r="32" spans="1:21" ht="12" x14ac:dyDescent="0.2">
      <c r="A32" s="1">
        <v>15</v>
      </c>
      <c r="B32" s="2" t="s">
        <v>22</v>
      </c>
      <c r="C32" s="7" t="s">
        <v>50</v>
      </c>
      <c r="D32" s="21" t="s">
        <v>45</v>
      </c>
      <c r="E32" s="21">
        <v>1500</v>
      </c>
      <c r="F32" s="2" t="s">
        <v>46</v>
      </c>
      <c r="G32" s="21">
        <v>1802</v>
      </c>
      <c r="H32" s="26">
        <v>35.125187326919601</v>
      </c>
      <c r="I32" s="26">
        <v>37.849211396793798</v>
      </c>
      <c r="J32" s="26">
        <v>39.951859666871002</v>
      </c>
      <c r="K32" s="26">
        <v>42.249809547298199</v>
      </c>
      <c r="L32" s="26">
        <v>44.554126729384002</v>
      </c>
      <c r="M32" s="26">
        <v>46.612115870155499</v>
      </c>
      <c r="N32" s="26">
        <v>48.397992958107601</v>
      </c>
      <c r="O32" s="26">
        <v>50.111294550841798</v>
      </c>
      <c r="P32" s="26">
        <v>50.273187334532999</v>
      </c>
      <c r="Q32" s="26">
        <v>51.684876650198099</v>
      </c>
      <c r="R32" s="26">
        <v>54.105775112743103</v>
      </c>
      <c r="S32" s="26">
        <v>57.605289244166002</v>
      </c>
      <c r="T32" s="26">
        <v>61.049371878004997</v>
      </c>
      <c r="U32" s="26">
        <v>63.442163164586397</v>
      </c>
    </row>
    <row r="33" spans="1:21" ht="12" x14ac:dyDescent="0.2">
      <c r="A33" s="1">
        <v>16</v>
      </c>
      <c r="B33" s="2" t="s">
        <v>22</v>
      </c>
      <c r="C33" s="7" t="s">
        <v>51</v>
      </c>
      <c r="D33" s="21"/>
      <c r="E33" s="21">
        <v>1518</v>
      </c>
      <c r="F33" s="2" t="s">
        <v>46</v>
      </c>
      <c r="G33" s="21">
        <v>1802</v>
      </c>
      <c r="H33" s="26">
        <v>51.627601781917697</v>
      </c>
      <c r="I33" s="26">
        <v>55.723857169240098</v>
      </c>
      <c r="J33" s="26">
        <v>58.853116083412097</v>
      </c>
      <c r="K33" s="26">
        <v>61.595365962436702</v>
      </c>
      <c r="L33" s="26">
        <v>63.9281209070462</v>
      </c>
      <c r="M33" s="26">
        <v>66.176093799693305</v>
      </c>
      <c r="N33" s="26">
        <v>67.825996445197006</v>
      </c>
      <c r="O33" s="26">
        <v>70.255587905501301</v>
      </c>
      <c r="P33" s="26">
        <v>72.222403738171295</v>
      </c>
      <c r="Q33" s="26">
        <v>74.048830621281397</v>
      </c>
      <c r="R33" s="26">
        <v>75.699110171498404</v>
      </c>
      <c r="S33" s="26">
        <v>77.045306486195997</v>
      </c>
      <c r="T33" s="26">
        <v>78.421909385906005</v>
      </c>
      <c r="U33" s="26">
        <v>79.279572648955906</v>
      </c>
    </row>
    <row r="34" spans="1:21" ht="12" x14ac:dyDescent="0.2">
      <c r="A34" s="4">
        <v>17</v>
      </c>
      <c r="B34" s="5" t="s">
        <v>22</v>
      </c>
      <c r="C34" s="6" t="s">
        <v>52</v>
      </c>
      <c r="D34" s="22" t="s">
        <v>53</v>
      </c>
      <c r="E34" s="22">
        <v>1840</v>
      </c>
      <c r="F34" s="5" t="s">
        <v>26</v>
      </c>
      <c r="G34" s="22">
        <v>900</v>
      </c>
      <c r="H34" s="27" t="s">
        <v>27</v>
      </c>
      <c r="I34" s="27" t="s">
        <v>27</v>
      </c>
      <c r="J34" s="27" t="s">
        <v>27</v>
      </c>
      <c r="K34" s="27" t="s">
        <v>27</v>
      </c>
      <c r="L34" s="27" t="s">
        <v>27</v>
      </c>
      <c r="M34" s="27" t="s">
        <v>27</v>
      </c>
      <c r="N34" s="27" t="s">
        <v>27</v>
      </c>
      <c r="O34" s="27" t="s">
        <v>27</v>
      </c>
      <c r="P34" s="27" t="s">
        <v>27</v>
      </c>
      <c r="Q34" s="27" t="s">
        <v>27</v>
      </c>
      <c r="R34" s="27" t="s">
        <v>27</v>
      </c>
      <c r="S34" s="27" t="s">
        <v>27</v>
      </c>
      <c r="T34" s="27" t="s">
        <v>27</v>
      </c>
      <c r="U34" s="27" t="s">
        <v>27</v>
      </c>
    </row>
    <row r="35" spans="1:21" ht="12" x14ac:dyDescent="0.2">
      <c r="A35" s="1">
        <v>18</v>
      </c>
      <c r="B35" s="2" t="s">
        <v>22</v>
      </c>
      <c r="C35" s="7" t="s">
        <v>54</v>
      </c>
      <c r="D35" s="21" t="s">
        <v>55</v>
      </c>
      <c r="E35" s="21">
        <v>903</v>
      </c>
      <c r="F35" s="2" t="s">
        <v>56</v>
      </c>
      <c r="G35" s="21">
        <v>1840</v>
      </c>
      <c r="H35" s="26">
        <v>37.491732912792003</v>
      </c>
      <c r="I35" s="26">
        <v>40.036434008235197</v>
      </c>
      <c r="J35" s="26">
        <v>42.445964021789102</v>
      </c>
      <c r="K35" s="26">
        <v>44.530142943995699</v>
      </c>
      <c r="L35" s="26">
        <v>46.611338432454701</v>
      </c>
      <c r="M35" s="26">
        <v>48.824528585763801</v>
      </c>
      <c r="N35" s="26">
        <v>50.735756078841902</v>
      </c>
      <c r="O35" s="26">
        <v>52.0906595303505</v>
      </c>
      <c r="P35" s="26">
        <v>51.930325464521999</v>
      </c>
      <c r="Q35" s="26">
        <v>52.326141117409797</v>
      </c>
      <c r="R35" s="26">
        <v>53.526879663296299</v>
      </c>
      <c r="S35" s="26">
        <v>56.7824984007853</v>
      </c>
      <c r="T35" s="26">
        <v>60.247050270434997</v>
      </c>
      <c r="U35" s="26">
        <v>62.658193616232701</v>
      </c>
    </row>
    <row r="36" spans="1:21" ht="12" x14ac:dyDescent="0.2">
      <c r="A36" s="1">
        <v>19</v>
      </c>
      <c r="B36" s="2" t="s">
        <v>22</v>
      </c>
      <c r="C36" s="7" t="s">
        <v>57</v>
      </c>
      <c r="D36" s="21" t="s">
        <v>58</v>
      </c>
      <c r="E36" s="21">
        <v>935</v>
      </c>
      <c r="F36" s="2" t="s">
        <v>56</v>
      </c>
      <c r="G36" s="21">
        <v>1840</v>
      </c>
      <c r="H36" s="26">
        <v>42.302188127140802</v>
      </c>
      <c r="I36" s="26">
        <v>44.572745532148602</v>
      </c>
      <c r="J36" s="26">
        <v>46.493042534421299</v>
      </c>
      <c r="K36" s="26">
        <v>52.683666376473298</v>
      </c>
      <c r="L36" s="26">
        <v>56.377716023030999</v>
      </c>
      <c r="M36" s="26">
        <v>59.191996651542297</v>
      </c>
      <c r="N36" s="26">
        <v>61.445807094133301</v>
      </c>
      <c r="O36" s="26">
        <v>63.455552634704503</v>
      </c>
      <c r="P36" s="26">
        <v>64.977913572055598</v>
      </c>
      <c r="Q36" s="26">
        <v>66.553281180167403</v>
      </c>
      <c r="R36" s="26">
        <v>68.331461640987797</v>
      </c>
      <c r="S36" s="26">
        <v>70.029282769147699</v>
      </c>
      <c r="T36" s="26">
        <v>71.830035641804898</v>
      </c>
      <c r="U36" s="26">
        <v>73.275653344279405</v>
      </c>
    </row>
    <row r="37" spans="1:21" ht="12" x14ac:dyDescent="0.2">
      <c r="A37" s="1">
        <v>20</v>
      </c>
      <c r="B37" s="2" t="s">
        <v>22</v>
      </c>
      <c r="C37" s="7" t="s">
        <v>59</v>
      </c>
      <c r="D37" s="21" t="s">
        <v>60</v>
      </c>
      <c r="E37" s="21">
        <v>908</v>
      </c>
      <c r="F37" s="2" t="s">
        <v>56</v>
      </c>
      <c r="G37" s="21">
        <v>1840</v>
      </c>
      <c r="H37" s="26">
        <v>63.688511652059901</v>
      </c>
      <c r="I37" s="26">
        <v>67.132721056164996</v>
      </c>
      <c r="J37" s="26">
        <v>69.206960370522495</v>
      </c>
      <c r="K37" s="26">
        <v>70.050771683791098</v>
      </c>
      <c r="L37" s="26">
        <v>70.623001233099899</v>
      </c>
      <c r="M37" s="26">
        <v>71.054493538448099</v>
      </c>
      <c r="N37" s="26">
        <v>71.655418395599696</v>
      </c>
      <c r="O37" s="26">
        <v>72.8388976808655</v>
      </c>
      <c r="P37" s="26">
        <v>72.668871006379405</v>
      </c>
      <c r="Q37" s="26">
        <v>73.113526572900795</v>
      </c>
      <c r="R37" s="26">
        <v>73.798585033580906</v>
      </c>
      <c r="S37" s="26">
        <v>75.296622101458595</v>
      </c>
      <c r="T37" s="26">
        <v>77.182620053892094</v>
      </c>
      <c r="U37" s="26">
        <v>78.326606795227406</v>
      </c>
    </row>
    <row r="38" spans="1:21" ht="12" x14ac:dyDescent="0.2">
      <c r="A38" s="1">
        <v>21</v>
      </c>
      <c r="B38" s="2" t="s">
        <v>22</v>
      </c>
      <c r="C38" s="7" t="s">
        <v>61</v>
      </c>
      <c r="D38" s="21" t="s">
        <v>62</v>
      </c>
      <c r="E38" s="21">
        <v>904</v>
      </c>
      <c r="F38" s="2" t="s">
        <v>56</v>
      </c>
      <c r="G38" s="21">
        <v>1840</v>
      </c>
      <c r="H38" s="26">
        <v>51.402531169811198</v>
      </c>
      <c r="I38" s="26">
        <v>54.240921677167101</v>
      </c>
      <c r="J38" s="26">
        <v>56.786376058296703</v>
      </c>
      <c r="K38" s="26">
        <v>58.951217730777302</v>
      </c>
      <c r="L38" s="26">
        <v>61.226440229123199</v>
      </c>
      <c r="M38" s="26">
        <v>63.330579051933697</v>
      </c>
      <c r="N38" s="26">
        <v>65.286341113354396</v>
      </c>
      <c r="O38" s="26">
        <v>67.149034207630194</v>
      </c>
      <c r="P38" s="26">
        <v>68.956822149804907</v>
      </c>
      <c r="Q38" s="26">
        <v>70.670428512557393</v>
      </c>
      <c r="R38" s="26">
        <v>72.248801440755102</v>
      </c>
      <c r="S38" s="26">
        <v>73.453549821145103</v>
      </c>
      <c r="T38" s="26">
        <v>74.436333380888897</v>
      </c>
      <c r="U38" s="26">
        <v>75.243557350275907</v>
      </c>
    </row>
    <row r="39" spans="1:21" ht="12" x14ac:dyDescent="0.2">
      <c r="A39" s="1">
        <v>22</v>
      </c>
      <c r="B39" s="2" t="s">
        <v>22</v>
      </c>
      <c r="C39" s="7" t="s">
        <v>63</v>
      </c>
      <c r="D39" s="21" t="s">
        <v>64</v>
      </c>
      <c r="E39" s="21">
        <v>905</v>
      </c>
      <c r="F39" s="2" t="s">
        <v>56</v>
      </c>
      <c r="G39" s="21">
        <v>1840</v>
      </c>
      <c r="H39" s="26">
        <v>68.714109000651803</v>
      </c>
      <c r="I39" s="26">
        <v>69.701223982733396</v>
      </c>
      <c r="J39" s="26">
        <v>70.199786760158204</v>
      </c>
      <c r="K39" s="26">
        <v>70.505948621514406</v>
      </c>
      <c r="L39" s="26">
        <v>71.557768579982394</v>
      </c>
      <c r="M39" s="26">
        <v>73.348493557321902</v>
      </c>
      <c r="N39" s="26">
        <v>74.508561062671603</v>
      </c>
      <c r="O39" s="26">
        <v>75.069051175779506</v>
      </c>
      <c r="P39" s="26">
        <v>75.847866778464095</v>
      </c>
      <c r="Q39" s="26">
        <v>76.6765686817253</v>
      </c>
      <c r="R39" s="26">
        <v>77.418935184448003</v>
      </c>
      <c r="S39" s="26">
        <v>78.443136480201204</v>
      </c>
      <c r="T39" s="26">
        <v>79.226022065086696</v>
      </c>
      <c r="U39" s="26">
        <v>79.154859524565097</v>
      </c>
    </row>
    <row r="40" spans="1:21" ht="12" x14ac:dyDescent="0.2">
      <c r="A40" s="1">
        <v>23</v>
      </c>
      <c r="B40" s="2" t="s">
        <v>22</v>
      </c>
      <c r="C40" s="7" t="s">
        <v>65</v>
      </c>
      <c r="D40" s="21" t="s">
        <v>66</v>
      </c>
      <c r="E40" s="21">
        <v>909</v>
      </c>
      <c r="F40" s="2" t="s">
        <v>56</v>
      </c>
      <c r="G40" s="21">
        <v>1840</v>
      </c>
      <c r="H40" s="26">
        <v>59.093533319254199</v>
      </c>
      <c r="I40" s="26">
        <v>61.808648486441498</v>
      </c>
      <c r="J40" s="26">
        <v>63.398095330498101</v>
      </c>
      <c r="K40" s="26">
        <v>64.581667176642696</v>
      </c>
      <c r="L40" s="26">
        <v>66.271100891530196</v>
      </c>
      <c r="M40" s="26">
        <v>68.155048208786297</v>
      </c>
      <c r="N40" s="26">
        <v>69.885334204138104</v>
      </c>
      <c r="O40" s="26">
        <v>71.0626511841878</v>
      </c>
      <c r="P40" s="26">
        <v>72.583723343508694</v>
      </c>
      <c r="Q40" s="26">
        <v>73.623924094689897</v>
      </c>
      <c r="R40" s="26">
        <v>74.910458681150502</v>
      </c>
      <c r="S40" s="26">
        <v>76.245252271408404</v>
      </c>
      <c r="T40" s="26">
        <v>77.354088257537299</v>
      </c>
      <c r="U40" s="26">
        <v>78.439041570785605</v>
      </c>
    </row>
    <row r="41" spans="1:21" ht="12" x14ac:dyDescent="0.2">
      <c r="A41" s="4">
        <v>24</v>
      </c>
      <c r="B41" s="5" t="s">
        <v>22</v>
      </c>
      <c r="C41" s="6" t="s">
        <v>67</v>
      </c>
      <c r="D41" s="22" t="s">
        <v>68</v>
      </c>
      <c r="E41" s="22">
        <v>1828</v>
      </c>
      <c r="F41" s="5" t="s">
        <v>26</v>
      </c>
      <c r="G41" s="22">
        <v>900</v>
      </c>
      <c r="H41" s="27" t="s">
        <v>27</v>
      </c>
      <c r="I41" s="27" t="s">
        <v>27</v>
      </c>
      <c r="J41" s="27" t="s">
        <v>27</v>
      </c>
      <c r="K41" s="27" t="s">
        <v>27</v>
      </c>
      <c r="L41" s="27" t="s">
        <v>27</v>
      </c>
      <c r="M41" s="27" t="s">
        <v>27</v>
      </c>
      <c r="N41" s="27" t="s">
        <v>27</v>
      </c>
      <c r="O41" s="27" t="s">
        <v>27</v>
      </c>
      <c r="P41" s="27" t="s">
        <v>27</v>
      </c>
      <c r="Q41" s="27" t="s">
        <v>27</v>
      </c>
      <c r="R41" s="27" t="s">
        <v>27</v>
      </c>
      <c r="S41" s="27" t="s">
        <v>27</v>
      </c>
      <c r="T41" s="27" t="s">
        <v>27</v>
      </c>
      <c r="U41" s="27" t="s">
        <v>27</v>
      </c>
    </row>
    <row r="42" spans="1:21" ht="12" x14ac:dyDescent="0.2">
      <c r="A42" s="9">
        <v>25</v>
      </c>
      <c r="B42" s="10" t="s">
        <v>22</v>
      </c>
      <c r="C42" s="11" t="s">
        <v>295</v>
      </c>
      <c r="D42" s="23"/>
      <c r="E42" s="23">
        <v>947</v>
      </c>
      <c r="F42" s="10" t="s">
        <v>69</v>
      </c>
      <c r="G42" s="23">
        <v>1828</v>
      </c>
      <c r="H42" s="28">
        <v>36.361035780301698</v>
      </c>
      <c r="I42" s="28">
        <v>38.6111387831629</v>
      </c>
      <c r="J42" s="28">
        <v>40.881081603397099</v>
      </c>
      <c r="K42" s="28">
        <v>42.834372787101103</v>
      </c>
      <c r="L42" s="28">
        <v>44.912000539395102</v>
      </c>
      <c r="M42" s="28">
        <v>46.946548715558102</v>
      </c>
      <c r="N42" s="28">
        <v>48.531292673397303</v>
      </c>
      <c r="O42" s="28">
        <v>49.564654883471697</v>
      </c>
      <c r="P42" s="28">
        <v>49.1186225761301</v>
      </c>
      <c r="Q42" s="28">
        <v>49.362885607475803</v>
      </c>
      <c r="R42" s="28">
        <v>50.550715379878</v>
      </c>
      <c r="S42" s="28">
        <v>54.035197942734101</v>
      </c>
      <c r="T42" s="28">
        <v>57.846001237091798</v>
      </c>
      <c r="U42" s="28">
        <v>60.522156710503097</v>
      </c>
    </row>
    <row r="43" spans="1:21" ht="12" x14ac:dyDescent="0.2">
      <c r="A43" s="12">
        <v>26</v>
      </c>
      <c r="B43" s="13" t="s">
        <v>22</v>
      </c>
      <c r="C43" s="14" t="s">
        <v>70</v>
      </c>
      <c r="D43" s="24"/>
      <c r="E43" s="24">
        <v>910</v>
      </c>
      <c r="F43" s="13" t="s">
        <v>71</v>
      </c>
      <c r="G43" s="24">
        <v>947</v>
      </c>
      <c r="H43" s="29">
        <v>37.422634840656798</v>
      </c>
      <c r="I43" s="29">
        <v>39.992732964883302</v>
      </c>
      <c r="J43" s="29">
        <v>42.668311485086399</v>
      </c>
      <c r="K43" s="29">
        <v>44.620199115877099</v>
      </c>
      <c r="L43" s="29">
        <v>46.343195548270501</v>
      </c>
      <c r="M43" s="29">
        <v>47.8551703943155</v>
      </c>
      <c r="N43" s="29">
        <v>48.581513853519397</v>
      </c>
      <c r="O43" s="29">
        <v>49.3873725100336</v>
      </c>
      <c r="P43" s="29">
        <v>47.694053851076198</v>
      </c>
      <c r="Q43" s="29">
        <v>49.2372399099307</v>
      </c>
      <c r="R43" s="29">
        <v>51.464629127672303</v>
      </c>
      <c r="S43" s="29">
        <v>56.065504039392302</v>
      </c>
      <c r="T43" s="29">
        <v>60.973424405476102</v>
      </c>
      <c r="U43" s="29">
        <v>64.154927097841195</v>
      </c>
    </row>
    <row r="44" spans="1:21" ht="12" x14ac:dyDescent="0.2">
      <c r="A44" s="1">
        <v>27</v>
      </c>
      <c r="B44" s="2" t="s">
        <v>22</v>
      </c>
      <c r="C44" s="15" t="s">
        <v>72</v>
      </c>
      <c r="D44" s="21"/>
      <c r="E44" s="21">
        <v>108</v>
      </c>
      <c r="F44" s="2" t="s">
        <v>73</v>
      </c>
      <c r="G44" s="21">
        <v>910</v>
      </c>
      <c r="H44" s="26">
        <v>39.027000000000001</v>
      </c>
      <c r="I44" s="26">
        <v>40.524999999999999</v>
      </c>
      <c r="J44" s="26">
        <v>42.033000000000001</v>
      </c>
      <c r="K44" s="26">
        <v>43.529000000000003</v>
      </c>
      <c r="L44" s="26">
        <v>44.231999999999999</v>
      </c>
      <c r="M44" s="26">
        <v>46.290999999999997</v>
      </c>
      <c r="N44" s="26">
        <v>47.277000000000001</v>
      </c>
      <c r="O44" s="26">
        <v>48.509</v>
      </c>
      <c r="P44" s="26">
        <v>47.030999999999999</v>
      </c>
      <c r="Q44" s="26">
        <v>47.320999999999998</v>
      </c>
      <c r="R44" s="26">
        <v>51.417999999999999</v>
      </c>
      <c r="S44" s="26">
        <v>55.267000000000003</v>
      </c>
      <c r="T44" s="26">
        <v>58.917000000000002</v>
      </c>
      <c r="U44" s="26">
        <v>61.024999999999999</v>
      </c>
    </row>
    <row r="45" spans="1:21" ht="12" x14ac:dyDescent="0.2">
      <c r="A45" s="1">
        <v>28</v>
      </c>
      <c r="B45" s="2" t="s">
        <v>22</v>
      </c>
      <c r="C45" s="15" t="s">
        <v>74</v>
      </c>
      <c r="D45" s="21"/>
      <c r="E45" s="21">
        <v>174</v>
      </c>
      <c r="F45" s="2" t="s">
        <v>73</v>
      </c>
      <c r="G45" s="21">
        <v>910</v>
      </c>
      <c r="H45" s="26">
        <v>38.720999999999997</v>
      </c>
      <c r="I45" s="26">
        <v>40.465000000000003</v>
      </c>
      <c r="J45" s="26">
        <v>42.472000000000001</v>
      </c>
      <c r="K45" s="26">
        <v>44.475999999999999</v>
      </c>
      <c r="L45" s="26">
        <v>46.847000000000001</v>
      </c>
      <c r="M45" s="26">
        <v>49.06</v>
      </c>
      <c r="N45" s="26">
        <v>52.287999999999997</v>
      </c>
      <c r="O45" s="26">
        <v>55.29</v>
      </c>
      <c r="P45" s="26">
        <v>57.82</v>
      </c>
      <c r="Q45" s="26">
        <v>59.286999999999999</v>
      </c>
      <c r="R45" s="26">
        <v>59.601999999999997</v>
      </c>
      <c r="S45" s="26">
        <v>60.886000000000003</v>
      </c>
      <c r="T45" s="26">
        <v>62.825000000000003</v>
      </c>
      <c r="U45" s="26">
        <v>63.982999999999997</v>
      </c>
    </row>
    <row r="46" spans="1:21" ht="12" x14ac:dyDescent="0.2">
      <c r="A46" s="1">
        <v>29</v>
      </c>
      <c r="B46" s="2" t="s">
        <v>22</v>
      </c>
      <c r="C46" s="15" t="s">
        <v>75</v>
      </c>
      <c r="D46" s="21"/>
      <c r="E46" s="21">
        <v>262</v>
      </c>
      <c r="F46" s="2" t="s">
        <v>73</v>
      </c>
      <c r="G46" s="21">
        <v>910</v>
      </c>
      <c r="H46" s="26">
        <v>41.037999999999997</v>
      </c>
      <c r="I46" s="26">
        <v>42.948999999999998</v>
      </c>
      <c r="J46" s="26">
        <v>45.176000000000002</v>
      </c>
      <c r="K46" s="26">
        <v>47.348999999999997</v>
      </c>
      <c r="L46" s="26">
        <v>50.895000000000003</v>
      </c>
      <c r="M46" s="26">
        <v>52.554000000000002</v>
      </c>
      <c r="N46" s="26">
        <v>54.673999999999999</v>
      </c>
      <c r="O46" s="26">
        <v>56.113</v>
      </c>
      <c r="P46" s="26">
        <v>57.018999999999998</v>
      </c>
      <c r="Q46" s="26">
        <v>57.02</v>
      </c>
      <c r="R46" s="26">
        <v>57.292000000000002</v>
      </c>
      <c r="S46" s="26">
        <v>59.05</v>
      </c>
      <c r="T46" s="26">
        <v>61.555</v>
      </c>
      <c r="U46" s="26">
        <v>66.540000000000006</v>
      </c>
    </row>
    <row r="47" spans="1:21" ht="12" x14ac:dyDescent="0.2">
      <c r="A47" s="1">
        <v>30</v>
      </c>
      <c r="B47" s="2" t="s">
        <v>22</v>
      </c>
      <c r="C47" s="15" t="s">
        <v>76</v>
      </c>
      <c r="D47" s="21"/>
      <c r="E47" s="21">
        <v>232</v>
      </c>
      <c r="F47" s="2" t="s">
        <v>73</v>
      </c>
      <c r="G47" s="21">
        <v>910</v>
      </c>
      <c r="H47" s="26">
        <v>34.076000000000001</v>
      </c>
      <c r="I47" s="26">
        <v>36.676000000000002</v>
      </c>
      <c r="J47" s="26">
        <v>40.081000000000003</v>
      </c>
      <c r="K47" s="26">
        <v>42.145000000000003</v>
      </c>
      <c r="L47" s="26">
        <v>44.115000000000002</v>
      </c>
      <c r="M47" s="26">
        <v>45.908999999999999</v>
      </c>
      <c r="N47" s="26">
        <v>47.334000000000003</v>
      </c>
      <c r="O47" s="26">
        <v>48.685000000000002</v>
      </c>
      <c r="P47" s="26">
        <v>50.771999999999998</v>
      </c>
      <c r="Q47" s="26">
        <v>53.970999999999997</v>
      </c>
      <c r="R47" s="26">
        <v>56.698999999999998</v>
      </c>
      <c r="S47" s="26">
        <v>60.707000000000001</v>
      </c>
      <c r="T47" s="26">
        <v>63.423999999999999</v>
      </c>
      <c r="U47" s="26">
        <v>65.742999999999995</v>
      </c>
    </row>
    <row r="48" spans="1:21" ht="12" x14ac:dyDescent="0.2">
      <c r="A48" s="1">
        <v>31</v>
      </c>
      <c r="B48" s="2" t="s">
        <v>22</v>
      </c>
      <c r="C48" s="15" t="s">
        <v>77</v>
      </c>
      <c r="D48" s="21"/>
      <c r="E48" s="21">
        <v>231</v>
      </c>
      <c r="F48" s="2" t="s">
        <v>73</v>
      </c>
      <c r="G48" s="21">
        <v>910</v>
      </c>
      <c r="H48" s="26">
        <v>34.08</v>
      </c>
      <c r="I48" s="26">
        <v>36.674999999999997</v>
      </c>
      <c r="J48" s="26">
        <v>40.08</v>
      </c>
      <c r="K48" s="26">
        <v>42.143999999999998</v>
      </c>
      <c r="L48" s="26">
        <v>43.521999999999998</v>
      </c>
      <c r="M48" s="26">
        <v>44.259</v>
      </c>
      <c r="N48" s="26">
        <v>43.517000000000003</v>
      </c>
      <c r="O48" s="26">
        <v>46.152999999999999</v>
      </c>
      <c r="P48" s="26">
        <v>48.069000000000003</v>
      </c>
      <c r="Q48" s="26">
        <v>50.701999999999998</v>
      </c>
      <c r="R48" s="26">
        <v>53.613999999999997</v>
      </c>
      <c r="S48" s="26">
        <v>59.08</v>
      </c>
      <c r="T48" s="26">
        <v>63.697000000000003</v>
      </c>
      <c r="U48" s="26">
        <v>65.966999999999999</v>
      </c>
    </row>
    <row r="49" spans="1:21" ht="12" x14ac:dyDescent="0.2">
      <c r="A49" s="1">
        <v>32</v>
      </c>
      <c r="B49" s="2" t="s">
        <v>22</v>
      </c>
      <c r="C49" s="15" t="s">
        <v>78</v>
      </c>
      <c r="D49" s="21"/>
      <c r="E49" s="21">
        <v>404</v>
      </c>
      <c r="F49" s="2" t="s">
        <v>73</v>
      </c>
      <c r="G49" s="21">
        <v>910</v>
      </c>
      <c r="H49" s="26">
        <v>42.573</v>
      </c>
      <c r="I49" s="26">
        <v>45.103999999999999</v>
      </c>
      <c r="J49" s="26">
        <v>48.444000000000003</v>
      </c>
      <c r="K49" s="26">
        <v>51.124000000000002</v>
      </c>
      <c r="L49" s="26">
        <v>53.960999999999999</v>
      </c>
      <c r="M49" s="26">
        <v>56.493000000000002</v>
      </c>
      <c r="N49" s="26">
        <v>58.826000000000001</v>
      </c>
      <c r="O49" s="26">
        <v>58.597000000000001</v>
      </c>
      <c r="P49" s="26">
        <v>55.661999999999999</v>
      </c>
      <c r="Q49" s="26">
        <v>51.774000000000001</v>
      </c>
      <c r="R49" s="26">
        <v>51.686999999999998</v>
      </c>
      <c r="S49" s="26">
        <v>58.487000000000002</v>
      </c>
      <c r="T49" s="26">
        <v>62.918999999999997</v>
      </c>
      <c r="U49" s="26">
        <v>66.177999999999997</v>
      </c>
    </row>
    <row r="50" spans="1:21" ht="12" x14ac:dyDescent="0.2">
      <c r="A50" s="1">
        <v>33</v>
      </c>
      <c r="B50" s="2" t="s">
        <v>22</v>
      </c>
      <c r="C50" s="15" t="s">
        <v>79</v>
      </c>
      <c r="D50" s="21"/>
      <c r="E50" s="21">
        <v>450</v>
      </c>
      <c r="F50" s="2" t="s">
        <v>73</v>
      </c>
      <c r="G50" s="21">
        <v>910</v>
      </c>
      <c r="H50" s="26">
        <v>36.319000000000003</v>
      </c>
      <c r="I50" s="26">
        <v>38.747</v>
      </c>
      <c r="J50" s="26">
        <v>41.167999999999999</v>
      </c>
      <c r="K50" s="26">
        <v>43.533000000000001</v>
      </c>
      <c r="L50" s="26">
        <v>45.966999999999999</v>
      </c>
      <c r="M50" s="26">
        <v>48.081000000000003</v>
      </c>
      <c r="N50" s="26">
        <v>49.658000000000001</v>
      </c>
      <c r="O50" s="26">
        <v>49.914000000000001</v>
      </c>
      <c r="P50" s="26">
        <v>52.656999999999996</v>
      </c>
      <c r="Q50" s="26">
        <v>56.676000000000002</v>
      </c>
      <c r="R50" s="26">
        <v>60.024999999999999</v>
      </c>
      <c r="S50" s="26">
        <v>62.228000000000002</v>
      </c>
      <c r="T50" s="26">
        <v>64.504999999999995</v>
      </c>
      <c r="U50" s="26">
        <v>66.486999999999995</v>
      </c>
    </row>
    <row r="51" spans="1:21" ht="12" x14ac:dyDescent="0.2">
      <c r="A51" s="1">
        <v>34</v>
      </c>
      <c r="B51" s="2" t="s">
        <v>22</v>
      </c>
      <c r="C51" s="15" t="s">
        <v>80</v>
      </c>
      <c r="D51" s="21"/>
      <c r="E51" s="21">
        <v>454</v>
      </c>
      <c r="F51" s="2" t="s">
        <v>73</v>
      </c>
      <c r="G51" s="21">
        <v>910</v>
      </c>
      <c r="H51" s="26">
        <v>34.85</v>
      </c>
      <c r="I51" s="26">
        <v>35.987000000000002</v>
      </c>
      <c r="J51" s="26">
        <v>37.377000000000002</v>
      </c>
      <c r="K51" s="26">
        <v>38.588999999999999</v>
      </c>
      <c r="L51" s="26">
        <v>41.069000000000003</v>
      </c>
      <c r="M51" s="26">
        <v>43.249000000000002</v>
      </c>
      <c r="N51" s="26">
        <v>45.116</v>
      </c>
      <c r="O51" s="26">
        <v>45.847000000000001</v>
      </c>
      <c r="P51" s="26">
        <v>46.139000000000003</v>
      </c>
      <c r="Q51" s="26">
        <v>45.55</v>
      </c>
      <c r="R51" s="26">
        <v>45.606999999999999</v>
      </c>
      <c r="S51" s="26">
        <v>51.314</v>
      </c>
      <c r="T51" s="26">
        <v>59.558999999999997</v>
      </c>
      <c r="U51" s="26">
        <v>63.432000000000002</v>
      </c>
    </row>
    <row r="52" spans="1:21" ht="12" x14ac:dyDescent="0.2">
      <c r="A52" s="1">
        <v>35</v>
      </c>
      <c r="B52" s="2" t="s">
        <v>22</v>
      </c>
      <c r="C52" s="15" t="s">
        <v>81</v>
      </c>
      <c r="D52" s="21">
        <v>1</v>
      </c>
      <c r="E52" s="21">
        <v>480</v>
      </c>
      <c r="F52" s="2" t="s">
        <v>73</v>
      </c>
      <c r="G52" s="21">
        <v>910</v>
      </c>
      <c r="H52" s="26">
        <v>50.198999999999998</v>
      </c>
      <c r="I52" s="26">
        <v>55.75</v>
      </c>
      <c r="J52" s="26">
        <v>61.222999999999999</v>
      </c>
      <c r="K52" s="26">
        <v>62.951999999999998</v>
      </c>
      <c r="L52" s="26">
        <v>63.533000000000001</v>
      </c>
      <c r="M52" s="26">
        <v>65.662999999999997</v>
      </c>
      <c r="N52" s="26">
        <v>68.123999999999995</v>
      </c>
      <c r="O52" s="26">
        <v>68.522000000000006</v>
      </c>
      <c r="P52" s="26">
        <v>70.28</v>
      </c>
      <c r="Q52" s="26">
        <v>70.391000000000005</v>
      </c>
      <c r="R52" s="26">
        <v>72.088999999999999</v>
      </c>
      <c r="S52" s="26">
        <v>72.760999999999996</v>
      </c>
      <c r="T52" s="26">
        <v>74.144999999999996</v>
      </c>
      <c r="U52" s="26">
        <v>74.763000000000005</v>
      </c>
    </row>
    <row r="53" spans="1:21" ht="12" x14ac:dyDescent="0.2">
      <c r="A53" s="1">
        <v>36</v>
      </c>
      <c r="B53" s="2" t="s">
        <v>22</v>
      </c>
      <c r="C53" s="15" t="s">
        <v>82</v>
      </c>
      <c r="D53" s="21">
        <v>2</v>
      </c>
      <c r="E53" s="21">
        <v>175</v>
      </c>
      <c r="F53" s="2" t="s">
        <v>73</v>
      </c>
      <c r="G53" s="21">
        <v>910</v>
      </c>
      <c r="H53" s="26">
        <v>47.256999999999998</v>
      </c>
      <c r="I53" s="26">
        <v>52.808999999999997</v>
      </c>
      <c r="J53" s="26">
        <v>57.067</v>
      </c>
      <c r="K53" s="26">
        <v>60.713000000000001</v>
      </c>
      <c r="L53" s="26">
        <v>63.869</v>
      </c>
      <c r="M53" s="26">
        <v>66.608000000000004</v>
      </c>
      <c r="N53" s="26">
        <v>69.019000000000005</v>
      </c>
      <c r="O53" s="26">
        <v>71.138999999999996</v>
      </c>
      <c r="P53" s="26">
        <v>73.087000000000003</v>
      </c>
      <c r="Q53" s="26">
        <v>74.858999999999995</v>
      </c>
      <c r="R53" s="26">
        <v>76.466999999999999</v>
      </c>
      <c r="S53" s="26">
        <v>77.953000000000003</v>
      </c>
      <c r="T53" s="26">
        <v>79.337999999999994</v>
      </c>
      <c r="U53" s="26">
        <v>79.344999999999999</v>
      </c>
    </row>
    <row r="54" spans="1:21" ht="12" x14ac:dyDescent="0.2">
      <c r="A54" s="1">
        <v>37</v>
      </c>
      <c r="B54" s="2" t="s">
        <v>22</v>
      </c>
      <c r="C54" s="15" t="s">
        <v>83</v>
      </c>
      <c r="D54" s="21"/>
      <c r="E54" s="21">
        <v>508</v>
      </c>
      <c r="F54" s="2" t="s">
        <v>73</v>
      </c>
      <c r="G54" s="21">
        <v>910</v>
      </c>
      <c r="H54" s="26">
        <v>34.999000000000002</v>
      </c>
      <c r="I54" s="26">
        <v>37.988999999999997</v>
      </c>
      <c r="J54" s="26">
        <v>40.491</v>
      </c>
      <c r="K54" s="26">
        <v>40.921999999999997</v>
      </c>
      <c r="L54" s="26">
        <v>41.912999999999997</v>
      </c>
      <c r="M54" s="26">
        <v>43.463000000000001</v>
      </c>
      <c r="N54" s="26">
        <v>43.475000000000001</v>
      </c>
      <c r="O54" s="26">
        <v>44.353999999999999</v>
      </c>
      <c r="P54" s="26">
        <v>46.293999999999997</v>
      </c>
      <c r="Q54" s="26">
        <v>47.951999999999998</v>
      </c>
      <c r="R54" s="26">
        <v>49.881999999999998</v>
      </c>
      <c r="S54" s="26">
        <v>51.093000000000004</v>
      </c>
      <c r="T54" s="26">
        <v>54.209000000000003</v>
      </c>
      <c r="U54" s="26">
        <v>60.054000000000002</v>
      </c>
    </row>
    <row r="55" spans="1:21" ht="12" x14ac:dyDescent="0.2">
      <c r="A55" s="1">
        <v>38</v>
      </c>
      <c r="B55" s="2" t="s">
        <v>22</v>
      </c>
      <c r="C55" s="15" t="s">
        <v>84</v>
      </c>
      <c r="D55" s="21">
        <v>2</v>
      </c>
      <c r="E55" s="21">
        <v>638</v>
      </c>
      <c r="F55" s="2" t="s">
        <v>73</v>
      </c>
      <c r="G55" s="21">
        <v>910</v>
      </c>
      <c r="H55" s="26">
        <v>47.863999999999997</v>
      </c>
      <c r="I55" s="26">
        <v>53.436</v>
      </c>
      <c r="J55" s="26">
        <v>57.72</v>
      </c>
      <c r="K55" s="26">
        <v>61.375999999999998</v>
      </c>
      <c r="L55" s="26">
        <v>64.587999999999994</v>
      </c>
      <c r="M55" s="26">
        <v>67.283000000000001</v>
      </c>
      <c r="N55" s="26">
        <v>69.635999999999996</v>
      </c>
      <c r="O55" s="26">
        <v>71.738</v>
      </c>
      <c r="P55" s="26">
        <v>73.58</v>
      </c>
      <c r="Q55" s="26">
        <v>75.275999999999996</v>
      </c>
      <c r="R55" s="26">
        <v>76.826999999999998</v>
      </c>
      <c r="S55" s="26">
        <v>78.200999999999993</v>
      </c>
      <c r="T55" s="26">
        <v>79.540999999999997</v>
      </c>
      <c r="U55" s="26">
        <v>80.031999999999996</v>
      </c>
    </row>
    <row r="56" spans="1:21" ht="12" x14ac:dyDescent="0.2">
      <c r="A56" s="1">
        <v>39</v>
      </c>
      <c r="B56" s="2" t="s">
        <v>22</v>
      </c>
      <c r="C56" s="15" t="s">
        <v>85</v>
      </c>
      <c r="D56" s="21"/>
      <c r="E56" s="21">
        <v>646</v>
      </c>
      <c r="F56" s="2" t="s">
        <v>73</v>
      </c>
      <c r="G56" s="21">
        <v>910</v>
      </c>
      <c r="H56" s="26">
        <v>40.145000000000003</v>
      </c>
      <c r="I56" s="26">
        <v>41.744999999999997</v>
      </c>
      <c r="J56" s="26">
        <v>43.402999999999999</v>
      </c>
      <c r="K56" s="26">
        <v>44.485999999999997</v>
      </c>
      <c r="L56" s="26">
        <v>44.947000000000003</v>
      </c>
      <c r="M56" s="26">
        <v>46.195999999999998</v>
      </c>
      <c r="N56" s="26">
        <v>50.265000000000001</v>
      </c>
      <c r="O56" s="26">
        <v>48.695999999999998</v>
      </c>
      <c r="P56" s="26">
        <v>21.794</v>
      </c>
      <c r="Q56" s="26">
        <v>45.088999999999999</v>
      </c>
      <c r="R56" s="26">
        <v>50.411000000000001</v>
      </c>
      <c r="S56" s="26">
        <v>60.027999999999999</v>
      </c>
      <c r="T56" s="26">
        <v>65.790000000000006</v>
      </c>
      <c r="U56" s="26">
        <v>68.438000000000002</v>
      </c>
    </row>
    <row r="57" spans="1:21" ht="12" x14ac:dyDescent="0.2">
      <c r="A57" s="1">
        <v>40</v>
      </c>
      <c r="B57" s="2" t="s">
        <v>22</v>
      </c>
      <c r="C57" s="15" t="s">
        <v>86</v>
      </c>
      <c r="D57" s="21"/>
      <c r="E57" s="21">
        <v>690</v>
      </c>
      <c r="F57" s="2" t="s">
        <v>73</v>
      </c>
      <c r="G57" s="21">
        <v>910</v>
      </c>
      <c r="H57" s="26">
        <v>61.9</v>
      </c>
      <c r="I57" s="26">
        <v>62.936999999999998</v>
      </c>
      <c r="J57" s="26">
        <v>63.921999999999997</v>
      </c>
      <c r="K57" s="26">
        <v>65.394000000000005</v>
      </c>
      <c r="L57" s="26">
        <v>67.350999999999999</v>
      </c>
      <c r="M57" s="26">
        <v>69.238</v>
      </c>
      <c r="N57" s="26">
        <v>70.563999999999993</v>
      </c>
      <c r="O57" s="26">
        <v>70.765000000000001</v>
      </c>
      <c r="P57" s="26">
        <v>70.744</v>
      </c>
      <c r="Q57" s="26">
        <v>70.796999999999997</v>
      </c>
      <c r="R57" s="26">
        <v>71.561000000000007</v>
      </c>
      <c r="S57" s="26">
        <v>72.594999999999999</v>
      </c>
      <c r="T57" s="26">
        <v>73.066999999999993</v>
      </c>
      <c r="U57" s="26">
        <v>73.290999999999997</v>
      </c>
    </row>
    <row r="58" spans="1:21" ht="12" x14ac:dyDescent="0.2">
      <c r="A58" s="1">
        <v>41</v>
      </c>
      <c r="B58" s="2" t="s">
        <v>22</v>
      </c>
      <c r="C58" s="15" t="s">
        <v>87</v>
      </c>
      <c r="D58" s="21"/>
      <c r="E58" s="21">
        <v>706</v>
      </c>
      <c r="F58" s="2" t="s">
        <v>73</v>
      </c>
      <c r="G58" s="21">
        <v>910</v>
      </c>
      <c r="H58" s="26">
        <v>33.988999999999997</v>
      </c>
      <c r="I58" s="26">
        <v>35.988999999999997</v>
      </c>
      <c r="J58" s="26">
        <v>37.966000000000001</v>
      </c>
      <c r="K58" s="26">
        <v>39.988</v>
      </c>
      <c r="L58" s="26">
        <v>41.905999999999999</v>
      </c>
      <c r="M58" s="26">
        <v>43.804000000000002</v>
      </c>
      <c r="N58" s="26">
        <v>45.48</v>
      </c>
      <c r="O58" s="26">
        <v>46.375999999999998</v>
      </c>
      <c r="P58" s="26">
        <v>44.96</v>
      </c>
      <c r="Q58" s="26">
        <v>49.802999999999997</v>
      </c>
      <c r="R58" s="26">
        <v>51.491999999999997</v>
      </c>
      <c r="S58" s="26">
        <v>53.18</v>
      </c>
      <c r="T58" s="26">
        <v>54.856000000000002</v>
      </c>
      <c r="U58" s="26">
        <v>56.941000000000003</v>
      </c>
    </row>
    <row r="59" spans="1:21" ht="12" x14ac:dyDescent="0.2">
      <c r="A59" s="1">
        <v>42</v>
      </c>
      <c r="B59" s="2" t="s">
        <v>22</v>
      </c>
      <c r="C59" s="15" t="s">
        <v>88</v>
      </c>
      <c r="D59" s="21"/>
      <c r="E59" s="21">
        <v>728</v>
      </c>
      <c r="F59" s="2" t="s">
        <v>73</v>
      </c>
      <c r="G59" s="21">
        <v>910</v>
      </c>
      <c r="H59" s="26">
        <v>27.925999999999998</v>
      </c>
      <c r="I59" s="26">
        <v>30.587</v>
      </c>
      <c r="J59" s="26">
        <v>32.725000000000001</v>
      </c>
      <c r="K59" s="26">
        <v>34.880000000000003</v>
      </c>
      <c r="L59" s="26">
        <v>36.698999999999998</v>
      </c>
      <c r="M59" s="26">
        <v>38.682000000000002</v>
      </c>
      <c r="N59" s="26">
        <v>39.450000000000003</v>
      </c>
      <c r="O59" s="26">
        <v>41.805999999999997</v>
      </c>
      <c r="P59" s="26">
        <v>45.323</v>
      </c>
      <c r="Q59" s="26">
        <v>48.171999999999997</v>
      </c>
      <c r="R59" s="26">
        <v>50.191000000000003</v>
      </c>
      <c r="S59" s="26">
        <v>53.283000000000001</v>
      </c>
      <c r="T59" s="26">
        <v>56.058</v>
      </c>
      <c r="U59" s="26">
        <v>57.424999999999997</v>
      </c>
    </row>
    <row r="60" spans="1:21" ht="12" x14ac:dyDescent="0.2">
      <c r="A60" s="1">
        <v>43</v>
      </c>
      <c r="B60" s="2" t="s">
        <v>22</v>
      </c>
      <c r="C60" s="15" t="s">
        <v>89</v>
      </c>
      <c r="D60" s="21"/>
      <c r="E60" s="21">
        <v>800</v>
      </c>
      <c r="F60" s="2" t="s">
        <v>73</v>
      </c>
      <c r="G60" s="21">
        <v>910</v>
      </c>
      <c r="H60" s="26">
        <v>40.128999999999998</v>
      </c>
      <c r="I60" s="26">
        <v>42.905999999999999</v>
      </c>
      <c r="J60" s="26">
        <v>45.798999999999999</v>
      </c>
      <c r="K60" s="26">
        <v>48.548999999999999</v>
      </c>
      <c r="L60" s="26">
        <v>49.564</v>
      </c>
      <c r="M60" s="26">
        <v>49.795000000000002</v>
      </c>
      <c r="N60" s="26">
        <v>49.81</v>
      </c>
      <c r="O60" s="26">
        <v>47.527000000000001</v>
      </c>
      <c r="P60" s="26">
        <v>44.515999999999998</v>
      </c>
      <c r="Q60" s="26">
        <v>44.314999999999998</v>
      </c>
      <c r="R60" s="26">
        <v>49.017000000000003</v>
      </c>
      <c r="S60" s="26">
        <v>54.408999999999999</v>
      </c>
      <c r="T60" s="26">
        <v>59.46</v>
      </c>
      <c r="U60" s="26">
        <v>62.756</v>
      </c>
    </row>
    <row r="61" spans="1:21" ht="12" x14ac:dyDescent="0.2">
      <c r="A61" s="1">
        <v>44</v>
      </c>
      <c r="B61" s="2" t="s">
        <v>22</v>
      </c>
      <c r="C61" s="15" t="s">
        <v>90</v>
      </c>
      <c r="D61" s="21">
        <v>3</v>
      </c>
      <c r="E61" s="21">
        <v>834</v>
      </c>
      <c r="F61" s="2" t="s">
        <v>73</v>
      </c>
      <c r="G61" s="21">
        <v>910</v>
      </c>
      <c r="H61" s="26">
        <v>41.008000000000003</v>
      </c>
      <c r="I61" s="26">
        <v>42.93</v>
      </c>
      <c r="J61" s="26">
        <v>44.223999999999997</v>
      </c>
      <c r="K61" s="26">
        <v>45.850999999999999</v>
      </c>
      <c r="L61" s="26">
        <v>47.773000000000003</v>
      </c>
      <c r="M61" s="26">
        <v>49.808</v>
      </c>
      <c r="N61" s="26">
        <v>50.482999999999997</v>
      </c>
      <c r="O61" s="26">
        <v>50.704000000000001</v>
      </c>
      <c r="P61" s="26">
        <v>49.671999999999997</v>
      </c>
      <c r="Q61" s="26">
        <v>49.534999999999997</v>
      </c>
      <c r="R61" s="26">
        <v>52.658000000000001</v>
      </c>
      <c r="S61" s="26">
        <v>56.287999999999997</v>
      </c>
      <c r="T61" s="26">
        <v>60.914000000000001</v>
      </c>
      <c r="U61" s="26">
        <v>64.841999999999999</v>
      </c>
    </row>
    <row r="62" spans="1:21" ht="12" x14ac:dyDescent="0.2">
      <c r="A62" s="1">
        <v>45</v>
      </c>
      <c r="B62" s="2" t="s">
        <v>22</v>
      </c>
      <c r="C62" s="15" t="s">
        <v>91</v>
      </c>
      <c r="D62" s="21"/>
      <c r="E62" s="21">
        <v>894</v>
      </c>
      <c r="F62" s="2" t="s">
        <v>73</v>
      </c>
      <c r="G62" s="21">
        <v>910</v>
      </c>
      <c r="H62" s="26">
        <v>43.235999999999997</v>
      </c>
      <c r="I62" s="26">
        <v>45.543999999999997</v>
      </c>
      <c r="J62" s="26">
        <v>47.682000000000002</v>
      </c>
      <c r="K62" s="26">
        <v>49.018999999999998</v>
      </c>
      <c r="L62" s="26">
        <v>51.192999999999998</v>
      </c>
      <c r="M62" s="26">
        <v>52.503999999999998</v>
      </c>
      <c r="N62" s="26">
        <v>52.728000000000002</v>
      </c>
      <c r="O62" s="26">
        <v>51.844999999999999</v>
      </c>
      <c r="P62" s="26">
        <v>46.359000000000002</v>
      </c>
      <c r="Q62" s="26">
        <v>43.363</v>
      </c>
      <c r="R62" s="26">
        <v>46.006999999999998</v>
      </c>
      <c r="S62" s="26">
        <v>51.75</v>
      </c>
      <c r="T62" s="26">
        <v>59.290999999999997</v>
      </c>
      <c r="U62" s="26">
        <v>63.258000000000003</v>
      </c>
    </row>
    <row r="63" spans="1:21" ht="12" x14ac:dyDescent="0.2">
      <c r="A63" s="1">
        <v>46</v>
      </c>
      <c r="B63" s="2" t="s">
        <v>22</v>
      </c>
      <c r="C63" s="15" t="s">
        <v>92</v>
      </c>
      <c r="D63" s="21"/>
      <c r="E63" s="21">
        <v>716</v>
      </c>
      <c r="F63" s="2" t="s">
        <v>73</v>
      </c>
      <c r="G63" s="21">
        <v>910</v>
      </c>
      <c r="H63" s="26">
        <v>49.677</v>
      </c>
      <c r="I63" s="26">
        <v>51.860999999999997</v>
      </c>
      <c r="J63" s="26">
        <v>54.155000000000001</v>
      </c>
      <c r="K63" s="26">
        <v>56.228000000000002</v>
      </c>
      <c r="L63" s="26">
        <v>57.445999999999998</v>
      </c>
      <c r="M63" s="26">
        <v>58.48</v>
      </c>
      <c r="N63" s="26">
        <v>60.764000000000003</v>
      </c>
      <c r="O63" s="26">
        <v>60.645000000000003</v>
      </c>
      <c r="P63" s="26">
        <v>54.439</v>
      </c>
      <c r="Q63" s="26">
        <v>46.966999999999999</v>
      </c>
      <c r="R63" s="26">
        <v>43.734999999999999</v>
      </c>
      <c r="S63" s="26">
        <v>45.017000000000003</v>
      </c>
      <c r="T63" s="26">
        <v>56.71</v>
      </c>
      <c r="U63" s="26">
        <v>60.832999999999998</v>
      </c>
    </row>
    <row r="64" spans="1:21" ht="12" x14ac:dyDescent="0.2">
      <c r="A64" s="12">
        <v>47</v>
      </c>
      <c r="B64" s="13" t="s">
        <v>22</v>
      </c>
      <c r="C64" s="14" t="s">
        <v>93</v>
      </c>
      <c r="D64" s="24"/>
      <c r="E64" s="24">
        <v>911</v>
      </c>
      <c r="F64" s="13" t="s">
        <v>71</v>
      </c>
      <c r="G64" s="24">
        <v>947</v>
      </c>
      <c r="H64" s="29">
        <v>37.756352562201201</v>
      </c>
      <c r="I64" s="29">
        <v>39.373167534239201</v>
      </c>
      <c r="J64" s="29">
        <v>40.914908589506403</v>
      </c>
      <c r="K64" s="29">
        <v>42.668610331087798</v>
      </c>
      <c r="L64" s="29">
        <v>44.806525793444898</v>
      </c>
      <c r="M64" s="29">
        <v>46.3137249619095</v>
      </c>
      <c r="N64" s="29">
        <v>47.851532171572401</v>
      </c>
      <c r="O64" s="29">
        <v>48.860204415874897</v>
      </c>
      <c r="P64" s="29">
        <v>49.255528047668598</v>
      </c>
      <c r="Q64" s="29">
        <v>48.5580825431514</v>
      </c>
      <c r="R64" s="29">
        <v>50.552309695397</v>
      </c>
      <c r="S64" s="29">
        <v>53.881292309323499</v>
      </c>
      <c r="T64" s="29">
        <v>56.994455908659098</v>
      </c>
      <c r="U64" s="29">
        <v>59.355267303342202</v>
      </c>
    </row>
    <row r="65" spans="1:21" ht="12" x14ac:dyDescent="0.2">
      <c r="A65" s="1">
        <v>48</v>
      </c>
      <c r="B65" s="2" t="s">
        <v>22</v>
      </c>
      <c r="C65" s="15" t="s">
        <v>94</v>
      </c>
      <c r="D65" s="21"/>
      <c r="E65" s="21">
        <v>24</v>
      </c>
      <c r="F65" s="2" t="s">
        <v>73</v>
      </c>
      <c r="G65" s="21">
        <v>911</v>
      </c>
      <c r="H65" s="26">
        <v>35.853999999999999</v>
      </c>
      <c r="I65" s="26">
        <v>36.886000000000003</v>
      </c>
      <c r="J65" s="26">
        <v>38.271999999999998</v>
      </c>
      <c r="K65" s="26">
        <v>40</v>
      </c>
      <c r="L65" s="26">
        <v>41.823</v>
      </c>
      <c r="M65" s="26">
        <v>43.518000000000001</v>
      </c>
      <c r="N65" s="26">
        <v>44.676000000000002</v>
      </c>
      <c r="O65" s="26">
        <v>45.344000000000001</v>
      </c>
      <c r="P65" s="26">
        <v>45.238999999999997</v>
      </c>
      <c r="Q65" s="26">
        <v>45.648000000000003</v>
      </c>
      <c r="R65" s="26">
        <v>48.05</v>
      </c>
      <c r="S65" s="26">
        <v>52.686</v>
      </c>
      <c r="T65" s="26">
        <v>57.74</v>
      </c>
      <c r="U65" s="26">
        <v>60.54</v>
      </c>
    </row>
    <row r="66" spans="1:21" ht="12" x14ac:dyDescent="0.2">
      <c r="A66" s="1">
        <v>49</v>
      </c>
      <c r="B66" s="2" t="s">
        <v>22</v>
      </c>
      <c r="C66" s="15" t="s">
        <v>95</v>
      </c>
      <c r="D66" s="21"/>
      <c r="E66" s="21">
        <v>120</v>
      </c>
      <c r="F66" s="2" t="s">
        <v>73</v>
      </c>
      <c r="G66" s="21">
        <v>911</v>
      </c>
      <c r="H66" s="26">
        <v>38.533999999999999</v>
      </c>
      <c r="I66" s="26">
        <v>40.616</v>
      </c>
      <c r="J66" s="26">
        <v>42.984999999999999</v>
      </c>
      <c r="K66" s="26">
        <v>45.243000000000002</v>
      </c>
      <c r="L66" s="26">
        <v>47.850999999999999</v>
      </c>
      <c r="M66" s="26">
        <v>50.454999999999998</v>
      </c>
      <c r="N66" s="26">
        <v>52.4</v>
      </c>
      <c r="O66" s="26">
        <v>53.673000000000002</v>
      </c>
      <c r="P66" s="26">
        <v>52.595999999999997</v>
      </c>
      <c r="Q66" s="26">
        <v>50.817999999999998</v>
      </c>
      <c r="R66" s="26">
        <v>51.774999999999999</v>
      </c>
      <c r="S66" s="26">
        <v>53.972000000000001</v>
      </c>
      <c r="T66" s="26">
        <v>56.277999999999999</v>
      </c>
      <c r="U66" s="26">
        <v>58.771999999999998</v>
      </c>
    </row>
    <row r="67" spans="1:21" ht="12" x14ac:dyDescent="0.2">
      <c r="A67" s="1">
        <v>50</v>
      </c>
      <c r="B67" s="2" t="s">
        <v>22</v>
      </c>
      <c r="C67" s="15" t="s">
        <v>96</v>
      </c>
      <c r="D67" s="21"/>
      <c r="E67" s="21">
        <v>140</v>
      </c>
      <c r="F67" s="2" t="s">
        <v>73</v>
      </c>
      <c r="G67" s="21">
        <v>911</v>
      </c>
      <c r="H67" s="26">
        <v>32.737000000000002</v>
      </c>
      <c r="I67" s="26">
        <v>35.122999999999998</v>
      </c>
      <c r="J67" s="26">
        <v>37.453000000000003</v>
      </c>
      <c r="K67" s="26">
        <v>40.302999999999997</v>
      </c>
      <c r="L67" s="26">
        <v>44.262999999999998</v>
      </c>
      <c r="M67" s="26">
        <v>47.951000000000001</v>
      </c>
      <c r="N67" s="26">
        <v>49.759</v>
      </c>
      <c r="O67" s="26">
        <v>49.64</v>
      </c>
      <c r="P67" s="26">
        <v>48.116</v>
      </c>
      <c r="Q67" s="26">
        <v>45.042000000000002</v>
      </c>
      <c r="R67" s="26">
        <v>44.098999999999997</v>
      </c>
      <c r="S67" s="26">
        <v>46</v>
      </c>
      <c r="T67" s="26">
        <v>48.912999999999997</v>
      </c>
      <c r="U67" s="26">
        <v>52.667999999999999</v>
      </c>
    </row>
    <row r="68" spans="1:21" ht="12" x14ac:dyDescent="0.2">
      <c r="A68" s="1">
        <v>51</v>
      </c>
      <c r="B68" s="2" t="s">
        <v>22</v>
      </c>
      <c r="C68" s="15" t="s">
        <v>97</v>
      </c>
      <c r="D68" s="21"/>
      <c r="E68" s="21">
        <v>148</v>
      </c>
      <c r="F68" s="2" t="s">
        <v>73</v>
      </c>
      <c r="G68" s="21">
        <v>911</v>
      </c>
      <c r="H68" s="26">
        <v>36.055999999999997</v>
      </c>
      <c r="I68" s="26">
        <v>37.362000000000002</v>
      </c>
      <c r="J68" s="26">
        <v>38.703000000000003</v>
      </c>
      <c r="K68" s="26">
        <v>40.143999999999998</v>
      </c>
      <c r="L68" s="26">
        <v>42.557000000000002</v>
      </c>
      <c r="M68" s="26">
        <v>44.081000000000003</v>
      </c>
      <c r="N68" s="26">
        <v>45.454999999999998</v>
      </c>
      <c r="O68" s="26">
        <v>46.728000000000002</v>
      </c>
      <c r="P68" s="26">
        <v>47.183999999999997</v>
      </c>
      <c r="Q68" s="26">
        <v>47.646999999999998</v>
      </c>
      <c r="R68" s="26">
        <v>47.954000000000001</v>
      </c>
      <c r="S68" s="26">
        <v>49.512</v>
      </c>
      <c r="T68" s="26">
        <v>52.27</v>
      </c>
      <c r="U68" s="26">
        <v>53.798999999999999</v>
      </c>
    </row>
    <row r="69" spans="1:21" ht="12" x14ac:dyDescent="0.2">
      <c r="A69" s="1">
        <v>52</v>
      </c>
      <c r="B69" s="2" t="s">
        <v>22</v>
      </c>
      <c r="C69" s="15" t="s">
        <v>98</v>
      </c>
      <c r="D69" s="21"/>
      <c r="E69" s="21">
        <v>178</v>
      </c>
      <c r="F69" s="2" t="s">
        <v>73</v>
      </c>
      <c r="G69" s="21">
        <v>911</v>
      </c>
      <c r="H69" s="26">
        <v>40.427999999999997</v>
      </c>
      <c r="I69" s="26">
        <v>44.040999999999997</v>
      </c>
      <c r="J69" s="26">
        <v>47.213000000000001</v>
      </c>
      <c r="K69" s="26">
        <v>49.643000000000001</v>
      </c>
      <c r="L69" s="26">
        <v>51.691000000000003</v>
      </c>
      <c r="M69" s="26">
        <v>53.404000000000003</v>
      </c>
      <c r="N69" s="26">
        <v>54.832000000000001</v>
      </c>
      <c r="O69" s="26">
        <v>55.232999999999997</v>
      </c>
      <c r="P69" s="26">
        <v>53.718000000000004</v>
      </c>
      <c r="Q69" s="26">
        <v>51.911000000000001</v>
      </c>
      <c r="R69" s="26">
        <v>53.344999999999999</v>
      </c>
      <c r="S69" s="26">
        <v>58.183</v>
      </c>
      <c r="T69" s="26">
        <v>61.655999999999999</v>
      </c>
      <c r="U69" s="26">
        <v>64.156999999999996</v>
      </c>
    </row>
    <row r="70" spans="1:21" ht="12" x14ac:dyDescent="0.2">
      <c r="A70" s="1">
        <v>53</v>
      </c>
      <c r="B70" s="2" t="s">
        <v>22</v>
      </c>
      <c r="C70" s="15" t="s">
        <v>99</v>
      </c>
      <c r="D70" s="21"/>
      <c r="E70" s="21">
        <v>180</v>
      </c>
      <c r="F70" s="2" t="s">
        <v>73</v>
      </c>
      <c r="G70" s="21">
        <v>911</v>
      </c>
      <c r="H70" s="26">
        <v>39.055</v>
      </c>
      <c r="I70" s="26">
        <v>40.548000000000002</v>
      </c>
      <c r="J70" s="26">
        <v>41.627000000000002</v>
      </c>
      <c r="K70" s="26">
        <v>42.987000000000002</v>
      </c>
      <c r="L70" s="26">
        <v>44.771999999999998</v>
      </c>
      <c r="M70" s="26">
        <v>45.628999999999998</v>
      </c>
      <c r="N70" s="26">
        <v>47.131</v>
      </c>
      <c r="O70" s="26">
        <v>48.244999999999997</v>
      </c>
      <c r="P70" s="26">
        <v>49.585000000000001</v>
      </c>
      <c r="Q70" s="26">
        <v>48.89</v>
      </c>
      <c r="R70" s="26">
        <v>51.838000000000001</v>
      </c>
      <c r="S70" s="26">
        <v>55.481999999999999</v>
      </c>
      <c r="T70" s="26">
        <v>58.100999999999999</v>
      </c>
      <c r="U70" s="26">
        <v>60.210999999999999</v>
      </c>
    </row>
    <row r="71" spans="1:21" ht="12" x14ac:dyDescent="0.2">
      <c r="A71" s="1">
        <v>54</v>
      </c>
      <c r="B71" s="2" t="s">
        <v>22</v>
      </c>
      <c r="C71" s="15" t="s">
        <v>100</v>
      </c>
      <c r="D71" s="21"/>
      <c r="E71" s="21">
        <v>226</v>
      </c>
      <c r="F71" s="2" t="s">
        <v>73</v>
      </c>
      <c r="G71" s="21">
        <v>911</v>
      </c>
      <c r="H71" s="26">
        <v>33.96</v>
      </c>
      <c r="I71" s="26">
        <v>35.683</v>
      </c>
      <c r="J71" s="26">
        <v>37.375999999999998</v>
      </c>
      <c r="K71" s="26">
        <v>39.027999999999999</v>
      </c>
      <c r="L71" s="26">
        <v>40.677999999999997</v>
      </c>
      <c r="M71" s="26">
        <v>42.307000000000002</v>
      </c>
      <c r="N71" s="26">
        <v>45.966999999999999</v>
      </c>
      <c r="O71" s="26">
        <v>47.704000000000001</v>
      </c>
      <c r="P71" s="26">
        <v>49.932000000000002</v>
      </c>
      <c r="Q71" s="26">
        <v>52.344000000000001</v>
      </c>
      <c r="R71" s="26">
        <v>53.988999999999997</v>
      </c>
      <c r="S71" s="26">
        <v>54.895000000000003</v>
      </c>
      <c r="T71" s="26">
        <v>56.475000000000001</v>
      </c>
      <c r="U71" s="26">
        <v>58.246000000000002</v>
      </c>
    </row>
    <row r="72" spans="1:21" ht="12" x14ac:dyDescent="0.2">
      <c r="A72" s="1">
        <v>55</v>
      </c>
      <c r="B72" s="2" t="s">
        <v>22</v>
      </c>
      <c r="C72" s="15" t="s">
        <v>101</v>
      </c>
      <c r="D72" s="21"/>
      <c r="E72" s="21">
        <v>266</v>
      </c>
      <c r="F72" s="2" t="s">
        <v>73</v>
      </c>
      <c r="G72" s="21">
        <v>911</v>
      </c>
      <c r="H72" s="26">
        <v>36.822000000000003</v>
      </c>
      <c r="I72" s="26">
        <v>39.043999999999997</v>
      </c>
      <c r="J72" s="26">
        <v>40.670999999999999</v>
      </c>
      <c r="K72" s="26">
        <v>45.018000000000001</v>
      </c>
      <c r="L72" s="26">
        <v>49.2</v>
      </c>
      <c r="M72" s="26">
        <v>53.225000000000001</v>
      </c>
      <c r="N72" s="26">
        <v>57.158999999999999</v>
      </c>
      <c r="O72" s="26">
        <v>60.55</v>
      </c>
      <c r="P72" s="26">
        <v>60.658999999999999</v>
      </c>
      <c r="Q72" s="26">
        <v>59.402999999999999</v>
      </c>
      <c r="R72" s="26">
        <v>57.622</v>
      </c>
      <c r="S72" s="26">
        <v>59.581000000000003</v>
      </c>
      <c r="T72" s="26">
        <v>63.347000000000001</v>
      </c>
      <c r="U72" s="26">
        <v>66.06</v>
      </c>
    </row>
    <row r="73" spans="1:21" ht="12" x14ac:dyDescent="0.2">
      <c r="A73" s="1">
        <v>56</v>
      </c>
      <c r="B73" s="2" t="s">
        <v>22</v>
      </c>
      <c r="C73" s="15" t="s">
        <v>102</v>
      </c>
      <c r="D73" s="21"/>
      <c r="E73" s="21">
        <v>678</v>
      </c>
      <c r="F73" s="2" t="s">
        <v>73</v>
      </c>
      <c r="G73" s="21">
        <v>911</v>
      </c>
      <c r="H73" s="26">
        <v>46.73</v>
      </c>
      <c r="I73" s="26">
        <v>49.027000000000001</v>
      </c>
      <c r="J73" s="26">
        <v>51.734000000000002</v>
      </c>
      <c r="K73" s="26">
        <v>54.042000000000002</v>
      </c>
      <c r="L73" s="26">
        <v>56.698999999999998</v>
      </c>
      <c r="M73" s="26">
        <v>59.256999999999998</v>
      </c>
      <c r="N73" s="26">
        <v>60.01</v>
      </c>
      <c r="O73" s="26">
        <v>58.692999999999998</v>
      </c>
      <c r="P73" s="26">
        <v>58.252000000000002</v>
      </c>
      <c r="Q73" s="26">
        <v>59.896000000000001</v>
      </c>
      <c r="R73" s="26">
        <v>63.061999999999998</v>
      </c>
      <c r="S73" s="26">
        <v>66.135000000000005</v>
      </c>
      <c r="T73" s="26">
        <v>68.488</v>
      </c>
      <c r="U73" s="26">
        <v>70.048000000000002</v>
      </c>
    </row>
    <row r="74" spans="1:21" ht="12" x14ac:dyDescent="0.2">
      <c r="A74" s="12">
        <v>57</v>
      </c>
      <c r="B74" s="13" t="s">
        <v>22</v>
      </c>
      <c r="C74" s="14" t="s">
        <v>103</v>
      </c>
      <c r="D74" s="24"/>
      <c r="E74" s="24">
        <v>913</v>
      </c>
      <c r="F74" s="13" t="s">
        <v>71</v>
      </c>
      <c r="G74" s="24">
        <v>947</v>
      </c>
      <c r="H74" s="29">
        <v>44.607128232470998</v>
      </c>
      <c r="I74" s="29">
        <v>47.230040427922198</v>
      </c>
      <c r="J74" s="29">
        <v>49.183922473938097</v>
      </c>
      <c r="K74" s="29">
        <v>51.2378391968888</v>
      </c>
      <c r="L74" s="29">
        <v>53.841215531297699</v>
      </c>
      <c r="M74" s="29">
        <v>56.716094927207998</v>
      </c>
      <c r="N74" s="29">
        <v>59.232956665450999</v>
      </c>
      <c r="O74" s="29">
        <v>62.054264907425598</v>
      </c>
      <c r="P74" s="29">
        <v>62.715888642392599</v>
      </c>
      <c r="Q74" s="29">
        <v>58.209854309678498</v>
      </c>
      <c r="R74" s="29">
        <v>53.043003261213499</v>
      </c>
      <c r="S74" s="29">
        <v>53.998437652151502</v>
      </c>
      <c r="T74" s="29">
        <v>60.3431895164994</v>
      </c>
      <c r="U74" s="29">
        <v>63.282513222334401</v>
      </c>
    </row>
    <row r="75" spans="1:21" ht="12" x14ac:dyDescent="0.2">
      <c r="A75" s="1">
        <v>58</v>
      </c>
      <c r="B75" s="2" t="s">
        <v>22</v>
      </c>
      <c r="C75" s="15" t="s">
        <v>104</v>
      </c>
      <c r="D75" s="21"/>
      <c r="E75" s="21">
        <v>72</v>
      </c>
      <c r="F75" s="2" t="s">
        <v>73</v>
      </c>
      <c r="G75" s="21">
        <v>913</v>
      </c>
      <c r="H75" s="26">
        <v>44.895000000000003</v>
      </c>
      <c r="I75" s="26">
        <v>47.829000000000001</v>
      </c>
      <c r="J75" s="26">
        <v>50.42</v>
      </c>
      <c r="K75" s="26">
        <v>52.651000000000003</v>
      </c>
      <c r="L75" s="26">
        <v>55.084000000000003</v>
      </c>
      <c r="M75" s="26">
        <v>57.920999999999999</v>
      </c>
      <c r="N75" s="26">
        <v>60.118000000000002</v>
      </c>
      <c r="O75" s="26">
        <v>61.161000000000001</v>
      </c>
      <c r="P75" s="26">
        <v>56.478000000000002</v>
      </c>
      <c r="Q75" s="26">
        <v>52.677999999999997</v>
      </c>
      <c r="R75" s="26">
        <v>50.076999999999998</v>
      </c>
      <c r="S75" s="26">
        <v>55.874000000000002</v>
      </c>
      <c r="T75" s="26">
        <v>64.406000000000006</v>
      </c>
      <c r="U75" s="26">
        <v>69.094999999999999</v>
      </c>
    </row>
    <row r="76" spans="1:21" ht="12" x14ac:dyDescent="0.2">
      <c r="A76" s="1">
        <v>59</v>
      </c>
      <c r="B76" s="2" t="s">
        <v>22</v>
      </c>
      <c r="C76" s="15" t="s">
        <v>105</v>
      </c>
      <c r="D76" s="21"/>
      <c r="E76" s="21">
        <v>748</v>
      </c>
      <c r="F76" s="2" t="s">
        <v>73</v>
      </c>
      <c r="G76" s="21">
        <v>913</v>
      </c>
      <c r="H76" s="26">
        <v>40.357999999999997</v>
      </c>
      <c r="I76" s="26">
        <v>42.585000000000001</v>
      </c>
      <c r="J76" s="26">
        <v>44.542000000000002</v>
      </c>
      <c r="K76" s="26">
        <v>46.634</v>
      </c>
      <c r="L76" s="26">
        <v>49.872</v>
      </c>
      <c r="M76" s="26">
        <v>53.576999999999998</v>
      </c>
      <c r="N76" s="26">
        <v>57.606999999999999</v>
      </c>
      <c r="O76" s="26">
        <v>61.18</v>
      </c>
      <c r="P76" s="26">
        <v>60.896999999999998</v>
      </c>
      <c r="Q76" s="26">
        <v>52.642000000000003</v>
      </c>
      <c r="R76" s="26">
        <v>43.628999999999998</v>
      </c>
      <c r="S76" s="26">
        <v>43.844999999999999</v>
      </c>
      <c r="T76" s="26">
        <v>50.665999999999997</v>
      </c>
      <c r="U76" s="26">
        <v>59.314</v>
      </c>
    </row>
    <row r="77" spans="1:21" ht="12" x14ac:dyDescent="0.2">
      <c r="A77" s="1">
        <v>60</v>
      </c>
      <c r="B77" s="2" t="s">
        <v>22</v>
      </c>
      <c r="C77" s="15" t="s">
        <v>106</v>
      </c>
      <c r="D77" s="21"/>
      <c r="E77" s="21">
        <v>426</v>
      </c>
      <c r="F77" s="2" t="s">
        <v>73</v>
      </c>
      <c r="G77" s="21">
        <v>913</v>
      </c>
      <c r="H77" s="26">
        <v>45</v>
      </c>
      <c r="I77" s="26">
        <v>47.177999999999997</v>
      </c>
      <c r="J77" s="26">
        <v>48.503</v>
      </c>
      <c r="K77" s="26">
        <v>49.656999999999996</v>
      </c>
      <c r="L77" s="26">
        <v>51.826000000000001</v>
      </c>
      <c r="M77" s="26">
        <v>55.043999999999997</v>
      </c>
      <c r="N77" s="26">
        <v>58.113999999999997</v>
      </c>
      <c r="O77" s="26">
        <v>59.808999999999997</v>
      </c>
      <c r="P77" s="26">
        <v>58.579000000000001</v>
      </c>
      <c r="Q77" s="26">
        <v>52.003</v>
      </c>
      <c r="R77" s="26">
        <v>44.218000000000004</v>
      </c>
      <c r="S77" s="26">
        <v>43.067999999999998</v>
      </c>
      <c r="T77" s="26">
        <v>48.152999999999999</v>
      </c>
      <c r="U77" s="26">
        <v>53.511000000000003</v>
      </c>
    </row>
    <row r="78" spans="1:21" ht="12" x14ac:dyDescent="0.2">
      <c r="A78" s="1">
        <v>61</v>
      </c>
      <c r="B78" s="2" t="s">
        <v>22</v>
      </c>
      <c r="C78" s="15" t="s">
        <v>107</v>
      </c>
      <c r="D78" s="21"/>
      <c r="E78" s="21">
        <v>516</v>
      </c>
      <c r="F78" s="2" t="s">
        <v>73</v>
      </c>
      <c r="G78" s="21">
        <v>913</v>
      </c>
      <c r="H78" s="26">
        <v>40.698999999999998</v>
      </c>
      <c r="I78" s="26">
        <v>44.529000000000003</v>
      </c>
      <c r="J78" s="26">
        <v>48.317999999999998</v>
      </c>
      <c r="K78" s="26">
        <v>51.4</v>
      </c>
      <c r="L78" s="26">
        <v>53.881999999999998</v>
      </c>
      <c r="M78" s="26">
        <v>56.686</v>
      </c>
      <c r="N78" s="26">
        <v>58.027999999999999</v>
      </c>
      <c r="O78" s="26">
        <v>60.692</v>
      </c>
      <c r="P78" s="26">
        <v>61.192</v>
      </c>
      <c r="Q78" s="26">
        <v>55.042999999999999</v>
      </c>
      <c r="R78" s="26">
        <v>50.637999999999998</v>
      </c>
      <c r="S78" s="26">
        <v>53.014000000000003</v>
      </c>
      <c r="T78" s="26">
        <v>60.393999999999998</v>
      </c>
      <c r="U78" s="26">
        <v>63.024000000000001</v>
      </c>
    </row>
    <row r="79" spans="1:21" ht="12" x14ac:dyDescent="0.2">
      <c r="A79" s="1">
        <v>62</v>
      </c>
      <c r="B79" s="2" t="s">
        <v>22</v>
      </c>
      <c r="C79" s="15" t="s">
        <v>108</v>
      </c>
      <c r="D79" s="21"/>
      <c r="E79" s="21">
        <v>710</v>
      </c>
      <c r="F79" s="2" t="s">
        <v>73</v>
      </c>
      <c r="G79" s="21">
        <v>913</v>
      </c>
      <c r="H79" s="26">
        <v>44.826000000000001</v>
      </c>
      <c r="I79" s="26">
        <v>47.417999999999999</v>
      </c>
      <c r="J79" s="26">
        <v>49.311</v>
      </c>
      <c r="K79" s="26">
        <v>51.366999999999997</v>
      </c>
      <c r="L79" s="26">
        <v>53.994</v>
      </c>
      <c r="M79" s="26">
        <v>56.850999999999999</v>
      </c>
      <c r="N79" s="26">
        <v>59.359000000000002</v>
      </c>
      <c r="O79" s="26">
        <v>62.262999999999998</v>
      </c>
      <c r="P79" s="26">
        <v>63.246000000000002</v>
      </c>
      <c r="Q79" s="26">
        <v>58.972000000000001</v>
      </c>
      <c r="R79" s="26">
        <v>53.902999999999999</v>
      </c>
      <c r="S79" s="26">
        <v>54.701000000000001</v>
      </c>
      <c r="T79" s="26">
        <v>60.951999999999998</v>
      </c>
      <c r="U79" s="26">
        <v>63.615000000000002</v>
      </c>
    </row>
    <row r="80" spans="1:21" ht="12" x14ac:dyDescent="0.2">
      <c r="A80" s="12">
        <v>63</v>
      </c>
      <c r="B80" s="13" t="s">
        <v>22</v>
      </c>
      <c r="C80" s="14" t="s">
        <v>109</v>
      </c>
      <c r="D80" s="24"/>
      <c r="E80" s="24">
        <v>914</v>
      </c>
      <c r="F80" s="13" t="s">
        <v>71</v>
      </c>
      <c r="G80" s="24">
        <v>947</v>
      </c>
      <c r="H80" s="29">
        <v>33.471937652069599</v>
      </c>
      <c r="I80" s="29">
        <v>35.493006494534598</v>
      </c>
      <c r="J80" s="29">
        <v>37.645711461232302</v>
      </c>
      <c r="K80" s="29">
        <v>39.595031234239102</v>
      </c>
      <c r="L80" s="29">
        <v>41.849257418661502</v>
      </c>
      <c r="M80" s="29">
        <v>44.435455721842096</v>
      </c>
      <c r="N80" s="29">
        <v>46.7300090031016</v>
      </c>
      <c r="O80" s="29">
        <v>47.728247898802302</v>
      </c>
      <c r="P80" s="29">
        <v>48.2665780281922</v>
      </c>
      <c r="Q80" s="29">
        <v>48.4178037096247</v>
      </c>
      <c r="R80" s="29">
        <v>49.536699108219302</v>
      </c>
      <c r="S80" s="29">
        <v>52.558015792805101</v>
      </c>
      <c r="T80" s="29">
        <v>55.058156998804598</v>
      </c>
      <c r="U80" s="29">
        <v>57.321968859723903</v>
      </c>
    </row>
    <row r="81" spans="1:21" ht="12" x14ac:dyDescent="0.2">
      <c r="A81" s="1">
        <v>64</v>
      </c>
      <c r="B81" s="2" t="s">
        <v>22</v>
      </c>
      <c r="C81" s="15" t="s">
        <v>110</v>
      </c>
      <c r="D81" s="21"/>
      <c r="E81" s="21">
        <v>204</v>
      </c>
      <c r="F81" s="2" t="s">
        <v>73</v>
      </c>
      <c r="G81" s="21">
        <v>914</v>
      </c>
      <c r="H81" s="26">
        <v>33.712000000000003</v>
      </c>
      <c r="I81" s="26">
        <v>36.136000000000003</v>
      </c>
      <c r="J81" s="26">
        <v>38.411000000000001</v>
      </c>
      <c r="K81" s="26">
        <v>40.869</v>
      </c>
      <c r="L81" s="26">
        <v>43.475000000000001</v>
      </c>
      <c r="M81" s="26">
        <v>46.218000000000004</v>
      </c>
      <c r="N81" s="26">
        <v>48.295999999999999</v>
      </c>
      <c r="O81" s="26">
        <v>51.92</v>
      </c>
      <c r="P81" s="26">
        <v>55.14</v>
      </c>
      <c r="Q81" s="26">
        <v>54.963000000000001</v>
      </c>
      <c r="R81" s="26">
        <v>56.183</v>
      </c>
      <c r="S81" s="26">
        <v>58.56</v>
      </c>
      <c r="T81" s="26">
        <v>59.930999999999997</v>
      </c>
      <c r="U81" s="26">
        <v>61.302999999999997</v>
      </c>
    </row>
    <row r="82" spans="1:21" ht="12" x14ac:dyDescent="0.2">
      <c r="A82" s="1">
        <v>65</v>
      </c>
      <c r="B82" s="2" t="s">
        <v>22</v>
      </c>
      <c r="C82" s="15" t="s">
        <v>111</v>
      </c>
      <c r="D82" s="21"/>
      <c r="E82" s="21">
        <v>854</v>
      </c>
      <c r="F82" s="2" t="s">
        <v>73</v>
      </c>
      <c r="G82" s="21">
        <v>914</v>
      </c>
      <c r="H82" s="26">
        <v>30.942</v>
      </c>
      <c r="I82" s="26">
        <v>33.29</v>
      </c>
      <c r="J82" s="26">
        <v>35.588000000000001</v>
      </c>
      <c r="K82" s="26">
        <v>38.036999999999999</v>
      </c>
      <c r="L82" s="26">
        <v>40.270000000000003</v>
      </c>
      <c r="M82" s="26">
        <v>43.389000000000003</v>
      </c>
      <c r="N82" s="26">
        <v>48.393999999999998</v>
      </c>
      <c r="O82" s="26">
        <v>49.476999999999997</v>
      </c>
      <c r="P82" s="26">
        <v>49.329000000000001</v>
      </c>
      <c r="Q82" s="26">
        <v>49.856999999999999</v>
      </c>
      <c r="R82" s="26">
        <v>51.606000000000002</v>
      </c>
      <c r="S82" s="26">
        <v>55.271999999999998</v>
      </c>
      <c r="T82" s="26">
        <v>58.707000000000001</v>
      </c>
      <c r="U82" s="26">
        <v>60.917000000000002</v>
      </c>
    </row>
    <row r="83" spans="1:21" ht="12" x14ac:dyDescent="0.2">
      <c r="A83" s="1">
        <v>66</v>
      </c>
      <c r="B83" s="2" t="s">
        <v>22</v>
      </c>
      <c r="C83" s="15" t="s">
        <v>112</v>
      </c>
      <c r="D83" s="21"/>
      <c r="E83" s="21">
        <v>132</v>
      </c>
      <c r="F83" s="2" t="s">
        <v>73</v>
      </c>
      <c r="G83" s="21">
        <v>914</v>
      </c>
      <c r="H83" s="26">
        <v>47.572000000000003</v>
      </c>
      <c r="I83" s="26">
        <v>48.287999999999997</v>
      </c>
      <c r="J83" s="26">
        <v>48.994999999999997</v>
      </c>
      <c r="K83" s="26">
        <v>52.040999999999997</v>
      </c>
      <c r="L83" s="26">
        <v>54.896999999999998</v>
      </c>
      <c r="M83" s="26">
        <v>60.212000000000003</v>
      </c>
      <c r="N83" s="26">
        <v>62.104999999999997</v>
      </c>
      <c r="O83" s="26">
        <v>63.843000000000004</v>
      </c>
      <c r="P83" s="26">
        <v>65.497</v>
      </c>
      <c r="Q83" s="26">
        <v>67.113</v>
      </c>
      <c r="R83" s="26">
        <v>69.917000000000002</v>
      </c>
      <c r="S83" s="26">
        <v>70.646000000000001</v>
      </c>
      <c r="T83" s="26">
        <v>71.531000000000006</v>
      </c>
      <c r="U83" s="26">
        <v>72.703000000000003</v>
      </c>
    </row>
    <row r="84" spans="1:21" ht="12" x14ac:dyDescent="0.2">
      <c r="A84" s="1">
        <v>67</v>
      </c>
      <c r="B84" s="2" t="s">
        <v>22</v>
      </c>
      <c r="C84" s="15" t="s">
        <v>113</v>
      </c>
      <c r="D84" s="21"/>
      <c r="E84" s="21">
        <v>384</v>
      </c>
      <c r="F84" s="2" t="s">
        <v>73</v>
      </c>
      <c r="G84" s="21">
        <v>914</v>
      </c>
      <c r="H84" s="26">
        <v>30.17</v>
      </c>
      <c r="I84" s="26">
        <v>33.912999999999997</v>
      </c>
      <c r="J84" s="26">
        <v>38.273000000000003</v>
      </c>
      <c r="K84" s="26">
        <v>41.948</v>
      </c>
      <c r="L84" s="26">
        <v>46.256</v>
      </c>
      <c r="M84" s="26">
        <v>49.731000000000002</v>
      </c>
      <c r="N84" s="26">
        <v>52.055</v>
      </c>
      <c r="O84" s="26">
        <v>53.314999999999998</v>
      </c>
      <c r="P84" s="26">
        <v>52.66</v>
      </c>
      <c r="Q84" s="26">
        <v>50.436999999999998</v>
      </c>
      <c r="R84" s="26">
        <v>49.47</v>
      </c>
      <c r="S84" s="26">
        <v>51.414999999999999</v>
      </c>
      <c r="T84" s="26">
        <v>54.628</v>
      </c>
      <c r="U84" s="26">
        <v>57.244999999999997</v>
      </c>
    </row>
    <row r="85" spans="1:21" ht="12" x14ac:dyDescent="0.2">
      <c r="A85" s="1">
        <v>68</v>
      </c>
      <c r="B85" s="2" t="s">
        <v>22</v>
      </c>
      <c r="C85" s="15" t="s">
        <v>114</v>
      </c>
      <c r="D85" s="21"/>
      <c r="E85" s="21">
        <v>270</v>
      </c>
      <c r="F85" s="2" t="s">
        <v>73</v>
      </c>
      <c r="G85" s="21">
        <v>914</v>
      </c>
      <c r="H85" s="26">
        <v>30.25</v>
      </c>
      <c r="I85" s="26">
        <v>31.550999999999998</v>
      </c>
      <c r="J85" s="26">
        <v>32.828000000000003</v>
      </c>
      <c r="K85" s="26">
        <v>35.826000000000001</v>
      </c>
      <c r="L85" s="26">
        <v>40.1</v>
      </c>
      <c r="M85" s="26">
        <v>44.267000000000003</v>
      </c>
      <c r="N85" s="26">
        <v>48.244</v>
      </c>
      <c r="O85" s="26">
        <v>51.375999999999998</v>
      </c>
      <c r="P85" s="26">
        <v>52.895000000000003</v>
      </c>
      <c r="Q85" s="26">
        <v>54.945999999999998</v>
      </c>
      <c r="R85" s="26">
        <v>56.944000000000003</v>
      </c>
      <c r="S85" s="26">
        <v>58.850999999999999</v>
      </c>
      <c r="T85" s="26">
        <v>60.319000000000003</v>
      </c>
      <c r="U85" s="26">
        <v>61.536000000000001</v>
      </c>
    </row>
    <row r="86" spans="1:21" ht="12" x14ac:dyDescent="0.2">
      <c r="A86" s="1">
        <v>69</v>
      </c>
      <c r="B86" s="2" t="s">
        <v>22</v>
      </c>
      <c r="C86" s="15" t="s">
        <v>115</v>
      </c>
      <c r="D86" s="21"/>
      <c r="E86" s="21">
        <v>288</v>
      </c>
      <c r="F86" s="2" t="s">
        <v>73</v>
      </c>
      <c r="G86" s="21">
        <v>914</v>
      </c>
      <c r="H86" s="26">
        <v>42.171999999999997</v>
      </c>
      <c r="I86" s="26">
        <v>44.664999999999999</v>
      </c>
      <c r="J86" s="26">
        <v>46.899000000000001</v>
      </c>
      <c r="K86" s="26">
        <v>48.62</v>
      </c>
      <c r="L86" s="26">
        <v>50.033000000000001</v>
      </c>
      <c r="M86" s="26">
        <v>51.6</v>
      </c>
      <c r="N86" s="26">
        <v>53.061999999999998</v>
      </c>
      <c r="O86" s="26">
        <v>55.323</v>
      </c>
      <c r="P86" s="26">
        <v>57.776000000000003</v>
      </c>
      <c r="Q86" s="26">
        <v>56.997</v>
      </c>
      <c r="R86" s="26">
        <v>57.503</v>
      </c>
      <c r="S86" s="26">
        <v>60.125999999999998</v>
      </c>
      <c r="T86" s="26">
        <v>61.822000000000003</v>
      </c>
      <c r="U86" s="26">
        <v>63.652000000000001</v>
      </c>
    </row>
    <row r="87" spans="1:21" ht="12" x14ac:dyDescent="0.2">
      <c r="A87" s="1">
        <v>70</v>
      </c>
      <c r="B87" s="2" t="s">
        <v>22</v>
      </c>
      <c r="C87" s="15" t="s">
        <v>116</v>
      </c>
      <c r="D87" s="21"/>
      <c r="E87" s="21">
        <v>324</v>
      </c>
      <c r="F87" s="2" t="s">
        <v>73</v>
      </c>
      <c r="G87" s="21">
        <v>914</v>
      </c>
      <c r="H87" s="26">
        <v>33.075000000000003</v>
      </c>
      <c r="I87" s="26">
        <v>34.328000000000003</v>
      </c>
      <c r="J87" s="26">
        <v>35.378</v>
      </c>
      <c r="K87" s="26">
        <v>36.143999999999998</v>
      </c>
      <c r="L87" s="26">
        <v>37.427999999999997</v>
      </c>
      <c r="M87" s="26">
        <v>39.884999999999998</v>
      </c>
      <c r="N87" s="26">
        <v>43.085000000000001</v>
      </c>
      <c r="O87" s="26">
        <v>47.963000000000001</v>
      </c>
      <c r="P87" s="26">
        <v>51.317</v>
      </c>
      <c r="Q87" s="26">
        <v>51.631999999999998</v>
      </c>
      <c r="R87" s="26">
        <v>51.341999999999999</v>
      </c>
      <c r="S87" s="26">
        <v>55.554000000000002</v>
      </c>
      <c r="T87" s="26">
        <v>58.006999999999998</v>
      </c>
      <c r="U87" s="26">
        <v>61.043999999999997</v>
      </c>
    </row>
    <row r="88" spans="1:21" ht="12" x14ac:dyDescent="0.2">
      <c r="A88" s="1">
        <v>71</v>
      </c>
      <c r="B88" s="2" t="s">
        <v>22</v>
      </c>
      <c r="C88" s="15" t="s">
        <v>117</v>
      </c>
      <c r="D88" s="21"/>
      <c r="E88" s="21">
        <v>624</v>
      </c>
      <c r="F88" s="2" t="s">
        <v>73</v>
      </c>
      <c r="G88" s="21">
        <v>914</v>
      </c>
      <c r="H88" s="26">
        <v>35.587000000000003</v>
      </c>
      <c r="I88" s="26">
        <v>36.856000000000002</v>
      </c>
      <c r="J88" s="26">
        <v>38.167999999999999</v>
      </c>
      <c r="K88" s="26">
        <v>39.878</v>
      </c>
      <c r="L88" s="26">
        <v>41.423000000000002</v>
      </c>
      <c r="M88" s="26">
        <v>43.137</v>
      </c>
      <c r="N88" s="26">
        <v>44.924999999999997</v>
      </c>
      <c r="O88" s="26">
        <v>46.302</v>
      </c>
      <c r="P88" s="26">
        <v>47.911999999999999</v>
      </c>
      <c r="Q88" s="26">
        <v>49.45</v>
      </c>
      <c r="R88" s="26">
        <v>51.353999999999999</v>
      </c>
      <c r="S88" s="26">
        <v>53.305999999999997</v>
      </c>
      <c r="T88" s="26">
        <v>55.938000000000002</v>
      </c>
      <c r="U88" s="26">
        <v>57.819000000000003</v>
      </c>
    </row>
    <row r="89" spans="1:21" ht="12" x14ac:dyDescent="0.2">
      <c r="A89" s="1">
        <v>72</v>
      </c>
      <c r="B89" s="2" t="s">
        <v>22</v>
      </c>
      <c r="C89" s="15" t="s">
        <v>118</v>
      </c>
      <c r="D89" s="21"/>
      <c r="E89" s="21">
        <v>430</v>
      </c>
      <c r="F89" s="2" t="s">
        <v>73</v>
      </c>
      <c r="G89" s="21">
        <v>914</v>
      </c>
      <c r="H89" s="26">
        <v>32.622999999999998</v>
      </c>
      <c r="I89" s="26">
        <v>33.743000000000002</v>
      </c>
      <c r="J89" s="26">
        <v>35.051000000000002</v>
      </c>
      <c r="K89" s="26">
        <v>37.869999999999997</v>
      </c>
      <c r="L89" s="26">
        <v>40.927999999999997</v>
      </c>
      <c r="M89" s="26">
        <v>44.533000000000001</v>
      </c>
      <c r="N89" s="26">
        <v>46.97</v>
      </c>
      <c r="O89" s="26">
        <v>46.622999999999998</v>
      </c>
      <c r="P89" s="26">
        <v>46.197000000000003</v>
      </c>
      <c r="Q89" s="26">
        <v>50.817999999999998</v>
      </c>
      <c r="R89" s="26">
        <v>52.774000000000001</v>
      </c>
      <c r="S89" s="26">
        <v>58.1</v>
      </c>
      <c r="T89" s="26">
        <v>60.734000000000002</v>
      </c>
      <c r="U89" s="26">
        <v>63.595999999999997</v>
      </c>
    </row>
    <row r="90" spans="1:21" ht="12" x14ac:dyDescent="0.2">
      <c r="A90" s="1">
        <v>73</v>
      </c>
      <c r="B90" s="2" t="s">
        <v>22</v>
      </c>
      <c r="C90" s="15" t="s">
        <v>119</v>
      </c>
      <c r="D90" s="21"/>
      <c r="E90" s="21">
        <v>466</v>
      </c>
      <c r="F90" s="2" t="s">
        <v>73</v>
      </c>
      <c r="G90" s="21">
        <v>914</v>
      </c>
      <c r="H90" s="26">
        <v>26.962</v>
      </c>
      <c r="I90" s="26">
        <v>27.978000000000002</v>
      </c>
      <c r="J90" s="26">
        <v>28.606999999999999</v>
      </c>
      <c r="K90" s="26">
        <v>30.795000000000002</v>
      </c>
      <c r="L90" s="26">
        <v>34.197000000000003</v>
      </c>
      <c r="M90" s="26">
        <v>37.713000000000001</v>
      </c>
      <c r="N90" s="26">
        <v>41.55</v>
      </c>
      <c r="O90" s="26">
        <v>44.508000000000003</v>
      </c>
      <c r="P90" s="26">
        <v>46.570999999999998</v>
      </c>
      <c r="Q90" s="26">
        <v>46.750999999999998</v>
      </c>
      <c r="R90" s="26">
        <v>49.959000000000003</v>
      </c>
      <c r="S90" s="26">
        <v>54.024000000000001</v>
      </c>
      <c r="T90" s="26">
        <v>56.234999999999999</v>
      </c>
      <c r="U90" s="26">
        <v>58.71</v>
      </c>
    </row>
    <row r="91" spans="1:21" ht="12" x14ac:dyDescent="0.2">
      <c r="A91" s="1">
        <v>74</v>
      </c>
      <c r="B91" s="2" t="s">
        <v>22</v>
      </c>
      <c r="C91" s="15" t="s">
        <v>120</v>
      </c>
      <c r="D91" s="21"/>
      <c r="E91" s="21">
        <v>478</v>
      </c>
      <c r="F91" s="2" t="s">
        <v>73</v>
      </c>
      <c r="G91" s="21">
        <v>914</v>
      </c>
      <c r="H91" s="26">
        <v>39.570999999999998</v>
      </c>
      <c r="I91" s="26">
        <v>42.712000000000003</v>
      </c>
      <c r="J91" s="26">
        <v>46.155999999999999</v>
      </c>
      <c r="K91" s="26">
        <v>49.353999999999999</v>
      </c>
      <c r="L91" s="26">
        <v>51.305999999999997</v>
      </c>
      <c r="M91" s="26">
        <v>53.531999999999996</v>
      </c>
      <c r="N91" s="26">
        <v>56.338000000000001</v>
      </c>
      <c r="O91" s="26">
        <v>58.893000000000001</v>
      </c>
      <c r="P91" s="26">
        <v>60.152000000000001</v>
      </c>
      <c r="Q91" s="26">
        <v>60.56</v>
      </c>
      <c r="R91" s="26">
        <v>60.935000000000002</v>
      </c>
      <c r="S91" s="26">
        <v>61.905999999999999</v>
      </c>
      <c r="T91" s="26">
        <v>63.213999999999999</v>
      </c>
      <c r="U91" s="26">
        <v>64.606999999999999</v>
      </c>
    </row>
    <row r="92" spans="1:21" ht="12" x14ac:dyDescent="0.2">
      <c r="A92" s="1">
        <v>75</v>
      </c>
      <c r="B92" s="2" t="s">
        <v>22</v>
      </c>
      <c r="C92" s="15" t="s">
        <v>121</v>
      </c>
      <c r="D92" s="21"/>
      <c r="E92" s="21">
        <v>562</v>
      </c>
      <c r="F92" s="2" t="s">
        <v>73</v>
      </c>
      <c r="G92" s="21">
        <v>914</v>
      </c>
      <c r="H92" s="26">
        <v>34.494999999999997</v>
      </c>
      <c r="I92" s="26">
        <v>34.817999999999998</v>
      </c>
      <c r="J92" s="26">
        <v>35.290999999999997</v>
      </c>
      <c r="K92" s="26">
        <v>35.619999999999997</v>
      </c>
      <c r="L92" s="26">
        <v>36.323</v>
      </c>
      <c r="M92" s="26">
        <v>37.762</v>
      </c>
      <c r="N92" s="26">
        <v>40.26</v>
      </c>
      <c r="O92" s="26">
        <v>42.268999999999998</v>
      </c>
      <c r="P92" s="26">
        <v>45.008000000000003</v>
      </c>
      <c r="Q92" s="26">
        <v>48.356000000000002</v>
      </c>
      <c r="R92" s="26">
        <v>51.569000000000003</v>
      </c>
      <c r="S92" s="26">
        <v>55.337000000000003</v>
      </c>
      <c r="T92" s="26">
        <v>59.155000000000001</v>
      </c>
      <c r="U92" s="26">
        <v>61.798999999999999</v>
      </c>
    </row>
    <row r="93" spans="1:21" ht="12" x14ac:dyDescent="0.2">
      <c r="A93" s="1">
        <v>76</v>
      </c>
      <c r="B93" s="2" t="s">
        <v>22</v>
      </c>
      <c r="C93" s="15" t="s">
        <v>122</v>
      </c>
      <c r="D93" s="21"/>
      <c r="E93" s="21">
        <v>566</v>
      </c>
      <c r="F93" s="2" t="s">
        <v>73</v>
      </c>
      <c r="G93" s="21">
        <v>914</v>
      </c>
      <c r="H93" s="26">
        <v>33.811</v>
      </c>
      <c r="I93" s="26">
        <v>35.798999999999999</v>
      </c>
      <c r="J93" s="26">
        <v>38.133000000000003</v>
      </c>
      <c r="K93" s="26">
        <v>39.972000000000001</v>
      </c>
      <c r="L93" s="26">
        <v>42.027999999999999</v>
      </c>
      <c r="M93" s="26">
        <v>44.286000000000001</v>
      </c>
      <c r="N93" s="26">
        <v>46.023000000000003</v>
      </c>
      <c r="O93" s="26">
        <v>45.951000000000001</v>
      </c>
      <c r="P93" s="26">
        <v>45.874000000000002</v>
      </c>
      <c r="Q93" s="26">
        <v>46.003</v>
      </c>
      <c r="R93" s="26">
        <v>46.942</v>
      </c>
      <c r="S93" s="26">
        <v>49.76</v>
      </c>
      <c r="T93" s="26">
        <v>51.95</v>
      </c>
      <c r="U93" s="26">
        <v>54.176000000000002</v>
      </c>
    </row>
    <row r="94" spans="1:21" ht="12" x14ac:dyDescent="0.2">
      <c r="A94" s="1">
        <v>77</v>
      </c>
      <c r="B94" s="2" t="s">
        <v>22</v>
      </c>
      <c r="C94" s="15" t="s">
        <v>123</v>
      </c>
      <c r="D94" s="21"/>
      <c r="E94" s="21">
        <v>686</v>
      </c>
      <c r="F94" s="2" t="s">
        <v>73</v>
      </c>
      <c r="G94" s="21">
        <v>914</v>
      </c>
      <c r="H94" s="26">
        <v>35.472000000000001</v>
      </c>
      <c r="I94" s="26">
        <v>37.49</v>
      </c>
      <c r="J94" s="26">
        <v>38.621000000000002</v>
      </c>
      <c r="K94" s="26">
        <v>38.415999999999997</v>
      </c>
      <c r="L94" s="26">
        <v>40.912999999999997</v>
      </c>
      <c r="M94" s="26">
        <v>46.494999999999997</v>
      </c>
      <c r="N94" s="26">
        <v>51.268000000000001</v>
      </c>
      <c r="O94" s="26">
        <v>56.045999999999999</v>
      </c>
      <c r="P94" s="26">
        <v>57.585000000000001</v>
      </c>
      <c r="Q94" s="26">
        <v>57.238</v>
      </c>
      <c r="R94" s="26">
        <v>58.929000000000002</v>
      </c>
      <c r="S94" s="26">
        <v>62.545999999999999</v>
      </c>
      <c r="T94" s="26">
        <v>65.742999999999995</v>
      </c>
      <c r="U94" s="26">
        <v>67.47</v>
      </c>
    </row>
    <row r="95" spans="1:21" ht="12" x14ac:dyDescent="0.2">
      <c r="A95" s="1">
        <v>78</v>
      </c>
      <c r="B95" s="2" t="s">
        <v>22</v>
      </c>
      <c r="C95" s="15" t="s">
        <v>124</v>
      </c>
      <c r="D95" s="21"/>
      <c r="E95" s="21">
        <v>694</v>
      </c>
      <c r="F95" s="2" t="s">
        <v>73</v>
      </c>
      <c r="G95" s="21">
        <v>914</v>
      </c>
      <c r="H95" s="26">
        <v>28.785</v>
      </c>
      <c r="I95" s="26">
        <v>30.731999999999999</v>
      </c>
      <c r="J95" s="26">
        <v>32.465000000000003</v>
      </c>
      <c r="K95" s="26">
        <v>34.828000000000003</v>
      </c>
      <c r="L95" s="26">
        <v>37.320999999999998</v>
      </c>
      <c r="M95" s="26">
        <v>39.396000000000001</v>
      </c>
      <c r="N95" s="26">
        <v>40.536000000000001</v>
      </c>
      <c r="O95" s="26">
        <v>39.719000000000001</v>
      </c>
      <c r="P95" s="26">
        <v>37.555999999999997</v>
      </c>
      <c r="Q95" s="26">
        <v>37.613999999999997</v>
      </c>
      <c r="R95" s="26">
        <v>42.030999999999999</v>
      </c>
      <c r="S95" s="26">
        <v>46.991</v>
      </c>
      <c r="T95" s="26">
        <v>51.415999999999997</v>
      </c>
      <c r="U95" s="26">
        <v>54.066000000000003</v>
      </c>
    </row>
    <row r="96" spans="1:21" ht="12" x14ac:dyDescent="0.2">
      <c r="A96" s="1">
        <v>79</v>
      </c>
      <c r="B96" s="2" t="s">
        <v>22</v>
      </c>
      <c r="C96" s="15" t="s">
        <v>125</v>
      </c>
      <c r="D96" s="21"/>
      <c r="E96" s="21">
        <v>768</v>
      </c>
      <c r="F96" s="2" t="s">
        <v>73</v>
      </c>
      <c r="G96" s="21">
        <v>914</v>
      </c>
      <c r="H96" s="26">
        <v>35.301000000000002</v>
      </c>
      <c r="I96" s="26">
        <v>38.661000000000001</v>
      </c>
      <c r="J96" s="26">
        <v>41.895000000000003</v>
      </c>
      <c r="K96" s="26">
        <v>45.021000000000001</v>
      </c>
      <c r="L96" s="26">
        <v>48.072000000000003</v>
      </c>
      <c r="M96" s="26">
        <v>50.933999999999997</v>
      </c>
      <c r="N96" s="26">
        <v>53.575000000000003</v>
      </c>
      <c r="O96" s="26">
        <v>55.405999999999999</v>
      </c>
      <c r="P96" s="26">
        <v>55.779000000000003</v>
      </c>
      <c r="Q96" s="26">
        <v>53.707000000000001</v>
      </c>
      <c r="R96" s="26">
        <v>53.881</v>
      </c>
      <c r="S96" s="26">
        <v>55.801000000000002</v>
      </c>
      <c r="T96" s="26">
        <v>59.076000000000001</v>
      </c>
      <c r="U96" s="26">
        <v>60.527999999999999</v>
      </c>
    </row>
    <row r="97" spans="1:21" ht="12" x14ac:dyDescent="0.2">
      <c r="A97" s="9">
        <v>80</v>
      </c>
      <c r="B97" s="10" t="s">
        <v>22</v>
      </c>
      <c r="C97" s="11" t="s">
        <v>296</v>
      </c>
      <c r="D97" s="23"/>
      <c r="E97" s="23">
        <v>1833</v>
      </c>
      <c r="F97" s="10" t="s">
        <v>69</v>
      </c>
      <c r="G97" s="23">
        <v>1828</v>
      </c>
      <c r="H97" s="28">
        <v>42.589525139119601</v>
      </c>
      <c r="I97" s="28">
        <v>45.995054772467199</v>
      </c>
      <c r="J97" s="28">
        <v>49.058088132367601</v>
      </c>
      <c r="K97" s="28">
        <v>52.129469748946804</v>
      </c>
      <c r="L97" s="28">
        <v>54.8670299216177</v>
      </c>
      <c r="M97" s="28">
        <v>58.104441015927399</v>
      </c>
      <c r="N97" s="28">
        <v>61.071201182034002</v>
      </c>
      <c r="O97" s="28">
        <v>64.086594974788596</v>
      </c>
      <c r="P97" s="28">
        <v>65.9711052514768</v>
      </c>
      <c r="Q97" s="28">
        <v>67.8242795560095</v>
      </c>
      <c r="R97" s="28">
        <v>69.500178951335997</v>
      </c>
      <c r="S97" s="28">
        <v>71.072097158591106</v>
      </c>
      <c r="T97" s="28">
        <v>72.313709342716194</v>
      </c>
      <c r="U97" s="28">
        <v>73.451626497292906</v>
      </c>
    </row>
    <row r="98" spans="1:21" ht="12" x14ac:dyDescent="0.2">
      <c r="A98" s="12">
        <v>81</v>
      </c>
      <c r="B98" s="13" t="s">
        <v>22</v>
      </c>
      <c r="C98" s="14" t="s">
        <v>126</v>
      </c>
      <c r="D98" s="24"/>
      <c r="E98" s="24">
        <v>912</v>
      </c>
      <c r="F98" s="13" t="s">
        <v>71</v>
      </c>
      <c r="G98" s="24">
        <v>1833</v>
      </c>
      <c r="H98" s="29">
        <v>42.272326239210003</v>
      </c>
      <c r="I98" s="29">
        <v>45.8074986329745</v>
      </c>
      <c r="J98" s="29">
        <v>48.5932052415748</v>
      </c>
      <c r="K98" s="29">
        <v>51.117704433140197</v>
      </c>
      <c r="L98" s="29">
        <v>53.192978413414899</v>
      </c>
      <c r="M98" s="29">
        <v>56.274627824097699</v>
      </c>
      <c r="N98" s="29">
        <v>59.769981421943697</v>
      </c>
      <c r="O98" s="29">
        <v>62.841967098318698</v>
      </c>
      <c r="P98" s="29">
        <v>64.622374008454102</v>
      </c>
      <c r="Q98" s="29">
        <v>66.446128835050501</v>
      </c>
      <c r="R98" s="29">
        <v>67.979944911675503</v>
      </c>
      <c r="S98" s="29">
        <v>69.771191513632303</v>
      </c>
      <c r="T98" s="29">
        <v>71.172258014704795</v>
      </c>
      <c r="U98" s="29">
        <v>72.273066012246403</v>
      </c>
    </row>
    <row r="99" spans="1:21" ht="12" x14ac:dyDescent="0.2">
      <c r="A99" s="1">
        <v>82</v>
      </c>
      <c r="B99" s="2" t="s">
        <v>22</v>
      </c>
      <c r="C99" s="15" t="s">
        <v>127</v>
      </c>
      <c r="D99" s="21"/>
      <c r="E99" s="21">
        <v>12</v>
      </c>
      <c r="F99" s="2" t="s">
        <v>73</v>
      </c>
      <c r="G99" s="21">
        <v>912</v>
      </c>
      <c r="H99" s="26">
        <v>42.886000000000003</v>
      </c>
      <c r="I99" s="26">
        <v>45.002000000000002</v>
      </c>
      <c r="J99" s="26">
        <v>47.289000000000001</v>
      </c>
      <c r="K99" s="26">
        <v>49.469000000000001</v>
      </c>
      <c r="L99" s="26">
        <v>51.488999999999997</v>
      </c>
      <c r="M99" s="26">
        <v>54.936999999999998</v>
      </c>
      <c r="N99" s="26">
        <v>61.581000000000003</v>
      </c>
      <c r="O99" s="26">
        <v>65.864999999999995</v>
      </c>
      <c r="P99" s="26">
        <v>67.63</v>
      </c>
      <c r="Q99" s="26">
        <v>69.516999999999996</v>
      </c>
      <c r="R99" s="26">
        <v>71.826999999999998</v>
      </c>
      <c r="S99" s="26">
        <v>74.168999999999997</v>
      </c>
      <c r="T99" s="26">
        <v>75.513000000000005</v>
      </c>
      <c r="U99" s="26">
        <v>76.593000000000004</v>
      </c>
    </row>
    <row r="100" spans="1:21" ht="12" x14ac:dyDescent="0.2">
      <c r="A100" s="1">
        <v>83</v>
      </c>
      <c r="B100" s="2" t="s">
        <v>22</v>
      </c>
      <c r="C100" s="15" t="s">
        <v>128</v>
      </c>
      <c r="D100" s="21"/>
      <c r="E100" s="21">
        <v>818</v>
      </c>
      <c r="F100" s="2" t="s">
        <v>73</v>
      </c>
      <c r="G100" s="21">
        <v>912</v>
      </c>
      <c r="H100" s="26">
        <v>41.125</v>
      </c>
      <c r="I100" s="26">
        <v>46.332000000000001</v>
      </c>
      <c r="J100" s="26">
        <v>49.283000000000001</v>
      </c>
      <c r="K100" s="26">
        <v>51.567</v>
      </c>
      <c r="L100" s="26">
        <v>52.95</v>
      </c>
      <c r="M100" s="26">
        <v>56.750999999999998</v>
      </c>
      <c r="N100" s="26">
        <v>59.892000000000003</v>
      </c>
      <c r="O100" s="26">
        <v>63.53</v>
      </c>
      <c r="P100" s="26">
        <v>65.438000000000002</v>
      </c>
      <c r="Q100" s="26">
        <v>67.971000000000004</v>
      </c>
      <c r="R100" s="26">
        <v>68.983999999999995</v>
      </c>
      <c r="S100" s="26">
        <v>69.867000000000004</v>
      </c>
      <c r="T100" s="26">
        <v>70.834000000000003</v>
      </c>
      <c r="U100" s="26">
        <v>71.744</v>
      </c>
    </row>
    <row r="101" spans="1:21" ht="12" x14ac:dyDescent="0.2">
      <c r="A101" s="1">
        <v>84</v>
      </c>
      <c r="B101" s="2" t="s">
        <v>22</v>
      </c>
      <c r="C101" s="15" t="s">
        <v>129</v>
      </c>
      <c r="D101" s="21"/>
      <c r="E101" s="21">
        <v>434</v>
      </c>
      <c r="F101" s="2" t="s">
        <v>73</v>
      </c>
      <c r="G101" s="21">
        <v>912</v>
      </c>
      <c r="H101" s="26">
        <v>36.671999999999997</v>
      </c>
      <c r="I101" s="26">
        <v>38.987000000000002</v>
      </c>
      <c r="J101" s="26">
        <v>46.887</v>
      </c>
      <c r="K101" s="26">
        <v>53.317</v>
      </c>
      <c r="L101" s="26">
        <v>58.406999999999996</v>
      </c>
      <c r="M101" s="26">
        <v>62.47</v>
      </c>
      <c r="N101" s="26">
        <v>65.566999999999993</v>
      </c>
      <c r="O101" s="26">
        <v>67.515000000000001</v>
      </c>
      <c r="P101" s="26">
        <v>69.347999999999999</v>
      </c>
      <c r="Q101" s="26">
        <v>70.429000000000002</v>
      </c>
      <c r="R101" s="26">
        <v>71.259</v>
      </c>
      <c r="S101" s="26">
        <v>72.334999999999994</v>
      </c>
      <c r="T101" s="26">
        <v>71.736000000000004</v>
      </c>
      <c r="U101" s="26">
        <v>72.700999999999993</v>
      </c>
    </row>
    <row r="102" spans="1:21" ht="12" x14ac:dyDescent="0.2">
      <c r="A102" s="1">
        <v>85</v>
      </c>
      <c r="B102" s="2" t="s">
        <v>22</v>
      </c>
      <c r="C102" s="15" t="s">
        <v>130</v>
      </c>
      <c r="D102" s="21"/>
      <c r="E102" s="21">
        <v>504</v>
      </c>
      <c r="F102" s="2" t="s">
        <v>73</v>
      </c>
      <c r="G102" s="21">
        <v>912</v>
      </c>
      <c r="H102" s="26">
        <v>45.67</v>
      </c>
      <c r="I102" s="26">
        <v>47.445</v>
      </c>
      <c r="J102" s="26">
        <v>49.524000000000001</v>
      </c>
      <c r="K102" s="26">
        <v>51.637999999999998</v>
      </c>
      <c r="L102" s="26">
        <v>53.533000000000001</v>
      </c>
      <c r="M102" s="26">
        <v>55.747</v>
      </c>
      <c r="N102" s="26">
        <v>59.584000000000003</v>
      </c>
      <c r="O102" s="26">
        <v>63.195</v>
      </c>
      <c r="P102" s="26">
        <v>65.974999999999994</v>
      </c>
      <c r="Q102" s="26">
        <v>67.647999999999996</v>
      </c>
      <c r="R102" s="26">
        <v>69.971999999999994</v>
      </c>
      <c r="S102" s="26">
        <v>73.412999999999997</v>
      </c>
      <c r="T102" s="26">
        <v>75.028999999999996</v>
      </c>
      <c r="U102" s="26">
        <v>76.33</v>
      </c>
    </row>
    <row r="103" spans="1:21" ht="12" x14ac:dyDescent="0.2">
      <c r="A103" s="1">
        <v>86</v>
      </c>
      <c r="B103" s="2" t="s">
        <v>22</v>
      </c>
      <c r="C103" s="15" t="s">
        <v>131</v>
      </c>
      <c r="D103" s="21"/>
      <c r="E103" s="21">
        <v>729</v>
      </c>
      <c r="F103" s="2" t="s">
        <v>73</v>
      </c>
      <c r="G103" s="21">
        <v>912</v>
      </c>
      <c r="H103" s="26">
        <v>44.539000000000001</v>
      </c>
      <c r="I103" s="26">
        <v>47.081000000000003</v>
      </c>
      <c r="J103" s="26">
        <v>49.222000000000001</v>
      </c>
      <c r="K103" s="26">
        <v>51.235999999999997</v>
      </c>
      <c r="L103" s="26">
        <v>53.063000000000002</v>
      </c>
      <c r="M103" s="26">
        <v>54.002000000000002</v>
      </c>
      <c r="N103" s="26">
        <v>54.459000000000003</v>
      </c>
      <c r="O103" s="26">
        <v>55.140999999999998</v>
      </c>
      <c r="P103" s="26">
        <v>56</v>
      </c>
      <c r="Q103" s="26">
        <v>57.578000000000003</v>
      </c>
      <c r="R103" s="26">
        <v>59.46</v>
      </c>
      <c r="S103" s="26">
        <v>61.624000000000002</v>
      </c>
      <c r="T103" s="26">
        <v>63.756999999999998</v>
      </c>
      <c r="U103" s="26">
        <v>64.947999999999993</v>
      </c>
    </row>
    <row r="104" spans="1:21" ht="12" x14ac:dyDescent="0.2">
      <c r="A104" s="1">
        <v>87</v>
      </c>
      <c r="B104" s="2" t="s">
        <v>22</v>
      </c>
      <c r="C104" s="15" t="s">
        <v>132</v>
      </c>
      <c r="D104" s="21"/>
      <c r="E104" s="21">
        <v>788</v>
      </c>
      <c r="F104" s="2" t="s">
        <v>73</v>
      </c>
      <c r="G104" s="21">
        <v>912</v>
      </c>
      <c r="H104" s="26">
        <v>38.811999999999998</v>
      </c>
      <c r="I104" s="26">
        <v>40.726999999999997</v>
      </c>
      <c r="J104" s="26">
        <v>43.74</v>
      </c>
      <c r="K104" s="26">
        <v>48.326000000000001</v>
      </c>
      <c r="L104" s="26">
        <v>54.079000000000001</v>
      </c>
      <c r="M104" s="26">
        <v>59.37</v>
      </c>
      <c r="N104" s="26">
        <v>64.257000000000005</v>
      </c>
      <c r="O104" s="26">
        <v>67.132999999999996</v>
      </c>
      <c r="P104" s="26">
        <v>70.314999999999998</v>
      </c>
      <c r="Q104" s="26">
        <v>72.429000000000002</v>
      </c>
      <c r="R104" s="26">
        <v>73.721999999999994</v>
      </c>
      <c r="S104" s="26">
        <v>74.634</v>
      </c>
      <c r="T104" s="26">
        <v>75.451999999999998</v>
      </c>
      <c r="U104" s="26">
        <v>76.412000000000006</v>
      </c>
    </row>
    <row r="105" spans="1:21" ht="12" x14ac:dyDescent="0.2">
      <c r="A105" s="1">
        <v>88</v>
      </c>
      <c r="B105" s="2" t="s">
        <v>22</v>
      </c>
      <c r="C105" s="15" t="s">
        <v>133</v>
      </c>
      <c r="D105" s="21"/>
      <c r="E105" s="21">
        <v>732</v>
      </c>
      <c r="F105" s="2" t="s">
        <v>73</v>
      </c>
      <c r="G105" s="21">
        <v>912</v>
      </c>
      <c r="H105" s="26">
        <v>35.521999999999998</v>
      </c>
      <c r="I105" s="26">
        <v>37.427999999999997</v>
      </c>
      <c r="J105" s="26">
        <v>39.311999999999998</v>
      </c>
      <c r="K105" s="26">
        <v>41.235999999999997</v>
      </c>
      <c r="L105" s="26">
        <v>43.262</v>
      </c>
      <c r="M105" s="26">
        <v>47.558</v>
      </c>
      <c r="N105" s="26">
        <v>51.878999999999998</v>
      </c>
      <c r="O105" s="26">
        <v>56.18</v>
      </c>
      <c r="P105" s="26">
        <v>58.723999999999997</v>
      </c>
      <c r="Q105" s="26">
        <v>61.276000000000003</v>
      </c>
      <c r="R105" s="26">
        <v>63.914000000000001</v>
      </c>
      <c r="S105" s="26">
        <v>66.203999999999994</v>
      </c>
      <c r="T105" s="26">
        <v>68.408000000000001</v>
      </c>
      <c r="U105" s="26">
        <v>69.864000000000004</v>
      </c>
    </row>
    <row r="106" spans="1:21" ht="12" x14ac:dyDescent="0.2">
      <c r="A106" s="12">
        <v>89</v>
      </c>
      <c r="B106" s="13" t="s">
        <v>22</v>
      </c>
      <c r="C106" s="14" t="s">
        <v>134</v>
      </c>
      <c r="D106" s="24"/>
      <c r="E106" s="24">
        <v>922</v>
      </c>
      <c r="F106" s="13" t="s">
        <v>71</v>
      </c>
      <c r="G106" s="24">
        <v>1833</v>
      </c>
      <c r="H106" s="29">
        <v>42.9879090852099</v>
      </c>
      <c r="I106" s="29">
        <v>46.196108145987701</v>
      </c>
      <c r="J106" s="29">
        <v>49.531826885928098</v>
      </c>
      <c r="K106" s="29">
        <v>53.1509615883325</v>
      </c>
      <c r="L106" s="29">
        <v>56.557923128662203</v>
      </c>
      <c r="M106" s="29">
        <v>59.934878360459201</v>
      </c>
      <c r="N106" s="29">
        <v>62.358426987909198</v>
      </c>
      <c r="O106" s="29">
        <v>65.289098474926504</v>
      </c>
      <c r="P106" s="29">
        <v>67.257368219286306</v>
      </c>
      <c r="Q106" s="29">
        <v>69.115982700979103</v>
      </c>
      <c r="R106" s="29">
        <v>70.928679719530507</v>
      </c>
      <c r="S106" s="29">
        <v>72.296510811539903</v>
      </c>
      <c r="T106" s="29">
        <v>73.410363158090902</v>
      </c>
      <c r="U106" s="29">
        <v>74.572940808860494</v>
      </c>
    </row>
    <row r="107" spans="1:21" ht="12" x14ac:dyDescent="0.2">
      <c r="A107" s="1">
        <v>90</v>
      </c>
      <c r="B107" s="2" t="s">
        <v>22</v>
      </c>
      <c r="C107" s="15" t="s">
        <v>135</v>
      </c>
      <c r="D107" s="21"/>
      <c r="E107" s="21">
        <v>51</v>
      </c>
      <c r="F107" s="2" t="s">
        <v>73</v>
      </c>
      <c r="G107" s="21">
        <v>922</v>
      </c>
      <c r="H107" s="26">
        <v>62.811999999999998</v>
      </c>
      <c r="I107" s="26">
        <v>64.915999999999997</v>
      </c>
      <c r="J107" s="26">
        <v>67.031999999999996</v>
      </c>
      <c r="K107" s="26">
        <v>69.180000000000007</v>
      </c>
      <c r="L107" s="26">
        <v>70.757000000000005</v>
      </c>
      <c r="M107" s="26">
        <v>70.594999999999999</v>
      </c>
      <c r="N107" s="26">
        <v>70.92</v>
      </c>
      <c r="O107" s="26">
        <v>68.394000000000005</v>
      </c>
      <c r="P107" s="26">
        <v>68.061999999999998</v>
      </c>
      <c r="Q107" s="26">
        <v>70.2</v>
      </c>
      <c r="R107" s="26">
        <v>72.369</v>
      </c>
      <c r="S107" s="26">
        <v>72.739000000000004</v>
      </c>
      <c r="T107" s="26">
        <v>73.988</v>
      </c>
      <c r="U107" s="26">
        <v>74.866</v>
      </c>
    </row>
    <row r="108" spans="1:21" ht="12" x14ac:dyDescent="0.2">
      <c r="A108" s="1">
        <v>91</v>
      </c>
      <c r="B108" s="2" t="s">
        <v>22</v>
      </c>
      <c r="C108" s="15" t="s">
        <v>136</v>
      </c>
      <c r="D108" s="21">
        <v>4</v>
      </c>
      <c r="E108" s="21">
        <v>31</v>
      </c>
      <c r="F108" s="2" t="s">
        <v>73</v>
      </c>
      <c r="G108" s="21">
        <v>922</v>
      </c>
      <c r="H108" s="26">
        <v>58.421999999999997</v>
      </c>
      <c r="I108" s="26">
        <v>60.396000000000001</v>
      </c>
      <c r="J108" s="26">
        <v>61.531999999999996</v>
      </c>
      <c r="K108" s="26">
        <v>62.631999999999998</v>
      </c>
      <c r="L108" s="26">
        <v>63.542999999999999</v>
      </c>
      <c r="M108" s="26">
        <v>63.944000000000003</v>
      </c>
      <c r="N108" s="26">
        <v>64.427999999999997</v>
      </c>
      <c r="O108" s="26">
        <v>65.234999999999999</v>
      </c>
      <c r="P108" s="26">
        <v>64.554000000000002</v>
      </c>
      <c r="Q108" s="26">
        <v>66.245000000000005</v>
      </c>
      <c r="R108" s="26">
        <v>67.438000000000002</v>
      </c>
      <c r="S108" s="26">
        <v>70.094999999999999</v>
      </c>
      <c r="T108" s="26">
        <v>71.567999999999998</v>
      </c>
      <c r="U108" s="26">
        <v>72.81</v>
      </c>
    </row>
    <row r="109" spans="1:21" ht="12" x14ac:dyDescent="0.2">
      <c r="A109" s="1">
        <v>92</v>
      </c>
      <c r="B109" s="2" t="s">
        <v>22</v>
      </c>
      <c r="C109" s="15" t="s">
        <v>137</v>
      </c>
      <c r="D109" s="21"/>
      <c r="E109" s="21">
        <v>48</v>
      </c>
      <c r="F109" s="2" t="s">
        <v>73</v>
      </c>
      <c r="G109" s="21">
        <v>922</v>
      </c>
      <c r="H109" s="26">
        <v>42.985999999999997</v>
      </c>
      <c r="I109" s="26">
        <v>48.481000000000002</v>
      </c>
      <c r="J109" s="26">
        <v>55.3</v>
      </c>
      <c r="K109" s="26">
        <v>61.087000000000003</v>
      </c>
      <c r="L109" s="26">
        <v>65.369</v>
      </c>
      <c r="M109" s="26">
        <v>68.363</v>
      </c>
      <c r="N109" s="26">
        <v>70.475999999999999</v>
      </c>
      <c r="O109" s="26">
        <v>71.831000000000003</v>
      </c>
      <c r="P109" s="26">
        <v>72.893000000000001</v>
      </c>
      <c r="Q109" s="26">
        <v>73.92</v>
      </c>
      <c r="R109" s="26">
        <v>74.92</v>
      </c>
      <c r="S109" s="26">
        <v>75.688999999999993</v>
      </c>
      <c r="T109" s="26">
        <v>76.41</v>
      </c>
      <c r="U109" s="26">
        <v>77.099999999999994</v>
      </c>
    </row>
    <row r="110" spans="1:21" ht="12" x14ac:dyDescent="0.2">
      <c r="A110" s="1">
        <v>93</v>
      </c>
      <c r="B110" s="2" t="s">
        <v>22</v>
      </c>
      <c r="C110" s="15" t="s">
        <v>138</v>
      </c>
      <c r="D110" s="21">
        <v>5</v>
      </c>
      <c r="E110" s="21">
        <v>196</v>
      </c>
      <c r="F110" s="2" t="s">
        <v>73</v>
      </c>
      <c r="G110" s="21">
        <v>922</v>
      </c>
      <c r="H110" s="26">
        <v>66.725999999999999</v>
      </c>
      <c r="I110" s="26">
        <v>68.738</v>
      </c>
      <c r="J110" s="26">
        <v>70.415000000000006</v>
      </c>
      <c r="K110" s="26">
        <v>71.912000000000006</v>
      </c>
      <c r="L110" s="26">
        <v>73.177999999999997</v>
      </c>
      <c r="M110" s="26">
        <v>74.281999999999996</v>
      </c>
      <c r="N110" s="26">
        <v>75.262</v>
      </c>
      <c r="O110" s="26">
        <v>76.144999999999996</v>
      </c>
      <c r="P110" s="26">
        <v>76.938999999999993</v>
      </c>
      <c r="Q110" s="26">
        <v>77.665999999999997</v>
      </c>
      <c r="R110" s="26">
        <v>78.338999999999999</v>
      </c>
      <c r="S110" s="26">
        <v>78.963999999999999</v>
      </c>
      <c r="T110" s="26">
        <v>79.924999999999997</v>
      </c>
      <c r="U110" s="26">
        <v>80.747</v>
      </c>
    </row>
    <row r="111" spans="1:21" ht="12" x14ac:dyDescent="0.2">
      <c r="A111" s="1">
        <v>94</v>
      </c>
      <c r="B111" s="2" t="s">
        <v>22</v>
      </c>
      <c r="C111" s="15" t="s">
        <v>139</v>
      </c>
      <c r="D111" s="21">
        <v>6</v>
      </c>
      <c r="E111" s="21">
        <v>268</v>
      </c>
      <c r="F111" s="2" t="s">
        <v>73</v>
      </c>
      <c r="G111" s="21">
        <v>922</v>
      </c>
      <c r="H111" s="26">
        <v>60.649000000000001</v>
      </c>
      <c r="I111" s="26">
        <v>62.646999999999998</v>
      </c>
      <c r="J111" s="26">
        <v>64.653999999999996</v>
      </c>
      <c r="K111" s="26">
        <v>66.656999999999996</v>
      </c>
      <c r="L111" s="26">
        <v>68.158000000000001</v>
      </c>
      <c r="M111" s="26">
        <v>69.641999999999996</v>
      </c>
      <c r="N111" s="26">
        <v>69.647999999999996</v>
      </c>
      <c r="O111" s="26">
        <v>70.462000000000003</v>
      </c>
      <c r="P111" s="26">
        <v>70.108000000000004</v>
      </c>
      <c r="Q111" s="26">
        <v>69.512</v>
      </c>
      <c r="R111" s="26">
        <v>70.436999999999998</v>
      </c>
      <c r="S111" s="26">
        <v>70.745000000000005</v>
      </c>
      <c r="T111" s="26">
        <v>72.305999999999997</v>
      </c>
      <c r="U111" s="26">
        <v>73.52</v>
      </c>
    </row>
    <row r="112" spans="1:21" ht="12" x14ac:dyDescent="0.2">
      <c r="A112" s="1">
        <v>95</v>
      </c>
      <c r="B112" s="2" t="s">
        <v>22</v>
      </c>
      <c r="C112" s="15" t="s">
        <v>140</v>
      </c>
      <c r="D112" s="21"/>
      <c r="E112" s="21">
        <v>368</v>
      </c>
      <c r="F112" s="2" t="s">
        <v>73</v>
      </c>
      <c r="G112" s="21">
        <v>922</v>
      </c>
      <c r="H112" s="26">
        <v>37.935000000000002</v>
      </c>
      <c r="I112" s="26">
        <v>44.914999999999999</v>
      </c>
      <c r="J112" s="26">
        <v>50.878999999999998</v>
      </c>
      <c r="K112" s="26">
        <v>56.353999999999999</v>
      </c>
      <c r="L112" s="26">
        <v>59.508000000000003</v>
      </c>
      <c r="M112" s="26">
        <v>61.719000000000001</v>
      </c>
      <c r="N112" s="26">
        <v>58.543999999999997</v>
      </c>
      <c r="O112" s="26">
        <v>64.141999999999996</v>
      </c>
      <c r="P112" s="26">
        <v>67.325999999999993</v>
      </c>
      <c r="Q112" s="26">
        <v>69.02</v>
      </c>
      <c r="R112" s="26">
        <v>68.77</v>
      </c>
      <c r="S112" s="26">
        <v>67.998999999999995</v>
      </c>
      <c r="T112" s="26">
        <v>69.397999999999996</v>
      </c>
      <c r="U112" s="26">
        <v>70.367999999999995</v>
      </c>
    </row>
    <row r="113" spans="1:21" ht="12" x14ac:dyDescent="0.2">
      <c r="A113" s="1">
        <v>96</v>
      </c>
      <c r="B113" s="2" t="s">
        <v>22</v>
      </c>
      <c r="C113" s="15" t="s">
        <v>141</v>
      </c>
      <c r="D113" s="21"/>
      <c r="E113" s="21">
        <v>376</v>
      </c>
      <c r="F113" s="2" t="s">
        <v>73</v>
      </c>
      <c r="G113" s="21">
        <v>922</v>
      </c>
      <c r="H113" s="26">
        <v>68.87</v>
      </c>
      <c r="I113" s="26">
        <v>70.040999999999997</v>
      </c>
      <c r="J113" s="26">
        <v>70.972999999999999</v>
      </c>
      <c r="K113" s="26">
        <v>71.77</v>
      </c>
      <c r="L113" s="26">
        <v>72.569000000000003</v>
      </c>
      <c r="M113" s="26">
        <v>73.522999999999996</v>
      </c>
      <c r="N113" s="26">
        <v>74.625</v>
      </c>
      <c r="O113" s="26">
        <v>75.935000000000002</v>
      </c>
      <c r="P113" s="26">
        <v>77.200999999999993</v>
      </c>
      <c r="Q113" s="26">
        <v>78.311999999999998</v>
      </c>
      <c r="R113" s="26">
        <v>79.558000000000007</v>
      </c>
      <c r="S113" s="26">
        <v>80.936999999999998</v>
      </c>
      <c r="T113" s="26">
        <v>81.906000000000006</v>
      </c>
      <c r="U113" s="26">
        <v>82.738</v>
      </c>
    </row>
    <row r="114" spans="1:21" ht="12" x14ac:dyDescent="0.2">
      <c r="A114" s="1">
        <v>97</v>
      </c>
      <c r="B114" s="2" t="s">
        <v>22</v>
      </c>
      <c r="C114" s="15" t="s">
        <v>142</v>
      </c>
      <c r="D114" s="21"/>
      <c r="E114" s="21">
        <v>400</v>
      </c>
      <c r="F114" s="2" t="s">
        <v>73</v>
      </c>
      <c r="G114" s="21">
        <v>922</v>
      </c>
      <c r="H114" s="26">
        <v>46.484999999999999</v>
      </c>
      <c r="I114" s="26">
        <v>50.649000000000001</v>
      </c>
      <c r="J114" s="26">
        <v>54.593000000000004</v>
      </c>
      <c r="K114" s="26">
        <v>58.383000000000003</v>
      </c>
      <c r="L114" s="26">
        <v>61.85</v>
      </c>
      <c r="M114" s="26">
        <v>64.968000000000004</v>
      </c>
      <c r="N114" s="26">
        <v>67.251999999999995</v>
      </c>
      <c r="O114" s="26">
        <v>69.150999999999996</v>
      </c>
      <c r="P114" s="26">
        <v>70.429000000000002</v>
      </c>
      <c r="Q114" s="26">
        <v>71.278000000000006</v>
      </c>
      <c r="R114" s="26">
        <v>72.174999999999997</v>
      </c>
      <c r="S114" s="26">
        <v>73</v>
      </c>
      <c r="T114" s="26">
        <v>73.808999999999997</v>
      </c>
      <c r="U114" s="26">
        <v>74.326999999999998</v>
      </c>
    </row>
    <row r="115" spans="1:21" ht="12" x14ac:dyDescent="0.2">
      <c r="A115" s="1">
        <v>98</v>
      </c>
      <c r="B115" s="2" t="s">
        <v>22</v>
      </c>
      <c r="C115" s="15" t="s">
        <v>143</v>
      </c>
      <c r="D115" s="21"/>
      <c r="E115" s="21">
        <v>414</v>
      </c>
      <c r="F115" s="2" t="s">
        <v>73</v>
      </c>
      <c r="G115" s="21">
        <v>922</v>
      </c>
      <c r="H115" s="26">
        <v>53.555</v>
      </c>
      <c r="I115" s="26">
        <v>57.399000000000001</v>
      </c>
      <c r="J115" s="26">
        <v>61.191000000000003</v>
      </c>
      <c r="K115" s="26">
        <v>64.45</v>
      </c>
      <c r="L115" s="26">
        <v>66.778999999999996</v>
      </c>
      <c r="M115" s="26">
        <v>68.766999999999996</v>
      </c>
      <c r="N115" s="26">
        <v>70.492999999999995</v>
      </c>
      <c r="O115" s="26">
        <v>71.694000000000003</v>
      </c>
      <c r="P115" s="26">
        <v>72.491</v>
      </c>
      <c r="Q115" s="26">
        <v>72.968000000000004</v>
      </c>
      <c r="R115" s="26">
        <v>73.323999999999998</v>
      </c>
      <c r="S115" s="26">
        <v>73.847999999999999</v>
      </c>
      <c r="T115" s="26">
        <v>74.86</v>
      </c>
      <c r="U115" s="26">
        <v>75.328999999999994</v>
      </c>
    </row>
    <row r="116" spans="1:21" ht="12" x14ac:dyDescent="0.2">
      <c r="A116" s="1">
        <v>99</v>
      </c>
      <c r="B116" s="2" t="s">
        <v>22</v>
      </c>
      <c r="C116" s="15" t="s">
        <v>144</v>
      </c>
      <c r="D116" s="21"/>
      <c r="E116" s="21">
        <v>422</v>
      </c>
      <c r="F116" s="2" t="s">
        <v>73</v>
      </c>
      <c r="G116" s="21">
        <v>922</v>
      </c>
      <c r="H116" s="26">
        <v>60.465000000000003</v>
      </c>
      <c r="I116" s="26">
        <v>62.427999999999997</v>
      </c>
      <c r="J116" s="26">
        <v>64.009</v>
      </c>
      <c r="K116" s="26">
        <v>65.364999999999995</v>
      </c>
      <c r="L116" s="26">
        <v>66.694999999999993</v>
      </c>
      <c r="M116" s="26">
        <v>67.587999999999994</v>
      </c>
      <c r="N116" s="26">
        <v>68.366</v>
      </c>
      <c r="O116" s="26">
        <v>69.585999999999999</v>
      </c>
      <c r="P116" s="26">
        <v>71.099000000000004</v>
      </c>
      <c r="Q116" s="26">
        <v>73.289000000000001</v>
      </c>
      <c r="R116" s="26">
        <v>75.704999999999998</v>
      </c>
      <c r="S116" s="26">
        <v>77.784000000000006</v>
      </c>
      <c r="T116" s="26">
        <v>78.644000000000005</v>
      </c>
      <c r="U116" s="26">
        <v>78.822999999999993</v>
      </c>
    </row>
    <row r="117" spans="1:21" ht="12" x14ac:dyDescent="0.2">
      <c r="A117" s="1">
        <v>100</v>
      </c>
      <c r="B117" s="2" t="s">
        <v>22</v>
      </c>
      <c r="C117" s="15" t="s">
        <v>145</v>
      </c>
      <c r="D117" s="21"/>
      <c r="E117" s="21">
        <v>512</v>
      </c>
      <c r="F117" s="2" t="s">
        <v>73</v>
      </c>
      <c r="G117" s="21">
        <v>922</v>
      </c>
      <c r="H117" s="26">
        <v>36.054000000000002</v>
      </c>
      <c r="I117" s="26">
        <v>40.533999999999999</v>
      </c>
      <c r="J117" s="26">
        <v>44.71</v>
      </c>
      <c r="K117" s="26">
        <v>48.554000000000002</v>
      </c>
      <c r="L117" s="26">
        <v>52.256</v>
      </c>
      <c r="M117" s="26">
        <v>57.378</v>
      </c>
      <c r="N117" s="26">
        <v>61.924999999999997</v>
      </c>
      <c r="O117" s="26">
        <v>65.641000000000005</v>
      </c>
      <c r="P117" s="26">
        <v>68.513999999999996</v>
      </c>
      <c r="Q117" s="26">
        <v>70.929000000000002</v>
      </c>
      <c r="R117" s="26">
        <v>73.225999999999999</v>
      </c>
      <c r="S117" s="26">
        <v>75.06</v>
      </c>
      <c r="T117" s="26">
        <v>76.22</v>
      </c>
      <c r="U117" s="26">
        <v>77.531999999999996</v>
      </c>
    </row>
    <row r="118" spans="1:21" ht="12" x14ac:dyDescent="0.2">
      <c r="A118" s="1">
        <v>101</v>
      </c>
      <c r="B118" s="2" t="s">
        <v>22</v>
      </c>
      <c r="C118" s="15" t="s">
        <v>146</v>
      </c>
      <c r="D118" s="21"/>
      <c r="E118" s="21">
        <v>634</v>
      </c>
      <c r="F118" s="2" t="s">
        <v>73</v>
      </c>
      <c r="G118" s="21">
        <v>922</v>
      </c>
      <c r="H118" s="26">
        <v>55.26</v>
      </c>
      <c r="I118" s="26">
        <v>59.195</v>
      </c>
      <c r="J118" s="26">
        <v>62.948999999999998</v>
      </c>
      <c r="K118" s="26">
        <v>66.637</v>
      </c>
      <c r="L118" s="26">
        <v>69.47</v>
      </c>
      <c r="M118" s="26">
        <v>71.846000000000004</v>
      </c>
      <c r="N118" s="26">
        <v>73.745999999999995</v>
      </c>
      <c r="O118" s="26">
        <v>75.203999999999994</v>
      </c>
      <c r="P118" s="26">
        <v>76.337000000000003</v>
      </c>
      <c r="Q118" s="26">
        <v>77.116</v>
      </c>
      <c r="R118" s="26">
        <v>77.826999999999998</v>
      </c>
      <c r="S118" s="26">
        <v>78.686999999999998</v>
      </c>
      <c r="T118" s="26">
        <v>79.481999999999999</v>
      </c>
      <c r="U118" s="26">
        <v>80.021000000000001</v>
      </c>
    </row>
    <row r="119" spans="1:21" ht="12" x14ac:dyDescent="0.2">
      <c r="A119" s="1">
        <v>102</v>
      </c>
      <c r="B119" s="2" t="s">
        <v>22</v>
      </c>
      <c r="C119" s="15" t="s">
        <v>147</v>
      </c>
      <c r="D119" s="21"/>
      <c r="E119" s="21">
        <v>682</v>
      </c>
      <c r="F119" s="2" t="s">
        <v>73</v>
      </c>
      <c r="G119" s="21">
        <v>922</v>
      </c>
      <c r="H119" s="26">
        <v>41.942999999999998</v>
      </c>
      <c r="I119" s="26">
        <v>44.42</v>
      </c>
      <c r="J119" s="26">
        <v>46.985999999999997</v>
      </c>
      <c r="K119" s="26">
        <v>50.238</v>
      </c>
      <c r="L119" s="26">
        <v>55.463999999999999</v>
      </c>
      <c r="M119" s="26">
        <v>60.661999999999999</v>
      </c>
      <c r="N119" s="26">
        <v>64.736999999999995</v>
      </c>
      <c r="O119" s="26">
        <v>67.835999999999999</v>
      </c>
      <c r="P119" s="26">
        <v>70.108999999999995</v>
      </c>
      <c r="Q119" s="26">
        <v>71.902000000000001</v>
      </c>
      <c r="R119" s="26">
        <v>73.013999999999996</v>
      </c>
      <c r="S119" s="26">
        <v>73.460999999999999</v>
      </c>
      <c r="T119" s="26">
        <v>74.382000000000005</v>
      </c>
      <c r="U119" s="26">
        <v>74.900999999999996</v>
      </c>
    </row>
    <row r="120" spans="1:21" ht="12" x14ac:dyDescent="0.2">
      <c r="A120" s="1">
        <v>103</v>
      </c>
      <c r="B120" s="2" t="s">
        <v>22</v>
      </c>
      <c r="C120" s="15" t="s">
        <v>148</v>
      </c>
      <c r="D120" s="21">
        <v>7</v>
      </c>
      <c r="E120" s="21">
        <v>275</v>
      </c>
      <c r="F120" s="2" t="s">
        <v>73</v>
      </c>
      <c r="G120" s="21">
        <v>922</v>
      </c>
      <c r="H120" s="26">
        <v>46.6</v>
      </c>
      <c r="I120" s="26">
        <v>48.225999999999999</v>
      </c>
      <c r="J120" s="26">
        <v>50.756</v>
      </c>
      <c r="K120" s="26">
        <v>54.088000000000001</v>
      </c>
      <c r="L120" s="26">
        <v>57.444000000000003</v>
      </c>
      <c r="M120" s="26">
        <v>60.658000000000001</v>
      </c>
      <c r="N120" s="26">
        <v>64.212000000000003</v>
      </c>
      <c r="O120" s="26">
        <v>66.948999999999998</v>
      </c>
      <c r="P120" s="26">
        <v>68.945999999999998</v>
      </c>
      <c r="Q120" s="26">
        <v>70.424999999999997</v>
      </c>
      <c r="R120" s="26">
        <v>71.528999999999996</v>
      </c>
      <c r="S120" s="26">
        <v>72.453000000000003</v>
      </c>
      <c r="T120" s="26">
        <v>73.091999999999999</v>
      </c>
      <c r="U120" s="26">
        <v>73.816000000000003</v>
      </c>
    </row>
    <row r="121" spans="1:21" ht="12" x14ac:dyDescent="0.2">
      <c r="A121" s="1">
        <v>104</v>
      </c>
      <c r="B121" s="2" t="s">
        <v>22</v>
      </c>
      <c r="C121" s="15" t="s">
        <v>149</v>
      </c>
      <c r="D121" s="21"/>
      <c r="E121" s="21">
        <v>760</v>
      </c>
      <c r="F121" s="2" t="s">
        <v>73</v>
      </c>
      <c r="G121" s="21">
        <v>922</v>
      </c>
      <c r="H121" s="26">
        <v>47.597999999999999</v>
      </c>
      <c r="I121" s="26">
        <v>50.518999999999998</v>
      </c>
      <c r="J121" s="26">
        <v>53.493000000000002</v>
      </c>
      <c r="K121" s="26">
        <v>56.845999999999997</v>
      </c>
      <c r="L121" s="26">
        <v>60.792000000000002</v>
      </c>
      <c r="M121" s="26">
        <v>64.215000000000003</v>
      </c>
      <c r="N121" s="26">
        <v>67.176000000000002</v>
      </c>
      <c r="O121" s="26">
        <v>69.632999999999996</v>
      </c>
      <c r="P121" s="26">
        <v>71.284000000000006</v>
      </c>
      <c r="Q121" s="26">
        <v>72.539000000000001</v>
      </c>
      <c r="R121" s="26">
        <v>73.582999999999998</v>
      </c>
      <c r="S121" s="26">
        <v>74.451999999999998</v>
      </c>
      <c r="T121" s="26">
        <v>69.873000000000005</v>
      </c>
      <c r="U121" s="26">
        <v>71.319999999999993</v>
      </c>
    </row>
    <row r="122" spans="1:21" ht="12" x14ac:dyDescent="0.2">
      <c r="A122" s="1">
        <v>105</v>
      </c>
      <c r="B122" s="2" t="s">
        <v>22</v>
      </c>
      <c r="C122" s="15" t="s">
        <v>150</v>
      </c>
      <c r="D122" s="21"/>
      <c r="E122" s="21">
        <v>792</v>
      </c>
      <c r="F122" s="2" t="s">
        <v>73</v>
      </c>
      <c r="G122" s="21">
        <v>922</v>
      </c>
      <c r="H122" s="26">
        <v>41.009</v>
      </c>
      <c r="I122" s="26">
        <v>43.665999999999997</v>
      </c>
      <c r="J122" s="26">
        <v>47.213999999999999</v>
      </c>
      <c r="K122" s="26">
        <v>50.776000000000003</v>
      </c>
      <c r="L122" s="26">
        <v>53.753</v>
      </c>
      <c r="M122" s="26">
        <v>57.045000000000002</v>
      </c>
      <c r="N122" s="26">
        <v>60.216000000000001</v>
      </c>
      <c r="O122" s="26">
        <v>63.040999999999997</v>
      </c>
      <c r="P122" s="26">
        <v>65.494</v>
      </c>
      <c r="Q122" s="26">
        <v>68.489999999999995</v>
      </c>
      <c r="R122" s="26">
        <v>71.372</v>
      </c>
      <c r="S122" s="26">
        <v>73.37</v>
      </c>
      <c r="T122" s="26">
        <v>75.591999999999999</v>
      </c>
      <c r="U122" s="26">
        <v>77.307000000000002</v>
      </c>
    </row>
    <row r="123" spans="1:21" ht="12" x14ac:dyDescent="0.2">
      <c r="A123" s="1">
        <v>106</v>
      </c>
      <c r="B123" s="2" t="s">
        <v>22</v>
      </c>
      <c r="C123" s="15" t="s">
        <v>151</v>
      </c>
      <c r="D123" s="21"/>
      <c r="E123" s="21">
        <v>784</v>
      </c>
      <c r="F123" s="2" t="s">
        <v>73</v>
      </c>
      <c r="G123" s="21">
        <v>922</v>
      </c>
      <c r="H123" s="26">
        <v>43.863</v>
      </c>
      <c r="I123" s="26">
        <v>48.942</v>
      </c>
      <c r="J123" s="26">
        <v>54.084000000000003</v>
      </c>
      <c r="K123" s="26">
        <v>58.857999999999997</v>
      </c>
      <c r="L123" s="26">
        <v>63.360999999999997</v>
      </c>
      <c r="M123" s="26">
        <v>66.817999999999998</v>
      </c>
      <c r="N123" s="26">
        <v>69.350999999999999</v>
      </c>
      <c r="O123" s="26">
        <v>71.191999999999993</v>
      </c>
      <c r="P123" s="26">
        <v>72.578999999999994</v>
      </c>
      <c r="Q123" s="26">
        <v>73.762</v>
      </c>
      <c r="R123" s="26">
        <v>74.861999999999995</v>
      </c>
      <c r="S123" s="26">
        <v>75.863</v>
      </c>
      <c r="T123" s="26">
        <v>76.792000000000002</v>
      </c>
      <c r="U123" s="26">
        <v>77.745000000000005</v>
      </c>
    </row>
    <row r="124" spans="1:21" ht="12" x14ac:dyDescent="0.2">
      <c r="A124" s="1">
        <v>107</v>
      </c>
      <c r="B124" s="2" t="s">
        <v>22</v>
      </c>
      <c r="C124" s="15" t="s">
        <v>152</v>
      </c>
      <c r="D124" s="21"/>
      <c r="E124" s="21">
        <v>887</v>
      </c>
      <c r="F124" s="2" t="s">
        <v>73</v>
      </c>
      <c r="G124" s="21">
        <v>922</v>
      </c>
      <c r="H124" s="26">
        <v>29.233000000000001</v>
      </c>
      <c r="I124" s="26">
        <v>29.695</v>
      </c>
      <c r="J124" s="26">
        <v>30.657</v>
      </c>
      <c r="K124" s="26">
        <v>34.356999999999999</v>
      </c>
      <c r="L124" s="26">
        <v>39.606999999999999</v>
      </c>
      <c r="M124" s="26">
        <v>45.28</v>
      </c>
      <c r="N124" s="26">
        <v>51.582000000000001</v>
      </c>
      <c r="O124" s="26">
        <v>56.021999999999998</v>
      </c>
      <c r="P124" s="26">
        <v>58.186</v>
      </c>
      <c r="Q124" s="26">
        <v>59.496000000000002</v>
      </c>
      <c r="R124" s="26">
        <v>62.061</v>
      </c>
      <c r="S124" s="26">
        <v>64.706000000000003</v>
      </c>
      <c r="T124" s="26">
        <v>65.995000000000005</v>
      </c>
      <c r="U124" s="26">
        <v>66.033000000000001</v>
      </c>
    </row>
    <row r="125" spans="1:21" ht="12" x14ac:dyDescent="0.2">
      <c r="A125" s="9">
        <v>108</v>
      </c>
      <c r="B125" s="10" t="s">
        <v>22</v>
      </c>
      <c r="C125" s="11" t="s">
        <v>297</v>
      </c>
      <c r="D125" s="23"/>
      <c r="E125" s="23">
        <v>921</v>
      </c>
      <c r="F125" s="10" t="s">
        <v>69</v>
      </c>
      <c r="G125" s="23">
        <v>1828</v>
      </c>
      <c r="H125" s="28">
        <v>37.7695752897503</v>
      </c>
      <c r="I125" s="28">
        <v>40.944601884961401</v>
      </c>
      <c r="J125" s="28">
        <v>44.054132961853803</v>
      </c>
      <c r="K125" s="28">
        <v>47.1358558314002</v>
      </c>
      <c r="L125" s="28">
        <v>49.781558861332002</v>
      </c>
      <c r="M125" s="28">
        <v>53.066530649737402</v>
      </c>
      <c r="N125" s="28">
        <v>55.167639504255199</v>
      </c>
      <c r="O125" s="28">
        <v>57.328438996858097</v>
      </c>
      <c r="P125" s="28">
        <v>59.784172038041397</v>
      </c>
      <c r="Q125" s="28">
        <v>61.965351231537902</v>
      </c>
      <c r="R125" s="28">
        <v>63.996401507889203</v>
      </c>
      <c r="S125" s="28">
        <v>65.919156210216698</v>
      </c>
      <c r="T125" s="28">
        <v>68.040068210979399</v>
      </c>
      <c r="U125" s="28">
        <v>69.484387707990805</v>
      </c>
    </row>
    <row r="126" spans="1:21" ht="12" x14ac:dyDescent="0.2">
      <c r="A126" s="12">
        <v>109</v>
      </c>
      <c r="B126" s="13" t="s">
        <v>22</v>
      </c>
      <c r="C126" s="14" t="s">
        <v>153</v>
      </c>
      <c r="D126" s="24"/>
      <c r="E126" s="24">
        <v>5500</v>
      </c>
      <c r="F126" s="13" t="s">
        <v>71</v>
      </c>
      <c r="G126" s="24">
        <v>921</v>
      </c>
      <c r="H126" s="29">
        <v>54.231833020183998</v>
      </c>
      <c r="I126" s="29">
        <v>56.241080153111199</v>
      </c>
      <c r="J126" s="29">
        <v>58.2416918531638</v>
      </c>
      <c r="K126" s="29">
        <v>60.166319417586003</v>
      </c>
      <c r="L126" s="29">
        <v>61.734210641372997</v>
      </c>
      <c r="M126" s="29">
        <v>62.811804733593</v>
      </c>
      <c r="N126" s="29">
        <v>64.139169945635899</v>
      </c>
      <c r="O126" s="29">
        <v>65.6889306050019</v>
      </c>
      <c r="P126" s="29">
        <v>64.5431132934809</v>
      </c>
      <c r="Q126" s="29">
        <v>63.928175019519301</v>
      </c>
      <c r="R126" s="29">
        <v>65.632071870629403</v>
      </c>
      <c r="S126" s="29">
        <v>67.450916620190398</v>
      </c>
      <c r="T126" s="29">
        <v>69.518228967554506</v>
      </c>
      <c r="U126" s="29">
        <v>71.640992057930205</v>
      </c>
    </row>
    <row r="127" spans="1:21" ht="12" x14ac:dyDescent="0.2">
      <c r="A127" s="1">
        <v>110</v>
      </c>
      <c r="B127" s="2" t="s">
        <v>22</v>
      </c>
      <c r="C127" s="15" t="s">
        <v>154</v>
      </c>
      <c r="D127" s="21"/>
      <c r="E127" s="21">
        <v>398</v>
      </c>
      <c r="F127" s="2" t="s">
        <v>73</v>
      </c>
      <c r="G127" s="21">
        <v>5500</v>
      </c>
      <c r="H127" s="26">
        <v>55.084000000000003</v>
      </c>
      <c r="I127" s="26">
        <v>57.317999999999998</v>
      </c>
      <c r="J127" s="26">
        <v>59.505000000000003</v>
      </c>
      <c r="K127" s="26">
        <v>61.661000000000001</v>
      </c>
      <c r="L127" s="26">
        <v>63.256</v>
      </c>
      <c r="M127" s="26">
        <v>64.307000000000002</v>
      </c>
      <c r="N127" s="26">
        <v>65.885000000000005</v>
      </c>
      <c r="O127" s="26">
        <v>67.498999999999995</v>
      </c>
      <c r="P127" s="26">
        <v>65.450999999999993</v>
      </c>
      <c r="Q127" s="26">
        <v>62.963000000000001</v>
      </c>
      <c r="R127" s="26">
        <v>64.588999999999999</v>
      </c>
      <c r="S127" s="26">
        <v>66.075999999999993</v>
      </c>
      <c r="T127" s="26">
        <v>69.066999999999993</v>
      </c>
      <c r="U127" s="26">
        <v>73.224999999999994</v>
      </c>
    </row>
    <row r="128" spans="1:21" ht="12" x14ac:dyDescent="0.2">
      <c r="A128" s="1">
        <v>111</v>
      </c>
      <c r="B128" s="2" t="s">
        <v>22</v>
      </c>
      <c r="C128" s="15" t="s">
        <v>155</v>
      </c>
      <c r="D128" s="21"/>
      <c r="E128" s="21">
        <v>417</v>
      </c>
      <c r="F128" s="2" t="s">
        <v>73</v>
      </c>
      <c r="G128" s="21">
        <v>5500</v>
      </c>
      <c r="H128" s="26">
        <v>52.825000000000003</v>
      </c>
      <c r="I128" s="26">
        <v>55.09</v>
      </c>
      <c r="J128" s="26">
        <v>57.348999999999997</v>
      </c>
      <c r="K128" s="26">
        <v>59.57</v>
      </c>
      <c r="L128" s="26">
        <v>61.262</v>
      </c>
      <c r="M128" s="26">
        <v>62.395000000000003</v>
      </c>
      <c r="N128" s="26">
        <v>64.031999999999996</v>
      </c>
      <c r="O128" s="26">
        <v>66.072999999999993</v>
      </c>
      <c r="P128" s="26">
        <v>66.25</v>
      </c>
      <c r="Q128" s="26">
        <v>65.929000000000002</v>
      </c>
      <c r="R128" s="26">
        <v>66.896000000000001</v>
      </c>
      <c r="S128" s="26">
        <v>67.474000000000004</v>
      </c>
      <c r="T128" s="26">
        <v>70.272000000000006</v>
      </c>
      <c r="U128" s="26">
        <v>71.182000000000002</v>
      </c>
    </row>
    <row r="129" spans="1:21" ht="12" x14ac:dyDescent="0.2">
      <c r="A129" s="1">
        <v>112</v>
      </c>
      <c r="B129" s="2" t="s">
        <v>22</v>
      </c>
      <c r="C129" s="15" t="s">
        <v>156</v>
      </c>
      <c r="D129" s="21"/>
      <c r="E129" s="21">
        <v>762</v>
      </c>
      <c r="F129" s="2" t="s">
        <v>73</v>
      </c>
      <c r="G129" s="21">
        <v>5500</v>
      </c>
      <c r="H129" s="26">
        <v>48.197000000000003</v>
      </c>
      <c r="I129" s="26">
        <v>49.811999999999998</v>
      </c>
      <c r="J129" s="26">
        <v>51.411000000000001</v>
      </c>
      <c r="K129" s="26">
        <v>52.99</v>
      </c>
      <c r="L129" s="26">
        <v>55.048000000000002</v>
      </c>
      <c r="M129" s="26">
        <v>56.831000000000003</v>
      </c>
      <c r="N129" s="26">
        <v>57.448999999999998</v>
      </c>
      <c r="O129" s="26">
        <v>59.854999999999997</v>
      </c>
      <c r="P129" s="26">
        <v>57.798000000000002</v>
      </c>
      <c r="Q129" s="26">
        <v>60.091999999999999</v>
      </c>
      <c r="R129" s="26">
        <v>64.08</v>
      </c>
      <c r="S129" s="26">
        <v>67.730999999999995</v>
      </c>
      <c r="T129" s="26">
        <v>69.388000000000005</v>
      </c>
      <c r="U129" s="26">
        <v>70.77</v>
      </c>
    </row>
    <row r="130" spans="1:21" ht="12" x14ac:dyDescent="0.2">
      <c r="A130" s="1">
        <v>113</v>
      </c>
      <c r="B130" s="2" t="s">
        <v>22</v>
      </c>
      <c r="C130" s="15" t="s">
        <v>157</v>
      </c>
      <c r="D130" s="21"/>
      <c r="E130" s="21">
        <v>795</v>
      </c>
      <c r="F130" s="2" t="s">
        <v>73</v>
      </c>
      <c r="G130" s="21">
        <v>5500</v>
      </c>
      <c r="H130" s="26">
        <v>51.286000000000001</v>
      </c>
      <c r="I130" s="26">
        <v>53.414999999999999</v>
      </c>
      <c r="J130" s="26">
        <v>55.518000000000001</v>
      </c>
      <c r="K130" s="26">
        <v>57.613</v>
      </c>
      <c r="L130" s="26">
        <v>59.173999999999999</v>
      </c>
      <c r="M130" s="26">
        <v>60.222999999999999</v>
      </c>
      <c r="N130" s="26">
        <v>61.767000000000003</v>
      </c>
      <c r="O130" s="26">
        <v>62.835000000000001</v>
      </c>
      <c r="P130" s="26">
        <v>62.697000000000003</v>
      </c>
      <c r="Q130" s="26">
        <v>63.182000000000002</v>
      </c>
      <c r="R130" s="26">
        <v>64.224999999999994</v>
      </c>
      <c r="S130" s="26">
        <v>65.867999999999995</v>
      </c>
      <c r="T130" s="26">
        <v>67.302000000000007</v>
      </c>
      <c r="U130" s="26">
        <v>67.983000000000004</v>
      </c>
    </row>
    <row r="131" spans="1:21" ht="12" x14ac:dyDescent="0.2">
      <c r="A131" s="1">
        <v>114</v>
      </c>
      <c r="B131" s="2" t="s">
        <v>22</v>
      </c>
      <c r="C131" s="15" t="s">
        <v>158</v>
      </c>
      <c r="D131" s="21"/>
      <c r="E131" s="21">
        <v>860</v>
      </c>
      <c r="F131" s="2" t="s">
        <v>73</v>
      </c>
      <c r="G131" s="21">
        <v>5500</v>
      </c>
      <c r="H131" s="26">
        <v>56.064999999999998</v>
      </c>
      <c r="I131" s="26">
        <v>57.91</v>
      </c>
      <c r="J131" s="26">
        <v>59.76</v>
      </c>
      <c r="K131" s="26">
        <v>61.616</v>
      </c>
      <c r="L131" s="26">
        <v>63.033999999999999</v>
      </c>
      <c r="M131" s="26">
        <v>64.004999999999995</v>
      </c>
      <c r="N131" s="26">
        <v>65.302999999999997</v>
      </c>
      <c r="O131" s="26">
        <v>66.575000000000003</v>
      </c>
      <c r="P131" s="26">
        <v>66.266000000000005</v>
      </c>
      <c r="Q131" s="26">
        <v>66.721000000000004</v>
      </c>
      <c r="R131" s="26">
        <v>67.733999999999995</v>
      </c>
      <c r="S131" s="26">
        <v>69.102000000000004</v>
      </c>
      <c r="T131" s="26">
        <v>70.228999999999999</v>
      </c>
      <c r="U131" s="26">
        <v>71.531999999999996</v>
      </c>
    </row>
    <row r="132" spans="1:21" ht="12" x14ac:dyDescent="0.2">
      <c r="A132" s="12">
        <v>115</v>
      </c>
      <c r="B132" s="13" t="s">
        <v>22</v>
      </c>
      <c r="C132" s="14" t="s">
        <v>159</v>
      </c>
      <c r="D132" s="24"/>
      <c r="E132" s="24">
        <v>5501</v>
      </c>
      <c r="F132" s="13" t="s">
        <v>71</v>
      </c>
      <c r="G132" s="24">
        <v>921</v>
      </c>
      <c r="H132" s="29">
        <v>37.326999066380402</v>
      </c>
      <c r="I132" s="29">
        <v>40.468998950489102</v>
      </c>
      <c r="J132" s="29">
        <v>43.558438177148901</v>
      </c>
      <c r="K132" s="29">
        <v>46.657651776008898</v>
      </c>
      <c r="L132" s="29">
        <v>49.330273398939703</v>
      </c>
      <c r="M132" s="29">
        <v>52.688768210335503</v>
      </c>
      <c r="N132" s="29">
        <v>54.8156885037289</v>
      </c>
      <c r="O132" s="29">
        <v>56.995727043509703</v>
      </c>
      <c r="P132" s="29">
        <v>59.589551950086602</v>
      </c>
      <c r="Q132" s="29">
        <v>61.894826368097903</v>
      </c>
      <c r="R132" s="29">
        <v>63.944749957486103</v>
      </c>
      <c r="S132" s="29">
        <v>65.866497040439</v>
      </c>
      <c r="T132" s="29">
        <v>67.981464579963799</v>
      </c>
      <c r="U132" s="29">
        <v>69.394304257789301</v>
      </c>
    </row>
    <row r="133" spans="1:21" ht="12" x14ac:dyDescent="0.2">
      <c r="A133" s="1">
        <v>116</v>
      </c>
      <c r="B133" s="2" t="s">
        <v>22</v>
      </c>
      <c r="C133" s="15" t="s">
        <v>160</v>
      </c>
      <c r="D133" s="21"/>
      <c r="E133" s="21">
        <v>4</v>
      </c>
      <c r="F133" s="2" t="s">
        <v>73</v>
      </c>
      <c r="G133" s="21">
        <v>5501</v>
      </c>
      <c r="H133" s="26">
        <v>28.611999999999998</v>
      </c>
      <c r="I133" s="26">
        <v>31.132000000000001</v>
      </c>
      <c r="J133" s="26">
        <v>33.744</v>
      </c>
      <c r="K133" s="26">
        <v>36.152000000000001</v>
      </c>
      <c r="L133" s="26">
        <v>38.741999999999997</v>
      </c>
      <c r="M133" s="26">
        <v>41.631</v>
      </c>
      <c r="N133" s="26">
        <v>44.966999999999999</v>
      </c>
      <c r="O133" s="26">
        <v>48.563000000000002</v>
      </c>
      <c r="P133" s="26">
        <v>51.962000000000003</v>
      </c>
      <c r="Q133" s="26">
        <v>54.67</v>
      </c>
      <c r="R133" s="26">
        <v>56.996000000000002</v>
      </c>
      <c r="S133" s="26">
        <v>59.631999999999998</v>
      </c>
      <c r="T133" s="26">
        <v>62.320999999999998</v>
      </c>
      <c r="U133" s="26">
        <v>64.278999999999996</v>
      </c>
    </row>
    <row r="134" spans="1:21" ht="12" x14ac:dyDescent="0.2">
      <c r="A134" s="1">
        <v>117</v>
      </c>
      <c r="B134" s="2" t="s">
        <v>22</v>
      </c>
      <c r="C134" s="15" t="s">
        <v>161</v>
      </c>
      <c r="D134" s="21"/>
      <c r="E134" s="21">
        <v>50</v>
      </c>
      <c r="F134" s="2" t="s">
        <v>73</v>
      </c>
      <c r="G134" s="21">
        <v>5501</v>
      </c>
      <c r="H134" s="26">
        <v>40.542000000000002</v>
      </c>
      <c r="I134" s="26">
        <v>43.860999999999997</v>
      </c>
      <c r="J134" s="26">
        <v>46.661000000000001</v>
      </c>
      <c r="K134" s="26">
        <v>48.628999999999998</v>
      </c>
      <c r="L134" s="26">
        <v>45.81</v>
      </c>
      <c r="M134" s="26">
        <v>51.570999999999998</v>
      </c>
      <c r="N134" s="26">
        <v>53.841999999999999</v>
      </c>
      <c r="O134" s="26">
        <v>56.704000000000001</v>
      </c>
      <c r="P134" s="26">
        <v>59.902000000000001</v>
      </c>
      <c r="Q134" s="26">
        <v>64.009</v>
      </c>
      <c r="R134" s="26">
        <v>66.600999999999999</v>
      </c>
      <c r="S134" s="26">
        <v>68.834000000000003</v>
      </c>
      <c r="T134" s="26">
        <v>70.792000000000002</v>
      </c>
      <c r="U134" s="26">
        <v>72.150000000000006</v>
      </c>
    </row>
    <row r="135" spans="1:21" ht="12" x14ac:dyDescent="0.2">
      <c r="A135" s="1">
        <v>118</v>
      </c>
      <c r="B135" s="2" t="s">
        <v>22</v>
      </c>
      <c r="C135" s="15" t="s">
        <v>162</v>
      </c>
      <c r="D135" s="21"/>
      <c r="E135" s="21">
        <v>64</v>
      </c>
      <c r="F135" s="2" t="s">
        <v>73</v>
      </c>
      <c r="G135" s="21">
        <v>5501</v>
      </c>
      <c r="H135" s="26">
        <v>32.264000000000003</v>
      </c>
      <c r="I135" s="26">
        <v>33.777000000000001</v>
      </c>
      <c r="J135" s="26">
        <v>35.466999999999999</v>
      </c>
      <c r="K135" s="26">
        <v>38.203000000000003</v>
      </c>
      <c r="L135" s="26">
        <v>41.064</v>
      </c>
      <c r="M135" s="26">
        <v>43.686999999999998</v>
      </c>
      <c r="N135" s="26">
        <v>47.39</v>
      </c>
      <c r="O135" s="26">
        <v>50.981999999999999</v>
      </c>
      <c r="P135" s="26">
        <v>54.805999999999997</v>
      </c>
      <c r="Q135" s="26">
        <v>58.582000000000001</v>
      </c>
      <c r="R135" s="26">
        <v>63.189</v>
      </c>
      <c r="S135" s="26">
        <v>67.046999999999997</v>
      </c>
      <c r="T135" s="26">
        <v>69.409000000000006</v>
      </c>
      <c r="U135" s="26">
        <v>71.283000000000001</v>
      </c>
    </row>
    <row r="136" spans="1:21" ht="12" x14ac:dyDescent="0.2">
      <c r="A136" s="1">
        <v>119</v>
      </c>
      <c r="B136" s="2" t="s">
        <v>22</v>
      </c>
      <c r="C136" s="15" t="s">
        <v>163</v>
      </c>
      <c r="D136" s="21"/>
      <c r="E136" s="21">
        <v>356</v>
      </c>
      <c r="F136" s="2" t="s">
        <v>73</v>
      </c>
      <c r="G136" s="21">
        <v>5501</v>
      </c>
      <c r="H136" s="26">
        <v>36.981000000000002</v>
      </c>
      <c r="I136" s="26">
        <v>39.933</v>
      </c>
      <c r="J136" s="26">
        <v>42.944000000000003</v>
      </c>
      <c r="K136" s="26">
        <v>46.097000000000001</v>
      </c>
      <c r="L136" s="26">
        <v>49.372</v>
      </c>
      <c r="M136" s="26">
        <v>52.514000000000003</v>
      </c>
      <c r="N136" s="26">
        <v>54.908999999999999</v>
      </c>
      <c r="O136" s="26">
        <v>56.692999999999998</v>
      </c>
      <c r="P136" s="26">
        <v>59.118000000000002</v>
      </c>
      <c r="Q136" s="26">
        <v>61.465000000000003</v>
      </c>
      <c r="R136" s="26">
        <v>63.497</v>
      </c>
      <c r="S136" s="26">
        <v>65.528000000000006</v>
      </c>
      <c r="T136" s="26">
        <v>67.774000000000001</v>
      </c>
      <c r="U136" s="26">
        <v>69.272000000000006</v>
      </c>
    </row>
    <row r="137" spans="1:21" ht="12" x14ac:dyDescent="0.2">
      <c r="A137" s="1">
        <v>120</v>
      </c>
      <c r="B137" s="2" t="s">
        <v>22</v>
      </c>
      <c r="C137" s="15" t="s">
        <v>164</v>
      </c>
      <c r="D137" s="21"/>
      <c r="E137" s="21">
        <v>364</v>
      </c>
      <c r="F137" s="2" t="s">
        <v>73</v>
      </c>
      <c r="G137" s="21">
        <v>5501</v>
      </c>
      <c r="H137" s="26">
        <v>40.588999999999999</v>
      </c>
      <c r="I137" s="26">
        <v>43.502000000000002</v>
      </c>
      <c r="J137" s="26">
        <v>46.377000000000002</v>
      </c>
      <c r="K137" s="26">
        <v>49.177999999999997</v>
      </c>
      <c r="L137" s="26">
        <v>52.664999999999999</v>
      </c>
      <c r="M137" s="26">
        <v>56.707000000000001</v>
      </c>
      <c r="N137" s="26">
        <v>52.104999999999997</v>
      </c>
      <c r="O137" s="26">
        <v>59.972000000000001</v>
      </c>
      <c r="P137" s="26">
        <v>66.909000000000006</v>
      </c>
      <c r="Q137" s="26">
        <v>69.087000000000003</v>
      </c>
      <c r="R137" s="26">
        <v>71.147000000000006</v>
      </c>
      <c r="S137" s="26">
        <v>72.72</v>
      </c>
      <c r="T137" s="26">
        <v>75.043999999999997</v>
      </c>
      <c r="U137" s="26">
        <v>76.346000000000004</v>
      </c>
    </row>
    <row r="138" spans="1:21" ht="12" x14ac:dyDescent="0.2">
      <c r="A138" s="1">
        <v>121</v>
      </c>
      <c r="B138" s="2" t="s">
        <v>22</v>
      </c>
      <c r="C138" s="15" t="s">
        <v>165</v>
      </c>
      <c r="D138" s="21"/>
      <c r="E138" s="21">
        <v>462</v>
      </c>
      <c r="F138" s="2" t="s">
        <v>73</v>
      </c>
      <c r="G138" s="21">
        <v>5501</v>
      </c>
      <c r="H138" s="26">
        <v>34.445999999999998</v>
      </c>
      <c r="I138" s="26">
        <v>36.055</v>
      </c>
      <c r="J138" s="26">
        <v>38.920999999999999</v>
      </c>
      <c r="K138" s="26">
        <v>42.347999999999999</v>
      </c>
      <c r="L138" s="26">
        <v>46.101999999999997</v>
      </c>
      <c r="M138" s="26">
        <v>50.566000000000003</v>
      </c>
      <c r="N138" s="26">
        <v>55.445999999999998</v>
      </c>
      <c r="O138" s="26">
        <v>59.335000000000001</v>
      </c>
      <c r="P138" s="26">
        <v>63.77</v>
      </c>
      <c r="Q138" s="26">
        <v>68.016000000000005</v>
      </c>
      <c r="R138" s="26">
        <v>72.090999999999994</v>
      </c>
      <c r="S138" s="26">
        <v>74.813000000000002</v>
      </c>
      <c r="T138" s="26">
        <v>76.820999999999998</v>
      </c>
      <c r="U138" s="26">
        <v>78.465999999999994</v>
      </c>
    </row>
    <row r="139" spans="1:21" ht="12" x14ac:dyDescent="0.2">
      <c r="A139" s="1">
        <v>122</v>
      </c>
      <c r="B139" s="2" t="s">
        <v>22</v>
      </c>
      <c r="C139" s="15" t="s">
        <v>166</v>
      </c>
      <c r="D139" s="21"/>
      <c r="E139" s="21">
        <v>524</v>
      </c>
      <c r="F139" s="2" t="s">
        <v>73</v>
      </c>
      <c r="G139" s="21">
        <v>5501</v>
      </c>
      <c r="H139" s="26">
        <v>34.530999999999999</v>
      </c>
      <c r="I139" s="26">
        <v>34.975999999999999</v>
      </c>
      <c r="J139" s="26">
        <v>36.572000000000003</v>
      </c>
      <c r="K139" s="26">
        <v>39.44</v>
      </c>
      <c r="L139" s="26">
        <v>42.33</v>
      </c>
      <c r="M139" s="26">
        <v>45.177999999999997</v>
      </c>
      <c r="N139" s="26">
        <v>48.517000000000003</v>
      </c>
      <c r="O139" s="26">
        <v>52.276000000000003</v>
      </c>
      <c r="P139" s="26">
        <v>56.558</v>
      </c>
      <c r="Q139" s="26">
        <v>60.499000000000002</v>
      </c>
      <c r="R139" s="26">
        <v>63.866</v>
      </c>
      <c r="S139" s="26">
        <v>66.466999999999999</v>
      </c>
      <c r="T139" s="26">
        <v>68.61</v>
      </c>
      <c r="U139" s="26">
        <v>70.305999999999997</v>
      </c>
    </row>
    <row r="140" spans="1:21" ht="12" x14ac:dyDescent="0.2">
      <c r="A140" s="1">
        <v>123</v>
      </c>
      <c r="B140" s="2" t="s">
        <v>22</v>
      </c>
      <c r="C140" s="15" t="s">
        <v>167</v>
      </c>
      <c r="D140" s="21"/>
      <c r="E140" s="21">
        <v>586</v>
      </c>
      <c r="F140" s="2" t="s">
        <v>73</v>
      </c>
      <c r="G140" s="21">
        <v>5501</v>
      </c>
      <c r="H140" s="26">
        <v>37.450000000000003</v>
      </c>
      <c r="I140" s="26">
        <v>42.863</v>
      </c>
      <c r="J140" s="26">
        <v>47.453000000000003</v>
      </c>
      <c r="K140" s="26">
        <v>51.106000000000002</v>
      </c>
      <c r="L140" s="26">
        <v>53.933</v>
      </c>
      <c r="M140" s="26">
        <v>55.951999999999998</v>
      </c>
      <c r="N140" s="26">
        <v>57.703000000000003</v>
      </c>
      <c r="O140" s="26">
        <v>59.332999999999998</v>
      </c>
      <c r="P140" s="26">
        <v>60.82</v>
      </c>
      <c r="Q140" s="26">
        <v>62.156999999999996</v>
      </c>
      <c r="R140" s="26">
        <v>63.442</v>
      </c>
      <c r="S140" s="26">
        <v>64.492999999999995</v>
      </c>
      <c r="T140" s="26">
        <v>66.024000000000001</v>
      </c>
      <c r="U140" s="26">
        <v>67.016999999999996</v>
      </c>
    </row>
    <row r="141" spans="1:21" ht="12" x14ac:dyDescent="0.2">
      <c r="A141" s="1">
        <v>124</v>
      </c>
      <c r="B141" s="2" t="s">
        <v>22</v>
      </c>
      <c r="C141" s="15" t="s">
        <v>168</v>
      </c>
      <c r="D141" s="21"/>
      <c r="E141" s="21">
        <v>144</v>
      </c>
      <c r="F141" s="2" t="s">
        <v>73</v>
      </c>
      <c r="G141" s="21">
        <v>5501</v>
      </c>
      <c r="H141" s="26">
        <v>54.512</v>
      </c>
      <c r="I141" s="26">
        <v>58.295999999999999</v>
      </c>
      <c r="J141" s="26">
        <v>60.258000000000003</v>
      </c>
      <c r="K141" s="26">
        <v>62.924999999999997</v>
      </c>
      <c r="L141" s="26">
        <v>65.144000000000005</v>
      </c>
      <c r="M141" s="26">
        <v>66.957999999999998</v>
      </c>
      <c r="N141" s="26">
        <v>69.084000000000003</v>
      </c>
      <c r="O141" s="26">
        <v>68.906999999999996</v>
      </c>
      <c r="P141" s="26">
        <v>70.015000000000001</v>
      </c>
      <c r="Q141" s="26">
        <v>69.06</v>
      </c>
      <c r="R141" s="26">
        <v>73.897000000000006</v>
      </c>
      <c r="S141" s="26">
        <v>74.933999999999997</v>
      </c>
      <c r="T141" s="26">
        <v>75.888000000000005</v>
      </c>
      <c r="U141" s="26">
        <v>76.724999999999994</v>
      </c>
    </row>
    <row r="142" spans="1:21" ht="12" x14ac:dyDescent="0.2">
      <c r="A142" s="9">
        <v>125</v>
      </c>
      <c r="B142" s="10" t="s">
        <v>22</v>
      </c>
      <c r="C142" s="11" t="s">
        <v>298</v>
      </c>
      <c r="D142" s="23"/>
      <c r="E142" s="23">
        <v>1832</v>
      </c>
      <c r="F142" s="10" t="s">
        <v>69</v>
      </c>
      <c r="G142" s="23">
        <v>1828</v>
      </c>
      <c r="H142" s="28">
        <v>45.406367794008098</v>
      </c>
      <c r="I142" s="28">
        <v>47.084033445497802</v>
      </c>
      <c r="J142" s="28">
        <v>48.017732228234401</v>
      </c>
      <c r="K142" s="28">
        <v>56.487093311065699</v>
      </c>
      <c r="L142" s="28">
        <v>61.166576881897598</v>
      </c>
      <c r="M142" s="28">
        <v>64.105706750745199</v>
      </c>
      <c r="N142" s="28">
        <v>66.711824058543996</v>
      </c>
      <c r="O142" s="28">
        <v>68.305580670441302</v>
      </c>
      <c r="P142" s="28">
        <v>69.204645289292401</v>
      </c>
      <c r="Q142" s="28">
        <v>70.399910847989503</v>
      </c>
      <c r="R142" s="28">
        <v>71.968710763859704</v>
      </c>
      <c r="S142" s="28">
        <v>73.435521629718707</v>
      </c>
      <c r="T142" s="28">
        <v>74.876606048267405</v>
      </c>
      <c r="U142" s="28">
        <v>76.260253808076001</v>
      </c>
    </row>
    <row r="143" spans="1:21" ht="12" x14ac:dyDescent="0.2">
      <c r="A143" s="12">
        <v>126</v>
      </c>
      <c r="B143" s="13" t="s">
        <v>22</v>
      </c>
      <c r="C143" s="14" t="s">
        <v>169</v>
      </c>
      <c r="D143" s="24"/>
      <c r="E143" s="24">
        <v>906</v>
      </c>
      <c r="F143" s="13" t="s">
        <v>71</v>
      </c>
      <c r="G143" s="24">
        <v>1832</v>
      </c>
      <c r="H143" s="29">
        <v>45.438051783584299</v>
      </c>
      <c r="I143" s="29">
        <v>46.694226961479302</v>
      </c>
      <c r="J143" s="29">
        <v>47.032842746277197</v>
      </c>
      <c r="K143" s="29">
        <v>57.037847896453897</v>
      </c>
      <c r="L143" s="29">
        <v>62.840152228665403</v>
      </c>
      <c r="M143" s="29">
        <v>66.518601158781706</v>
      </c>
      <c r="N143" s="29">
        <v>68.706010318181697</v>
      </c>
      <c r="O143" s="29">
        <v>69.892890788023394</v>
      </c>
      <c r="P143" s="29">
        <v>70.527464029838399</v>
      </c>
      <c r="Q143" s="29">
        <v>71.673516876200196</v>
      </c>
      <c r="R143" s="29">
        <v>73.454782685065595</v>
      </c>
      <c r="S143" s="29">
        <v>74.892586036832299</v>
      </c>
      <c r="T143" s="29">
        <v>76.338336090422303</v>
      </c>
      <c r="U143" s="29">
        <v>77.764913129857305</v>
      </c>
    </row>
    <row r="144" spans="1:21" ht="12" x14ac:dyDescent="0.2">
      <c r="A144" s="1">
        <v>127</v>
      </c>
      <c r="B144" s="2" t="s">
        <v>22</v>
      </c>
      <c r="C144" s="15" t="s">
        <v>170</v>
      </c>
      <c r="D144" s="21">
        <v>8</v>
      </c>
      <c r="E144" s="21">
        <v>156</v>
      </c>
      <c r="F144" s="2" t="s">
        <v>73</v>
      </c>
      <c r="G144" s="21">
        <v>906</v>
      </c>
      <c r="H144" s="26">
        <v>43.829000000000001</v>
      </c>
      <c r="I144" s="26">
        <v>44.470999999999997</v>
      </c>
      <c r="J144" s="26">
        <v>44.551000000000002</v>
      </c>
      <c r="K144" s="26">
        <v>55.468000000000004</v>
      </c>
      <c r="L144" s="26">
        <v>61.674999999999997</v>
      </c>
      <c r="M144" s="26">
        <v>65.509</v>
      </c>
      <c r="N144" s="26">
        <v>67.748999999999995</v>
      </c>
      <c r="O144" s="26">
        <v>68.918000000000006</v>
      </c>
      <c r="P144" s="26">
        <v>69.373999999999995</v>
      </c>
      <c r="Q144" s="26">
        <v>70.576999999999998</v>
      </c>
      <c r="R144" s="26">
        <v>72.257000000000005</v>
      </c>
      <c r="S144" s="26">
        <v>73.682000000000002</v>
      </c>
      <c r="T144" s="26">
        <v>75.14</v>
      </c>
      <c r="U144" s="26">
        <v>76.623000000000005</v>
      </c>
    </row>
    <row r="145" spans="1:21" ht="12" x14ac:dyDescent="0.2">
      <c r="A145" s="1">
        <v>128</v>
      </c>
      <c r="B145" s="2" t="s">
        <v>22</v>
      </c>
      <c r="C145" s="15" t="s">
        <v>171</v>
      </c>
      <c r="D145" s="21">
        <v>9</v>
      </c>
      <c r="E145" s="21">
        <v>344</v>
      </c>
      <c r="F145" s="2" t="s">
        <v>73</v>
      </c>
      <c r="G145" s="21">
        <v>906</v>
      </c>
      <c r="H145" s="26">
        <v>63.15</v>
      </c>
      <c r="I145" s="26">
        <v>65.882999999999996</v>
      </c>
      <c r="J145" s="26">
        <v>68.807000000000002</v>
      </c>
      <c r="K145" s="26">
        <v>70.852999999999994</v>
      </c>
      <c r="L145" s="26">
        <v>72.489000000000004</v>
      </c>
      <c r="M145" s="26">
        <v>73.757000000000005</v>
      </c>
      <c r="N145" s="26">
        <v>75.61</v>
      </c>
      <c r="O145" s="26">
        <v>76.959000000000003</v>
      </c>
      <c r="P145" s="26">
        <v>78.034999999999997</v>
      </c>
      <c r="Q145" s="26">
        <v>79.977000000000004</v>
      </c>
      <c r="R145" s="26">
        <v>81.406999999999996</v>
      </c>
      <c r="S145" s="26">
        <v>82.427999999999997</v>
      </c>
      <c r="T145" s="26">
        <v>83.403999999999996</v>
      </c>
      <c r="U145" s="26">
        <v>84.632999999999996</v>
      </c>
    </row>
    <row r="146" spans="1:21" ht="12" x14ac:dyDescent="0.2">
      <c r="A146" s="1">
        <v>129</v>
      </c>
      <c r="B146" s="2" t="s">
        <v>22</v>
      </c>
      <c r="C146" s="15" t="s">
        <v>172</v>
      </c>
      <c r="D146" s="21">
        <v>10</v>
      </c>
      <c r="E146" s="21">
        <v>446</v>
      </c>
      <c r="F146" s="2" t="s">
        <v>73</v>
      </c>
      <c r="G146" s="21">
        <v>906</v>
      </c>
      <c r="H146" s="26">
        <v>60.978999999999999</v>
      </c>
      <c r="I146" s="26">
        <v>63.575000000000003</v>
      </c>
      <c r="J146" s="26">
        <v>66.007000000000005</v>
      </c>
      <c r="K146" s="26">
        <v>68.114999999999995</v>
      </c>
      <c r="L146" s="26">
        <v>70.641000000000005</v>
      </c>
      <c r="M146" s="26">
        <v>73.024000000000001</v>
      </c>
      <c r="N146" s="26">
        <v>74.819000000000003</v>
      </c>
      <c r="O146" s="26">
        <v>76.537999999999997</v>
      </c>
      <c r="P146" s="26">
        <v>78.049000000000007</v>
      </c>
      <c r="Q146" s="26">
        <v>79.753</v>
      </c>
      <c r="R146" s="26">
        <v>80.97</v>
      </c>
      <c r="S146" s="26">
        <v>82.069000000000003</v>
      </c>
      <c r="T146" s="26">
        <v>83.284999999999997</v>
      </c>
      <c r="U146" s="26">
        <v>84.040999999999997</v>
      </c>
    </row>
    <row r="147" spans="1:21" ht="12" x14ac:dyDescent="0.2">
      <c r="A147" s="1">
        <v>130</v>
      </c>
      <c r="B147" s="2" t="s">
        <v>22</v>
      </c>
      <c r="C147" s="15" t="s">
        <v>173</v>
      </c>
      <c r="D147" s="21">
        <v>11</v>
      </c>
      <c r="E147" s="21">
        <v>158</v>
      </c>
      <c r="F147" s="2" t="s">
        <v>73</v>
      </c>
      <c r="G147" s="21">
        <v>906</v>
      </c>
      <c r="H147" s="26">
        <v>58.158000000000001</v>
      </c>
      <c r="I147" s="26">
        <v>62.917999999999999</v>
      </c>
      <c r="J147" s="26">
        <v>65.009</v>
      </c>
      <c r="K147" s="26">
        <v>66.909000000000006</v>
      </c>
      <c r="L147" s="26">
        <v>69.326999999999998</v>
      </c>
      <c r="M147" s="26">
        <v>70.778000000000006</v>
      </c>
      <c r="N147" s="26">
        <v>72.132000000000005</v>
      </c>
      <c r="O147" s="26">
        <v>73.355000000000004</v>
      </c>
      <c r="P147" s="26">
        <v>74.424000000000007</v>
      </c>
      <c r="Q147" s="26">
        <v>75.215999999999994</v>
      </c>
      <c r="R147" s="26">
        <v>76.935000000000002</v>
      </c>
      <c r="S147" s="26">
        <v>78.194999999999993</v>
      </c>
      <c r="T147" s="26">
        <v>79.257999999999996</v>
      </c>
      <c r="U147" s="26">
        <v>80.194000000000003</v>
      </c>
    </row>
    <row r="148" spans="1:21" ht="12" x14ac:dyDescent="0.2">
      <c r="A148" s="1">
        <v>131</v>
      </c>
      <c r="B148" s="2" t="s">
        <v>22</v>
      </c>
      <c r="C148" s="15" t="s">
        <v>174</v>
      </c>
      <c r="D148" s="21"/>
      <c r="E148" s="21">
        <v>408</v>
      </c>
      <c r="F148" s="2" t="s">
        <v>73</v>
      </c>
      <c r="G148" s="21">
        <v>906</v>
      </c>
      <c r="H148" s="26">
        <v>37.588999999999999</v>
      </c>
      <c r="I148" s="26">
        <v>49.877000000000002</v>
      </c>
      <c r="J148" s="26">
        <v>51.631</v>
      </c>
      <c r="K148" s="26">
        <v>57.241</v>
      </c>
      <c r="L148" s="26">
        <v>61.734000000000002</v>
      </c>
      <c r="M148" s="26">
        <v>65.034000000000006</v>
      </c>
      <c r="N148" s="26">
        <v>67.058000000000007</v>
      </c>
      <c r="O148" s="26">
        <v>68.591999999999999</v>
      </c>
      <c r="P148" s="26">
        <v>70.03</v>
      </c>
      <c r="Q148" s="26">
        <v>63.497</v>
      </c>
      <c r="R148" s="26">
        <v>68.061000000000007</v>
      </c>
      <c r="S148" s="26">
        <v>68.441000000000003</v>
      </c>
      <c r="T148" s="26">
        <v>70.793000000000006</v>
      </c>
      <c r="U148" s="26">
        <v>71.963999999999999</v>
      </c>
    </row>
    <row r="149" spans="1:21" ht="12" x14ac:dyDescent="0.2">
      <c r="A149" s="1">
        <v>132</v>
      </c>
      <c r="B149" s="2" t="s">
        <v>22</v>
      </c>
      <c r="C149" s="15" t="s">
        <v>175</v>
      </c>
      <c r="D149" s="21"/>
      <c r="E149" s="21">
        <v>392</v>
      </c>
      <c r="F149" s="2" t="s">
        <v>73</v>
      </c>
      <c r="G149" s="21">
        <v>906</v>
      </c>
      <c r="H149" s="26">
        <v>62.802999999999997</v>
      </c>
      <c r="I149" s="26">
        <v>66.403000000000006</v>
      </c>
      <c r="J149" s="26">
        <v>69.156000000000006</v>
      </c>
      <c r="K149" s="26">
        <v>71.408000000000001</v>
      </c>
      <c r="L149" s="26">
        <v>73.281000000000006</v>
      </c>
      <c r="M149" s="26">
        <v>75.397999999999996</v>
      </c>
      <c r="N149" s="26">
        <v>77.012</v>
      </c>
      <c r="O149" s="26">
        <v>78.528000000000006</v>
      </c>
      <c r="P149" s="26">
        <v>79.415000000000006</v>
      </c>
      <c r="Q149" s="26">
        <v>80.510000000000005</v>
      </c>
      <c r="R149" s="26">
        <v>81.796000000000006</v>
      </c>
      <c r="S149" s="26">
        <v>82.653000000000006</v>
      </c>
      <c r="T149" s="26">
        <v>83.320999999999998</v>
      </c>
      <c r="U149" s="26">
        <v>84.426000000000002</v>
      </c>
    </row>
    <row r="150" spans="1:21" ht="12" x14ac:dyDescent="0.2">
      <c r="A150" s="1">
        <v>133</v>
      </c>
      <c r="B150" s="2" t="s">
        <v>22</v>
      </c>
      <c r="C150" s="15" t="s">
        <v>176</v>
      </c>
      <c r="D150" s="21"/>
      <c r="E150" s="21">
        <v>496</v>
      </c>
      <c r="F150" s="2" t="s">
        <v>73</v>
      </c>
      <c r="G150" s="21">
        <v>906</v>
      </c>
      <c r="H150" s="26">
        <v>43.180999999999997</v>
      </c>
      <c r="I150" s="26">
        <v>46.093000000000004</v>
      </c>
      <c r="J150" s="26">
        <v>50.731000000000002</v>
      </c>
      <c r="K150" s="26">
        <v>53.87</v>
      </c>
      <c r="L150" s="26">
        <v>56.43</v>
      </c>
      <c r="M150" s="26">
        <v>56.845999999999997</v>
      </c>
      <c r="N150" s="26">
        <v>57.295000000000002</v>
      </c>
      <c r="O150" s="26">
        <v>59.597999999999999</v>
      </c>
      <c r="P150" s="26">
        <v>60.765000000000001</v>
      </c>
      <c r="Q150" s="26">
        <v>61.816000000000003</v>
      </c>
      <c r="R150" s="26">
        <v>64.078000000000003</v>
      </c>
      <c r="S150" s="26">
        <v>66.138999999999996</v>
      </c>
      <c r="T150" s="26">
        <v>68.468000000000004</v>
      </c>
      <c r="U150" s="26">
        <v>69.549000000000007</v>
      </c>
    </row>
    <row r="151" spans="1:21" ht="12" x14ac:dyDescent="0.2">
      <c r="A151" s="1">
        <v>134</v>
      </c>
      <c r="B151" s="2" t="s">
        <v>22</v>
      </c>
      <c r="C151" s="15" t="s">
        <v>177</v>
      </c>
      <c r="D151" s="21"/>
      <c r="E151" s="21">
        <v>410</v>
      </c>
      <c r="F151" s="2" t="s">
        <v>73</v>
      </c>
      <c r="G151" s="21">
        <v>906</v>
      </c>
      <c r="H151" s="26">
        <v>41.933</v>
      </c>
      <c r="I151" s="26">
        <v>52.868000000000002</v>
      </c>
      <c r="J151" s="26">
        <v>56.256</v>
      </c>
      <c r="K151" s="26">
        <v>59.29</v>
      </c>
      <c r="L151" s="26">
        <v>63.097000000000001</v>
      </c>
      <c r="M151" s="26">
        <v>64.998999999999995</v>
      </c>
      <c r="N151" s="26">
        <v>67.381</v>
      </c>
      <c r="O151" s="26">
        <v>70.340999999999994</v>
      </c>
      <c r="P151" s="26">
        <v>72.844999999999999</v>
      </c>
      <c r="Q151" s="26">
        <v>74.945999999999998</v>
      </c>
      <c r="R151" s="26">
        <v>77.173000000000002</v>
      </c>
      <c r="S151" s="26">
        <v>79.468999999999994</v>
      </c>
      <c r="T151" s="26">
        <v>81.266999999999996</v>
      </c>
      <c r="U151" s="26">
        <v>82.765000000000001</v>
      </c>
    </row>
    <row r="152" spans="1:21" ht="12" x14ac:dyDescent="0.2">
      <c r="A152" s="12">
        <v>135</v>
      </c>
      <c r="B152" s="13" t="s">
        <v>22</v>
      </c>
      <c r="C152" s="14" t="s">
        <v>178</v>
      </c>
      <c r="D152" s="24"/>
      <c r="E152" s="24">
        <v>920</v>
      </c>
      <c r="F152" s="13" t="s">
        <v>71</v>
      </c>
      <c r="G152" s="24">
        <v>1832</v>
      </c>
      <c r="H152" s="29">
        <v>45.720489306187602</v>
      </c>
      <c r="I152" s="29">
        <v>49.240678419648098</v>
      </c>
      <c r="J152" s="29">
        <v>52.154712470355797</v>
      </c>
      <c r="K152" s="29">
        <v>54.629401641991599</v>
      </c>
      <c r="L152" s="29">
        <v>55.8278013320745</v>
      </c>
      <c r="M152" s="29">
        <v>57.260455029887297</v>
      </c>
      <c r="N152" s="29">
        <v>61.224334496519901</v>
      </c>
      <c r="O152" s="29">
        <v>63.534212014882101</v>
      </c>
      <c r="P152" s="29">
        <v>65.3074130297355</v>
      </c>
      <c r="Q152" s="29">
        <v>66.714469119428102</v>
      </c>
      <c r="R152" s="29">
        <v>67.906640524177405</v>
      </c>
      <c r="S152" s="29">
        <v>69.621970567458007</v>
      </c>
      <c r="T152" s="29">
        <v>71.172334798045597</v>
      </c>
      <c r="U152" s="29">
        <v>72.455136339203193</v>
      </c>
    </row>
    <row r="153" spans="1:21" ht="12" x14ac:dyDescent="0.2">
      <c r="A153" s="1">
        <v>136</v>
      </c>
      <c r="B153" s="2" t="s">
        <v>22</v>
      </c>
      <c r="C153" s="15" t="s">
        <v>179</v>
      </c>
      <c r="D153" s="21"/>
      <c r="E153" s="21">
        <v>96</v>
      </c>
      <c r="F153" s="2" t="s">
        <v>73</v>
      </c>
      <c r="G153" s="21">
        <v>920</v>
      </c>
      <c r="H153" s="26">
        <v>50.927</v>
      </c>
      <c r="I153" s="26">
        <v>52.481000000000002</v>
      </c>
      <c r="J153" s="26">
        <v>57.469000000000001</v>
      </c>
      <c r="K153" s="26">
        <v>61.085000000000001</v>
      </c>
      <c r="L153" s="26">
        <v>63.892000000000003</v>
      </c>
      <c r="M153" s="26">
        <v>66.378</v>
      </c>
      <c r="N153" s="26">
        <v>68.281000000000006</v>
      </c>
      <c r="O153" s="26">
        <v>69.540999999999997</v>
      </c>
      <c r="P153" s="26">
        <v>70.828000000000003</v>
      </c>
      <c r="Q153" s="26">
        <v>72.108999999999995</v>
      </c>
      <c r="R153" s="26">
        <v>73.459999999999994</v>
      </c>
      <c r="S153" s="26">
        <v>74.433000000000007</v>
      </c>
      <c r="T153" s="26">
        <v>74.997</v>
      </c>
      <c r="U153" s="26">
        <v>75.656000000000006</v>
      </c>
    </row>
    <row r="154" spans="1:21" ht="12" x14ac:dyDescent="0.2">
      <c r="A154" s="1">
        <v>137</v>
      </c>
      <c r="B154" s="2" t="s">
        <v>22</v>
      </c>
      <c r="C154" s="15" t="s">
        <v>180</v>
      </c>
      <c r="D154" s="21"/>
      <c r="E154" s="21">
        <v>116</v>
      </c>
      <c r="F154" s="2" t="s">
        <v>73</v>
      </c>
      <c r="G154" s="21">
        <v>920</v>
      </c>
      <c r="H154" s="26">
        <v>40.323</v>
      </c>
      <c r="I154" s="26">
        <v>41.048999999999999</v>
      </c>
      <c r="J154" s="26">
        <v>41.387</v>
      </c>
      <c r="K154" s="26">
        <v>41.966999999999999</v>
      </c>
      <c r="L154" s="26">
        <v>37.844000000000001</v>
      </c>
      <c r="M154" s="26">
        <v>14.49</v>
      </c>
      <c r="N154" s="26">
        <v>45.08</v>
      </c>
      <c r="O154" s="26">
        <v>52.042000000000002</v>
      </c>
      <c r="P154" s="26">
        <v>54.268999999999998</v>
      </c>
      <c r="Q154" s="26">
        <v>56.408000000000001</v>
      </c>
      <c r="R154" s="26">
        <v>60.780999999999999</v>
      </c>
      <c r="S154" s="26">
        <v>65.117000000000004</v>
      </c>
      <c r="T154" s="26">
        <v>67.611999999999995</v>
      </c>
      <c r="U154" s="26">
        <v>69.435000000000002</v>
      </c>
    </row>
    <row r="155" spans="1:21" ht="12" x14ac:dyDescent="0.2">
      <c r="A155" s="1">
        <v>138</v>
      </c>
      <c r="B155" s="2" t="s">
        <v>22</v>
      </c>
      <c r="C155" s="15" t="s">
        <v>181</v>
      </c>
      <c r="D155" s="21"/>
      <c r="E155" s="21">
        <v>360</v>
      </c>
      <c r="F155" s="2" t="s">
        <v>73</v>
      </c>
      <c r="G155" s="21">
        <v>920</v>
      </c>
      <c r="H155" s="26">
        <v>41.759</v>
      </c>
      <c r="I155" s="26">
        <v>45.078000000000003</v>
      </c>
      <c r="J155" s="26">
        <v>48.18</v>
      </c>
      <c r="K155" s="26">
        <v>51.054000000000002</v>
      </c>
      <c r="L155" s="26">
        <v>54.018000000000001</v>
      </c>
      <c r="M155" s="26">
        <v>56.685000000000002</v>
      </c>
      <c r="N155" s="26">
        <v>59.212000000000003</v>
      </c>
      <c r="O155" s="26">
        <v>61.283999999999999</v>
      </c>
      <c r="P155" s="26">
        <v>63.314</v>
      </c>
      <c r="Q155" s="26">
        <v>65.152000000000001</v>
      </c>
      <c r="R155" s="26">
        <v>66.403000000000006</v>
      </c>
      <c r="S155" s="26">
        <v>68.325000000000003</v>
      </c>
      <c r="T155" s="26">
        <v>70.007000000000005</v>
      </c>
      <c r="U155" s="26">
        <v>71.409000000000006</v>
      </c>
    </row>
    <row r="156" spans="1:21" ht="12" x14ac:dyDescent="0.2">
      <c r="A156" s="1">
        <v>139</v>
      </c>
      <c r="B156" s="2" t="s">
        <v>22</v>
      </c>
      <c r="C156" s="15" t="s">
        <v>182</v>
      </c>
      <c r="D156" s="21"/>
      <c r="E156" s="21">
        <v>418</v>
      </c>
      <c r="F156" s="2" t="s">
        <v>73</v>
      </c>
      <c r="G156" s="21">
        <v>920</v>
      </c>
      <c r="H156" s="26">
        <v>40.930999999999997</v>
      </c>
      <c r="I156" s="26">
        <v>42.435000000000002</v>
      </c>
      <c r="J156" s="26">
        <v>43.973999999999997</v>
      </c>
      <c r="K156" s="26">
        <v>45.482999999999997</v>
      </c>
      <c r="L156" s="26">
        <v>47.04</v>
      </c>
      <c r="M156" s="26">
        <v>48.4</v>
      </c>
      <c r="N156" s="26">
        <v>49.89</v>
      </c>
      <c r="O156" s="26">
        <v>52.372</v>
      </c>
      <c r="P156" s="26">
        <v>54.433</v>
      </c>
      <c r="Q156" s="26">
        <v>57.381999999999998</v>
      </c>
      <c r="R156" s="26">
        <v>60.203000000000003</v>
      </c>
      <c r="S156" s="26">
        <v>62.993000000000002</v>
      </c>
      <c r="T156" s="26">
        <v>65.488</v>
      </c>
      <c r="U156" s="26">
        <v>67.441000000000003</v>
      </c>
    </row>
    <row r="157" spans="1:21" ht="12" x14ac:dyDescent="0.2">
      <c r="A157" s="1">
        <v>140</v>
      </c>
      <c r="B157" s="2" t="s">
        <v>22</v>
      </c>
      <c r="C157" s="15" t="s">
        <v>183</v>
      </c>
      <c r="D157" s="21">
        <v>12</v>
      </c>
      <c r="E157" s="21">
        <v>458</v>
      </c>
      <c r="F157" s="2" t="s">
        <v>73</v>
      </c>
      <c r="G157" s="21">
        <v>920</v>
      </c>
      <c r="H157" s="26">
        <v>54.947000000000003</v>
      </c>
      <c r="I157" s="26">
        <v>58.527000000000001</v>
      </c>
      <c r="J157" s="26">
        <v>61.238</v>
      </c>
      <c r="K157" s="26">
        <v>63.451000000000001</v>
      </c>
      <c r="L157" s="26">
        <v>65.635999999999996</v>
      </c>
      <c r="M157" s="26">
        <v>67.185000000000002</v>
      </c>
      <c r="N157" s="26">
        <v>68.989000000000004</v>
      </c>
      <c r="O157" s="26">
        <v>70.174000000000007</v>
      </c>
      <c r="P157" s="26">
        <v>71.474000000000004</v>
      </c>
      <c r="Q157" s="26">
        <v>72.141000000000005</v>
      </c>
      <c r="R157" s="26">
        <v>73.084999999999994</v>
      </c>
      <c r="S157" s="26">
        <v>74.025999999999996</v>
      </c>
      <c r="T157" s="26">
        <v>74.962000000000003</v>
      </c>
      <c r="U157" s="26">
        <v>75.927000000000007</v>
      </c>
    </row>
    <row r="158" spans="1:21" ht="12" x14ac:dyDescent="0.2">
      <c r="A158" s="1">
        <v>141</v>
      </c>
      <c r="B158" s="2" t="s">
        <v>22</v>
      </c>
      <c r="C158" s="15" t="s">
        <v>184</v>
      </c>
      <c r="D158" s="21"/>
      <c r="E158" s="21">
        <v>104</v>
      </c>
      <c r="F158" s="2" t="s">
        <v>73</v>
      </c>
      <c r="G158" s="21">
        <v>920</v>
      </c>
      <c r="H158" s="26">
        <v>36.372999999999998</v>
      </c>
      <c r="I158" s="26">
        <v>40.932000000000002</v>
      </c>
      <c r="J158" s="26">
        <v>43.695999999999998</v>
      </c>
      <c r="K158" s="26">
        <v>47.488</v>
      </c>
      <c r="L158" s="26">
        <v>49.844000000000001</v>
      </c>
      <c r="M158" s="26">
        <v>51.906999999999996</v>
      </c>
      <c r="N158" s="26">
        <v>53.91</v>
      </c>
      <c r="O158" s="26">
        <v>55.978000000000002</v>
      </c>
      <c r="P158" s="26">
        <v>57.65</v>
      </c>
      <c r="Q158" s="26">
        <v>59.256999999999998</v>
      </c>
      <c r="R158" s="26">
        <v>60.868000000000002</v>
      </c>
      <c r="S158" s="26">
        <v>62.441000000000003</v>
      </c>
      <c r="T158" s="26">
        <v>64.679000000000002</v>
      </c>
      <c r="U158" s="26">
        <v>66.759</v>
      </c>
    </row>
    <row r="159" spans="1:21" ht="12" x14ac:dyDescent="0.2">
      <c r="A159" s="1">
        <v>142</v>
      </c>
      <c r="B159" s="2" t="s">
        <v>22</v>
      </c>
      <c r="C159" s="15" t="s">
        <v>185</v>
      </c>
      <c r="D159" s="21"/>
      <c r="E159" s="21">
        <v>608</v>
      </c>
      <c r="F159" s="2" t="s">
        <v>73</v>
      </c>
      <c r="G159" s="21">
        <v>920</v>
      </c>
      <c r="H159" s="26">
        <v>56.487000000000002</v>
      </c>
      <c r="I159" s="26">
        <v>59.826000000000001</v>
      </c>
      <c r="J159" s="26">
        <v>62.002000000000002</v>
      </c>
      <c r="K159" s="26">
        <v>62.936</v>
      </c>
      <c r="L159" s="26">
        <v>63.231000000000002</v>
      </c>
      <c r="M159" s="26">
        <v>63.241999999999997</v>
      </c>
      <c r="N159" s="26">
        <v>64.266000000000005</v>
      </c>
      <c r="O159" s="26">
        <v>65.236000000000004</v>
      </c>
      <c r="P159" s="26">
        <v>67.513999999999996</v>
      </c>
      <c r="Q159" s="26">
        <v>68.641999999999996</v>
      </c>
      <c r="R159" s="26">
        <v>68.855999999999995</v>
      </c>
      <c r="S159" s="26">
        <v>69.448999999999998</v>
      </c>
      <c r="T159" s="26">
        <v>70.230999999999995</v>
      </c>
      <c r="U159" s="26">
        <v>71.034999999999997</v>
      </c>
    </row>
    <row r="160" spans="1:21" ht="12" x14ac:dyDescent="0.2">
      <c r="A160" s="1">
        <v>143</v>
      </c>
      <c r="B160" s="2" t="s">
        <v>22</v>
      </c>
      <c r="C160" s="15" t="s">
        <v>186</v>
      </c>
      <c r="D160" s="21"/>
      <c r="E160" s="21">
        <v>702</v>
      </c>
      <c r="F160" s="2" t="s">
        <v>73</v>
      </c>
      <c r="G160" s="21">
        <v>920</v>
      </c>
      <c r="H160" s="26">
        <v>60.228000000000002</v>
      </c>
      <c r="I160" s="26">
        <v>64.046999999999997</v>
      </c>
      <c r="J160" s="26">
        <v>66.435000000000002</v>
      </c>
      <c r="K160" s="26">
        <v>67.241</v>
      </c>
      <c r="L160" s="26">
        <v>69.097999999999999</v>
      </c>
      <c r="M160" s="26">
        <v>71.031000000000006</v>
      </c>
      <c r="N160" s="26">
        <v>72.894999999999996</v>
      </c>
      <c r="O160" s="26">
        <v>74.930000000000007</v>
      </c>
      <c r="P160" s="26">
        <v>76.691000000000003</v>
      </c>
      <c r="Q160" s="26">
        <v>77.010999999999996</v>
      </c>
      <c r="R160" s="26">
        <v>79.176000000000002</v>
      </c>
      <c r="S160" s="26">
        <v>81.218999999999994</v>
      </c>
      <c r="T160" s="26">
        <v>82.296999999999997</v>
      </c>
      <c r="U160" s="26">
        <v>83.388999999999996</v>
      </c>
    </row>
    <row r="161" spans="1:21" ht="12" x14ac:dyDescent="0.2">
      <c r="A161" s="1">
        <v>144</v>
      </c>
      <c r="B161" s="2" t="s">
        <v>22</v>
      </c>
      <c r="C161" s="15" t="s">
        <v>187</v>
      </c>
      <c r="D161" s="21"/>
      <c r="E161" s="21">
        <v>764</v>
      </c>
      <c r="F161" s="2" t="s">
        <v>73</v>
      </c>
      <c r="G161" s="21">
        <v>920</v>
      </c>
      <c r="H161" s="26">
        <v>50.811999999999998</v>
      </c>
      <c r="I161" s="26">
        <v>53.302999999999997</v>
      </c>
      <c r="J161" s="26">
        <v>56.046999999999997</v>
      </c>
      <c r="K161" s="26">
        <v>58.182000000000002</v>
      </c>
      <c r="L161" s="26">
        <v>60.661999999999999</v>
      </c>
      <c r="M161" s="26">
        <v>63.313000000000002</v>
      </c>
      <c r="N161" s="26">
        <v>65.739999999999995</v>
      </c>
      <c r="O161" s="26">
        <v>69.765000000000001</v>
      </c>
      <c r="P161" s="26">
        <v>70.150999999999996</v>
      </c>
      <c r="Q161" s="26">
        <v>70.296999999999997</v>
      </c>
      <c r="R161" s="26">
        <v>71.221000000000004</v>
      </c>
      <c r="S161" s="26">
        <v>73.150000000000006</v>
      </c>
      <c r="T161" s="26">
        <v>75.177999999999997</v>
      </c>
      <c r="U161" s="26">
        <v>76.831999999999994</v>
      </c>
    </row>
    <row r="162" spans="1:21" ht="12" x14ac:dyDescent="0.2">
      <c r="A162" s="1">
        <v>145</v>
      </c>
      <c r="B162" s="2" t="s">
        <v>22</v>
      </c>
      <c r="C162" s="15" t="s">
        <v>188</v>
      </c>
      <c r="D162" s="21"/>
      <c r="E162" s="21">
        <v>626</v>
      </c>
      <c r="F162" s="2" t="s">
        <v>73</v>
      </c>
      <c r="G162" s="21">
        <v>920</v>
      </c>
      <c r="H162" s="26">
        <v>29.966000000000001</v>
      </c>
      <c r="I162" s="26">
        <v>32.479999999999997</v>
      </c>
      <c r="J162" s="26">
        <v>34.976999999999997</v>
      </c>
      <c r="K162" s="26">
        <v>37.49</v>
      </c>
      <c r="L162" s="26">
        <v>39.950000000000003</v>
      </c>
      <c r="M162" s="26">
        <v>31.183</v>
      </c>
      <c r="N162" s="26">
        <v>39.914999999999999</v>
      </c>
      <c r="O162" s="26">
        <v>46.451999999999998</v>
      </c>
      <c r="P162" s="26">
        <v>50.457999999999998</v>
      </c>
      <c r="Q162" s="26">
        <v>56.674999999999997</v>
      </c>
      <c r="R162" s="26">
        <v>61.137999999999998</v>
      </c>
      <c r="S162" s="26">
        <v>66.161000000000001</v>
      </c>
      <c r="T162" s="26">
        <v>67.668000000000006</v>
      </c>
      <c r="U162" s="26">
        <v>69.153000000000006</v>
      </c>
    </row>
    <row r="163" spans="1:21" ht="12" x14ac:dyDescent="0.2">
      <c r="A163" s="1">
        <v>146</v>
      </c>
      <c r="B163" s="2" t="s">
        <v>22</v>
      </c>
      <c r="C163" s="15" t="s">
        <v>189</v>
      </c>
      <c r="D163" s="21"/>
      <c r="E163" s="21">
        <v>704</v>
      </c>
      <c r="F163" s="2" t="s">
        <v>73</v>
      </c>
      <c r="G163" s="21">
        <v>920</v>
      </c>
      <c r="H163" s="26">
        <v>53.500999999999998</v>
      </c>
      <c r="I163" s="26">
        <v>57.264000000000003</v>
      </c>
      <c r="J163" s="26">
        <v>60.481999999999999</v>
      </c>
      <c r="K163" s="26">
        <v>62.326999999999998</v>
      </c>
      <c r="L163" s="26">
        <v>57.747999999999998</v>
      </c>
      <c r="M163" s="26">
        <v>66.102999999999994</v>
      </c>
      <c r="N163" s="26">
        <v>68.046999999999997</v>
      </c>
      <c r="O163" s="26">
        <v>69.781000000000006</v>
      </c>
      <c r="P163" s="26">
        <v>71.248000000000005</v>
      </c>
      <c r="Q163" s="26">
        <v>72.522000000000006</v>
      </c>
      <c r="R163" s="26">
        <v>73.495000000000005</v>
      </c>
      <c r="S163" s="26">
        <v>74.593000000000004</v>
      </c>
      <c r="T163" s="26">
        <v>74.962000000000003</v>
      </c>
      <c r="U163" s="26">
        <v>75.274000000000001</v>
      </c>
    </row>
    <row r="164" spans="1:21" ht="12" x14ac:dyDescent="0.2">
      <c r="A164" s="9">
        <v>147</v>
      </c>
      <c r="B164" s="10" t="s">
        <v>22</v>
      </c>
      <c r="C164" s="11" t="s">
        <v>299</v>
      </c>
      <c r="D164" s="23"/>
      <c r="E164" s="23">
        <v>1830</v>
      </c>
      <c r="F164" s="10" t="s">
        <v>69</v>
      </c>
      <c r="G164" s="23">
        <v>1828</v>
      </c>
      <c r="H164" s="28">
        <v>51.402531169811098</v>
      </c>
      <c r="I164" s="28">
        <v>54.240921677167101</v>
      </c>
      <c r="J164" s="28">
        <v>56.786376058296703</v>
      </c>
      <c r="K164" s="28">
        <v>58.951217730777302</v>
      </c>
      <c r="L164" s="28">
        <v>61.226440229123199</v>
      </c>
      <c r="M164" s="28">
        <v>63.330579051933697</v>
      </c>
      <c r="N164" s="28">
        <v>65.286341113354396</v>
      </c>
      <c r="O164" s="28">
        <v>67.149034207630194</v>
      </c>
      <c r="P164" s="28">
        <v>68.956822149804907</v>
      </c>
      <c r="Q164" s="28">
        <v>70.670428512557393</v>
      </c>
      <c r="R164" s="28">
        <v>72.248801440755003</v>
      </c>
      <c r="S164" s="28">
        <v>73.453549821145202</v>
      </c>
      <c r="T164" s="28">
        <v>74.436333380888897</v>
      </c>
      <c r="U164" s="28">
        <v>75.243557350276006</v>
      </c>
    </row>
    <row r="165" spans="1:21" ht="12" x14ac:dyDescent="0.2">
      <c r="A165" s="12">
        <v>148</v>
      </c>
      <c r="B165" s="13" t="s">
        <v>22</v>
      </c>
      <c r="C165" s="14" t="s">
        <v>190</v>
      </c>
      <c r="D165" s="24"/>
      <c r="E165" s="24">
        <v>915</v>
      </c>
      <c r="F165" s="13" t="s">
        <v>71</v>
      </c>
      <c r="G165" s="24">
        <v>1830</v>
      </c>
      <c r="H165" s="29">
        <v>52.113338657255099</v>
      </c>
      <c r="I165" s="29">
        <v>55.343691503085097</v>
      </c>
      <c r="J165" s="29">
        <v>58.115293525760002</v>
      </c>
      <c r="K165" s="29">
        <v>60.622144182499902</v>
      </c>
      <c r="L165" s="29">
        <v>62.751314120760597</v>
      </c>
      <c r="M165" s="29">
        <v>64.430052672637601</v>
      </c>
      <c r="N165" s="29">
        <v>65.508555402015901</v>
      </c>
      <c r="O165" s="29">
        <v>66.679486964804099</v>
      </c>
      <c r="P165" s="29">
        <v>67.533913746699994</v>
      </c>
      <c r="Q165" s="29">
        <v>68.742582449856798</v>
      </c>
      <c r="R165" s="29">
        <v>69.736527154963696</v>
      </c>
      <c r="S165" s="29">
        <v>70.829969619432603</v>
      </c>
      <c r="T165" s="29">
        <v>71.631658376227506</v>
      </c>
      <c r="U165" s="29">
        <v>72.528600967123197</v>
      </c>
    </row>
    <row r="166" spans="1:21" ht="12" x14ac:dyDescent="0.2">
      <c r="A166" s="1">
        <v>149</v>
      </c>
      <c r="B166" s="2" t="s">
        <v>22</v>
      </c>
      <c r="C166" s="15" t="s">
        <v>191</v>
      </c>
      <c r="D166" s="21"/>
      <c r="E166" s="21">
        <v>28</v>
      </c>
      <c r="F166" s="2" t="s">
        <v>73</v>
      </c>
      <c r="G166" s="21">
        <v>915</v>
      </c>
      <c r="H166" s="26">
        <v>57.37</v>
      </c>
      <c r="I166" s="26">
        <v>60.451999999999998</v>
      </c>
      <c r="J166" s="26">
        <v>63.3</v>
      </c>
      <c r="K166" s="26">
        <v>65.236000000000004</v>
      </c>
      <c r="L166" s="26">
        <v>66.358999999999995</v>
      </c>
      <c r="M166" s="26">
        <v>67.668000000000006</v>
      </c>
      <c r="N166" s="26">
        <v>69.331999999999994</v>
      </c>
      <c r="O166" s="26">
        <v>70.878</v>
      </c>
      <c r="P166" s="26">
        <v>72.111000000000004</v>
      </c>
      <c r="Q166" s="26">
        <v>73.337999999999994</v>
      </c>
      <c r="R166" s="26">
        <v>74.5</v>
      </c>
      <c r="S166" s="26">
        <v>75.462999999999994</v>
      </c>
      <c r="T166" s="26">
        <v>76.138000000000005</v>
      </c>
      <c r="U166" s="26">
        <v>76.820999999999998</v>
      </c>
    </row>
    <row r="167" spans="1:21" ht="12" x14ac:dyDescent="0.2">
      <c r="A167" s="1">
        <v>150</v>
      </c>
      <c r="B167" s="2" t="s">
        <v>22</v>
      </c>
      <c r="C167" s="15" t="s">
        <v>192</v>
      </c>
      <c r="D167" s="21">
        <v>13</v>
      </c>
      <c r="E167" s="21">
        <v>533</v>
      </c>
      <c r="F167" s="2" t="s">
        <v>73</v>
      </c>
      <c r="G167" s="21">
        <v>915</v>
      </c>
      <c r="H167" s="26">
        <v>60.436999999999998</v>
      </c>
      <c r="I167" s="26">
        <v>64.38</v>
      </c>
      <c r="J167" s="26">
        <v>66.58</v>
      </c>
      <c r="K167" s="26">
        <v>68.218000000000004</v>
      </c>
      <c r="L167" s="26">
        <v>70.037999999999997</v>
      </c>
      <c r="M167" s="26">
        <v>71.548000000000002</v>
      </c>
      <c r="N167" s="26">
        <v>72.872</v>
      </c>
      <c r="O167" s="26">
        <v>73.320999999999998</v>
      </c>
      <c r="P167" s="26">
        <v>73.561999999999998</v>
      </c>
      <c r="Q167" s="26">
        <v>73.69</v>
      </c>
      <c r="R167" s="26">
        <v>73.971000000000004</v>
      </c>
      <c r="S167" s="26">
        <v>74.668999999999997</v>
      </c>
      <c r="T167" s="26">
        <v>75.369</v>
      </c>
      <c r="U167" s="26">
        <v>76.081999999999994</v>
      </c>
    </row>
    <row r="168" spans="1:21" ht="12" x14ac:dyDescent="0.2">
      <c r="A168" s="1">
        <v>151</v>
      </c>
      <c r="B168" s="2" t="s">
        <v>22</v>
      </c>
      <c r="C168" s="15" t="s">
        <v>193</v>
      </c>
      <c r="D168" s="21"/>
      <c r="E168" s="21">
        <v>44</v>
      </c>
      <c r="F168" s="2" t="s">
        <v>73</v>
      </c>
      <c r="G168" s="21">
        <v>915</v>
      </c>
      <c r="H168" s="26">
        <v>63.1</v>
      </c>
      <c r="I168" s="26">
        <v>64.284000000000006</v>
      </c>
      <c r="J168" s="26">
        <v>65.081999999999994</v>
      </c>
      <c r="K168" s="26">
        <v>65.531000000000006</v>
      </c>
      <c r="L168" s="26">
        <v>66.284999999999997</v>
      </c>
      <c r="M168" s="26">
        <v>67.260999999999996</v>
      </c>
      <c r="N168" s="26">
        <v>67.799000000000007</v>
      </c>
      <c r="O168" s="26">
        <v>69.311999999999998</v>
      </c>
      <c r="P168" s="26">
        <v>70.971000000000004</v>
      </c>
      <c r="Q168" s="26">
        <v>71.718000000000004</v>
      </c>
      <c r="R168" s="26">
        <v>71.995000000000005</v>
      </c>
      <c r="S168" s="26">
        <v>72.007999999999996</v>
      </c>
      <c r="T168" s="26">
        <v>72.465999999999994</v>
      </c>
      <c r="U168" s="26">
        <v>73.727999999999994</v>
      </c>
    </row>
    <row r="169" spans="1:21" ht="12" x14ac:dyDescent="0.2">
      <c r="A169" s="1">
        <v>152</v>
      </c>
      <c r="B169" s="2" t="s">
        <v>22</v>
      </c>
      <c r="C169" s="15" t="s">
        <v>194</v>
      </c>
      <c r="D169" s="21"/>
      <c r="E169" s="21">
        <v>52</v>
      </c>
      <c r="F169" s="2" t="s">
        <v>73</v>
      </c>
      <c r="G169" s="21">
        <v>915</v>
      </c>
      <c r="H169" s="26">
        <v>55.597999999999999</v>
      </c>
      <c r="I169" s="26">
        <v>62.154000000000003</v>
      </c>
      <c r="J169" s="26">
        <v>66.064999999999998</v>
      </c>
      <c r="K169" s="26">
        <v>68.052000000000007</v>
      </c>
      <c r="L169" s="26">
        <v>69.224000000000004</v>
      </c>
      <c r="M169" s="26">
        <v>71.128</v>
      </c>
      <c r="N169" s="26">
        <v>73.194000000000003</v>
      </c>
      <c r="O169" s="26">
        <v>74.28</v>
      </c>
      <c r="P169" s="26">
        <v>75.165999999999997</v>
      </c>
      <c r="Q169" s="26">
        <v>76.56</v>
      </c>
      <c r="R169" s="26">
        <v>77.626999999999995</v>
      </c>
      <c r="S169" s="26">
        <v>78.111999999999995</v>
      </c>
      <c r="T169" s="26">
        <v>78.602999999999994</v>
      </c>
      <c r="U169" s="26">
        <v>79.02</v>
      </c>
    </row>
    <row r="170" spans="1:21" ht="12" x14ac:dyDescent="0.2">
      <c r="A170" s="1">
        <v>153</v>
      </c>
      <c r="B170" s="2" t="s">
        <v>22</v>
      </c>
      <c r="C170" s="15" t="s">
        <v>195</v>
      </c>
      <c r="D170" s="21"/>
      <c r="E170" s="21">
        <v>192</v>
      </c>
      <c r="F170" s="2" t="s">
        <v>73</v>
      </c>
      <c r="G170" s="21">
        <v>915</v>
      </c>
      <c r="H170" s="26">
        <v>59.401000000000003</v>
      </c>
      <c r="I170" s="26">
        <v>62.347000000000001</v>
      </c>
      <c r="J170" s="26">
        <v>65.347999999999999</v>
      </c>
      <c r="K170" s="26">
        <v>68.483000000000004</v>
      </c>
      <c r="L170" s="26">
        <v>70.972999999999999</v>
      </c>
      <c r="M170" s="26">
        <v>73.087999999999994</v>
      </c>
      <c r="N170" s="26">
        <v>74.233999999999995</v>
      </c>
      <c r="O170" s="26">
        <v>74.637</v>
      </c>
      <c r="P170" s="26">
        <v>74.781999999999996</v>
      </c>
      <c r="Q170" s="26">
        <v>76.17</v>
      </c>
      <c r="R170" s="26">
        <v>77.164000000000001</v>
      </c>
      <c r="S170" s="26">
        <v>78.11</v>
      </c>
      <c r="T170" s="26">
        <v>78.457999999999998</v>
      </c>
      <c r="U170" s="26">
        <v>78.685000000000002</v>
      </c>
    </row>
    <row r="171" spans="1:21" ht="12" x14ac:dyDescent="0.2">
      <c r="A171" s="1">
        <v>154</v>
      </c>
      <c r="B171" s="2" t="s">
        <v>22</v>
      </c>
      <c r="C171" s="15" t="s">
        <v>196</v>
      </c>
      <c r="D171" s="21">
        <v>13</v>
      </c>
      <c r="E171" s="21">
        <v>531</v>
      </c>
      <c r="F171" s="2" t="s">
        <v>73</v>
      </c>
      <c r="G171" s="21">
        <v>915</v>
      </c>
      <c r="H171" s="26">
        <v>60.652999999999999</v>
      </c>
      <c r="I171" s="26">
        <v>64.343000000000004</v>
      </c>
      <c r="J171" s="26">
        <v>66.474999999999994</v>
      </c>
      <c r="K171" s="26">
        <v>68.162999999999997</v>
      </c>
      <c r="L171" s="26">
        <v>69.912000000000006</v>
      </c>
      <c r="M171" s="26">
        <v>72.153999999999996</v>
      </c>
      <c r="N171" s="26">
        <v>73.66</v>
      </c>
      <c r="O171" s="26">
        <v>74.436000000000007</v>
      </c>
      <c r="P171" s="26">
        <v>74.543000000000006</v>
      </c>
      <c r="Q171" s="26">
        <v>74.578999999999994</v>
      </c>
      <c r="R171" s="26">
        <v>74.995000000000005</v>
      </c>
      <c r="S171" s="26">
        <v>76.117999999999995</v>
      </c>
      <c r="T171" s="26">
        <v>77.774000000000001</v>
      </c>
      <c r="U171" s="26">
        <v>78.631</v>
      </c>
    </row>
    <row r="172" spans="1:21" ht="12" x14ac:dyDescent="0.2">
      <c r="A172" s="1">
        <v>155</v>
      </c>
      <c r="B172" s="2" t="s">
        <v>22</v>
      </c>
      <c r="C172" s="15" t="s">
        <v>197</v>
      </c>
      <c r="D172" s="21"/>
      <c r="E172" s="21">
        <v>214</v>
      </c>
      <c r="F172" s="2" t="s">
        <v>73</v>
      </c>
      <c r="G172" s="21">
        <v>915</v>
      </c>
      <c r="H172" s="26">
        <v>45.991</v>
      </c>
      <c r="I172" s="26">
        <v>49.783000000000001</v>
      </c>
      <c r="J172" s="26">
        <v>53.331000000000003</v>
      </c>
      <c r="K172" s="26">
        <v>56.555999999999997</v>
      </c>
      <c r="L172" s="26">
        <v>59.494999999999997</v>
      </c>
      <c r="M172" s="26">
        <v>61.871000000000002</v>
      </c>
      <c r="N172" s="26">
        <v>63.765000000000001</v>
      </c>
      <c r="O172" s="26">
        <v>65.606999999999999</v>
      </c>
      <c r="P172" s="26">
        <v>67.459999999999994</v>
      </c>
      <c r="Q172" s="26">
        <v>68.783000000000001</v>
      </c>
      <c r="R172" s="26">
        <v>70.078000000000003</v>
      </c>
      <c r="S172" s="26">
        <v>71.445999999999998</v>
      </c>
      <c r="T172" s="26">
        <v>72.617999999999995</v>
      </c>
      <c r="U172" s="26">
        <v>73.811000000000007</v>
      </c>
    </row>
    <row r="173" spans="1:21" ht="12" x14ac:dyDescent="0.2">
      <c r="A173" s="1">
        <v>156</v>
      </c>
      <c r="B173" s="2" t="s">
        <v>22</v>
      </c>
      <c r="C173" s="15" t="s">
        <v>198</v>
      </c>
      <c r="D173" s="21"/>
      <c r="E173" s="21">
        <v>308</v>
      </c>
      <c r="F173" s="2" t="s">
        <v>73</v>
      </c>
      <c r="G173" s="21">
        <v>915</v>
      </c>
      <c r="H173" s="26">
        <v>58.570999999999998</v>
      </c>
      <c r="I173" s="26">
        <v>61.072000000000003</v>
      </c>
      <c r="J173" s="26">
        <v>63.256999999999998</v>
      </c>
      <c r="K173" s="26">
        <v>64.927999999999997</v>
      </c>
      <c r="L173" s="26">
        <v>66.234999999999999</v>
      </c>
      <c r="M173" s="26">
        <v>67.465999999999994</v>
      </c>
      <c r="N173" s="26">
        <v>68.207999999999998</v>
      </c>
      <c r="O173" s="26">
        <v>68.850999999999999</v>
      </c>
      <c r="P173" s="26">
        <v>70.488</v>
      </c>
      <c r="Q173" s="26">
        <v>72.105000000000004</v>
      </c>
      <c r="R173" s="26">
        <v>72.957999999999998</v>
      </c>
      <c r="S173" s="26">
        <v>73.081000000000003</v>
      </c>
      <c r="T173" s="26">
        <v>72.599999999999994</v>
      </c>
      <c r="U173" s="26">
        <v>72.393000000000001</v>
      </c>
    </row>
    <row r="174" spans="1:21" ht="12" x14ac:dyDescent="0.2">
      <c r="A174" s="1">
        <v>157</v>
      </c>
      <c r="B174" s="2" t="s">
        <v>22</v>
      </c>
      <c r="C174" s="15" t="s">
        <v>199</v>
      </c>
      <c r="D174" s="21">
        <v>2</v>
      </c>
      <c r="E174" s="21">
        <v>312</v>
      </c>
      <c r="F174" s="2" t="s">
        <v>73</v>
      </c>
      <c r="G174" s="21">
        <v>915</v>
      </c>
      <c r="H174" s="26">
        <v>53.335999999999999</v>
      </c>
      <c r="I174" s="26">
        <v>57.191000000000003</v>
      </c>
      <c r="J174" s="26">
        <v>60.517000000000003</v>
      </c>
      <c r="K174" s="26">
        <v>63.639000000000003</v>
      </c>
      <c r="L174" s="26">
        <v>66.203000000000003</v>
      </c>
      <c r="M174" s="26">
        <v>68.641999999999996</v>
      </c>
      <c r="N174" s="26">
        <v>70.819000000000003</v>
      </c>
      <c r="O174" s="26">
        <v>72.802000000000007</v>
      </c>
      <c r="P174" s="26">
        <v>74.587000000000003</v>
      </c>
      <c r="Q174" s="26">
        <v>76.272999999999996</v>
      </c>
      <c r="R174" s="26">
        <v>77.853999999999999</v>
      </c>
      <c r="S174" s="26">
        <v>79.39</v>
      </c>
      <c r="T174" s="26">
        <v>80.555999999999997</v>
      </c>
      <c r="U174" s="26">
        <v>81.84</v>
      </c>
    </row>
    <row r="175" spans="1:21" ht="12" x14ac:dyDescent="0.2">
      <c r="A175" s="1">
        <v>158</v>
      </c>
      <c r="B175" s="2" t="s">
        <v>22</v>
      </c>
      <c r="C175" s="15" t="s">
        <v>200</v>
      </c>
      <c r="D175" s="21"/>
      <c r="E175" s="21">
        <v>332</v>
      </c>
      <c r="F175" s="2" t="s">
        <v>73</v>
      </c>
      <c r="G175" s="21">
        <v>915</v>
      </c>
      <c r="H175" s="26">
        <v>37.481000000000002</v>
      </c>
      <c r="I175" s="26">
        <v>40.619999999999997</v>
      </c>
      <c r="J175" s="26">
        <v>42.753</v>
      </c>
      <c r="K175" s="26">
        <v>44.94</v>
      </c>
      <c r="L175" s="26">
        <v>47.21</v>
      </c>
      <c r="M175" s="26">
        <v>50.07</v>
      </c>
      <c r="N175" s="26">
        <v>51.771999999999998</v>
      </c>
      <c r="O175" s="26">
        <v>53.472000000000001</v>
      </c>
      <c r="P175" s="26">
        <v>55.030999999999999</v>
      </c>
      <c r="Q175" s="26">
        <v>56.572000000000003</v>
      </c>
      <c r="R175" s="26">
        <v>57.744</v>
      </c>
      <c r="S175" s="26">
        <v>59.65</v>
      </c>
      <c r="T175" s="26">
        <v>61.405000000000001</v>
      </c>
      <c r="U175" s="26">
        <v>63.518999999999998</v>
      </c>
    </row>
    <row r="176" spans="1:21" ht="12" x14ac:dyDescent="0.2">
      <c r="A176" s="1">
        <v>159</v>
      </c>
      <c r="B176" s="2" t="s">
        <v>22</v>
      </c>
      <c r="C176" s="15" t="s">
        <v>201</v>
      </c>
      <c r="D176" s="21"/>
      <c r="E176" s="21">
        <v>388</v>
      </c>
      <c r="F176" s="2" t="s">
        <v>73</v>
      </c>
      <c r="G176" s="21">
        <v>915</v>
      </c>
      <c r="H176" s="26">
        <v>59.552999999999997</v>
      </c>
      <c r="I176" s="26">
        <v>63.628999999999998</v>
      </c>
      <c r="J176" s="26">
        <v>65.53</v>
      </c>
      <c r="K176" s="26">
        <v>67.216999999999999</v>
      </c>
      <c r="L176" s="26">
        <v>68.596999999999994</v>
      </c>
      <c r="M176" s="26">
        <v>70.183999999999997</v>
      </c>
      <c r="N176" s="26">
        <v>71.322999999999993</v>
      </c>
      <c r="O176" s="26">
        <v>72.372</v>
      </c>
      <c r="P176" s="26">
        <v>73.906999999999996</v>
      </c>
      <c r="Q176" s="26">
        <v>74.126000000000005</v>
      </c>
      <c r="R176" s="26">
        <v>74.12</v>
      </c>
      <c r="S176" s="26">
        <v>74.152000000000001</v>
      </c>
      <c r="T176" s="26">
        <v>73.974999999999994</v>
      </c>
      <c r="U176" s="26">
        <v>74.331999999999994</v>
      </c>
    </row>
    <row r="177" spans="1:21" ht="12" x14ac:dyDescent="0.2">
      <c r="A177" s="1">
        <v>160</v>
      </c>
      <c r="B177" s="2" t="s">
        <v>22</v>
      </c>
      <c r="C177" s="15" t="s">
        <v>202</v>
      </c>
      <c r="D177" s="21">
        <v>2</v>
      </c>
      <c r="E177" s="21">
        <v>474</v>
      </c>
      <c r="F177" s="2" t="s">
        <v>73</v>
      </c>
      <c r="G177" s="21">
        <v>915</v>
      </c>
      <c r="H177" s="26">
        <v>55.567</v>
      </c>
      <c r="I177" s="26">
        <v>58.883000000000003</v>
      </c>
      <c r="J177" s="26">
        <v>61.859000000000002</v>
      </c>
      <c r="K177" s="26">
        <v>64.650000000000006</v>
      </c>
      <c r="L177" s="26">
        <v>67.263999999999996</v>
      </c>
      <c r="M177" s="26">
        <v>69.694999999999993</v>
      </c>
      <c r="N177" s="26">
        <v>71.875</v>
      </c>
      <c r="O177" s="26">
        <v>73.856999999999999</v>
      </c>
      <c r="P177" s="26">
        <v>75.674999999999997</v>
      </c>
      <c r="Q177" s="26">
        <v>77.367000000000004</v>
      </c>
      <c r="R177" s="26">
        <v>78.944000000000003</v>
      </c>
      <c r="S177" s="26">
        <v>80.105999999999995</v>
      </c>
      <c r="T177" s="26">
        <v>81.203000000000003</v>
      </c>
      <c r="U177" s="26">
        <v>82.266000000000005</v>
      </c>
    </row>
    <row r="178" spans="1:21" ht="12" x14ac:dyDescent="0.2">
      <c r="A178" s="1">
        <v>161</v>
      </c>
      <c r="B178" s="2" t="s">
        <v>22</v>
      </c>
      <c r="C178" s="15" t="s">
        <v>203</v>
      </c>
      <c r="D178" s="21">
        <v>14</v>
      </c>
      <c r="E178" s="21">
        <v>630</v>
      </c>
      <c r="F178" s="2" t="s">
        <v>73</v>
      </c>
      <c r="G178" s="21">
        <v>915</v>
      </c>
      <c r="H178" s="26">
        <v>63.527999999999999</v>
      </c>
      <c r="I178" s="26">
        <v>67.91</v>
      </c>
      <c r="J178" s="26">
        <v>69.125</v>
      </c>
      <c r="K178" s="26">
        <v>70.745999999999995</v>
      </c>
      <c r="L178" s="26">
        <v>72.353999999999999</v>
      </c>
      <c r="M178" s="26">
        <v>73.534999999999997</v>
      </c>
      <c r="N178" s="26">
        <v>73.921000000000006</v>
      </c>
      <c r="O178" s="26">
        <v>74.59</v>
      </c>
      <c r="P178" s="26">
        <v>73.844999999999999</v>
      </c>
      <c r="Q178" s="26">
        <v>74.893000000000001</v>
      </c>
      <c r="R178" s="26">
        <v>76.790000000000006</v>
      </c>
      <c r="S178" s="26">
        <v>77.938999999999993</v>
      </c>
      <c r="T178" s="26">
        <v>79.135000000000005</v>
      </c>
      <c r="U178" s="26">
        <v>79.850999999999999</v>
      </c>
    </row>
    <row r="179" spans="1:21" ht="12" x14ac:dyDescent="0.2">
      <c r="A179" s="1">
        <v>162</v>
      </c>
      <c r="B179" s="2" t="s">
        <v>22</v>
      </c>
      <c r="C179" s="15" t="s">
        <v>204</v>
      </c>
      <c r="D179" s="21"/>
      <c r="E179" s="21">
        <v>662</v>
      </c>
      <c r="F179" s="2" t="s">
        <v>73</v>
      </c>
      <c r="G179" s="21">
        <v>915</v>
      </c>
      <c r="H179" s="26">
        <v>50.433</v>
      </c>
      <c r="I179" s="26">
        <v>54.573999999999998</v>
      </c>
      <c r="J179" s="26">
        <v>58.817</v>
      </c>
      <c r="K179" s="26">
        <v>62.444000000000003</v>
      </c>
      <c r="L179" s="26">
        <v>64.706000000000003</v>
      </c>
      <c r="M179" s="26">
        <v>67.197000000000003</v>
      </c>
      <c r="N179" s="26">
        <v>68.933000000000007</v>
      </c>
      <c r="O179" s="26">
        <v>70.393000000000001</v>
      </c>
      <c r="P179" s="26">
        <v>71.706000000000003</v>
      </c>
      <c r="Q179" s="26">
        <v>72.867000000000004</v>
      </c>
      <c r="R179" s="26">
        <v>73.712999999999994</v>
      </c>
      <c r="S179" s="26">
        <v>74.506</v>
      </c>
      <c r="T179" s="26">
        <v>75.197000000000003</v>
      </c>
      <c r="U179" s="26">
        <v>75.992000000000004</v>
      </c>
    </row>
    <row r="180" spans="1:21" ht="12" x14ac:dyDescent="0.2">
      <c r="A180" s="1">
        <v>163</v>
      </c>
      <c r="B180" s="2" t="s">
        <v>22</v>
      </c>
      <c r="C180" s="15" t="s">
        <v>205</v>
      </c>
      <c r="D180" s="21"/>
      <c r="E180" s="21">
        <v>670</v>
      </c>
      <c r="F180" s="2" t="s">
        <v>73</v>
      </c>
      <c r="G180" s="21">
        <v>915</v>
      </c>
      <c r="H180" s="26">
        <v>53.472000000000001</v>
      </c>
      <c r="I180" s="26">
        <v>57.453000000000003</v>
      </c>
      <c r="J180" s="26">
        <v>60.764000000000003</v>
      </c>
      <c r="K180" s="26">
        <v>62.832000000000001</v>
      </c>
      <c r="L180" s="26">
        <v>64.522000000000006</v>
      </c>
      <c r="M180" s="26">
        <v>66.442999999999998</v>
      </c>
      <c r="N180" s="26">
        <v>68.668999999999997</v>
      </c>
      <c r="O180" s="26">
        <v>70.176000000000002</v>
      </c>
      <c r="P180" s="26">
        <v>70.744</v>
      </c>
      <c r="Q180" s="26">
        <v>70.703000000000003</v>
      </c>
      <c r="R180" s="26">
        <v>71.012</v>
      </c>
      <c r="S180" s="26">
        <v>71.644000000000005</v>
      </c>
      <c r="T180" s="26">
        <v>71.885999999999996</v>
      </c>
      <c r="U180" s="26">
        <v>72.36</v>
      </c>
    </row>
    <row r="181" spans="1:21" ht="12" x14ac:dyDescent="0.2">
      <c r="A181" s="1">
        <v>164</v>
      </c>
      <c r="B181" s="2" t="s">
        <v>22</v>
      </c>
      <c r="C181" s="15" t="s">
        <v>206</v>
      </c>
      <c r="D181" s="21"/>
      <c r="E181" s="21">
        <v>780</v>
      </c>
      <c r="F181" s="2" t="s">
        <v>73</v>
      </c>
      <c r="G181" s="21">
        <v>915</v>
      </c>
      <c r="H181" s="26">
        <v>58.048999999999999</v>
      </c>
      <c r="I181" s="26">
        <v>60.941000000000003</v>
      </c>
      <c r="J181" s="26">
        <v>63.223999999999997</v>
      </c>
      <c r="K181" s="26">
        <v>64.346999999999994</v>
      </c>
      <c r="L181" s="26">
        <v>65.037000000000006</v>
      </c>
      <c r="M181" s="26">
        <v>66.12</v>
      </c>
      <c r="N181" s="26">
        <v>66.91</v>
      </c>
      <c r="O181" s="26">
        <v>67.75</v>
      </c>
      <c r="P181" s="26">
        <v>68.376999999999995</v>
      </c>
      <c r="Q181" s="26">
        <v>68.897000000000006</v>
      </c>
      <c r="R181" s="26">
        <v>70.046000000000006</v>
      </c>
      <c r="S181" s="26">
        <v>71.337999999999994</v>
      </c>
      <c r="T181" s="26">
        <v>72.483000000000004</v>
      </c>
      <c r="U181" s="26">
        <v>73.313999999999993</v>
      </c>
    </row>
    <row r="182" spans="1:21" ht="12" x14ac:dyDescent="0.2">
      <c r="A182" s="1">
        <v>165</v>
      </c>
      <c r="B182" s="2" t="s">
        <v>22</v>
      </c>
      <c r="C182" s="15" t="s">
        <v>207</v>
      </c>
      <c r="D182" s="21">
        <v>14</v>
      </c>
      <c r="E182" s="21">
        <v>850</v>
      </c>
      <c r="F182" s="2" t="s">
        <v>73</v>
      </c>
      <c r="G182" s="21">
        <v>915</v>
      </c>
      <c r="H182" s="26">
        <v>62.896999999999998</v>
      </c>
      <c r="I182" s="26">
        <v>65.501999999999995</v>
      </c>
      <c r="J182" s="26">
        <v>66.826999999999998</v>
      </c>
      <c r="K182" s="26">
        <v>68.302999999999997</v>
      </c>
      <c r="L182" s="26">
        <v>69.790000000000006</v>
      </c>
      <c r="M182" s="26">
        <v>71.146000000000001</v>
      </c>
      <c r="N182" s="26">
        <v>72.296000000000006</v>
      </c>
      <c r="O182" s="26">
        <v>73.599000000000004</v>
      </c>
      <c r="P182" s="26">
        <v>74.820999999999998</v>
      </c>
      <c r="Q182" s="26">
        <v>76.081000000000003</v>
      </c>
      <c r="R182" s="26">
        <v>77.09</v>
      </c>
      <c r="S182" s="26">
        <v>77.822999999999993</v>
      </c>
      <c r="T182" s="26">
        <v>79.406000000000006</v>
      </c>
      <c r="U182" s="26">
        <v>80.314999999999998</v>
      </c>
    </row>
    <row r="183" spans="1:21" ht="12" x14ac:dyDescent="0.2">
      <c r="A183" s="12">
        <v>166</v>
      </c>
      <c r="B183" s="13" t="s">
        <v>22</v>
      </c>
      <c r="C183" s="14" t="s">
        <v>208</v>
      </c>
      <c r="D183" s="24"/>
      <c r="E183" s="24">
        <v>916</v>
      </c>
      <c r="F183" s="13" t="s">
        <v>71</v>
      </c>
      <c r="G183" s="24">
        <v>1830</v>
      </c>
      <c r="H183" s="29">
        <v>49.108652783174399</v>
      </c>
      <c r="I183" s="29">
        <v>53.229930350163698</v>
      </c>
      <c r="J183" s="29">
        <v>56.439226885517598</v>
      </c>
      <c r="K183" s="29">
        <v>58.592008151259101</v>
      </c>
      <c r="L183" s="29">
        <v>61.007038249383697</v>
      </c>
      <c r="M183" s="29">
        <v>63.552184021442599</v>
      </c>
      <c r="N183" s="29">
        <v>65.885419358213696</v>
      </c>
      <c r="O183" s="29">
        <v>68.302248738269995</v>
      </c>
      <c r="P183" s="29">
        <v>70.523949052048394</v>
      </c>
      <c r="Q183" s="29">
        <v>72.2286606248597</v>
      </c>
      <c r="R183" s="29">
        <v>74.012233776373193</v>
      </c>
      <c r="S183" s="29">
        <v>74.401102510757298</v>
      </c>
      <c r="T183" s="29">
        <v>74.591358575450698</v>
      </c>
      <c r="U183" s="29">
        <v>74.914557925456805</v>
      </c>
    </row>
    <row r="184" spans="1:21" ht="12" x14ac:dyDescent="0.2">
      <c r="A184" s="1">
        <v>167</v>
      </c>
      <c r="B184" s="2" t="s">
        <v>22</v>
      </c>
      <c r="C184" s="15" t="s">
        <v>209</v>
      </c>
      <c r="D184" s="21"/>
      <c r="E184" s="21">
        <v>84</v>
      </c>
      <c r="F184" s="2" t="s">
        <v>73</v>
      </c>
      <c r="G184" s="21">
        <v>916</v>
      </c>
      <c r="H184" s="26">
        <v>55.917000000000002</v>
      </c>
      <c r="I184" s="26">
        <v>58.643999999999998</v>
      </c>
      <c r="J184" s="26">
        <v>61.344999999999999</v>
      </c>
      <c r="K184" s="26">
        <v>64.260000000000005</v>
      </c>
      <c r="L184" s="26">
        <v>66.721000000000004</v>
      </c>
      <c r="M184" s="26">
        <v>68.656999999999996</v>
      </c>
      <c r="N184" s="26">
        <v>70.352999999999994</v>
      </c>
      <c r="O184" s="26">
        <v>71.460999999999999</v>
      </c>
      <c r="P184" s="26">
        <v>70.566000000000003</v>
      </c>
      <c r="Q184" s="26">
        <v>68.59</v>
      </c>
      <c r="R184" s="26">
        <v>69.58</v>
      </c>
      <c r="S184" s="26">
        <v>70.688999999999993</v>
      </c>
      <c r="T184" s="26">
        <v>73.403000000000006</v>
      </c>
      <c r="U184" s="26">
        <v>74.37</v>
      </c>
    </row>
    <row r="185" spans="1:21" ht="12" x14ac:dyDescent="0.2">
      <c r="A185" s="1">
        <v>168</v>
      </c>
      <c r="B185" s="2" t="s">
        <v>22</v>
      </c>
      <c r="C185" s="15" t="s">
        <v>210</v>
      </c>
      <c r="D185" s="21"/>
      <c r="E185" s="21">
        <v>188</v>
      </c>
      <c r="F185" s="2" t="s">
        <v>73</v>
      </c>
      <c r="G185" s="21">
        <v>916</v>
      </c>
      <c r="H185" s="26">
        <v>55.997</v>
      </c>
      <c r="I185" s="26">
        <v>58.753999999999998</v>
      </c>
      <c r="J185" s="26">
        <v>61.988999999999997</v>
      </c>
      <c r="K185" s="26">
        <v>64.613</v>
      </c>
      <c r="L185" s="26">
        <v>67.179000000000002</v>
      </c>
      <c r="M185" s="26">
        <v>70.519000000000005</v>
      </c>
      <c r="N185" s="26">
        <v>73.448999999999998</v>
      </c>
      <c r="O185" s="26">
        <v>75.106999999999999</v>
      </c>
      <c r="P185" s="26">
        <v>76.084000000000003</v>
      </c>
      <c r="Q185" s="26">
        <v>77.037999999999997</v>
      </c>
      <c r="R185" s="26">
        <v>77.813000000000002</v>
      </c>
      <c r="S185" s="26">
        <v>78.415999999999997</v>
      </c>
      <c r="T185" s="26">
        <v>79.158000000000001</v>
      </c>
      <c r="U185" s="26">
        <v>80.003</v>
      </c>
    </row>
    <row r="186" spans="1:21" ht="12" x14ac:dyDescent="0.2">
      <c r="A186" s="1">
        <v>169</v>
      </c>
      <c r="B186" s="2" t="s">
        <v>22</v>
      </c>
      <c r="C186" s="15" t="s">
        <v>211</v>
      </c>
      <c r="D186" s="21"/>
      <c r="E186" s="21">
        <v>222</v>
      </c>
      <c r="F186" s="2" t="s">
        <v>73</v>
      </c>
      <c r="G186" s="21">
        <v>916</v>
      </c>
      <c r="H186" s="26">
        <v>44.624000000000002</v>
      </c>
      <c r="I186" s="26">
        <v>48.128999999999998</v>
      </c>
      <c r="J186" s="26">
        <v>51.588999999999999</v>
      </c>
      <c r="K186" s="26">
        <v>53.936999999999998</v>
      </c>
      <c r="L186" s="26">
        <v>55.764000000000003</v>
      </c>
      <c r="M186" s="26">
        <v>56.222999999999999</v>
      </c>
      <c r="N186" s="26">
        <v>57.161999999999999</v>
      </c>
      <c r="O186" s="26">
        <v>61.567</v>
      </c>
      <c r="P186" s="26">
        <v>66.075000000000003</v>
      </c>
      <c r="Q186" s="26">
        <v>68.022000000000006</v>
      </c>
      <c r="R186" s="26">
        <v>69.573999999999998</v>
      </c>
      <c r="S186" s="26">
        <v>70.617000000000004</v>
      </c>
      <c r="T186" s="26">
        <v>71.817999999999998</v>
      </c>
      <c r="U186" s="26">
        <v>72.986000000000004</v>
      </c>
    </row>
    <row r="187" spans="1:21" ht="12" x14ac:dyDescent="0.2">
      <c r="A187" s="1">
        <v>170</v>
      </c>
      <c r="B187" s="2" t="s">
        <v>22</v>
      </c>
      <c r="C187" s="15" t="s">
        <v>212</v>
      </c>
      <c r="D187" s="21"/>
      <c r="E187" s="21">
        <v>320</v>
      </c>
      <c r="F187" s="2" t="s">
        <v>73</v>
      </c>
      <c r="G187" s="21">
        <v>916</v>
      </c>
      <c r="H187" s="26">
        <v>42.92</v>
      </c>
      <c r="I187" s="26">
        <v>45.459000000000003</v>
      </c>
      <c r="J187" s="26">
        <v>48.006</v>
      </c>
      <c r="K187" s="26">
        <v>50.932000000000002</v>
      </c>
      <c r="L187" s="26">
        <v>53.965000000000003</v>
      </c>
      <c r="M187" s="26">
        <v>56.191000000000003</v>
      </c>
      <c r="N187" s="26">
        <v>58.402000000000001</v>
      </c>
      <c r="O187" s="26">
        <v>60.982999999999997</v>
      </c>
      <c r="P187" s="26">
        <v>63.594999999999999</v>
      </c>
      <c r="Q187" s="26">
        <v>66.546999999999997</v>
      </c>
      <c r="R187" s="26">
        <v>68.942999999999998</v>
      </c>
      <c r="S187" s="26">
        <v>70.504000000000005</v>
      </c>
      <c r="T187" s="26">
        <v>72.44</v>
      </c>
      <c r="U187" s="26">
        <v>73.936000000000007</v>
      </c>
    </row>
    <row r="188" spans="1:21" ht="12" x14ac:dyDescent="0.2">
      <c r="A188" s="1">
        <v>171</v>
      </c>
      <c r="B188" s="2" t="s">
        <v>22</v>
      </c>
      <c r="C188" s="15" t="s">
        <v>213</v>
      </c>
      <c r="D188" s="21"/>
      <c r="E188" s="21">
        <v>340</v>
      </c>
      <c r="F188" s="2" t="s">
        <v>73</v>
      </c>
      <c r="G188" s="21">
        <v>916</v>
      </c>
      <c r="H188" s="26">
        <v>41.787999999999997</v>
      </c>
      <c r="I188" s="26">
        <v>44.585999999999999</v>
      </c>
      <c r="J188" s="26">
        <v>48.002000000000002</v>
      </c>
      <c r="K188" s="26">
        <v>51.045000000000002</v>
      </c>
      <c r="L188" s="26">
        <v>54.087000000000003</v>
      </c>
      <c r="M188" s="26">
        <v>57.709000000000003</v>
      </c>
      <c r="N188" s="26">
        <v>61.585999999999999</v>
      </c>
      <c r="O188" s="26">
        <v>65.453999999999994</v>
      </c>
      <c r="P188" s="26">
        <v>67.724999999999994</v>
      </c>
      <c r="Q188" s="26">
        <v>69.884</v>
      </c>
      <c r="R188" s="26">
        <v>71.36</v>
      </c>
      <c r="S188" s="26">
        <v>72.656999999999996</v>
      </c>
      <c r="T188" s="26">
        <v>73.936999999999998</v>
      </c>
      <c r="U188" s="26">
        <v>74.992000000000004</v>
      </c>
    </row>
    <row r="189" spans="1:21" ht="12" x14ac:dyDescent="0.2">
      <c r="A189" s="1">
        <v>172</v>
      </c>
      <c r="B189" s="2" t="s">
        <v>22</v>
      </c>
      <c r="C189" s="15" t="s">
        <v>214</v>
      </c>
      <c r="D189" s="21"/>
      <c r="E189" s="21">
        <v>484</v>
      </c>
      <c r="F189" s="2" t="s">
        <v>73</v>
      </c>
      <c r="G189" s="21">
        <v>916</v>
      </c>
      <c r="H189" s="26">
        <v>50.688000000000002</v>
      </c>
      <c r="I189" s="26">
        <v>55.261000000000003</v>
      </c>
      <c r="J189" s="26">
        <v>58.462000000000003</v>
      </c>
      <c r="K189" s="26">
        <v>60.284999999999997</v>
      </c>
      <c r="L189" s="26">
        <v>62.567</v>
      </c>
      <c r="M189" s="26">
        <v>65.298000000000002</v>
      </c>
      <c r="N189" s="26">
        <v>67.715000000000003</v>
      </c>
      <c r="O189" s="26">
        <v>69.831000000000003</v>
      </c>
      <c r="P189" s="26">
        <v>71.811000000000007</v>
      </c>
      <c r="Q189" s="26">
        <v>73.340999999999994</v>
      </c>
      <c r="R189" s="26">
        <v>75.111000000000004</v>
      </c>
      <c r="S189" s="26">
        <v>75.182000000000002</v>
      </c>
      <c r="T189" s="26">
        <v>74.935000000000002</v>
      </c>
      <c r="U189" s="26">
        <v>74.977000000000004</v>
      </c>
    </row>
    <row r="190" spans="1:21" ht="12" x14ac:dyDescent="0.2">
      <c r="A190" s="1">
        <v>173</v>
      </c>
      <c r="B190" s="2" t="s">
        <v>22</v>
      </c>
      <c r="C190" s="15" t="s">
        <v>215</v>
      </c>
      <c r="D190" s="21"/>
      <c r="E190" s="21">
        <v>558</v>
      </c>
      <c r="F190" s="2" t="s">
        <v>73</v>
      </c>
      <c r="G190" s="21">
        <v>916</v>
      </c>
      <c r="H190" s="26">
        <v>42.308</v>
      </c>
      <c r="I190" s="26">
        <v>45.418999999999997</v>
      </c>
      <c r="J190" s="26">
        <v>48.597000000000001</v>
      </c>
      <c r="K190" s="26">
        <v>51.837000000000003</v>
      </c>
      <c r="L190" s="26">
        <v>55.06</v>
      </c>
      <c r="M190" s="26">
        <v>57.396000000000001</v>
      </c>
      <c r="N190" s="26">
        <v>59.396000000000001</v>
      </c>
      <c r="O190" s="26">
        <v>62.378999999999998</v>
      </c>
      <c r="P190" s="26">
        <v>66.100999999999999</v>
      </c>
      <c r="Q190" s="26">
        <v>68.349000000000004</v>
      </c>
      <c r="R190" s="26">
        <v>70.534000000000006</v>
      </c>
      <c r="S190" s="26">
        <v>71.727999999999994</v>
      </c>
      <c r="T190" s="26">
        <v>73.099999999999994</v>
      </c>
      <c r="U190" s="26">
        <v>74.153999999999996</v>
      </c>
    </row>
    <row r="191" spans="1:21" ht="12" x14ac:dyDescent="0.2">
      <c r="A191" s="1">
        <v>174</v>
      </c>
      <c r="B191" s="2" t="s">
        <v>22</v>
      </c>
      <c r="C191" s="15" t="s">
        <v>216</v>
      </c>
      <c r="D191" s="21"/>
      <c r="E191" s="21">
        <v>591</v>
      </c>
      <c r="F191" s="2" t="s">
        <v>73</v>
      </c>
      <c r="G191" s="21">
        <v>916</v>
      </c>
      <c r="H191" s="26">
        <v>56.808999999999997</v>
      </c>
      <c r="I191" s="26">
        <v>59.505000000000003</v>
      </c>
      <c r="J191" s="26">
        <v>62.149000000000001</v>
      </c>
      <c r="K191" s="26">
        <v>64.36</v>
      </c>
      <c r="L191" s="26">
        <v>66.739000000000004</v>
      </c>
      <c r="M191" s="26">
        <v>69.221000000000004</v>
      </c>
      <c r="N191" s="26">
        <v>70.992999999999995</v>
      </c>
      <c r="O191" s="26">
        <v>72.372</v>
      </c>
      <c r="P191" s="26">
        <v>73.539000000000001</v>
      </c>
      <c r="Q191" s="26">
        <v>74.599999999999994</v>
      </c>
      <c r="R191" s="26">
        <v>75.484999999999999</v>
      </c>
      <c r="S191" s="26">
        <v>76.311999999999998</v>
      </c>
      <c r="T191" s="26">
        <v>77.290999999999997</v>
      </c>
      <c r="U191" s="26">
        <v>78.242999999999995</v>
      </c>
    </row>
    <row r="192" spans="1:21" ht="12" x14ac:dyDescent="0.2">
      <c r="A192" s="12">
        <v>175</v>
      </c>
      <c r="B192" s="13" t="s">
        <v>22</v>
      </c>
      <c r="C192" s="14" t="s">
        <v>217</v>
      </c>
      <c r="D192" s="24"/>
      <c r="E192" s="24">
        <v>931</v>
      </c>
      <c r="F192" s="13" t="s">
        <v>71</v>
      </c>
      <c r="G192" s="24">
        <v>1830</v>
      </c>
      <c r="H192" s="29">
        <v>52.1289423615384</v>
      </c>
      <c r="I192" s="29">
        <v>54.458966386321897</v>
      </c>
      <c r="J192" s="29">
        <v>56.7528257680015</v>
      </c>
      <c r="K192" s="29">
        <v>58.879928710648201</v>
      </c>
      <c r="L192" s="29">
        <v>61.128650706674698</v>
      </c>
      <c r="M192" s="29">
        <v>63.106243376756197</v>
      </c>
      <c r="N192" s="29">
        <v>65.028059575180393</v>
      </c>
      <c r="O192" s="29">
        <v>66.807141099333904</v>
      </c>
      <c r="P192" s="29">
        <v>68.586597008073895</v>
      </c>
      <c r="Q192" s="29">
        <v>70.323956987747707</v>
      </c>
      <c r="R192" s="29">
        <v>71.903302300161798</v>
      </c>
      <c r="S192" s="29">
        <v>73.3960866583231</v>
      </c>
      <c r="T192" s="29">
        <v>74.675001375474395</v>
      </c>
      <c r="U192" s="29">
        <v>75.628998102296507</v>
      </c>
    </row>
    <row r="193" spans="1:21" ht="12" x14ac:dyDescent="0.2">
      <c r="A193" s="1">
        <v>176</v>
      </c>
      <c r="B193" s="2" t="s">
        <v>22</v>
      </c>
      <c r="C193" s="15" t="s">
        <v>218</v>
      </c>
      <c r="D193" s="21"/>
      <c r="E193" s="21">
        <v>32</v>
      </c>
      <c r="F193" s="2" t="s">
        <v>73</v>
      </c>
      <c r="G193" s="21">
        <v>931</v>
      </c>
      <c r="H193" s="26">
        <v>62.567</v>
      </c>
      <c r="I193" s="26">
        <v>64.575000000000003</v>
      </c>
      <c r="J193" s="26">
        <v>65.304000000000002</v>
      </c>
      <c r="K193" s="26">
        <v>65.832999999999998</v>
      </c>
      <c r="L193" s="26">
        <v>67.272000000000006</v>
      </c>
      <c r="M193" s="26">
        <v>68.706999999999994</v>
      </c>
      <c r="N193" s="26">
        <v>70.197000000000003</v>
      </c>
      <c r="O193" s="26">
        <v>71.045000000000002</v>
      </c>
      <c r="P193" s="26">
        <v>72.156000000000006</v>
      </c>
      <c r="Q193" s="26">
        <v>73.116</v>
      </c>
      <c r="R193" s="26">
        <v>74.018000000000001</v>
      </c>
      <c r="S193" s="26">
        <v>74.867999999999995</v>
      </c>
      <c r="T193" s="26">
        <v>75.674999999999997</v>
      </c>
      <c r="U193" s="26">
        <v>76.447999999999993</v>
      </c>
    </row>
    <row r="194" spans="1:21" ht="12" x14ac:dyDescent="0.2">
      <c r="A194" s="1">
        <v>177</v>
      </c>
      <c r="B194" s="2" t="s">
        <v>22</v>
      </c>
      <c r="C194" s="15" t="s">
        <v>219</v>
      </c>
      <c r="D194" s="21"/>
      <c r="E194" s="21">
        <v>68</v>
      </c>
      <c r="F194" s="2" t="s">
        <v>73</v>
      </c>
      <c r="G194" s="21">
        <v>931</v>
      </c>
      <c r="H194" s="26">
        <v>39.634999999999998</v>
      </c>
      <c r="I194" s="26">
        <v>41.042000000000002</v>
      </c>
      <c r="J194" s="26">
        <v>42.671999999999997</v>
      </c>
      <c r="K194" s="26">
        <v>44.543999999999997</v>
      </c>
      <c r="L194" s="26">
        <v>46.673999999999999</v>
      </c>
      <c r="M194" s="26">
        <v>49.064999999999998</v>
      </c>
      <c r="N194" s="26">
        <v>51.71</v>
      </c>
      <c r="O194" s="26">
        <v>54.588000000000001</v>
      </c>
      <c r="P194" s="26">
        <v>57.662999999999997</v>
      </c>
      <c r="Q194" s="26">
        <v>60.884999999999998</v>
      </c>
      <c r="R194" s="26">
        <v>63.936999999999998</v>
      </c>
      <c r="S194" s="26">
        <v>66.617000000000004</v>
      </c>
      <c r="T194" s="26">
        <v>69.259</v>
      </c>
      <c r="U194" s="26">
        <v>71.081999999999994</v>
      </c>
    </row>
    <row r="195" spans="1:21" ht="12" x14ac:dyDescent="0.2">
      <c r="A195" s="1">
        <v>178</v>
      </c>
      <c r="B195" s="2" t="s">
        <v>22</v>
      </c>
      <c r="C195" s="15" t="s">
        <v>220</v>
      </c>
      <c r="D195" s="21"/>
      <c r="E195" s="21">
        <v>76</v>
      </c>
      <c r="F195" s="2" t="s">
        <v>73</v>
      </c>
      <c r="G195" s="21">
        <v>931</v>
      </c>
      <c r="H195" s="26">
        <v>50.829000000000001</v>
      </c>
      <c r="I195" s="26">
        <v>52.951000000000001</v>
      </c>
      <c r="J195" s="26">
        <v>55.381</v>
      </c>
      <c r="K195" s="26">
        <v>57.795000000000002</v>
      </c>
      <c r="L195" s="26">
        <v>59.936999999999998</v>
      </c>
      <c r="M195" s="26">
        <v>61.765999999999998</v>
      </c>
      <c r="N195" s="26">
        <v>63.497</v>
      </c>
      <c r="O195" s="26">
        <v>65.353999999999999</v>
      </c>
      <c r="P195" s="26">
        <v>67.340999999999994</v>
      </c>
      <c r="Q195" s="26">
        <v>69.254000000000005</v>
      </c>
      <c r="R195" s="26">
        <v>70.962999999999994</v>
      </c>
      <c r="S195" s="26">
        <v>72.8</v>
      </c>
      <c r="T195" s="26">
        <v>74.341999999999999</v>
      </c>
      <c r="U195" s="26">
        <v>75.561000000000007</v>
      </c>
    </row>
    <row r="196" spans="1:21" ht="12" x14ac:dyDescent="0.2">
      <c r="A196" s="1">
        <v>179</v>
      </c>
      <c r="B196" s="2" t="s">
        <v>22</v>
      </c>
      <c r="C196" s="15" t="s">
        <v>221</v>
      </c>
      <c r="D196" s="21"/>
      <c r="E196" s="21">
        <v>152</v>
      </c>
      <c r="F196" s="2" t="s">
        <v>73</v>
      </c>
      <c r="G196" s="21">
        <v>931</v>
      </c>
      <c r="H196" s="26">
        <v>54.581000000000003</v>
      </c>
      <c r="I196" s="26">
        <v>56.311</v>
      </c>
      <c r="J196" s="26">
        <v>58.253</v>
      </c>
      <c r="K196" s="26">
        <v>60.762</v>
      </c>
      <c r="L196" s="26">
        <v>63.892000000000003</v>
      </c>
      <c r="M196" s="26">
        <v>67.334000000000003</v>
      </c>
      <c r="N196" s="26">
        <v>70.531999999999996</v>
      </c>
      <c r="O196" s="26">
        <v>72.683999999999997</v>
      </c>
      <c r="P196" s="26">
        <v>74.218000000000004</v>
      </c>
      <c r="Q196" s="26">
        <v>75.664000000000001</v>
      </c>
      <c r="R196" s="26">
        <v>77.024000000000001</v>
      </c>
      <c r="S196" s="26">
        <v>78.191999999999993</v>
      </c>
      <c r="T196" s="26">
        <v>79.287999999999997</v>
      </c>
      <c r="U196" s="26">
        <v>79.956000000000003</v>
      </c>
    </row>
    <row r="197" spans="1:21" ht="12" x14ac:dyDescent="0.2">
      <c r="A197" s="1">
        <v>180</v>
      </c>
      <c r="B197" s="2" t="s">
        <v>22</v>
      </c>
      <c r="C197" s="15" t="s">
        <v>222</v>
      </c>
      <c r="D197" s="21"/>
      <c r="E197" s="21">
        <v>170</v>
      </c>
      <c r="F197" s="2" t="s">
        <v>73</v>
      </c>
      <c r="G197" s="21">
        <v>931</v>
      </c>
      <c r="H197" s="26">
        <v>51.83</v>
      </c>
      <c r="I197" s="26">
        <v>55.743000000000002</v>
      </c>
      <c r="J197" s="26">
        <v>58.554000000000002</v>
      </c>
      <c r="K197" s="26">
        <v>60.942999999999998</v>
      </c>
      <c r="L197" s="26">
        <v>63.347999999999999</v>
      </c>
      <c r="M197" s="26">
        <v>65.673000000000002</v>
      </c>
      <c r="N197" s="26">
        <v>68.027000000000001</v>
      </c>
      <c r="O197" s="26">
        <v>69.388000000000005</v>
      </c>
      <c r="P197" s="26">
        <v>70.191999999999993</v>
      </c>
      <c r="Q197" s="26">
        <v>72.134</v>
      </c>
      <c r="R197" s="26">
        <v>73.646000000000001</v>
      </c>
      <c r="S197" s="26">
        <v>74.828000000000003</v>
      </c>
      <c r="T197" s="26">
        <v>75.992999999999995</v>
      </c>
      <c r="U197" s="26">
        <v>77.021000000000001</v>
      </c>
    </row>
    <row r="198" spans="1:21" ht="12" x14ac:dyDescent="0.2">
      <c r="A198" s="1">
        <v>181</v>
      </c>
      <c r="B198" s="2" t="s">
        <v>22</v>
      </c>
      <c r="C198" s="15" t="s">
        <v>223</v>
      </c>
      <c r="D198" s="21"/>
      <c r="E198" s="21">
        <v>218</v>
      </c>
      <c r="F198" s="2" t="s">
        <v>73</v>
      </c>
      <c r="G198" s="21">
        <v>931</v>
      </c>
      <c r="H198" s="26">
        <v>48.593000000000004</v>
      </c>
      <c r="I198" s="26">
        <v>51.515000000000001</v>
      </c>
      <c r="J198" s="26">
        <v>54.387</v>
      </c>
      <c r="K198" s="26">
        <v>56.908999999999999</v>
      </c>
      <c r="L198" s="26">
        <v>59.505000000000003</v>
      </c>
      <c r="M198" s="26">
        <v>62.085000000000001</v>
      </c>
      <c r="N198" s="26">
        <v>64.959000000000003</v>
      </c>
      <c r="O198" s="26">
        <v>67.691000000000003</v>
      </c>
      <c r="P198" s="26">
        <v>69.975999999999999</v>
      </c>
      <c r="Q198" s="26">
        <v>71.866</v>
      </c>
      <c r="R198" s="26">
        <v>73.525999999999996</v>
      </c>
      <c r="S198" s="26">
        <v>74.593999999999994</v>
      </c>
      <c r="T198" s="26">
        <v>75.585999999999999</v>
      </c>
      <c r="U198" s="26">
        <v>76.701999999999998</v>
      </c>
    </row>
    <row r="199" spans="1:21" ht="12" x14ac:dyDescent="0.2">
      <c r="A199" s="1">
        <v>182</v>
      </c>
      <c r="B199" s="2" t="s">
        <v>22</v>
      </c>
      <c r="C199" s="15" t="s">
        <v>224</v>
      </c>
      <c r="D199" s="21">
        <v>2</v>
      </c>
      <c r="E199" s="21">
        <v>254</v>
      </c>
      <c r="F199" s="2" t="s">
        <v>73</v>
      </c>
      <c r="G199" s="21">
        <v>931</v>
      </c>
      <c r="H199" s="26">
        <v>53.317999999999998</v>
      </c>
      <c r="I199" s="26">
        <v>56.137999999999998</v>
      </c>
      <c r="J199" s="26">
        <v>59.531999999999996</v>
      </c>
      <c r="K199" s="26">
        <v>64.366</v>
      </c>
      <c r="L199" s="26">
        <v>65.724999999999994</v>
      </c>
      <c r="M199" s="26">
        <v>66.534999999999997</v>
      </c>
      <c r="N199" s="26">
        <v>69.203000000000003</v>
      </c>
      <c r="O199" s="26">
        <v>71.063999999999993</v>
      </c>
      <c r="P199" s="26">
        <v>72.751000000000005</v>
      </c>
      <c r="Q199" s="26">
        <v>74.241</v>
      </c>
      <c r="R199" s="26">
        <v>76.290000000000006</v>
      </c>
      <c r="S199" s="26">
        <v>78.040000000000006</v>
      </c>
      <c r="T199" s="26">
        <v>79.305999999999997</v>
      </c>
      <c r="U199" s="26">
        <v>79.73</v>
      </c>
    </row>
    <row r="200" spans="1:21" ht="12" x14ac:dyDescent="0.2">
      <c r="A200" s="1">
        <v>183</v>
      </c>
      <c r="B200" s="2" t="s">
        <v>22</v>
      </c>
      <c r="C200" s="15" t="s">
        <v>225</v>
      </c>
      <c r="D200" s="21"/>
      <c r="E200" s="21">
        <v>328</v>
      </c>
      <c r="F200" s="2" t="s">
        <v>73</v>
      </c>
      <c r="G200" s="21">
        <v>931</v>
      </c>
      <c r="H200" s="26">
        <v>58.829000000000001</v>
      </c>
      <c r="I200" s="26">
        <v>59.805</v>
      </c>
      <c r="J200" s="26">
        <v>60.692999999999998</v>
      </c>
      <c r="K200" s="26">
        <v>61.545999999999999</v>
      </c>
      <c r="L200" s="26">
        <v>61.956000000000003</v>
      </c>
      <c r="M200" s="26">
        <v>62.314</v>
      </c>
      <c r="N200" s="26">
        <v>62.676000000000002</v>
      </c>
      <c r="O200" s="26">
        <v>62.98</v>
      </c>
      <c r="P200" s="26">
        <v>63.685000000000002</v>
      </c>
      <c r="Q200" s="26">
        <v>64.558999999999997</v>
      </c>
      <c r="R200" s="26">
        <v>66.001000000000005</v>
      </c>
      <c r="S200" s="26">
        <v>67.370999999999995</v>
      </c>
      <c r="T200" s="26">
        <v>68.691000000000003</v>
      </c>
      <c r="U200" s="26">
        <v>69.712999999999994</v>
      </c>
    </row>
    <row r="201" spans="1:21" ht="12" x14ac:dyDescent="0.2">
      <c r="A201" s="1">
        <v>184</v>
      </c>
      <c r="B201" s="2" t="s">
        <v>22</v>
      </c>
      <c r="C201" s="15" t="s">
        <v>226</v>
      </c>
      <c r="D201" s="21"/>
      <c r="E201" s="21">
        <v>600</v>
      </c>
      <c r="F201" s="2" t="s">
        <v>73</v>
      </c>
      <c r="G201" s="21">
        <v>931</v>
      </c>
      <c r="H201" s="26">
        <v>62.725999999999999</v>
      </c>
      <c r="I201" s="26">
        <v>63.295000000000002</v>
      </c>
      <c r="J201" s="26">
        <v>64.471000000000004</v>
      </c>
      <c r="K201" s="26">
        <v>65.043999999999997</v>
      </c>
      <c r="L201" s="26">
        <v>65.727999999999994</v>
      </c>
      <c r="M201" s="26">
        <v>66.561999999999998</v>
      </c>
      <c r="N201" s="26">
        <v>67.453000000000003</v>
      </c>
      <c r="O201" s="26">
        <v>68.022000000000006</v>
      </c>
      <c r="P201" s="26">
        <v>69.108000000000004</v>
      </c>
      <c r="Q201" s="26">
        <v>69.938999999999993</v>
      </c>
      <c r="R201" s="26">
        <v>71.171000000000006</v>
      </c>
      <c r="S201" s="26">
        <v>72.132999999999996</v>
      </c>
      <c r="T201" s="26">
        <v>73.162000000000006</v>
      </c>
      <c r="U201" s="26">
        <v>74.081999999999994</v>
      </c>
    </row>
    <row r="202" spans="1:21" ht="12" x14ac:dyDescent="0.2">
      <c r="A202" s="1">
        <v>185</v>
      </c>
      <c r="B202" s="2" t="s">
        <v>22</v>
      </c>
      <c r="C202" s="15" t="s">
        <v>227</v>
      </c>
      <c r="D202" s="21"/>
      <c r="E202" s="21">
        <v>604</v>
      </c>
      <c r="F202" s="2" t="s">
        <v>73</v>
      </c>
      <c r="G202" s="21">
        <v>931</v>
      </c>
      <c r="H202" s="26">
        <v>44.11</v>
      </c>
      <c r="I202" s="26">
        <v>46.435000000000002</v>
      </c>
      <c r="J202" s="26">
        <v>49.637999999999998</v>
      </c>
      <c r="K202" s="26">
        <v>52.215000000000003</v>
      </c>
      <c r="L202" s="26">
        <v>56.148000000000003</v>
      </c>
      <c r="M202" s="26">
        <v>58.841999999999999</v>
      </c>
      <c r="N202" s="26">
        <v>61.668999999999997</v>
      </c>
      <c r="O202" s="26">
        <v>64.62</v>
      </c>
      <c r="P202" s="26">
        <v>67.625</v>
      </c>
      <c r="Q202" s="26">
        <v>70.03</v>
      </c>
      <c r="R202" s="26">
        <v>72.063000000000002</v>
      </c>
      <c r="S202" s="26">
        <v>73.66</v>
      </c>
      <c r="T202" s="26">
        <v>75.11</v>
      </c>
      <c r="U202" s="26">
        <v>76.409000000000006</v>
      </c>
    </row>
    <row r="203" spans="1:21" ht="12" x14ac:dyDescent="0.2">
      <c r="A203" s="1">
        <v>186</v>
      </c>
      <c r="B203" s="2" t="s">
        <v>22</v>
      </c>
      <c r="C203" s="15" t="s">
        <v>228</v>
      </c>
      <c r="D203" s="21"/>
      <c r="E203" s="21">
        <v>740</v>
      </c>
      <c r="F203" s="2" t="s">
        <v>73</v>
      </c>
      <c r="G203" s="21">
        <v>931</v>
      </c>
      <c r="H203" s="26">
        <v>55.98</v>
      </c>
      <c r="I203" s="26">
        <v>58.679000000000002</v>
      </c>
      <c r="J203" s="26">
        <v>60.512</v>
      </c>
      <c r="K203" s="26">
        <v>62.122</v>
      </c>
      <c r="L203" s="26">
        <v>63.63</v>
      </c>
      <c r="M203" s="26">
        <v>64.772999999999996</v>
      </c>
      <c r="N203" s="26">
        <v>66.323999999999998</v>
      </c>
      <c r="O203" s="26">
        <v>67.150000000000006</v>
      </c>
      <c r="P203" s="26">
        <v>67.620999999999995</v>
      </c>
      <c r="Q203" s="26">
        <v>67.814999999999998</v>
      </c>
      <c r="R203" s="26">
        <v>68.063000000000002</v>
      </c>
      <c r="S203" s="26">
        <v>69.820999999999998</v>
      </c>
      <c r="T203" s="26">
        <v>70.933999999999997</v>
      </c>
      <c r="U203" s="26">
        <v>71.488</v>
      </c>
    </row>
    <row r="204" spans="1:21" ht="12" x14ac:dyDescent="0.2">
      <c r="A204" s="1">
        <v>187</v>
      </c>
      <c r="B204" s="2" t="s">
        <v>22</v>
      </c>
      <c r="C204" s="15" t="s">
        <v>229</v>
      </c>
      <c r="D204" s="21"/>
      <c r="E204" s="21">
        <v>858</v>
      </c>
      <c r="F204" s="2" t="s">
        <v>73</v>
      </c>
      <c r="G204" s="21">
        <v>931</v>
      </c>
      <c r="H204" s="26">
        <v>66.105000000000004</v>
      </c>
      <c r="I204" s="26">
        <v>67.105999999999995</v>
      </c>
      <c r="J204" s="26">
        <v>68.338999999999999</v>
      </c>
      <c r="K204" s="26">
        <v>68.552999999999997</v>
      </c>
      <c r="L204" s="26">
        <v>68.769000000000005</v>
      </c>
      <c r="M204" s="26">
        <v>69.587000000000003</v>
      </c>
      <c r="N204" s="26">
        <v>70.977999999999994</v>
      </c>
      <c r="O204" s="26">
        <v>72.12</v>
      </c>
      <c r="P204" s="26">
        <v>73.025000000000006</v>
      </c>
      <c r="Q204" s="26">
        <v>74.227999999999994</v>
      </c>
      <c r="R204" s="26">
        <v>75.224999999999994</v>
      </c>
      <c r="S204" s="26">
        <v>76.376000000000005</v>
      </c>
      <c r="T204" s="26">
        <v>77.049000000000007</v>
      </c>
      <c r="U204" s="26">
        <v>77.694999999999993</v>
      </c>
    </row>
    <row r="205" spans="1:21" ht="12" x14ac:dyDescent="0.2">
      <c r="A205" s="1">
        <v>188</v>
      </c>
      <c r="B205" s="2" t="s">
        <v>22</v>
      </c>
      <c r="C205" s="15" t="s">
        <v>230</v>
      </c>
      <c r="D205" s="21"/>
      <c r="E205" s="21">
        <v>862</v>
      </c>
      <c r="F205" s="2" t="s">
        <v>73</v>
      </c>
      <c r="G205" s="21">
        <v>931</v>
      </c>
      <c r="H205" s="26">
        <v>55.469000000000001</v>
      </c>
      <c r="I205" s="26">
        <v>58.399000000000001</v>
      </c>
      <c r="J205" s="26">
        <v>61.183999999999997</v>
      </c>
      <c r="K205" s="26">
        <v>63.603999999999999</v>
      </c>
      <c r="L205" s="26">
        <v>66.149000000000001</v>
      </c>
      <c r="M205" s="26">
        <v>67.841999999999999</v>
      </c>
      <c r="N205" s="26">
        <v>69.14</v>
      </c>
      <c r="O205" s="26">
        <v>70.212000000000003</v>
      </c>
      <c r="P205" s="26">
        <v>71.031999999999996</v>
      </c>
      <c r="Q205" s="26">
        <v>71.623999999999995</v>
      </c>
      <c r="R205" s="26">
        <v>72.570999999999998</v>
      </c>
      <c r="S205" s="26">
        <v>72.994</v>
      </c>
      <c r="T205" s="26">
        <v>73.069000000000003</v>
      </c>
      <c r="U205" s="26">
        <v>72.126000000000005</v>
      </c>
    </row>
    <row r="206" spans="1:21" ht="12" x14ac:dyDescent="0.2">
      <c r="A206" s="9">
        <v>189</v>
      </c>
      <c r="B206" s="10" t="s">
        <v>22</v>
      </c>
      <c r="C206" s="11" t="s">
        <v>300</v>
      </c>
      <c r="D206" s="23"/>
      <c r="E206" s="23">
        <v>927</v>
      </c>
      <c r="F206" s="10" t="s">
        <v>69</v>
      </c>
      <c r="G206" s="23">
        <v>1828</v>
      </c>
      <c r="H206" s="28">
        <v>69.4544379053076</v>
      </c>
      <c r="I206" s="28">
        <v>70.4715486675221</v>
      </c>
      <c r="J206" s="28">
        <v>70.9287583255539</v>
      </c>
      <c r="K206" s="28">
        <v>70.918221922314999</v>
      </c>
      <c r="L206" s="28">
        <v>71.761614171263901</v>
      </c>
      <c r="M206" s="28">
        <v>73.410574496629707</v>
      </c>
      <c r="N206" s="28">
        <v>74.852040685371094</v>
      </c>
      <c r="O206" s="28">
        <v>75.878314401498798</v>
      </c>
      <c r="P206" s="28">
        <v>77.460791941892296</v>
      </c>
      <c r="Q206" s="28">
        <v>78.625719596299106</v>
      </c>
      <c r="R206" s="28">
        <v>80.120570239470297</v>
      </c>
      <c r="S206" s="28">
        <v>81.280112976319401</v>
      </c>
      <c r="T206" s="28">
        <v>82.189067154036394</v>
      </c>
      <c r="U206" s="28">
        <v>83.011220872670194</v>
      </c>
    </row>
    <row r="207" spans="1:21" ht="12" x14ac:dyDescent="0.2">
      <c r="A207" s="1">
        <v>190</v>
      </c>
      <c r="B207" s="2" t="s">
        <v>22</v>
      </c>
      <c r="C207" s="8" t="s">
        <v>231</v>
      </c>
      <c r="D207" s="21">
        <v>15</v>
      </c>
      <c r="E207" s="21">
        <v>36</v>
      </c>
      <c r="F207" s="2" t="s">
        <v>73</v>
      </c>
      <c r="G207" s="21">
        <v>927</v>
      </c>
      <c r="H207" s="26">
        <v>69.39</v>
      </c>
      <c r="I207" s="26">
        <v>70.430999999999997</v>
      </c>
      <c r="J207" s="26">
        <v>70.88</v>
      </c>
      <c r="K207" s="26">
        <v>70.841999999999999</v>
      </c>
      <c r="L207" s="26">
        <v>71.759</v>
      </c>
      <c r="M207" s="26">
        <v>73.587000000000003</v>
      </c>
      <c r="N207" s="26">
        <v>75.088999999999999</v>
      </c>
      <c r="O207" s="26">
        <v>76.185000000000002</v>
      </c>
      <c r="P207" s="26">
        <v>77.69</v>
      </c>
      <c r="Q207" s="26">
        <v>78.841999999999999</v>
      </c>
      <c r="R207" s="26">
        <v>80.335999999999999</v>
      </c>
      <c r="S207" s="26">
        <v>81.475999999999999</v>
      </c>
      <c r="T207" s="26">
        <v>82.363</v>
      </c>
      <c r="U207" s="26">
        <v>83.198999999999998</v>
      </c>
    </row>
    <row r="208" spans="1:21" ht="12" x14ac:dyDescent="0.2">
      <c r="A208" s="1">
        <v>191</v>
      </c>
      <c r="B208" s="2" t="s">
        <v>22</v>
      </c>
      <c r="C208" s="8" t="s">
        <v>232</v>
      </c>
      <c r="D208" s="21">
        <v>16</v>
      </c>
      <c r="E208" s="21">
        <v>554</v>
      </c>
      <c r="F208" s="2" t="s">
        <v>73</v>
      </c>
      <c r="G208" s="21">
        <v>927</v>
      </c>
      <c r="H208" s="26">
        <v>69.769000000000005</v>
      </c>
      <c r="I208" s="26">
        <v>70.692999999999998</v>
      </c>
      <c r="J208" s="26">
        <v>71.179000000000002</v>
      </c>
      <c r="K208" s="26">
        <v>71.274000000000001</v>
      </c>
      <c r="L208" s="26">
        <v>71.775999999999996</v>
      </c>
      <c r="M208" s="26">
        <v>72.631</v>
      </c>
      <c r="N208" s="26">
        <v>73.771000000000001</v>
      </c>
      <c r="O208" s="26">
        <v>74.453000000000003</v>
      </c>
      <c r="P208" s="26">
        <v>76.349000000000004</v>
      </c>
      <c r="Q208" s="26">
        <v>77.573999999999998</v>
      </c>
      <c r="R208" s="26">
        <v>79.072000000000003</v>
      </c>
      <c r="S208" s="26">
        <v>80.319999999999993</v>
      </c>
      <c r="T208" s="26">
        <v>81.320999999999998</v>
      </c>
      <c r="U208" s="26">
        <v>82.063000000000002</v>
      </c>
    </row>
    <row r="209" spans="1:21" ht="12" x14ac:dyDescent="0.2">
      <c r="A209" s="9">
        <v>192</v>
      </c>
      <c r="B209" s="10" t="s">
        <v>22</v>
      </c>
      <c r="C209" s="11" t="s">
        <v>301</v>
      </c>
      <c r="D209" s="23"/>
      <c r="E209" s="23">
        <v>1835</v>
      </c>
      <c r="F209" s="10" t="s">
        <v>69</v>
      </c>
      <c r="G209" s="23">
        <v>1828</v>
      </c>
      <c r="H209" s="28">
        <v>38.255739153325401</v>
      </c>
      <c r="I209" s="28">
        <v>42.081154033758501</v>
      </c>
      <c r="J209" s="28">
        <v>45.125945326880903</v>
      </c>
      <c r="K209" s="28">
        <v>48.507233606764203</v>
      </c>
      <c r="L209" s="28">
        <v>51.7084570321896</v>
      </c>
      <c r="M209" s="28">
        <v>54.722596569916199</v>
      </c>
      <c r="N209" s="28">
        <v>57.262151899755203</v>
      </c>
      <c r="O209" s="28">
        <v>58.755383141105298</v>
      </c>
      <c r="P209" s="28">
        <v>60.152727786320803</v>
      </c>
      <c r="Q209" s="28">
        <v>61.333336326392697</v>
      </c>
      <c r="R209" s="28">
        <v>62.385473608701702</v>
      </c>
      <c r="S209" s="28">
        <v>63.714727374331801</v>
      </c>
      <c r="T209" s="28">
        <v>64.991244013931393</v>
      </c>
      <c r="U209" s="28">
        <v>66.292892483955995</v>
      </c>
    </row>
    <row r="210" spans="1:21" ht="12" x14ac:dyDescent="0.2">
      <c r="A210" s="12">
        <v>193</v>
      </c>
      <c r="B210" s="13" t="s">
        <v>22</v>
      </c>
      <c r="C210" s="14" t="s">
        <v>233</v>
      </c>
      <c r="D210" s="24"/>
      <c r="E210" s="24">
        <v>928</v>
      </c>
      <c r="F210" s="13" t="s">
        <v>71</v>
      </c>
      <c r="G210" s="24">
        <v>1835</v>
      </c>
      <c r="H210" s="29">
        <v>36.556402254039703</v>
      </c>
      <c r="I210" s="29">
        <v>40.348404838969202</v>
      </c>
      <c r="J210" s="29">
        <v>43.466583173733497</v>
      </c>
      <c r="K210" s="29">
        <v>46.973834133723798</v>
      </c>
      <c r="L210" s="29">
        <v>50.343902701028199</v>
      </c>
      <c r="M210" s="29">
        <v>53.5492283117498</v>
      </c>
      <c r="N210" s="29">
        <v>56.172756054883699</v>
      </c>
      <c r="O210" s="29">
        <v>57.669404250792098</v>
      </c>
      <c r="P210" s="29">
        <v>59.072945179721799</v>
      </c>
      <c r="Q210" s="29">
        <v>60.285407951520597</v>
      </c>
      <c r="R210" s="29">
        <v>61.3475858170031</v>
      </c>
      <c r="S210" s="29">
        <v>62.719949428662602</v>
      </c>
      <c r="T210" s="29">
        <v>64.067693845753496</v>
      </c>
      <c r="U210" s="29">
        <v>65.393835513297006</v>
      </c>
    </row>
    <row r="211" spans="1:21" ht="12" x14ac:dyDescent="0.2">
      <c r="A211" s="1">
        <v>194</v>
      </c>
      <c r="B211" s="2" t="s">
        <v>22</v>
      </c>
      <c r="C211" s="15" t="s">
        <v>234</v>
      </c>
      <c r="D211" s="21"/>
      <c r="E211" s="21">
        <v>242</v>
      </c>
      <c r="F211" s="2" t="s">
        <v>73</v>
      </c>
      <c r="G211" s="21">
        <v>928</v>
      </c>
      <c r="H211" s="26">
        <v>55.469000000000001</v>
      </c>
      <c r="I211" s="26">
        <v>59.58</v>
      </c>
      <c r="J211" s="26">
        <v>61.534999999999997</v>
      </c>
      <c r="K211" s="26">
        <v>62.475000000000001</v>
      </c>
      <c r="L211" s="26">
        <v>62.506999999999998</v>
      </c>
      <c r="M211" s="26">
        <v>63.466999999999999</v>
      </c>
      <c r="N211" s="26">
        <v>64.513000000000005</v>
      </c>
      <c r="O211" s="26">
        <v>65.387</v>
      </c>
      <c r="P211" s="26">
        <v>65.239000000000004</v>
      </c>
      <c r="Q211" s="26">
        <v>65.221000000000004</v>
      </c>
      <c r="R211" s="26">
        <v>66.188000000000002</v>
      </c>
      <c r="S211" s="26">
        <v>66.381</v>
      </c>
      <c r="T211" s="26">
        <v>66.947000000000003</v>
      </c>
      <c r="U211" s="26">
        <v>67.272999999999996</v>
      </c>
    </row>
    <row r="212" spans="1:21" ht="12" x14ac:dyDescent="0.2">
      <c r="A212" s="1">
        <v>195</v>
      </c>
      <c r="B212" s="2" t="s">
        <v>22</v>
      </c>
      <c r="C212" s="15" t="s">
        <v>235</v>
      </c>
      <c r="D212" s="21">
        <v>2</v>
      </c>
      <c r="E212" s="21">
        <v>540</v>
      </c>
      <c r="F212" s="2" t="s">
        <v>73</v>
      </c>
      <c r="G212" s="21">
        <v>928</v>
      </c>
      <c r="H212" s="26">
        <v>50.738</v>
      </c>
      <c r="I212" s="26">
        <v>54.601999999999997</v>
      </c>
      <c r="J212" s="26">
        <v>58.027000000000001</v>
      </c>
      <c r="K212" s="26">
        <v>61.040999999999997</v>
      </c>
      <c r="L212" s="26">
        <v>63.694000000000003</v>
      </c>
      <c r="M212" s="26">
        <v>66.022000000000006</v>
      </c>
      <c r="N212" s="26">
        <v>68.072999999999993</v>
      </c>
      <c r="O212" s="26">
        <v>69.876999999999995</v>
      </c>
      <c r="P212" s="26">
        <v>71.453000000000003</v>
      </c>
      <c r="Q212" s="26">
        <v>72.873000000000005</v>
      </c>
      <c r="R212" s="26">
        <v>74.113</v>
      </c>
      <c r="S212" s="26">
        <v>75.183999999999997</v>
      </c>
      <c r="T212" s="26">
        <v>76.332999999999998</v>
      </c>
      <c r="U212" s="26">
        <v>77.28</v>
      </c>
    </row>
    <row r="213" spans="1:21" ht="12" x14ac:dyDescent="0.2">
      <c r="A213" s="1">
        <v>196</v>
      </c>
      <c r="B213" s="2" t="s">
        <v>22</v>
      </c>
      <c r="C213" s="15" t="s">
        <v>236</v>
      </c>
      <c r="D213" s="21"/>
      <c r="E213" s="21">
        <v>598</v>
      </c>
      <c r="F213" s="2" t="s">
        <v>73</v>
      </c>
      <c r="G213" s="21">
        <v>928</v>
      </c>
      <c r="H213" s="26">
        <v>34.048000000000002</v>
      </c>
      <c r="I213" s="26">
        <v>37.463000000000001</v>
      </c>
      <c r="J213" s="26">
        <v>40.439</v>
      </c>
      <c r="K213" s="26">
        <v>44.064999999999998</v>
      </c>
      <c r="L213" s="26">
        <v>47.735999999999997</v>
      </c>
      <c r="M213" s="26">
        <v>51.158000000000001</v>
      </c>
      <c r="N213" s="26">
        <v>54.030999999999999</v>
      </c>
      <c r="O213" s="26">
        <v>55.631</v>
      </c>
      <c r="P213" s="26">
        <v>57.314999999999998</v>
      </c>
      <c r="Q213" s="26">
        <v>58.738999999999997</v>
      </c>
      <c r="R213" s="26">
        <v>59.802999999999997</v>
      </c>
      <c r="S213" s="26">
        <v>61.317</v>
      </c>
      <c r="T213" s="26">
        <v>62.728000000000002</v>
      </c>
      <c r="U213" s="26">
        <v>64.150999999999996</v>
      </c>
    </row>
    <row r="214" spans="1:21" ht="12" x14ac:dyDescent="0.2">
      <c r="A214" s="1">
        <v>197</v>
      </c>
      <c r="B214" s="2" t="s">
        <v>22</v>
      </c>
      <c r="C214" s="15" t="s">
        <v>237</v>
      </c>
      <c r="D214" s="21"/>
      <c r="E214" s="21">
        <v>90</v>
      </c>
      <c r="F214" s="2" t="s">
        <v>73</v>
      </c>
      <c r="G214" s="21">
        <v>928</v>
      </c>
      <c r="H214" s="26">
        <v>41.94</v>
      </c>
      <c r="I214" s="26">
        <v>46.066000000000003</v>
      </c>
      <c r="J214" s="26">
        <v>50.158000000000001</v>
      </c>
      <c r="K214" s="26">
        <v>54.137</v>
      </c>
      <c r="L214" s="26">
        <v>58.137999999999998</v>
      </c>
      <c r="M214" s="26">
        <v>61.329000000000001</v>
      </c>
      <c r="N214" s="26">
        <v>63.210999999999999</v>
      </c>
      <c r="O214" s="26">
        <v>64.058999999999997</v>
      </c>
      <c r="P214" s="26">
        <v>64.793999999999997</v>
      </c>
      <c r="Q214" s="26">
        <v>66.484999999999999</v>
      </c>
      <c r="R214" s="26">
        <v>68.378</v>
      </c>
      <c r="S214" s="26">
        <v>69.885000000000005</v>
      </c>
      <c r="T214" s="26">
        <v>71.430000000000007</v>
      </c>
      <c r="U214" s="26">
        <v>72.772999999999996</v>
      </c>
    </row>
    <row r="215" spans="1:21" ht="12" x14ac:dyDescent="0.2">
      <c r="A215" s="1">
        <v>198</v>
      </c>
      <c r="B215" s="2" t="s">
        <v>22</v>
      </c>
      <c r="C215" s="15" t="s">
        <v>238</v>
      </c>
      <c r="D215" s="21"/>
      <c r="E215" s="21">
        <v>548</v>
      </c>
      <c r="F215" s="2" t="s">
        <v>73</v>
      </c>
      <c r="G215" s="21">
        <v>928</v>
      </c>
      <c r="H215" s="26">
        <v>45.040999999999997</v>
      </c>
      <c r="I215" s="26">
        <v>47.701999999999998</v>
      </c>
      <c r="J215" s="26">
        <v>50.276000000000003</v>
      </c>
      <c r="K215" s="26">
        <v>53.122999999999998</v>
      </c>
      <c r="L215" s="26">
        <v>55.765999999999998</v>
      </c>
      <c r="M215" s="26">
        <v>58.515999999999998</v>
      </c>
      <c r="N215" s="26">
        <v>61.353999999999999</v>
      </c>
      <c r="O215" s="26">
        <v>63.786000000000001</v>
      </c>
      <c r="P215" s="26">
        <v>65.475999999999999</v>
      </c>
      <c r="Q215" s="26">
        <v>66.757000000000005</v>
      </c>
      <c r="R215" s="26">
        <v>67.897999999999996</v>
      </c>
      <c r="S215" s="26">
        <v>68.741</v>
      </c>
      <c r="T215" s="26">
        <v>69.489999999999995</v>
      </c>
      <c r="U215" s="26">
        <v>70.247</v>
      </c>
    </row>
    <row r="216" spans="1:21" ht="12" x14ac:dyDescent="0.2">
      <c r="A216" s="12">
        <v>199</v>
      </c>
      <c r="B216" s="13" t="s">
        <v>22</v>
      </c>
      <c r="C216" s="14" t="s">
        <v>239</v>
      </c>
      <c r="D216" s="24"/>
      <c r="E216" s="24">
        <v>954</v>
      </c>
      <c r="F216" s="13" t="s">
        <v>71</v>
      </c>
      <c r="G216" s="24">
        <v>1835</v>
      </c>
      <c r="H216" s="29">
        <v>51.513401537100897</v>
      </c>
      <c r="I216" s="29">
        <v>53.575361951020199</v>
      </c>
      <c r="J216" s="29">
        <v>55.760727938444198</v>
      </c>
      <c r="K216" s="29">
        <v>57.913242385529301</v>
      </c>
      <c r="L216" s="29">
        <v>59.958019170000803</v>
      </c>
      <c r="M216" s="29">
        <v>61.7446402234063</v>
      </c>
      <c r="N216" s="29">
        <v>63.291371530751498</v>
      </c>
      <c r="O216" s="29">
        <v>64.786168000548003</v>
      </c>
      <c r="P216" s="29">
        <v>66.310664504879497</v>
      </c>
      <c r="Q216" s="29">
        <v>67.899799318433907</v>
      </c>
      <c r="R216" s="29">
        <v>69.494292149064805</v>
      </c>
      <c r="S216" s="29">
        <v>70.619413067102101</v>
      </c>
      <c r="T216" s="29">
        <v>71.818197516827894</v>
      </c>
      <c r="U216" s="29">
        <v>73.142014351167703</v>
      </c>
    </row>
    <row r="217" spans="1:21" ht="12" x14ac:dyDescent="0.2">
      <c r="A217" s="1">
        <v>200</v>
      </c>
      <c r="B217" s="2" t="s">
        <v>22</v>
      </c>
      <c r="C217" s="15" t="s">
        <v>240</v>
      </c>
      <c r="D217" s="21">
        <v>14</v>
      </c>
      <c r="E217" s="21">
        <v>316</v>
      </c>
      <c r="F217" s="2" t="s">
        <v>73</v>
      </c>
      <c r="G217" s="21">
        <v>954</v>
      </c>
      <c r="H217" s="26">
        <v>57.131999999999998</v>
      </c>
      <c r="I217" s="26">
        <v>59.670999999999999</v>
      </c>
      <c r="J217" s="26">
        <v>62.237000000000002</v>
      </c>
      <c r="K217" s="26">
        <v>64.573999999999998</v>
      </c>
      <c r="L217" s="26">
        <v>66.662999999999997</v>
      </c>
      <c r="M217" s="26">
        <v>68.448999999999998</v>
      </c>
      <c r="N217" s="26">
        <v>70.003</v>
      </c>
      <c r="O217" s="26">
        <v>71.343999999999994</v>
      </c>
      <c r="P217" s="26">
        <v>72.537999999999997</v>
      </c>
      <c r="Q217" s="26">
        <v>74.09</v>
      </c>
      <c r="R217" s="26">
        <v>75.915999999999997</v>
      </c>
      <c r="S217" s="26">
        <v>77.355999999999995</v>
      </c>
      <c r="T217" s="26">
        <v>78.495999999999995</v>
      </c>
      <c r="U217" s="26">
        <v>79.765000000000001</v>
      </c>
    </row>
    <row r="218" spans="1:21" ht="12" x14ac:dyDescent="0.2">
      <c r="A218" s="1">
        <v>201</v>
      </c>
      <c r="B218" s="2" t="s">
        <v>22</v>
      </c>
      <c r="C218" s="15" t="s">
        <v>241</v>
      </c>
      <c r="D218" s="21"/>
      <c r="E218" s="21">
        <v>296</v>
      </c>
      <c r="F218" s="2" t="s">
        <v>73</v>
      </c>
      <c r="G218" s="21">
        <v>954</v>
      </c>
      <c r="H218" s="26">
        <v>43.631</v>
      </c>
      <c r="I218" s="26">
        <v>45.896999999999998</v>
      </c>
      <c r="J218" s="26">
        <v>48.302999999999997</v>
      </c>
      <c r="K218" s="26">
        <v>51.079000000000001</v>
      </c>
      <c r="L218" s="26">
        <v>53.42</v>
      </c>
      <c r="M218" s="26">
        <v>55.243000000000002</v>
      </c>
      <c r="N218" s="26">
        <v>56.701999999999998</v>
      </c>
      <c r="O218" s="26">
        <v>58.554000000000002</v>
      </c>
      <c r="P218" s="26">
        <v>60.685000000000002</v>
      </c>
      <c r="Q218" s="26">
        <v>62.308999999999997</v>
      </c>
      <c r="R218" s="26">
        <v>63.902999999999999</v>
      </c>
      <c r="S218" s="26">
        <v>65.037999999999997</v>
      </c>
      <c r="T218" s="26">
        <v>66.543000000000006</v>
      </c>
      <c r="U218" s="26">
        <v>67.989999999999995</v>
      </c>
    </row>
    <row r="219" spans="1:21" ht="12" x14ac:dyDescent="0.2">
      <c r="A219" s="1">
        <v>202</v>
      </c>
      <c r="B219" s="2" t="s">
        <v>22</v>
      </c>
      <c r="C219" s="15" t="s">
        <v>242</v>
      </c>
      <c r="D219" s="21"/>
      <c r="E219" s="21">
        <v>583</v>
      </c>
      <c r="F219" s="2" t="s">
        <v>73</v>
      </c>
      <c r="G219" s="21">
        <v>954</v>
      </c>
      <c r="H219" s="26">
        <v>51.302</v>
      </c>
      <c r="I219" s="26">
        <v>53.418999999999997</v>
      </c>
      <c r="J219" s="26">
        <v>55.616</v>
      </c>
      <c r="K219" s="26">
        <v>57.795999999999999</v>
      </c>
      <c r="L219" s="26">
        <v>59.85</v>
      </c>
      <c r="M219" s="26">
        <v>61.695</v>
      </c>
      <c r="N219" s="26">
        <v>62.764000000000003</v>
      </c>
      <c r="O219" s="26">
        <v>63.286999999999999</v>
      </c>
      <c r="P219" s="26">
        <v>63.893999999999998</v>
      </c>
      <c r="Q219" s="26">
        <v>64.227999999999994</v>
      </c>
      <c r="R219" s="26">
        <v>64.977999999999994</v>
      </c>
      <c r="S219" s="26">
        <v>66.02</v>
      </c>
      <c r="T219" s="26">
        <v>66.887</v>
      </c>
      <c r="U219" s="26">
        <v>67.695999999999998</v>
      </c>
    </row>
    <row r="220" spans="1:21" ht="12" x14ac:dyDescent="0.2">
      <c r="A220" s="12">
        <v>203</v>
      </c>
      <c r="B220" s="13" t="s">
        <v>22</v>
      </c>
      <c r="C220" s="14" t="s">
        <v>243</v>
      </c>
      <c r="D220" s="24">
        <v>17</v>
      </c>
      <c r="E220" s="24">
        <v>957</v>
      </c>
      <c r="F220" s="13" t="s">
        <v>71</v>
      </c>
      <c r="G220" s="24">
        <v>1835</v>
      </c>
      <c r="H220" s="29">
        <v>53.314185671543903</v>
      </c>
      <c r="I220" s="29">
        <v>56.675485945484397</v>
      </c>
      <c r="J220" s="29">
        <v>58.522325629617399</v>
      </c>
      <c r="K220" s="29">
        <v>60.304520928701002</v>
      </c>
      <c r="L220" s="29">
        <v>62.106260227374598</v>
      </c>
      <c r="M220" s="29">
        <v>63.822398774236603</v>
      </c>
      <c r="N220" s="29">
        <v>66.125180745565004</v>
      </c>
      <c r="O220" s="29">
        <v>67.520642093315402</v>
      </c>
      <c r="P220" s="29">
        <v>68.644747491285599</v>
      </c>
      <c r="Q220" s="29">
        <v>69.810571748948504</v>
      </c>
      <c r="R220" s="29">
        <v>71.1575249597539</v>
      </c>
      <c r="S220" s="29">
        <v>72.555204471968096</v>
      </c>
      <c r="T220" s="29">
        <v>73.674755475538205</v>
      </c>
      <c r="U220" s="29">
        <v>74.7285861889129</v>
      </c>
    </row>
    <row r="221" spans="1:21" ht="12" x14ac:dyDescent="0.2">
      <c r="A221" s="1">
        <v>204</v>
      </c>
      <c r="B221" s="2" t="s">
        <v>22</v>
      </c>
      <c r="C221" s="15" t="s">
        <v>244</v>
      </c>
      <c r="D221" s="21">
        <v>2</v>
      </c>
      <c r="E221" s="21">
        <v>258</v>
      </c>
      <c r="F221" s="2" t="s">
        <v>73</v>
      </c>
      <c r="G221" s="21">
        <v>957</v>
      </c>
      <c r="H221" s="26">
        <v>48.939</v>
      </c>
      <c r="I221" s="26">
        <v>54.854999999999997</v>
      </c>
      <c r="J221" s="26">
        <v>57.11</v>
      </c>
      <c r="K221" s="26">
        <v>59.276000000000003</v>
      </c>
      <c r="L221" s="26">
        <v>61.043999999999997</v>
      </c>
      <c r="M221" s="26">
        <v>62.844999999999999</v>
      </c>
      <c r="N221" s="26">
        <v>66.289000000000001</v>
      </c>
      <c r="O221" s="26">
        <v>67.98</v>
      </c>
      <c r="P221" s="26">
        <v>69.457999999999998</v>
      </c>
      <c r="Q221" s="26">
        <v>71.430999999999997</v>
      </c>
      <c r="R221" s="26">
        <v>73.153000000000006</v>
      </c>
      <c r="S221" s="26">
        <v>74.989999999999995</v>
      </c>
      <c r="T221" s="26">
        <v>76.138999999999996</v>
      </c>
      <c r="U221" s="26">
        <v>77.382999999999996</v>
      </c>
    </row>
    <row r="222" spans="1:21" ht="12" x14ac:dyDescent="0.2">
      <c r="A222" s="1">
        <v>205</v>
      </c>
      <c r="B222" s="2" t="s">
        <v>22</v>
      </c>
      <c r="C222" s="15" t="s">
        <v>245</v>
      </c>
      <c r="D222" s="21"/>
      <c r="E222" s="21">
        <v>882</v>
      </c>
      <c r="F222" s="2" t="s">
        <v>73</v>
      </c>
      <c r="G222" s="21">
        <v>957</v>
      </c>
      <c r="H222" s="26">
        <v>54.472000000000001</v>
      </c>
      <c r="I222" s="26">
        <v>56.167000000000002</v>
      </c>
      <c r="J222" s="26">
        <v>57.606999999999999</v>
      </c>
      <c r="K222" s="26">
        <v>59.106999999999999</v>
      </c>
      <c r="L222" s="26">
        <v>60.777999999999999</v>
      </c>
      <c r="M222" s="26">
        <v>62.576999999999998</v>
      </c>
      <c r="N222" s="26">
        <v>64.477999999999994</v>
      </c>
      <c r="O222" s="26">
        <v>65.772000000000006</v>
      </c>
      <c r="P222" s="26">
        <v>66.760000000000005</v>
      </c>
      <c r="Q222" s="26">
        <v>67.86</v>
      </c>
      <c r="R222" s="26">
        <v>69.671000000000006</v>
      </c>
      <c r="S222" s="26">
        <v>70.995000000000005</v>
      </c>
      <c r="T222" s="26">
        <v>72.254000000000005</v>
      </c>
      <c r="U222" s="26">
        <v>73.111000000000004</v>
      </c>
    </row>
    <row r="223" spans="1:21" ht="12" x14ac:dyDescent="0.2">
      <c r="A223" s="1">
        <v>206</v>
      </c>
      <c r="B223" s="2" t="s">
        <v>22</v>
      </c>
      <c r="C223" s="15" t="s">
        <v>246</v>
      </c>
      <c r="D223" s="21"/>
      <c r="E223" s="21">
        <v>776</v>
      </c>
      <c r="F223" s="2" t="s">
        <v>73</v>
      </c>
      <c r="G223" s="21">
        <v>957</v>
      </c>
      <c r="H223" s="26">
        <v>56.956000000000003</v>
      </c>
      <c r="I223" s="26">
        <v>58.932000000000002</v>
      </c>
      <c r="J223" s="26">
        <v>60.866</v>
      </c>
      <c r="K223" s="26">
        <v>63.027999999999999</v>
      </c>
      <c r="L223" s="26">
        <v>64.855999999999995</v>
      </c>
      <c r="M223" s="26">
        <v>66.266000000000005</v>
      </c>
      <c r="N223" s="26">
        <v>67.457999999999998</v>
      </c>
      <c r="O223" s="26">
        <v>68.56</v>
      </c>
      <c r="P223" s="26">
        <v>69.183999999999997</v>
      </c>
      <c r="Q223" s="26">
        <v>69.471000000000004</v>
      </c>
      <c r="R223" s="26">
        <v>69.825000000000003</v>
      </c>
      <c r="S223" s="26">
        <v>69.861999999999995</v>
      </c>
      <c r="T223" s="26">
        <v>70.313999999999993</v>
      </c>
      <c r="U223" s="26">
        <v>70.741</v>
      </c>
    </row>
    <row r="224" spans="1:21" ht="12" x14ac:dyDescent="0.2">
      <c r="A224" s="9">
        <v>207</v>
      </c>
      <c r="B224" s="10" t="s">
        <v>22</v>
      </c>
      <c r="C224" s="11" t="s">
        <v>302</v>
      </c>
      <c r="D224" s="23"/>
      <c r="E224" s="23">
        <v>1829</v>
      </c>
      <c r="F224" s="10" t="s">
        <v>69</v>
      </c>
      <c r="G224" s="23">
        <v>1828</v>
      </c>
      <c r="H224" s="28">
        <v>64.971882088681099</v>
      </c>
      <c r="I224" s="28">
        <v>67.824715786519405</v>
      </c>
      <c r="J224" s="28">
        <v>69.484382807935603</v>
      </c>
      <c r="K224" s="28">
        <v>70.173099962025901</v>
      </c>
      <c r="L224" s="28">
        <v>70.851512073683395</v>
      </c>
      <c r="M224" s="28">
        <v>71.608383517944802</v>
      </c>
      <c r="N224" s="28">
        <v>72.360632260569801</v>
      </c>
      <c r="O224" s="28">
        <v>73.408665164066903</v>
      </c>
      <c r="P224" s="28">
        <v>73.498367363927599</v>
      </c>
      <c r="Q224" s="28">
        <v>74.0654079525507</v>
      </c>
      <c r="R224" s="28">
        <v>74.785766627334198</v>
      </c>
      <c r="S224" s="28">
        <v>76.157768718627096</v>
      </c>
      <c r="T224" s="28">
        <v>77.746192802382495</v>
      </c>
      <c r="U224" s="28">
        <v>78.527204906936802</v>
      </c>
    </row>
    <row r="225" spans="1:21" ht="12" x14ac:dyDescent="0.2">
      <c r="A225" s="16">
        <v>208</v>
      </c>
      <c r="B225" s="17" t="s">
        <v>22</v>
      </c>
      <c r="C225" s="18" t="s">
        <v>303</v>
      </c>
      <c r="D225" s="25"/>
      <c r="E225" s="25">
        <v>917</v>
      </c>
      <c r="F225" s="17" t="s">
        <v>247</v>
      </c>
      <c r="G225" s="25">
        <v>1829</v>
      </c>
      <c r="H225" s="30">
        <v>63.688511652059901</v>
      </c>
      <c r="I225" s="30">
        <v>67.132721056164996</v>
      </c>
      <c r="J225" s="30">
        <v>69.206960370522495</v>
      </c>
      <c r="K225" s="30">
        <v>70.050771683791098</v>
      </c>
      <c r="L225" s="30">
        <v>70.623001233099799</v>
      </c>
      <c r="M225" s="30">
        <v>71.054493538448099</v>
      </c>
      <c r="N225" s="30">
        <v>71.655418395599696</v>
      </c>
      <c r="O225" s="30">
        <v>72.8388976808655</v>
      </c>
      <c r="P225" s="30">
        <v>72.668871006379405</v>
      </c>
      <c r="Q225" s="30">
        <v>73.113526572900795</v>
      </c>
      <c r="R225" s="30">
        <v>73.798585033580906</v>
      </c>
      <c r="S225" s="30">
        <v>75.296622101458595</v>
      </c>
      <c r="T225" s="30">
        <v>77.182620053892094</v>
      </c>
      <c r="U225" s="30">
        <v>78.326606795227406</v>
      </c>
    </row>
    <row r="226" spans="1:21" ht="12" x14ac:dyDescent="0.2">
      <c r="A226" s="12">
        <v>209</v>
      </c>
      <c r="B226" s="13" t="s">
        <v>22</v>
      </c>
      <c r="C226" s="19" t="s">
        <v>248</v>
      </c>
      <c r="D226" s="24"/>
      <c r="E226" s="24">
        <v>923</v>
      </c>
      <c r="F226" s="13" t="s">
        <v>71</v>
      </c>
      <c r="G226" s="24">
        <v>917</v>
      </c>
      <c r="H226" s="29">
        <v>60.356515259710598</v>
      </c>
      <c r="I226" s="29">
        <v>65.518913726805494</v>
      </c>
      <c r="J226" s="29">
        <v>68.399675806641397</v>
      </c>
      <c r="K226" s="29">
        <v>69.036035794279698</v>
      </c>
      <c r="L226" s="29">
        <v>69.1646745020183</v>
      </c>
      <c r="M226" s="29">
        <v>68.753962315197597</v>
      </c>
      <c r="N226" s="29">
        <v>68.641702856734199</v>
      </c>
      <c r="O226" s="29">
        <v>69.795125170134696</v>
      </c>
      <c r="P226" s="29">
        <v>68.301057223806893</v>
      </c>
      <c r="Q226" s="29">
        <v>67.843384583225202</v>
      </c>
      <c r="R226" s="29">
        <v>67.909692587001004</v>
      </c>
      <c r="S226" s="29">
        <v>69.517156562779107</v>
      </c>
      <c r="T226" s="29">
        <v>72.185032212115999</v>
      </c>
      <c r="U226" s="29">
        <v>73.751669841167697</v>
      </c>
    </row>
    <row r="227" spans="1:21" ht="12" x14ac:dyDescent="0.2">
      <c r="A227" s="1">
        <v>210</v>
      </c>
      <c r="B227" s="2" t="s">
        <v>22</v>
      </c>
      <c r="C227" s="20" t="s">
        <v>249</v>
      </c>
      <c r="D227" s="21"/>
      <c r="E227" s="21">
        <v>112</v>
      </c>
      <c r="F227" s="2" t="s">
        <v>73</v>
      </c>
      <c r="G227" s="21">
        <v>923</v>
      </c>
      <c r="H227" s="26">
        <v>60.694000000000003</v>
      </c>
      <c r="I227" s="26">
        <v>66.313999999999993</v>
      </c>
      <c r="J227" s="26">
        <v>69.097999999999999</v>
      </c>
      <c r="K227" s="26">
        <v>70.361000000000004</v>
      </c>
      <c r="L227" s="26">
        <v>70.516999999999996</v>
      </c>
      <c r="M227" s="26">
        <v>70.417000000000002</v>
      </c>
      <c r="N227" s="26">
        <v>70.144999999999996</v>
      </c>
      <c r="O227" s="26">
        <v>71.369</v>
      </c>
      <c r="P227" s="26">
        <v>69.453999999999994</v>
      </c>
      <c r="Q227" s="26">
        <v>67.435000000000002</v>
      </c>
      <c r="R227" s="26">
        <v>67.831999999999994</v>
      </c>
      <c r="S227" s="26">
        <v>69.259</v>
      </c>
      <c r="T227" s="26">
        <v>72.445999999999998</v>
      </c>
      <c r="U227" s="26">
        <v>74.489999999999995</v>
      </c>
    </row>
    <row r="228" spans="1:21" ht="12" x14ac:dyDescent="0.2">
      <c r="A228" s="1">
        <v>211</v>
      </c>
      <c r="B228" s="2" t="s">
        <v>22</v>
      </c>
      <c r="C228" s="20" t="s">
        <v>250</v>
      </c>
      <c r="D228" s="21"/>
      <c r="E228" s="21">
        <v>100</v>
      </c>
      <c r="F228" s="2" t="s">
        <v>73</v>
      </c>
      <c r="G228" s="21">
        <v>923</v>
      </c>
      <c r="H228" s="26">
        <v>62.322000000000003</v>
      </c>
      <c r="I228" s="26">
        <v>66.774000000000001</v>
      </c>
      <c r="J228" s="26">
        <v>70.274000000000001</v>
      </c>
      <c r="K228" s="26">
        <v>70.903999999999996</v>
      </c>
      <c r="L228" s="26">
        <v>71.066000000000003</v>
      </c>
      <c r="M228" s="26">
        <v>71.099999999999994</v>
      </c>
      <c r="N228" s="26">
        <v>71.239999999999995</v>
      </c>
      <c r="O228" s="26">
        <v>71.396000000000001</v>
      </c>
      <c r="P228" s="26">
        <v>71.117000000000004</v>
      </c>
      <c r="Q228" s="26">
        <v>70.972999999999999</v>
      </c>
      <c r="R228" s="26">
        <v>72.197000000000003</v>
      </c>
      <c r="S228" s="26">
        <v>73.138000000000005</v>
      </c>
      <c r="T228" s="26">
        <v>74.251000000000005</v>
      </c>
      <c r="U228" s="26">
        <v>74.846999999999994</v>
      </c>
    </row>
    <row r="229" spans="1:21" ht="12" x14ac:dyDescent="0.2">
      <c r="A229" s="1">
        <v>212</v>
      </c>
      <c r="B229" s="2" t="s">
        <v>22</v>
      </c>
      <c r="C229" s="20" t="s">
        <v>251</v>
      </c>
      <c r="D229" s="21"/>
      <c r="E229" s="21">
        <v>203</v>
      </c>
      <c r="F229" s="2" t="s">
        <v>73</v>
      </c>
      <c r="G229" s="21">
        <v>923</v>
      </c>
      <c r="H229" s="26">
        <v>66.866</v>
      </c>
      <c r="I229" s="26">
        <v>69.584000000000003</v>
      </c>
      <c r="J229" s="26">
        <v>70.352000000000004</v>
      </c>
      <c r="K229" s="26">
        <v>69.977999999999994</v>
      </c>
      <c r="L229" s="26">
        <v>70.043999999999997</v>
      </c>
      <c r="M229" s="26">
        <v>70.634</v>
      </c>
      <c r="N229" s="26">
        <v>70.777000000000001</v>
      </c>
      <c r="O229" s="26">
        <v>71.45</v>
      </c>
      <c r="P229" s="26">
        <v>72.492999999999995</v>
      </c>
      <c r="Q229" s="26">
        <v>74.224000000000004</v>
      </c>
      <c r="R229" s="26">
        <v>75.533000000000001</v>
      </c>
      <c r="S229" s="26">
        <v>76.986000000000004</v>
      </c>
      <c r="T229" s="26">
        <v>78.161000000000001</v>
      </c>
      <c r="U229" s="26">
        <v>79.149000000000001</v>
      </c>
    </row>
    <row r="230" spans="1:21" ht="12" x14ac:dyDescent="0.2">
      <c r="A230" s="1">
        <v>213</v>
      </c>
      <c r="B230" s="2" t="s">
        <v>22</v>
      </c>
      <c r="C230" s="20" t="s">
        <v>252</v>
      </c>
      <c r="D230" s="21"/>
      <c r="E230" s="21">
        <v>348</v>
      </c>
      <c r="F230" s="2" t="s">
        <v>73</v>
      </c>
      <c r="G230" s="21">
        <v>923</v>
      </c>
      <c r="H230" s="26">
        <v>64.009</v>
      </c>
      <c r="I230" s="26">
        <v>66.908000000000001</v>
      </c>
      <c r="J230" s="26">
        <v>68.786000000000001</v>
      </c>
      <c r="K230" s="26">
        <v>69.447999999999993</v>
      </c>
      <c r="L230" s="26">
        <v>69.396000000000001</v>
      </c>
      <c r="M230" s="26">
        <v>69.593000000000004</v>
      </c>
      <c r="N230" s="26">
        <v>69.076999999999998</v>
      </c>
      <c r="O230" s="26">
        <v>69.424999999999997</v>
      </c>
      <c r="P230" s="26">
        <v>69.41</v>
      </c>
      <c r="Q230" s="26">
        <v>70.88</v>
      </c>
      <c r="R230" s="26">
        <v>72.534000000000006</v>
      </c>
      <c r="S230" s="26">
        <v>73.742000000000004</v>
      </c>
      <c r="T230" s="26">
        <v>75.253</v>
      </c>
      <c r="U230" s="26">
        <v>76.632999999999996</v>
      </c>
    </row>
    <row r="231" spans="1:21" ht="12" x14ac:dyDescent="0.2">
      <c r="A231" s="1">
        <v>214</v>
      </c>
      <c r="B231" s="2" t="s">
        <v>22</v>
      </c>
      <c r="C231" s="20" t="s">
        <v>253</v>
      </c>
      <c r="D231" s="21"/>
      <c r="E231" s="21">
        <v>616</v>
      </c>
      <c r="F231" s="2" t="s">
        <v>73</v>
      </c>
      <c r="G231" s="21">
        <v>923</v>
      </c>
      <c r="H231" s="26">
        <v>61.44</v>
      </c>
      <c r="I231" s="26">
        <v>65.894000000000005</v>
      </c>
      <c r="J231" s="26">
        <v>68.311000000000007</v>
      </c>
      <c r="K231" s="26">
        <v>69.790999999999997</v>
      </c>
      <c r="L231" s="26">
        <v>70.287000000000006</v>
      </c>
      <c r="M231" s="26">
        <v>70.355999999999995</v>
      </c>
      <c r="N231" s="26">
        <v>70.694999999999993</v>
      </c>
      <c r="O231" s="26">
        <v>70.730999999999995</v>
      </c>
      <c r="P231" s="26">
        <v>71.150000000000006</v>
      </c>
      <c r="Q231" s="26">
        <v>72.722999999999999</v>
      </c>
      <c r="R231" s="26">
        <v>74.594999999999999</v>
      </c>
      <c r="S231" s="26">
        <v>75.558999999999997</v>
      </c>
      <c r="T231" s="26">
        <v>77.146000000000001</v>
      </c>
      <c r="U231" s="26">
        <v>78.456999999999994</v>
      </c>
    </row>
    <row r="232" spans="1:21" ht="12" x14ac:dyDescent="0.2">
      <c r="A232" s="1">
        <v>215</v>
      </c>
      <c r="B232" s="2" t="s">
        <v>22</v>
      </c>
      <c r="C232" s="20" t="s">
        <v>254</v>
      </c>
      <c r="D232" s="21">
        <v>18</v>
      </c>
      <c r="E232" s="21">
        <v>498</v>
      </c>
      <c r="F232" s="2" t="s">
        <v>73</v>
      </c>
      <c r="G232" s="21">
        <v>923</v>
      </c>
      <c r="H232" s="26">
        <v>59.034999999999997</v>
      </c>
      <c r="I232" s="26">
        <v>61.070999999999998</v>
      </c>
      <c r="J232" s="26">
        <v>62.871000000000002</v>
      </c>
      <c r="K232" s="26">
        <v>64.641000000000005</v>
      </c>
      <c r="L232" s="26">
        <v>65.174999999999997</v>
      </c>
      <c r="M232" s="26">
        <v>65.16</v>
      </c>
      <c r="N232" s="26">
        <v>65.096999999999994</v>
      </c>
      <c r="O232" s="26">
        <v>67.534000000000006</v>
      </c>
      <c r="P232" s="26">
        <v>67.299000000000007</v>
      </c>
      <c r="Q232" s="26">
        <v>66.606999999999999</v>
      </c>
      <c r="R232" s="26">
        <v>67.622</v>
      </c>
      <c r="S232" s="26">
        <v>68.272999999999996</v>
      </c>
      <c r="T232" s="26">
        <v>70.966999999999999</v>
      </c>
      <c r="U232" s="26">
        <v>71.683999999999997</v>
      </c>
    </row>
    <row r="233" spans="1:21" ht="12" x14ac:dyDescent="0.2">
      <c r="A233" s="1">
        <v>216</v>
      </c>
      <c r="B233" s="2" t="s">
        <v>22</v>
      </c>
      <c r="C233" s="20" t="s">
        <v>255</v>
      </c>
      <c r="D233" s="21"/>
      <c r="E233" s="21">
        <v>642</v>
      </c>
      <c r="F233" s="2" t="s">
        <v>73</v>
      </c>
      <c r="G233" s="21">
        <v>923</v>
      </c>
      <c r="H233" s="26">
        <v>61.143000000000001</v>
      </c>
      <c r="I233" s="26">
        <v>63.293999999999997</v>
      </c>
      <c r="J233" s="26">
        <v>67.775999999999996</v>
      </c>
      <c r="K233" s="26">
        <v>67.338999999999999</v>
      </c>
      <c r="L233" s="26">
        <v>69.025000000000006</v>
      </c>
      <c r="M233" s="26">
        <v>69.588999999999999</v>
      </c>
      <c r="N233" s="26">
        <v>69.733999999999995</v>
      </c>
      <c r="O233" s="26">
        <v>69.522000000000006</v>
      </c>
      <c r="P233" s="26">
        <v>69.605000000000004</v>
      </c>
      <c r="Q233" s="26">
        <v>69.704999999999998</v>
      </c>
      <c r="R233" s="26">
        <v>71.468000000000004</v>
      </c>
      <c r="S233" s="26">
        <v>73.075999999999993</v>
      </c>
      <c r="T233" s="26">
        <v>74.942999999999998</v>
      </c>
      <c r="U233" s="26">
        <v>75.826999999999998</v>
      </c>
    </row>
    <row r="234" spans="1:21" ht="12" x14ac:dyDescent="0.2">
      <c r="A234" s="1">
        <v>217</v>
      </c>
      <c r="B234" s="2" t="s">
        <v>22</v>
      </c>
      <c r="C234" s="20" t="s">
        <v>256</v>
      </c>
      <c r="D234" s="21"/>
      <c r="E234" s="21">
        <v>643</v>
      </c>
      <c r="F234" s="2" t="s">
        <v>73</v>
      </c>
      <c r="G234" s="21">
        <v>923</v>
      </c>
      <c r="H234" s="26">
        <v>58.518000000000001</v>
      </c>
      <c r="I234" s="26">
        <v>64.796999999999997</v>
      </c>
      <c r="J234" s="26">
        <v>67.884</v>
      </c>
      <c r="K234" s="26">
        <v>68.474999999999994</v>
      </c>
      <c r="L234" s="26">
        <v>68.308999999999997</v>
      </c>
      <c r="M234" s="26">
        <v>67.567999999999998</v>
      </c>
      <c r="N234" s="26">
        <v>67.466999999999999</v>
      </c>
      <c r="O234" s="26">
        <v>69.132999999999996</v>
      </c>
      <c r="P234" s="26">
        <v>66.582999999999998</v>
      </c>
      <c r="Q234" s="26">
        <v>65.703000000000003</v>
      </c>
      <c r="R234" s="26">
        <v>64.95</v>
      </c>
      <c r="S234" s="26">
        <v>67.143000000000001</v>
      </c>
      <c r="T234" s="26">
        <v>70.271000000000001</v>
      </c>
      <c r="U234" s="26">
        <v>72.289000000000001</v>
      </c>
    </row>
    <row r="235" spans="1:21" ht="12" x14ac:dyDescent="0.2">
      <c r="A235" s="1">
        <v>218</v>
      </c>
      <c r="B235" s="2" t="s">
        <v>22</v>
      </c>
      <c r="C235" s="20" t="s">
        <v>257</v>
      </c>
      <c r="D235" s="21"/>
      <c r="E235" s="21">
        <v>703</v>
      </c>
      <c r="F235" s="2" t="s">
        <v>73</v>
      </c>
      <c r="G235" s="21">
        <v>923</v>
      </c>
      <c r="H235" s="26">
        <v>64.433999999999997</v>
      </c>
      <c r="I235" s="26">
        <v>68.650000000000006</v>
      </c>
      <c r="J235" s="26">
        <v>70.629000000000005</v>
      </c>
      <c r="K235" s="26">
        <v>70.322000000000003</v>
      </c>
      <c r="L235" s="26">
        <v>70.072999999999993</v>
      </c>
      <c r="M235" s="26">
        <v>70.475999999999999</v>
      </c>
      <c r="N235" s="26">
        <v>70.626999999999995</v>
      </c>
      <c r="O235" s="26">
        <v>70.963999999999999</v>
      </c>
      <c r="P235" s="26">
        <v>71.602999999999994</v>
      </c>
      <c r="Q235" s="26">
        <v>72.739000000000004</v>
      </c>
      <c r="R235" s="26">
        <v>73.816000000000003</v>
      </c>
      <c r="S235" s="26">
        <v>74.772999999999996</v>
      </c>
      <c r="T235" s="26">
        <v>76.228999999999999</v>
      </c>
      <c r="U235" s="26">
        <v>77.31</v>
      </c>
    </row>
    <row r="236" spans="1:21" ht="12" x14ac:dyDescent="0.2">
      <c r="A236" s="1">
        <v>219</v>
      </c>
      <c r="B236" s="2" t="s">
        <v>22</v>
      </c>
      <c r="C236" s="20" t="s">
        <v>258</v>
      </c>
      <c r="D236" s="21">
        <v>19</v>
      </c>
      <c r="E236" s="21">
        <v>804</v>
      </c>
      <c r="F236" s="2" t="s">
        <v>73</v>
      </c>
      <c r="G236" s="21">
        <v>923</v>
      </c>
      <c r="H236" s="26">
        <v>61.823999999999998</v>
      </c>
      <c r="I236" s="26">
        <v>67.094999999999999</v>
      </c>
      <c r="J236" s="26">
        <v>69.688999999999993</v>
      </c>
      <c r="K236" s="26">
        <v>70.671000000000006</v>
      </c>
      <c r="L236" s="26">
        <v>70.584000000000003</v>
      </c>
      <c r="M236" s="26">
        <v>69.665999999999997</v>
      </c>
      <c r="N236" s="26">
        <v>69.165000000000006</v>
      </c>
      <c r="O236" s="26">
        <v>70.552000000000007</v>
      </c>
      <c r="P236" s="26">
        <v>68.716999999999999</v>
      </c>
      <c r="Q236" s="26">
        <v>67.352999999999994</v>
      </c>
      <c r="R236" s="26">
        <v>67.457999999999998</v>
      </c>
      <c r="S236" s="26">
        <v>67.887</v>
      </c>
      <c r="T236" s="26">
        <v>70.909000000000006</v>
      </c>
      <c r="U236" s="26">
        <v>71.819000000000003</v>
      </c>
    </row>
    <row r="237" spans="1:21" ht="12" x14ac:dyDescent="0.2">
      <c r="A237" s="12">
        <v>220</v>
      </c>
      <c r="B237" s="13" t="s">
        <v>22</v>
      </c>
      <c r="C237" s="19" t="s">
        <v>259</v>
      </c>
      <c r="D237" s="24"/>
      <c r="E237" s="24">
        <v>924</v>
      </c>
      <c r="F237" s="13" t="s">
        <v>71</v>
      </c>
      <c r="G237" s="24">
        <v>917</v>
      </c>
      <c r="H237" s="29">
        <v>68.872628007390304</v>
      </c>
      <c r="I237" s="29">
        <v>70.493173176567396</v>
      </c>
      <c r="J237" s="29">
        <v>71.174808789403201</v>
      </c>
      <c r="K237" s="29">
        <v>71.856324830701595</v>
      </c>
      <c r="L237" s="29">
        <v>72.363533018213701</v>
      </c>
      <c r="M237" s="29">
        <v>73.042459210867705</v>
      </c>
      <c r="N237" s="29">
        <v>74.047771727260297</v>
      </c>
      <c r="O237" s="29">
        <v>74.918693956105997</v>
      </c>
      <c r="P237" s="29">
        <v>75.663026812132202</v>
      </c>
      <c r="Q237" s="29">
        <v>76.655316010259398</v>
      </c>
      <c r="R237" s="29">
        <v>77.929530965519106</v>
      </c>
      <c r="S237" s="29">
        <v>79.160433669121801</v>
      </c>
      <c r="T237" s="29">
        <v>80.471981604600103</v>
      </c>
      <c r="U237" s="29">
        <v>81.018720367962501</v>
      </c>
    </row>
    <row r="238" spans="1:21" ht="12" x14ac:dyDescent="0.2">
      <c r="A238" s="1">
        <v>221</v>
      </c>
      <c r="B238" s="2" t="s">
        <v>22</v>
      </c>
      <c r="C238" s="20" t="s">
        <v>260</v>
      </c>
      <c r="D238" s="21">
        <v>20</v>
      </c>
      <c r="E238" s="21">
        <v>830</v>
      </c>
      <c r="F238" s="2" t="s">
        <v>73</v>
      </c>
      <c r="G238" s="21">
        <v>924</v>
      </c>
      <c r="H238" s="26">
        <v>69.227000000000004</v>
      </c>
      <c r="I238" s="26">
        <v>70.462999999999994</v>
      </c>
      <c r="J238" s="26">
        <v>70.924000000000007</v>
      </c>
      <c r="K238" s="26">
        <v>71.602999999999994</v>
      </c>
      <c r="L238" s="26">
        <v>72.064999999999998</v>
      </c>
      <c r="M238" s="26">
        <v>72.858999999999995</v>
      </c>
      <c r="N238" s="26">
        <v>74.037999999999997</v>
      </c>
      <c r="O238" s="26">
        <v>74.938000000000002</v>
      </c>
      <c r="P238" s="26">
        <v>76.078999999999994</v>
      </c>
      <c r="Q238" s="26">
        <v>78.316000000000003</v>
      </c>
      <c r="R238" s="26">
        <v>79.62</v>
      </c>
      <c r="S238" s="26">
        <v>80.929000000000002</v>
      </c>
      <c r="T238" s="26">
        <v>81.97</v>
      </c>
      <c r="U238" s="26">
        <v>82.841999999999999</v>
      </c>
    </row>
    <row r="239" spans="1:21" ht="12" x14ac:dyDescent="0.2">
      <c r="A239" s="1">
        <v>222</v>
      </c>
      <c r="B239" s="2" t="s">
        <v>22</v>
      </c>
      <c r="C239" s="20" t="s">
        <v>261</v>
      </c>
      <c r="D239" s="21">
        <v>21</v>
      </c>
      <c r="E239" s="21">
        <v>208</v>
      </c>
      <c r="F239" s="2" t="s">
        <v>73</v>
      </c>
      <c r="G239" s="21">
        <v>924</v>
      </c>
      <c r="H239" s="26">
        <v>71.055999999999997</v>
      </c>
      <c r="I239" s="26">
        <v>72.070999999999998</v>
      </c>
      <c r="J239" s="26">
        <v>72.403000000000006</v>
      </c>
      <c r="K239" s="26">
        <v>72.926000000000002</v>
      </c>
      <c r="L239" s="26">
        <v>73.626999999999995</v>
      </c>
      <c r="M239" s="26">
        <v>74.236000000000004</v>
      </c>
      <c r="N239" s="26">
        <v>74.442999999999998</v>
      </c>
      <c r="O239" s="26">
        <v>74.745999999999995</v>
      </c>
      <c r="P239" s="26">
        <v>75.230999999999995</v>
      </c>
      <c r="Q239" s="26">
        <v>76.138999999999996</v>
      </c>
      <c r="R239" s="26">
        <v>77.340999999999994</v>
      </c>
      <c r="S239" s="26">
        <v>78.581999999999994</v>
      </c>
      <c r="T239" s="26">
        <v>80.143000000000001</v>
      </c>
      <c r="U239" s="26">
        <v>80.680000000000007</v>
      </c>
    </row>
    <row r="240" spans="1:21" ht="12" x14ac:dyDescent="0.2">
      <c r="A240" s="1">
        <v>223</v>
      </c>
      <c r="B240" s="2" t="s">
        <v>22</v>
      </c>
      <c r="C240" s="20" t="s">
        <v>262</v>
      </c>
      <c r="D240" s="21"/>
      <c r="E240" s="21">
        <v>233</v>
      </c>
      <c r="F240" s="2" t="s">
        <v>73</v>
      </c>
      <c r="G240" s="21">
        <v>924</v>
      </c>
      <c r="H240" s="26">
        <v>61.786999999999999</v>
      </c>
      <c r="I240" s="26">
        <v>66.938999999999993</v>
      </c>
      <c r="J240" s="26">
        <v>69.382999999999996</v>
      </c>
      <c r="K240" s="26">
        <v>70.314999999999998</v>
      </c>
      <c r="L240" s="26">
        <v>70.254999999999995</v>
      </c>
      <c r="M240" s="26">
        <v>69.421000000000006</v>
      </c>
      <c r="N240" s="26">
        <v>69.313999999999993</v>
      </c>
      <c r="O240" s="26">
        <v>70.334000000000003</v>
      </c>
      <c r="P240" s="26">
        <v>68.477000000000004</v>
      </c>
      <c r="Q240" s="26">
        <v>69.44</v>
      </c>
      <c r="R240" s="26">
        <v>71.588999999999999</v>
      </c>
      <c r="S240" s="26">
        <v>73.778000000000006</v>
      </c>
      <c r="T240" s="26">
        <v>76.763000000000005</v>
      </c>
      <c r="U240" s="26">
        <v>78.460999999999999</v>
      </c>
    </row>
    <row r="241" spans="1:21" ht="12" x14ac:dyDescent="0.2">
      <c r="A241" s="1">
        <v>224</v>
      </c>
      <c r="B241" s="2" t="s">
        <v>22</v>
      </c>
      <c r="C241" s="20" t="s">
        <v>263</v>
      </c>
      <c r="D241" s="21">
        <v>22</v>
      </c>
      <c r="E241" s="21">
        <v>246</v>
      </c>
      <c r="F241" s="2" t="s">
        <v>73</v>
      </c>
      <c r="G241" s="21">
        <v>924</v>
      </c>
      <c r="H241" s="26">
        <v>66.400000000000006</v>
      </c>
      <c r="I241" s="26">
        <v>68.194000000000003</v>
      </c>
      <c r="J241" s="26">
        <v>69.067999999999998</v>
      </c>
      <c r="K241" s="26">
        <v>69.716999999999999</v>
      </c>
      <c r="L241" s="26">
        <v>70.936999999999998</v>
      </c>
      <c r="M241" s="26">
        <v>72.721000000000004</v>
      </c>
      <c r="N241" s="26">
        <v>74.326999999999998</v>
      </c>
      <c r="O241" s="26">
        <v>74.789000000000001</v>
      </c>
      <c r="P241" s="26">
        <v>75.838999999999999</v>
      </c>
      <c r="Q241" s="26">
        <v>77.138999999999996</v>
      </c>
      <c r="R241" s="26">
        <v>78.396000000000001</v>
      </c>
      <c r="S241" s="26">
        <v>79.540999999999997</v>
      </c>
      <c r="T241" s="26">
        <v>80.700999999999993</v>
      </c>
      <c r="U241" s="26">
        <v>81.641000000000005</v>
      </c>
    </row>
    <row r="242" spans="1:21" ht="12" x14ac:dyDescent="0.2">
      <c r="A242" s="1">
        <v>225</v>
      </c>
      <c r="B242" s="2" t="s">
        <v>22</v>
      </c>
      <c r="C242" s="20" t="s">
        <v>264</v>
      </c>
      <c r="D242" s="21"/>
      <c r="E242" s="21">
        <v>352</v>
      </c>
      <c r="F242" s="2" t="s">
        <v>73</v>
      </c>
      <c r="G242" s="21">
        <v>924</v>
      </c>
      <c r="H242" s="26">
        <v>72.236000000000004</v>
      </c>
      <c r="I242" s="26">
        <v>73.218000000000004</v>
      </c>
      <c r="J242" s="26">
        <v>73.504999999999995</v>
      </c>
      <c r="K242" s="26">
        <v>73.647000000000006</v>
      </c>
      <c r="L242" s="26">
        <v>74.203999999999994</v>
      </c>
      <c r="M242" s="26">
        <v>76.334000000000003</v>
      </c>
      <c r="N242" s="26">
        <v>76.850999999999999</v>
      </c>
      <c r="O242" s="26">
        <v>77.608999999999995</v>
      </c>
      <c r="P242" s="26">
        <v>78.527000000000001</v>
      </c>
      <c r="Q242" s="26">
        <v>79.094999999999999</v>
      </c>
      <c r="R242" s="26">
        <v>80.688000000000002</v>
      </c>
      <c r="S242" s="26">
        <v>81.393000000000001</v>
      </c>
      <c r="T242" s="26">
        <v>82.186000000000007</v>
      </c>
      <c r="U242" s="26">
        <v>82.77</v>
      </c>
    </row>
    <row r="243" spans="1:21" ht="12" x14ac:dyDescent="0.2">
      <c r="A243" s="1">
        <v>226</v>
      </c>
      <c r="B243" s="2" t="s">
        <v>22</v>
      </c>
      <c r="C243" s="20" t="s">
        <v>265</v>
      </c>
      <c r="D243" s="21"/>
      <c r="E243" s="21">
        <v>372</v>
      </c>
      <c r="F243" s="2" t="s">
        <v>73</v>
      </c>
      <c r="G243" s="21">
        <v>924</v>
      </c>
      <c r="H243" s="26">
        <v>66.878</v>
      </c>
      <c r="I243" s="26">
        <v>69.138000000000005</v>
      </c>
      <c r="J243" s="26">
        <v>70.122</v>
      </c>
      <c r="K243" s="26">
        <v>70.751000000000005</v>
      </c>
      <c r="L243" s="26">
        <v>71.224999999999994</v>
      </c>
      <c r="M243" s="26">
        <v>71.998999999999995</v>
      </c>
      <c r="N243" s="26">
        <v>73.180999999999997</v>
      </c>
      <c r="O243" s="26">
        <v>74.221000000000004</v>
      </c>
      <c r="P243" s="26">
        <v>75.349999999999994</v>
      </c>
      <c r="Q243" s="26">
        <v>76.037999999999997</v>
      </c>
      <c r="R243" s="26">
        <v>77.835999999999999</v>
      </c>
      <c r="S243" s="26">
        <v>79.683999999999997</v>
      </c>
      <c r="T243" s="26">
        <v>80.611999999999995</v>
      </c>
      <c r="U243" s="26">
        <v>82.046000000000006</v>
      </c>
    </row>
    <row r="244" spans="1:21" ht="12" x14ac:dyDescent="0.2">
      <c r="A244" s="1">
        <v>227</v>
      </c>
      <c r="B244" s="2" t="s">
        <v>22</v>
      </c>
      <c r="C244" s="20" t="s">
        <v>266</v>
      </c>
      <c r="D244" s="21"/>
      <c r="E244" s="21">
        <v>428</v>
      </c>
      <c r="F244" s="2" t="s">
        <v>73</v>
      </c>
      <c r="G244" s="21">
        <v>924</v>
      </c>
      <c r="H244" s="26">
        <v>62.401000000000003</v>
      </c>
      <c r="I244" s="26">
        <v>67.581000000000003</v>
      </c>
      <c r="J244" s="26">
        <v>70.084999999999994</v>
      </c>
      <c r="K244" s="26">
        <v>70.477999999999994</v>
      </c>
      <c r="L244" s="26">
        <v>69.980999999999995</v>
      </c>
      <c r="M244" s="26">
        <v>68.91</v>
      </c>
      <c r="N244" s="26">
        <v>69.069999999999993</v>
      </c>
      <c r="O244" s="26">
        <v>70.412000000000006</v>
      </c>
      <c r="P244" s="26">
        <v>67.661000000000001</v>
      </c>
      <c r="Q244" s="26">
        <v>68.697999999999993</v>
      </c>
      <c r="R244" s="26">
        <v>70.753</v>
      </c>
      <c r="S244" s="26">
        <v>71.552000000000007</v>
      </c>
      <c r="T244" s="26">
        <v>74.132999999999996</v>
      </c>
      <c r="U244" s="26">
        <v>75.052999999999997</v>
      </c>
    </row>
    <row r="245" spans="1:21" ht="12" x14ac:dyDescent="0.2">
      <c r="A245" s="1">
        <v>228</v>
      </c>
      <c r="B245" s="2" t="s">
        <v>22</v>
      </c>
      <c r="C245" s="20" t="s">
        <v>267</v>
      </c>
      <c r="D245" s="21"/>
      <c r="E245" s="21">
        <v>440</v>
      </c>
      <c r="F245" s="2" t="s">
        <v>73</v>
      </c>
      <c r="G245" s="21">
        <v>924</v>
      </c>
      <c r="H245" s="26">
        <v>60.828000000000003</v>
      </c>
      <c r="I245" s="26">
        <v>66.869</v>
      </c>
      <c r="J245" s="26">
        <v>69.882999999999996</v>
      </c>
      <c r="K245" s="26">
        <v>71.284999999999997</v>
      </c>
      <c r="L245" s="26">
        <v>71.192999999999998</v>
      </c>
      <c r="M245" s="26">
        <v>70.668000000000006</v>
      </c>
      <c r="N245" s="26">
        <v>70.534000000000006</v>
      </c>
      <c r="O245" s="26">
        <v>71.573999999999998</v>
      </c>
      <c r="P245" s="26">
        <v>69.727999999999994</v>
      </c>
      <c r="Q245" s="26">
        <v>70.274000000000001</v>
      </c>
      <c r="R245" s="26">
        <v>71.638999999999996</v>
      </c>
      <c r="S245" s="26">
        <v>71.864999999999995</v>
      </c>
      <c r="T245" s="26">
        <v>73.994</v>
      </c>
      <c r="U245" s="26">
        <v>75.653999999999996</v>
      </c>
    </row>
    <row r="246" spans="1:21" ht="12" x14ac:dyDescent="0.2">
      <c r="A246" s="1">
        <v>229</v>
      </c>
      <c r="B246" s="2" t="s">
        <v>22</v>
      </c>
      <c r="C246" s="20" t="s">
        <v>268</v>
      </c>
      <c r="D246" s="21">
        <v>23</v>
      </c>
      <c r="E246" s="21">
        <v>578</v>
      </c>
      <c r="F246" s="2" t="s">
        <v>73</v>
      </c>
      <c r="G246" s="21">
        <v>924</v>
      </c>
      <c r="H246" s="26">
        <v>72.804000000000002</v>
      </c>
      <c r="I246" s="26">
        <v>73.480999999999995</v>
      </c>
      <c r="J246" s="26">
        <v>73.471999999999994</v>
      </c>
      <c r="K246" s="26">
        <v>73.914000000000001</v>
      </c>
      <c r="L246" s="26">
        <v>74.433000000000007</v>
      </c>
      <c r="M246" s="26">
        <v>75.304000000000002</v>
      </c>
      <c r="N246" s="26">
        <v>76.004999999999995</v>
      </c>
      <c r="O246" s="26">
        <v>76.281999999999996</v>
      </c>
      <c r="P246" s="26">
        <v>77.286000000000001</v>
      </c>
      <c r="Q246" s="26">
        <v>78.292000000000002</v>
      </c>
      <c r="R246" s="26">
        <v>79.332999999999998</v>
      </c>
      <c r="S246" s="26">
        <v>80.602000000000004</v>
      </c>
      <c r="T246" s="26">
        <v>81.605999999999995</v>
      </c>
      <c r="U246" s="26">
        <v>82.179000000000002</v>
      </c>
    </row>
    <row r="247" spans="1:21" ht="12" x14ac:dyDescent="0.2">
      <c r="A247" s="1">
        <v>230</v>
      </c>
      <c r="B247" s="2" t="s">
        <v>22</v>
      </c>
      <c r="C247" s="20" t="s">
        <v>269</v>
      </c>
      <c r="D247" s="21"/>
      <c r="E247" s="21">
        <v>752</v>
      </c>
      <c r="F247" s="2" t="s">
        <v>73</v>
      </c>
      <c r="G247" s="21">
        <v>924</v>
      </c>
      <c r="H247" s="26">
        <v>71.86</v>
      </c>
      <c r="I247" s="26">
        <v>72.894000000000005</v>
      </c>
      <c r="J247" s="26">
        <v>73.503</v>
      </c>
      <c r="K247" s="26">
        <v>74.122</v>
      </c>
      <c r="L247" s="26">
        <v>74.790999999999997</v>
      </c>
      <c r="M247" s="26">
        <v>75.343000000000004</v>
      </c>
      <c r="N247" s="26">
        <v>76.397999999999996</v>
      </c>
      <c r="O247" s="26">
        <v>77.161000000000001</v>
      </c>
      <c r="P247" s="26">
        <v>78.165999999999997</v>
      </c>
      <c r="Q247" s="26">
        <v>79.296000000000006</v>
      </c>
      <c r="R247" s="26">
        <v>80.125</v>
      </c>
      <c r="S247" s="26">
        <v>81.063999999999993</v>
      </c>
      <c r="T247" s="26">
        <v>81.92</v>
      </c>
      <c r="U247" s="26">
        <v>82.566999999999993</v>
      </c>
    </row>
    <row r="248" spans="1:21" ht="12" x14ac:dyDescent="0.2">
      <c r="A248" s="1">
        <v>231</v>
      </c>
      <c r="B248" s="2" t="s">
        <v>22</v>
      </c>
      <c r="C248" s="20" t="s">
        <v>270</v>
      </c>
      <c r="D248" s="21">
        <v>24</v>
      </c>
      <c r="E248" s="21">
        <v>826</v>
      </c>
      <c r="F248" s="2" t="s">
        <v>73</v>
      </c>
      <c r="G248" s="21">
        <v>924</v>
      </c>
      <c r="H248" s="26">
        <v>69.405000000000001</v>
      </c>
      <c r="I248" s="26">
        <v>70.608999999999995</v>
      </c>
      <c r="J248" s="26">
        <v>71.043000000000006</v>
      </c>
      <c r="K248" s="26">
        <v>71.709000000000003</v>
      </c>
      <c r="L248" s="26">
        <v>72.210999999999999</v>
      </c>
      <c r="M248" s="26">
        <v>73.012</v>
      </c>
      <c r="N248" s="26">
        <v>74.191999999999993</v>
      </c>
      <c r="O248" s="26">
        <v>75.135000000000005</v>
      </c>
      <c r="P248" s="26">
        <v>76.241</v>
      </c>
      <c r="Q248" s="26">
        <v>77.168999999999997</v>
      </c>
      <c r="R248" s="26">
        <v>78.405000000000001</v>
      </c>
      <c r="S248" s="26">
        <v>79.686000000000007</v>
      </c>
      <c r="T248" s="26">
        <v>80.867000000000004</v>
      </c>
      <c r="U248" s="26">
        <v>81.150999999999996</v>
      </c>
    </row>
    <row r="249" spans="1:21" ht="12" x14ac:dyDescent="0.2">
      <c r="A249" s="12">
        <v>232</v>
      </c>
      <c r="B249" s="13" t="s">
        <v>22</v>
      </c>
      <c r="C249" s="19" t="s">
        <v>271</v>
      </c>
      <c r="D249" s="24"/>
      <c r="E249" s="24">
        <v>925</v>
      </c>
      <c r="F249" s="13" t="s">
        <v>71</v>
      </c>
      <c r="G249" s="24">
        <v>917</v>
      </c>
      <c r="H249" s="29">
        <v>63.752742368563297</v>
      </c>
      <c r="I249" s="29">
        <v>66.263808132414297</v>
      </c>
      <c r="J249" s="29">
        <v>68.24057434545</v>
      </c>
      <c r="K249" s="29">
        <v>69.792058717385899</v>
      </c>
      <c r="L249" s="29">
        <v>71.310498451049</v>
      </c>
      <c r="M249" s="29">
        <v>72.738757290011606</v>
      </c>
      <c r="N249" s="29">
        <v>74.075925135312602</v>
      </c>
      <c r="O249" s="29">
        <v>75.314590752727995</v>
      </c>
      <c r="P249" s="29">
        <v>76.219997301426304</v>
      </c>
      <c r="Q249" s="29">
        <v>77.480256474655107</v>
      </c>
      <c r="R249" s="29">
        <v>78.7500947436872</v>
      </c>
      <c r="S249" s="29">
        <v>80.025715721148998</v>
      </c>
      <c r="T249" s="29">
        <v>81.156765858803695</v>
      </c>
      <c r="U249" s="29">
        <v>82.071107563374397</v>
      </c>
    </row>
    <row r="250" spans="1:21" ht="12" x14ac:dyDescent="0.2">
      <c r="A250" s="1">
        <v>233</v>
      </c>
      <c r="B250" s="2" t="s">
        <v>22</v>
      </c>
      <c r="C250" s="20" t="s">
        <v>272</v>
      </c>
      <c r="D250" s="21"/>
      <c r="E250" s="21">
        <v>8</v>
      </c>
      <c r="F250" s="2" t="s">
        <v>73</v>
      </c>
      <c r="G250" s="21">
        <v>925</v>
      </c>
      <c r="H250" s="26">
        <v>55.26</v>
      </c>
      <c r="I250" s="26">
        <v>59.308999999999997</v>
      </c>
      <c r="J250" s="26">
        <v>64.849000000000004</v>
      </c>
      <c r="K250" s="26">
        <v>66.238</v>
      </c>
      <c r="L250" s="26">
        <v>67.692999999999998</v>
      </c>
      <c r="M250" s="26">
        <v>69.698999999999998</v>
      </c>
      <c r="N250" s="26">
        <v>70.611999999999995</v>
      </c>
      <c r="O250" s="26">
        <v>71.983000000000004</v>
      </c>
      <c r="P250" s="26">
        <v>71.688999999999993</v>
      </c>
      <c r="Q250" s="26">
        <v>73.025000000000006</v>
      </c>
      <c r="R250" s="26">
        <v>74.822000000000003</v>
      </c>
      <c r="S250" s="26">
        <v>75.638999999999996</v>
      </c>
      <c r="T250" s="26">
        <v>77.486999999999995</v>
      </c>
      <c r="U250" s="26">
        <v>78.376999999999995</v>
      </c>
    </row>
    <row r="251" spans="1:21" ht="12" x14ac:dyDescent="0.2">
      <c r="A251" s="1">
        <v>234</v>
      </c>
      <c r="B251" s="2" t="s">
        <v>22</v>
      </c>
      <c r="C251" s="20" t="s">
        <v>273</v>
      </c>
      <c r="D251" s="21"/>
      <c r="E251" s="21">
        <v>70</v>
      </c>
      <c r="F251" s="2" t="s">
        <v>73</v>
      </c>
      <c r="G251" s="21">
        <v>925</v>
      </c>
      <c r="H251" s="26">
        <v>53.668999999999997</v>
      </c>
      <c r="I251" s="26">
        <v>58.463999999999999</v>
      </c>
      <c r="J251" s="26">
        <v>61.926000000000002</v>
      </c>
      <c r="K251" s="26">
        <v>64.727000000000004</v>
      </c>
      <c r="L251" s="26">
        <v>67.56</v>
      </c>
      <c r="M251" s="26">
        <v>69.882000000000005</v>
      </c>
      <c r="N251" s="26">
        <v>70.724999999999994</v>
      </c>
      <c r="O251" s="26">
        <v>71.956999999999994</v>
      </c>
      <c r="P251" s="26">
        <v>70.129000000000005</v>
      </c>
      <c r="Q251" s="26">
        <v>73.603999999999999</v>
      </c>
      <c r="R251" s="26">
        <v>74.813999999999993</v>
      </c>
      <c r="S251" s="26">
        <v>75.531000000000006</v>
      </c>
      <c r="T251" s="26">
        <v>76.519000000000005</v>
      </c>
      <c r="U251" s="26">
        <v>77.176000000000002</v>
      </c>
    </row>
    <row r="252" spans="1:21" ht="12" x14ac:dyDescent="0.2">
      <c r="A252" s="1">
        <v>235</v>
      </c>
      <c r="B252" s="2" t="s">
        <v>22</v>
      </c>
      <c r="C252" s="20" t="s">
        <v>274</v>
      </c>
      <c r="D252" s="21"/>
      <c r="E252" s="21">
        <v>191</v>
      </c>
      <c r="F252" s="2" t="s">
        <v>73</v>
      </c>
      <c r="G252" s="21">
        <v>925</v>
      </c>
      <c r="H252" s="26">
        <v>61.267000000000003</v>
      </c>
      <c r="I252" s="26">
        <v>63.642000000000003</v>
      </c>
      <c r="J252" s="26">
        <v>65.731999999999999</v>
      </c>
      <c r="K252" s="26">
        <v>67.478999999999999</v>
      </c>
      <c r="L252" s="26">
        <v>69.063000000000002</v>
      </c>
      <c r="M252" s="26">
        <v>69.924000000000007</v>
      </c>
      <c r="N252" s="26">
        <v>70.602000000000004</v>
      </c>
      <c r="O252" s="26">
        <v>71.891000000000005</v>
      </c>
      <c r="P252" s="26">
        <v>72.807000000000002</v>
      </c>
      <c r="Q252" s="26">
        <v>74.566000000000003</v>
      </c>
      <c r="R252" s="26">
        <v>74.936999999999998</v>
      </c>
      <c r="S252" s="26">
        <v>76.094999999999999</v>
      </c>
      <c r="T252" s="26">
        <v>77.448999999999998</v>
      </c>
      <c r="U252" s="26">
        <v>78.247</v>
      </c>
    </row>
    <row r="253" spans="1:21" ht="12" x14ac:dyDescent="0.2">
      <c r="A253" s="1">
        <v>236</v>
      </c>
      <c r="B253" s="2" t="s">
        <v>22</v>
      </c>
      <c r="C253" s="20" t="s">
        <v>275</v>
      </c>
      <c r="D253" s="21"/>
      <c r="E253" s="21">
        <v>300</v>
      </c>
      <c r="F253" s="2" t="s">
        <v>73</v>
      </c>
      <c r="G253" s="21">
        <v>925</v>
      </c>
      <c r="H253" s="26">
        <v>65.751000000000005</v>
      </c>
      <c r="I253" s="26">
        <v>67.17</v>
      </c>
      <c r="J253" s="26">
        <v>69.248000000000005</v>
      </c>
      <c r="K253" s="26">
        <v>70.128</v>
      </c>
      <c r="L253" s="26">
        <v>71.828000000000003</v>
      </c>
      <c r="M253" s="26">
        <v>72.849000000000004</v>
      </c>
      <c r="N253" s="26">
        <v>74.522999999999996</v>
      </c>
      <c r="O253" s="26">
        <v>75.658000000000001</v>
      </c>
      <c r="P253" s="26">
        <v>77.378</v>
      </c>
      <c r="Q253" s="26">
        <v>78.075000000000003</v>
      </c>
      <c r="R253" s="26">
        <v>79.122</v>
      </c>
      <c r="S253" s="26">
        <v>80.007999999999996</v>
      </c>
      <c r="T253" s="26">
        <v>81.078000000000003</v>
      </c>
      <c r="U253" s="26">
        <v>81.980999999999995</v>
      </c>
    </row>
    <row r="254" spans="1:21" ht="12" x14ac:dyDescent="0.2">
      <c r="A254" s="1">
        <v>237</v>
      </c>
      <c r="B254" s="2" t="s">
        <v>22</v>
      </c>
      <c r="C254" s="20" t="s">
        <v>276</v>
      </c>
      <c r="D254" s="21"/>
      <c r="E254" s="21">
        <v>380</v>
      </c>
      <c r="F254" s="2" t="s">
        <v>73</v>
      </c>
      <c r="G254" s="21">
        <v>925</v>
      </c>
      <c r="H254" s="26">
        <v>66.516999999999996</v>
      </c>
      <c r="I254" s="26">
        <v>68.441000000000003</v>
      </c>
      <c r="J254" s="26">
        <v>69.685000000000002</v>
      </c>
      <c r="K254" s="26">
        <v>70.936000000000007</v>
      </c>
      <c r="L254" s="26">
        <v>72.218000000000004</v>
      </c>
      <c r="M254" s="26">
        <v>73.546000000000006</v>
      </c>
      <c r="N254" s="26">
        <v>74.875</v>
      </c>
      <c r="O254" s="26">
        <v>76.382999999999996</v>
      </c>
      <c r="P254" s="26">
        <v>77.474000000000004</v>
      </c>
      <c r="Q254" s="26">
        <v>78.796999999999997</v>
      </c>
      <c r="R254" s="26">
        <v>80.293000000000006</v>
      </c>
      <c r="S254" s="26">
        <v>81.510999999999996</v>
      </c>
      <c r="T254" s="26">
        <v>82.355999999999995</v>
      </c>
      <c r="U254" s="26">
        <v>83.278999999999996</v>
      </c>
    </row>
    <row r="255" spans="1:21" ht="12" x14ac:dyDescent="0.2">
      <c r="A255" s="1">
        <v>238</v>
      </c>
      <c r="B255" s="2" t="s">
        <v>22</v>
      </c>
      <c r="C255" s="20" t="s">
        <v>277</v>
      </c>
      <c r="D255" s="21"/>
      <c r="E255" s="21">
        <v>470</v>
      </c>
      <c r="F255" s="2" t="s">
        <v>73</v>
      </c>
      <c r="G255" s="21">
        <v>925</v>
      </c>
      <c r="H255" s="26">
        <v>65.816000000000003</v>
      </c>
      <c r="I255" s="26">
        <v>68.771000000000001</v>
      </c>
      <c r="J255" s="26">
        <v>69.8</v>
      </c>
      <c r="K255" s="26">
        <v>70.775999999999996</v>
      </c>
      <c r="L255" s="26">
        <v>71.908000000000001</v>
      </c>
      <c r="M255" s="26">
        <v>72.724999999999994</v>
      </c>
      <c r="N255" s="26">
        <v>73.700999999999993</v>
      </c>
      <c r="O255" s="26">
        <v>76.033000000000001</v>
      </c>
      <c r="P255" s="26">
        <v>77.596000000000004</v>
      </c>
      <c r="Q255" s="26">
        <v>78.600999999999999</v>
      </c>
      <c r="R255" s="26">
        <v>79.47</v>
      </c>
      <c r="S255" s="26">
        <v>80.293000000000006</v>
      </c>
      <c r="T255" s="26">
        <v>81.445999999999998</v>
      </c>
      <c r="U255" s="26">
        <v>82.289000000000001</v>
      </c>
    </row>
    <row r="256" spans="1:21" ht="12" x14ac:dyDescent="0.2">
      <c r="A256" s="1">
        <v>239</v>
      </c>
      <c r="B256" s="2" t="s">
        <v>22</v>
      </c>
      <c r="C256" s="20" t="s">
        <v>278</v>
      </c>
      <c r="D256" s="21"/>
      <c r="E256" s="21">
        <v>499</v>
      </c>
      <c r="F256" s="2" t="s">
        <v>73</v>
      </c>
      <c r="G256" s="21">
        <v>925</v>
      </c>
      <c r="H256" s="26">
        <v>59.768999999999998</v>
      </c>
      <c r="I256" s="26">
        <v>62.106000000000002</v>
      </c>
      <c r="J256" s="26">
        <v>65.602999999999994</v>
      </c>
      <c r="K256" s="26">
        <v>68.349000000000004</v>
      </c>
      <c r="L256" s="26">
        <v>71.274000000000001</v>
      </c>
      <c r="M256" s="26">
        <v>72.525000000000006</v>
      </c>
      <c r="N256" s="26">
        <v>73.625</v>
      </c>
      <c r="O256" s="26">
        <v>74.230999999999995</v>
      </c>
      <c r="P256" s="26">
        <v>74.730999999999995</v>
      </c>
      <c r="Q256" s="26">
        <v>73.394000000000005</v>
      </c>
      <c r="R256" s="26">
        <v>73.385999999999996</v>
      </c>
      <c r="S256" s="26">
        <v>74.19</v>
      </c>
      <c r="T256" s="26">
        <v>76.082999999999998</v>
      </c>
      <c r="U256" s="26">
        <v>76.652000000000001</v>
      </c>
    </row>
    <row r="257" spans="1:21" ht="12" x14ac:dyDescent="0.2">
      <c r="A257" s="1">
        <v>240</v>
      </c>
      <c r="B257" s="2" t="s">
        <v>22</v>
      </c>
      <c r="C257" s="20" t="s">
        <v>279</v>
      </c>
      <c r="D257" s="21"/>
      <c r="E257" s="21">
        <v>807</v>
      </c>
      <c r="F257" s="2" t="s">
        <v>73</v>
      </c>
      <c r="G257" s="21">
        <v>925</v>
      </c>
      <c r="H257" s="26">
        <v>54.9</v>
      </c>
      <c r="I257" s="26">
        <v>58.957999999999998</v>
      </c>
      <c r="J257" s="26">
        <v>62.12</v>
      </c>
      <c r="K257" s="26">
        <v>65.016999999999996</v>
      </c>
      <c r="L257" s="26">
        <v>67.308999999999997</v>
      </c>
      <c r="M257" s="26">
        <v>68.453999999999994</v>
      </c>
      <c r="N257" s="26">
        <v>68.908000000000001</v>
      </c>
      <c r="O257" s="26">
        <v>70.673000000000002</v>
      </c>
      <c r="P257" s="26">
        <v>71.540000000000006</v>
      </c>
      <c r="Q257" s="26">
        <v>72.650000000000006</v>
      </c>
      <c r="R257" s="26">
        <v>73.778999999999996</v>
      </c>
      <c r="S257" s="26">
        <v>74.168000000000006</v>
      </c>
      <c r="T257" s="26">
        <v>75.161000000000001</v>
      </c>
      <c r="U257" s="26">
        <v>75.602999999999994</v>
      </c>
    </row>
    <row r="258" spans="1:21" ht="12" x14ac:dyDescent="0.2">
      <c r="A258" s="1">
        <v>241</v>
      </c>
      <c r="B258" s="2" t="s">
        <v>22</v>
      </c>
      <c r="C258" s="20" t="s">
        <v>280</v>
      </c>
      <c r="D258" s="21"/>
      <c r="E258" s="21">
        <v>620</v>
      </c>
      <c r="F258" s="2" t="s">
        <v>73</v>
      </c>
      <c r="G258" s="21">
        <v>925</v>
      </c>
      <c r="H258" s="26">
        <v>60.320999999999998</v>
      </c>
      <c r="I258" s="26">
        <v>62.356999999999999</v>
      </c>
      <c r="J258" s="26">
        <v>64.447999999999993</v>
      </c>
      <c r="K258" s="26">
        <v>66.361999999999995</v>
      </c>
      <c r="L258" s="26">
        <v>68.331999999999994</v>
      </c>
      <c r="M258" s="26">
        <v>70.411000000000001</v>
      </c>
      <c r="N258" s="26">
        <v>72.525999999999996</v>
      </c>
      <c r="O258" s="26">
        <v>74.043999999999997</v>
      </c>
      <c r="P258" s="26">
        <v>74.899000000000001</v>
      </c>
      <c r="Q258" s="26">
        <v>76.003</v>
      </c>
      <c r="R258" s="26">
        <v>77.584999999999994</v>
      </c>
      <c r="S258" s="26">
        <v>79.281000000000006</v>
      </c>
      <c r="T258" s="26">
        <v>80.622</v>
      </c>
      <c r="U258" s="26">
        <v>81.754000000000005</v>
      </c>
    </row>
    <row r="259" spans="1:21" ht="12" x14ac:dyDescent="0.2">
      <c r="A259" s="1">
        <v>242</v>
      </c>
      <c r="B259" s="2" t="s">
        <v>22</v>
      </c>
      <c r="C259" s="20" t="s">
        <v>281</v>
      </c>
      <c r="D259" s="21">
        <v>25</v>
      </c>
      <c r="E259" s="21">
        <v>688</v>
      </c>
      <c r="F259" s="2" t="s">
        <v>73</v>
      </c>
      <c r="G259" s="21">
        <v>925</v>
      </c>
      <c r="H259" s="26">
        <v>59.118000000000002</v>
      </c>
      <c r="I259" s="26">
        <v>61.595999999999997</v>
      </c>
      <c r="J259" s="26">
        <v>64.254999999999995</v>
      </c>
      <c r="K259" s="26">
        <v>66.72</v>
      </c>
      <c r="L259" s="26">
        <v>68.528000000000006</v>
      </c>
      <c r="M259" s="26">
        <v>69.534999999999997</v>
      </c>
      <c r="N259" s="26">
        <v>70.201999999999998</v>
      </c>
      <c r="O259" s="26">
        <v>71.141000000000005</v>
      </c>
      <c r="P259" s="26">
        <v>71.742999999999995</v>
      </c>
      <c r="Q259" s="26">
        <v>71.91</v>
      </c>
      <c r="R259" s="26">
        <v>72.31</v>
      </c>
      <c r="S259" s="26">
        <v>73.436999999999998</v>
      </c>
      <c r="T259" s="26">
        <v>74.751999999999995</v>
      </c>
      <c r="U259" s="26">
        <v>75.772000000000006</v>
      </c>
    </row>
    <row r="260" spans="1:21" ht="12" x14ac:dyDescent="0.2">
      <c r="A260" s="1">
        <v>243</v>
      </c>
      <c r="B260" s="2" t="s">
        <v>22</v>
      </c>
      <c r="C260" s="20" t="s">
        <v>282</v>
      </c>
      <c r="D260" s="21"/>
      <c r="E260" s="21">
        <v>705</v>
      </c>
      <c r="F260" s="2" t="s">
        <v>73</v>
      </c>
      <c r="G260" s="21">
        <v>925</v>
      </c>
      <c r="H260" s="26">
        <v>65.606999999999999</v>
      </c>
      <c r="I260" s="26">
        <v>67.888000000000005</v>
      </c>
      <c r="J260" s="26">
        <v>69.152000000000001</v>
      </c>
      <c r="K260" s="26">
        <v>69.191000000000003</v>
      </c>
      <c r="L260" s="26">
        <v>69.816999999999993</v>
      </c>
      <c r="M260" s="26">
        <v>70.977999999999994</v>
      </c>
      <c r="N260" s="26">
        <v>71.228999999999999</v>
      </c>
      <c r="O260" s="26">
        <v>72.680000000000007</v>
      </c>
      <c r="P260" s="26">
        <v>73.739999999999995</v>
      </c>
      <c r="Q260" s="26">
        <v>75.254999999999995</v>
      </c>
      <c r="R260" s="26">
        <v>76.653000000000006</v>
      </c>
      <c r="S260" s="26">
        <v>78.552999999999997</v>
      </c>
      <c r="T260" s="26">
        <v>80.141999999999996</v>
      </c>
      <c r="U260" s="26">
        <v>81.075999999999993</v>
      </c>
    </row>
    <row r="261" spans="1:21" ht="12" x14ac:dyDescent="0.2">
      <c r="A261" s="1">
        <v>244</v>
      </c>
      <c r="B261" s="2" t="s">
        <v>22</v>
      </c>
      <c r="C261" s="20" t="s">
        <v>283</v>
      </c>
      <c r="D261" s="21">
        <v>26</v>
      </c>
      <c r="E261" s="21">
        <v>724</v>
      </c>
      <c r="F261" s="2" t="s">
        <v>73</v>
      </c>
      <c r="G261" s="21">
        <v>925</v>
      </c>
      <c r="H261" s="26">
        <v>64.588999999999999</v>
      </c>
      <c r="I261" s="26">
        <v>67.738</v>
      </c>
      <c r="J261" s="26">
        <v>69.912000000000006</v>
      </c>
      <c r="K261" s="26">
        <v>71.376000000000005</v>
      </c>
      <c r="L261" s="26">
        <v>72.656000000000006</v>
      </c>
      <c r="M261" s="26">
        <v>74.406999999999996</v>
      </c>
      <c r="N261" s="26">
        <v>76.106999999999999</v>
      </c>
      <c r="O261" s="26">
        <v>76.858999999999995</v>
      </c>
      <c r="P261" s="26">
        <v>77.626999999999995</v>
      </c>
      <c r="Q261" s="26">
        <v>78.78</v>
      </c>
      <c r="R261" s="26">
        <v>79.906000000000006</v>
      </c>
      <c r="S261" s="26">
        <v>81.221999999999994</v>
      </c>
      <c r="T261" s="26">
        <v>82.506</v>
      </c>
      <c r="U261" s="26">
        <v>83.356999999999999</v>
      </c>
    </row>
    <row r="262" spans="1:21" ht="12" x14ac:dyDescent="0.2">
      <c r="A262" s="12">
        <v>245</v>
      </c>
      <c r="B262" s="13" t="s">
        <v>22</v>
      </c>
      <c r="C262" s="19" t="s">
        <v>284</v>
      </c>
      <c r="D262" s="24"/>
      <c r="E262" s="24">
        <v>926</v>
      </c>
      <c r="F262" s="13" t="s">
        <v>71</v>
      </c>
      <c r="G262" s="24">
        <v>917</v>
      </c>
      <c r="H262" s="29">
        <v>67.810133423300798</v>
      </c>
      <c r="I262" s="29">
        <v>69.404975231704398</v>
      </c>
      <c r="J262" s="29">
        <v>70.513635521443604</v>
      </c>
      <c r="K262" s="29">
        <v>71.147350209343401</v>
      </c>
      <c r="L262" s="29">
        <v>71.847753231231493</v>
      </c>
      <c r="M262" s="29">
        <v>73.028656015331194</v>
      </c>
      <c r="N262" s="29">
        <v>74.240207308759395</v>
      </c>
      <c r="O262" s="29">
        <v>75.547661103343401</v>
      </c>
      <c r="P262" s="29">
        <v>76.580153995961595</v>
      </c>
      <c r="Q262" s="29">
        <v>77.779055249236507</v>
      </c>
      <c r="R262" s="29">
        <v>78.987848535543506</v>
      </c>
      <c r="S262" s="29">
        <v>80.225524272034207</v>
      </c>
      <c r="T262" s="29">
        <v>81.089878149045404</v>
      </c>
      <c r="U262" s="29">
        <v>81.717045468240201</v>
      </c>
    </row>
    <row r="263" spans="1:21" ht="12" x14ac:dyDescent="0.2">
      <c r="A263" s="1">
        <v>246</v>
      </c>
      <c r="B263" s="2" t="s">
        <v>22</v>
      </c>
      <c r="C263" s="20" t="s">
        <v>285</v>
      </c>
      <c r="D263" s="21"/>
      <c r="E263" s="21">
        <v>40</v>
      </c>
      <c r="F263" s="2" t="s">
        <v>73</v>
      </c>
      <c r="G263" s="21">
        <v>926</v>
      </c>
      <c r="H263" s="26">
        <v>66.539000000000001</v>
      </c>
      <c r="I263" s="26">
        <v>68.022000000000006</v>
      </c>
      <c r="J263" s="26">
        <v>69.662000000000006</v>
      </c>
      <c r="K263" s="26">
        <v>70.138999999999996</v>
      </c>
      <c r="L263" s="26">
        <v>70.804000000000002</v>
      </c>
      <c r="M263" s="26">
        <v>72.135000000000005</v>
      </c>
      <c r="N263" s="26">
        <v>73.281999999999996</v>
      </c>
      <c r="O263" s="26">
        <v>74.997</v>
      </c>
      <c r="P263" s="26">
        <v>76.147000000000006</v>
      </c>
      <c r="Q263" s="26">
        <v>77.531000000000006</v>
      </c>
      <c r="R263" s="26">
        <v>78.92</v>
      </c>
      <c r="S263" s="26">
        <v>80.13</v>
      </c>
      <c r="T263" s="26">
        <v>80.986000000000004</v>
      </c>
      <c r="U263" s="26">
        <v>81.352000000000004</v>
      </c>
    </row>
    <row r="264" spans="1:21" ht="12" x14ac:dyDescent="0.2">
      <c r="A264" s="1">
        <v>247</v>
      </c>
      <c r="B264" s="2" t="s">
        <v>22</v>
      </c>
      <c r="C264" s="20" t="s">
        <v>286</v>
      </c>
      <c r="D264" s="21"/>
      <c r="E264" s="21">
        <v>56</v>
      </c>
      <c r="F264" s="2" t="s">
        <v>73</v>
      </c>
      <c r="G264" s="21">
        <v>926</v>
      </c>
      <c r="H264" s="26">
        <v>67.811999999999998</v>
      </c>
      <c r="I264" s="26">
        <v>69.456000000000003</v>
      </c>
      <c r="J264" s="26">
        <v>70.296999999999997</v>
      </c>
      <c r="K264" s="26">
        <v>70.706999999999994</v>
      </c>
      <c r="L264" s="26">
        <v>71.498000000000005</v>
      </c>
      <c r="M264" s="26">
        <v>72.655000000000001</v>
      </c>
      <c r="N264" s="26">
        <v>73.912000000000006</v>
      </c>
      <c r="O264" s="26">
        <v>75.266000000000005</v>
      </c>
      <c r="P264" s="26">
        <v>76.402000000000001</v>
      </c>
      <c r="Q264" s="26">
        <v>77.388999999999996</v>
      </c>
      <c r="R264" s="26">
        <v>78.375</v>
      </c>
      <c r="S264" s="26">
        <v>79.569999999999993</v>
      </c>
      <c r="T264" s="26">
        <v>80.524000000000001</v>
      </c>
      <c r="U264" s="26">
        <v>81.387</v>
      </c>
    </row>
    <row r="265" spans="1:21" ht="12" x14ac:dyDescent="0.2">
      <c r="A265" s="1">
        <v>248</v>
      </c>
      <c r="B265" s="2" t="s">
        <v>22</v>
      </c>
      <c r="C265" s="20" t="s">
        <v>287</v>
      </c>
      <c r="D265" s="21">
        <v>27</v>
      </c>
      <c r="E265" s="21">
        <v>250</v>
      </c>
      <c r="F265" s="2" t="s">
        <v>73</v>
      </c>
      <c r="G265" s="21">
        <v>926</v>
      </c>
      <c r="H265" s="26">
        <v>67.265000000000001</v>
      </c>
      <c r="I265" s="26">
        <v>69.394000000000005</v>
      </c>
      <c r="J265" s="26">
        <v>70.745000000000005</v>
      </c>
      <c r="K265" s="26">
        <v>71.454999999999998</v>
      </c>
      <c r="L265" s="26">
        <v>72.429000000000002</v>
      </c>
      <c r="M265" s="26">
        <v>73.661000000000001</v>
      </c>
      <c r="N265" s="26">
        <v>74.768000000000001</v>
      </c>
      <c r="O265" s="26">
        <v>76.131</v>
      </c>
      <c r="P265" s="26">
        <v>77.344999999999999</v>
      </c>
      <c r="Q265" s="26">
        <v>78.448999999999998</v>
      </c>
      <c r="R265" s="26">
        <v>79.600999999999999</v>
      </c>
      <c r="S265" s="26">
        <v>80.951999999999998</v>
      </c>
      <c r="T265" s="26">
        <v>81.938999999999993</v>
      </c>
      <c r="U265" s="26">
        <v>82.456999999999994</v>
      </c>
    </row>
    <row r="266" spans="1:21" ht="12" x14ac:dyDescent="0.2">
      <c r="A266" s="1">
        <v>249</v>
      </c>
      <c r="B266" s="2" t="s">
        <v>22</v>
      </c>
      <c r="C266" s="20" t="s">
        <v>288</v>
      </c>
      <c r="D266" s="21"/>
      <c r="E266" s="21">
        <v>276</v>
      </c>
      <c r="F266" s="2" t="s">
        <v>73</v>
      </c>
      <c r="G266" s="21">
        <v>926</v>
      </c>
      <c r="H266" s="26">
        <v>67.522999999999996</v>
      </c>
      <c r="I266" s="26">
        <v>68.908000000000001</v>
      </c>
      <c r="J266" s="26">
        <v>69.974999999999994</v>
      </c>
      <c r="K266" s="26">
        <v>70.665999999999997</v>
      </c>
      <c r="L266" s="26">
        <v>71.147000000000006</v>
      </c>
      <c r="M266" s="26">
        <v>72.301000000000002</v>
      </c>
      <c r="N266" s="26">
        <v>73.647000000000006</v>
      </c>
      <c r="O266" s="26">
        <v>74.992999999999995</v>
      </c>
      <c r="P266" s="26">
        <v>75.980999999999995</v>
      </c>
      <c r="Q266" s="26">
        <v>77.311000000000007</v>
      </c>
      <c r="R266" s="26">
        <v>78.62</v>
      </c>
      <c r="S266" s="26">
        <v>79.731999999999999</v>
      </c>
      <c r="T266" s="26">
        <v>80.444999999999993</v>
      </c>
      <c r="U266" s="26">
        <v>81.100999999999999</v>
      </c>
    </row>
    <row r="267" spans="1:21" ht="12" x14ac:dyDescent="0.2">
      <c r="A267" s="1">
        <v>250</v>
      </c>
      <c r="B267" s="2" t="s">
        <v>22</v>
      </c>
      <c r="C267" s="20" t="s">
        <v>289</v>
      </c>
      <c r="D267" s="21"/>
      <c r="E267" s="21">
        <v>442</v>
      </c>
      <c r="F267" s="2" t="s">
        <v>73</v>
      </c>
      <c r="G267" s="21">
        <v>926</v>
      </c>
      <c r="H267" s="26">
        <v>65.978999999999999</v>
      </c>
      <c r="I267" s="26">
        <v>67.543999999999997</v>
      </c>
      <c r="J267" s="26">
        <v>69.123000000000005</v>
      </c>
      <c r="K267" s="26">
        <v>69.781000000000006</v>
      </c>
      <c r="L267" s="26">
        <v>70.245000000000005</v>
      </c>
      <c r="M267" s="26">
        <v>71.441000000000003</v>
      </c>
      <c r="N267" s="26">
        <v>72.884</v>
      </c>
      <c r="O267" s="26">
        <v>74.495000000000005</v>
      </c>
      <c r="P267" s="26">
        <v>75.765000000000001</v>
      </c>
      <c r="Q267" s="26">
        <v>76.986999999999995</v>
      </c>
      <c r="R267" s="26">
        <v>78.314999999999998</v>
      </c>
      <c r="S267" s="26">
        <v>79.504999999999995</v>
      </c>
      <c r="T267" s="26">
        <v>81.144999999999996</v>
      </c>
      <c r="U267" s="26">
        <v>81.998000000000005</v>
      </c>
    </row>
    <row r="268" spans="1:21" ht="12" x14ac:dyDescent="0.2">
      <c r="A268" s="1">
        <v>251</v>
      </c>
      <c r="B268" s="2" t="s">
        <v>22</v>
      </c>
      <c r="C268" s="20" t="s">
        <v>290</v>
      </c>
      <c r="D268" s="21">
        <v>28</v>
      </c>
      <c r="E268" s="21">
        <v>528</v>
      </c>
      <c r="F268" s="2" t="s">
        <v>73</v>
      </c>
      <c r="G268" s="21">
        <v>926</v>
      </c>
      <c r="H268" s="26">
        <v>71.930000000000007</v>
      </c>
      <c r="I268" s="26">
        <v>72.941999999999993</v>
      </c>
      <c r="J268" s="26">
        <v>73.463999999999999</v>
      </c>
      <c r="K268" s="26">
        <v>73.638999999999996</v>
      </c>
      <c r="L268" s="26">
        <v>74.11</v>
      </c>
      <c r="M268" s="26">
        <v>75.174000000000007</v>
      </c>
      <c r="N268" s="26">
        <v>76.135000000000005</v>
      </c>
      <c r="O268" s="26">
        <v>76.724000000000004</v>
      </c>
      <c r="P268" s="26">
        <v>77.260999999999996</v>
      </c>
      <c r="Q268" s="26">
        <v>77.843000000000004</v>
      </c>
      <c r="R268" s="26">
        <v>78.67</v>
      </c>
      <c r="S268" s="26">
        <v>80.177999999999997</v>
      </c>
      <c r="T268" s="26">
        <v>81.305000000000007</v>
      </c>
      <c r="U268" s="26">
        <v>82.06</v>
      </c>
    </row>
    <row r="269" spans="1:21" ht="12" x14ac:dyDescent="0.2">
      <c r="A269" s="1">
        <v>252</v>
      </c>
      <c r="B269" s="2" t="s">
        <v>22</v>
      </c>
      <c r="C269" s="20" t="s">
        <v>291</v>
      </c>
      <c r="D269" s="21"/>
      <c r="E269" s="21">
        <v>756</v>
      </c>
      <c r="F269" s="2" t="s">
        <v>73</v>
      </c>
      <c r="G269" s="21">
        <v>926</v>
      </c>
      <c r="H269" s="26">
        <v>69.343000000000004</v>
      </c>
      <c r="I269" s="26">
        <v>70.706000000000003</v>
      </c>
      <c r="J269" s="26">
        <v>71.587000000000003</v>
      </c>
      <c r="K269" s="26">
        <v>72.576999999999998</v>
      </c>
      <c r="L269" s="26">
        <v>73.706000000000003</v>
      </c>
      <c r="M269" s="26">
        <v>75.185000000000002</v>
      </c>
      <c r="N269" s="26">
        <v>76.090999999999994</v>
      </c>
      <c r="O269" s="26">
        <v>77.23</v>
      </c>
      <c r="P269" s="26">
        <v>77.930999999999997</v>
      </c>
      <c r="Q269" s="26">
        <v>79.225999999999999</v>
      </c>
      <c r="R269" s="26">
        <v>80.491</v>
      </c>
      <c r="S269" s="26">
        <v>81.781000000000006</v>
      </c>
      <c r="T269" s="26">
        <v>82.691000000000003</v>
      </c>
      <c r="U269" s="26">
        <v>83.555999999999997</v>
      </c>
    </row>
    <row r="270" spans="1:21" ht="12" x14ac:dyDescent="0.2">
      <c r="A270" s="16">
        <v>253</v>
      </c>
      <c r="B270" s="17" t="s">
        <v>22</v>
      </c>
      <c r="C270" s="18" t="s">
        <v>304</v>
      </c>
      <c r="D270" s="25"/>
      <c r="E270" s="25">
        <v>918</v>
      </c>
      <c r="F270" s="17" t="s">
        <v>247</v>
      </c>
      <c r="G270" s="25">
        <v>1829</v>
      </c>
      <c r="H270" s="30">
        <v>68.714109000651803</v>
      </c>
      <c r="I270" s="30">
        <v>69.701223982733396</v>
      </c>
      <c r="J270" s="30">
        <v>70.199786760158204</v>
      </c>
      <c r="K270" s="30">
        <v>70.505948621514406</v>
      </c>
      <c r="L270" s="30">
        <v>71.557768579982394</v>
      </c>
      <c r="M270" s="30">
        <v>73.348493557321902</v>
      </c>
      <c r="N270" s="30">
        <v>74.508561062671603</v>
      </c>
      <c r="O270" s="30">
        <v>75.069051175779506</v>
      </c>
      <c r="P270" s="30">
        <v>75.847866778464095</v>
      </c>
      <c r="Q270" s="30">
        <v>76.6765686817253</v>
      </c>
      <c r="R270" s="30">
        <v>77.418935184448003</v>
      </c>
      <c r="S270" s="30">
        <v>78.443136480201204</v>
      </c>
      <c r="T270" s="30">
        <v>79.226022065086696</v>
      </c>
      <c r="U270" s="30">
        <v>79.154859524565097</v>
      </c>
    </row>
    <row r="271" spans="1:21" ht="12" x14ac:dyDescent="0.2">
      <c r="A271" s="1">
        <v>254</v>
      </c>
      <c r="B271" s="2" t="s">
        <v>22</v>
      </c>
      <c r="C271" s="15" t="s">
        <v>292</v>
      </c>
      <c r="D271" s="21"/>
      <c r="E271" s="21">
        <v>124</v>
      </c>
      <c r="F271" s="2" t="s">
        <v>73</v>
      </c>
      <c r="G271" s="21">
        <v>918</v>
      </c>
      <c r="H271" s="26">
        <v>69.052999999999997</v>
      </c>
      <c r="I271" s="26">
        <v>70.316000000000003</v>
      </c>
      <c r="J271" s="26">
        <v>71.344999999999999</v>
      </c>
      <c r="K271" s="26">
        <v>72.153000000000006</v>
      </c>
      <c r="L271" s="26">
        <v>73.010000000000005</v>
      </c>
      <c r="M271" s="26">
        <v>74.313000000000002</v>
      </c>
      <c r="N271" s="26">
        <v>75.855000000000004</v>
      </c>
      <c r="O271" s="26">
        <v>76.828000000000003</v>
      </c>
      <c r="P271" s="26">
        <v>77.753</v>
      </c>
      <c r="Q271" s="26">
        <v>78.578999999999994</v>
      </c>
      <c r="R271" s="26">
        <v>79.692999999999998</v>
      </c>
      <c r="S271" s="26">
        <v>80.760999999999996</v>
      </c>
      <c r="T271" s="26">
        <v>81.787000000000006</v>
      </c>
      <c r="U271" s="26">
        <v>82.221000000000004</v>
      </c>
    </row>
    <row r="272" spans="1:21" ht="12" x14ac:dyDescent="0.2">
      <c r="A272" s="1">
        <v>255</v>
      </c>
      <c r="B272" s="2" t="s">
        <v>22</v>
      </c>
      <c r="C272" s="15" t="s">
        <v>293</v>
      </c>
      <c r="D272" s="21">
        <v>29</v>
      </c>
      <c r="E272" s="21">
        <v>840</v>
      </c>
      <c r="F272" s="2" t="s">
        <v>73</v>
      </c>
      <c r="G272" s="21">
        <v>918</v>
      </c>
      <c r="H272" s="26">
        <v>68.706000000000003</v>
      </c>
      <c r="I272" s="26">
        <v>69.664000000000001</v>
      </c>
      <c r="J272" s="26">
        <v>70.108000000000004</v>
      </c>
      <c r="K272" s="26">
        <v>70.364000000000004</v>
      </c>
      <c r="L272" s="26">
        <v>71.424999999999997</v>
      </c>
      <c r="M272" s="26">
        <v>73.251999999999995</v>
      </c>
      <c r="N272" s="26">
        <v>74.373999999999995</v>
      </c>
      <c r="O272" s="26">
        <v>74.89</v>
      </c>
      <c r="P272" s="26">
        <v>75.646000000000001</v>
      </c>
      <c r="Q272" s="26">
        <v>76.472999999999999</v>
      </c>
      <c r="R272" s="26">
        <v>77.177999999999997</v>
      </c>
      <c r="S272" s="26">
        <v>78.191999999999993</v>
      </c>
      <c r="T272" s="26">
        <v>78.941000000000003</v>
      </c>
      <c r="U272" s="26">
        <v>78.811999999999998</v>
      </c>
    </row>
  </sheetData>
  <mergeCells count="15">
    <mergeCell ref="A13:H13"/>
    <mergeCell ref="A14:H14"/>
    <mergeCell ref="A15:H15"/>
    <mergeCell ref="A7:H7"/>
    <mergeCell ref="A8:H8"/>
    <mergeCell ref="A9:H9"/>
    <mergeCell ref="A10:H10"/>
    <mergeCell ref="A11:H11"/>
    <mergeCell ref="A12:H12"/>
    <mergeCell ref="A6:H6"/>
    <mergeCell ref="A1:H1"/>
    <mergeCell ref="A2:H2"/>
    <mergeCell ref="A3:H3"/>
    <mergeCell ref="A4:H4"/>
    <mergeCell ref="A5:H5"/>
  </mergeCells>
  <hyperlinks>
    <hyperlink ref="A1" r:id="rId1" xr:uid="{964ED592-D539-4680-8A0A-46F14A29AFF5}"/>
  </hyperlinks>
  <pageMargins left="0.7" right="0.7" top="0.75" bottom="0.75" header="0.3" footer="0.3"/>
  <pageSetup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F894D-C316-488D-8EAE-8C1E446DB9EE}">
  <sheetPr>
    <tabColor theme="8" tint="0.59999389629810485"/>
  </sheetPr>
  <dimension ref="A1:BN270"/>
  <sheetViews>
    <sheetView topLeftCell="A3" workbookViewId="0">
      <selection activeCell="E31" sqref="E31"/>
    </sheetView>
  </sheetViews>
  <sheetFormatPr defaultColWidth="17.1640625" defaultRowHeight="15" x14ac:dyDescent="0.25"/>
  <cols>
    <col min="1" max="1" width="56.5" style="48" bestFit="1" customWidth="1"/>
    <col min="2" max="2" width="33" style="48" bestFit="1" customWidth="1"/>
    <col min="3" max="3" width="39" style="48" bestFit="1" customWidth="1"/>
    <col min="4" max="4" width="17.1640625" style="48" bestFit="1" customWidth="1"/>
    <col min="5" max="64" width="14.6640625" style="48" bestFit="1" customWidth="1"/>
    <col min="65" max="65" width="6.5" style="48" bestFit="1" customWidth="1"/>
    <col min="66" max="256" width="11.1640625" style="48" customWidth="1"/>
    <col min="257" max="257" width="56.5" style="48" bestFit="1" customWidth="1"/>
    <col min="258" max="258" width="33" style="48" bestFit="1" customWidth="1"/>
    <col min="259" max="259" width="39" style="48" bestFit="1" customWidth="1"/>
    <col min="260" max="260" width="17.1640625" style="48" bestFit="1" customWidth="1"/>
    <col min="261" max="320" width="14.6640625" style="48" bestFit="1" customWidth="1"/>
    <col min="321" max="321" width="6.5" style="48" bestFit="1" customWidth="1"/>
    <col min="322" max="512" width="11.1640625" style="48" customWidth="1"/>
    <col min="513" max="513" width="56.5" style="48" bestFit="1" customWidth="1"/>
    <col min="514" max="514" width="33" style="48" bestFit="1" customWidth="1"/>
    <col min="515" max="515" width="39" style="48" bestFit="1" customWidth="1"/>
    <col min="516" max="516" width="17.1640625" style="48" bestFit="1" customWidth="1"/>
    <col min="517" max="576" width="14.6640625" style="48" bestFit="1" customWidth="1"/>
    <col min="577" max="577" width="6.5" style="48" bestFit="1" customWidth="1"/>
    <col min="578" max="768" width="11.1640625" style="48" customWidth="1"/>
    <col min="769" max="769" width="56.5" style="48" bestFit="1" customWidth="1"/>
    <col min="770" max="770" width="33" style="48" bestFit="1" customWidth="1"/>
    <col min="771" max="771" width="39" style="48" bestFit="1" customWidth="1"/>
    <col min="772" max="772" width="17.1640625" style="48" bestFit="1" customWidth="1"/>
    <col min="773" max="832" width="14.6640625" style="48" bestFit="1" customWidth="1"/>
    <col min="833" max="833" width="6.5" style="48" bestFit="1" customWidth="1"/>
    <col min="834" max="1024" width="11.1640625" style="48" customWidth="1"/>
    <col min="1025" max="1025" width="56.5" style="48" bestFit="1" customWidth="1"/>
    <col min="1026" max="1026" width="33" style="48" bestFit="1" customWidth="1"/>
    <col min="1027" max="1027" width="39" style="48" bestFit="1" customWidth="1"/>
    <col min="1028" max="1028" width="17.1640625" style="48" bestFit="1" customWidth="1"/>
    <col min="1029" max="1088" width="14.6640625" style="48" bestFit="1" customWidth="1"/>
    <col min="1089" max="1089" width="6.5" style="48" bestFit="1" customWidth="1"/>
    <col min="1090" max="1280" width="11.1640625" style="48" customWidth="1"/>
    <col min="1281" max="1281" width="56.5" style="48" bestFit="1" customWidth="1"/>
    <col min="1282" max="1282" width="33" style="48" bestFit="1" customWidth="1"/>
    <col min="1283" max="1283" width="39" style="48" bestFit="1" customWidth="1"/>
    <col min="1284" max="1284" width="17.1640625" style="48" bestFit="1" customWidth="1"/>
    <col min="1285" max="1344" width="14.6640625" style="48" bestFit="1" customWidth="1"/>
    <col min="1345" max="1345" width="6.5" style="48" bestFit="1" customWidth="1"/>
    <col min="1346" max="1536" width="11.1640625" style="48" customWidth="1"/>
    <col min="1537" max="1537" width="56.5" style="48" bestFit="1" customWidth="1"/>
    <col min="1538" max="1538" width="33" style="48" bestFit="1" customWidth="1"/>
    <col min="1539" max="1539" width="39" style="48" bestFit="1" customWidth="1"/>
    <col min="1540" max="1540" width="17.1640625" style="48" bestFit="1" customWidth="1"/>
    <col min="1541" max="1600" width="14.6640625" style="48" bestFit="1" customWidth="1"/>
    <col min="1601" max="1601" width="6.5" style="48" bestFit="1" customWidth="1"/>
    <col min="1602" max="1792" width="11.1640625" style="48" customWidth="1"/>
    <col min="1793" max="1793" width="56.5" style="48" bestFit="1" customWidth="1"/>
    <col min="1794" max="1794" width="33" style="48" bestFit="1" customWidth="1"/>
    <col min="1795" max="1795" width="39" style="48" bestFit="1" customWidth="1"/>
    <col min="1796" max="1796" width="17.1640625" style="48" bestFit="1" customWidth="1"/>
    <col min="1797" max="1856" width="14.6640625" style="48" bestFit="1" customWidth="1"/>
    <col min="1857" max="1857" width="6.5" style="48" bestFit="1" customWidth="1"/>
    <col min="1858" max="2048" width="11.1640625" style="48" customWidth="1"/>
    <col min="2049" max="2049" width="56.5" style="48" bestFit="1" customWidth="1"/>
    <col min="2050" max="2050" width="33" style="48" bestFit="1" customWidth="1"/>
    <col min="2051" max="2051" width="39" style="48" bestFit="1" customWidth="1"/>
    <col min="2052" max="2052" width="17.1640625" style="48" bestFit="1" customWidth="1"/>
    <col min="2053" max="2112" width="14.6640625" style="48" bestFit="1" customWidth="1"/>
    <col min="2113" max="2113" width="6.5" style="48" bestFit="1" customWidth="1"/>
    <col min="2114" max="2304" width="11.1640625" style="48" customWidth="1"/>
    <col min="2305" max="2305" width="56.5" style="48" bestFit="1" customWidth="1"/>
    <col min="2306" max="2306" width="33" style="48" bestFit="1" customWidth="1"/>
    <col min="2307" max="2307" width="39" style="48" bestFit="1" customWidth="1"/>
    <col min="2308" max="2308" width="17.1640625" style="48" bestFit="1" customWidth="1"/>
    <col min="2309" max="2368" width="14.6640625" style="48" bestFit="1" customWidth="1"/>
    <col min="2369" max="2369" width="6.5" style="48" bestFit="1" customWidth="1"/>
    <col min="2370" max="2560" width="11.1640625" style="48" customWidth="1"/>
    <col min="2561" max="2561" width="56.5" style="48" bestFit="1" customWidth="1"/>
    <col min="2562" max="2562" width="33" style="48" bestFit="1" customWidth="1"/>
    <col min="2563" max="2563" width="39" style="48" bestFit="1" customWidth="1"/>
    <col min="2564" max="2564" width="17.1640625" style="48" bestFit="1" customWidth="1"/>
    <col min="2565" max="2624" width="14.6640625" style="48" bestFit="1" customWidth="1"/>
    <col min="2625" max="2625" width="6.5" style="48" bestFit="1" customWidth="1"/>
    <col min="2626" max="2816" width="11.1640625" style="48" customWidth="1"/>
    <col min="2817" max="2817" width="56.5" style="48" bestFit="1" customWidth="1"/>
    <col min="2818" max="2818" width="33" style="48" bestFit="1" customWidth="1"/>
    <col min="2819" max="2819" width="39" style="48" bestFit="1" customWidth="1"/>
    <col min="2820" max="2820" width="17.1640625" style="48" bestFit="1" customWidth="1"/>
    <col min="2821" max="2880" width="14.6640625" style="48" bestFit="1" customWidth="1"/>
    <col min="2881" max="2881" width="6.5" style="48" bestFit="1" customWidth="1"/>
    <col min="2882" max="3072" width="11.1640625" style="48" customWidth="1"/>
    <col min="3073" max="3073" width="56.5" style="48" bestFit="1" customWidth="1"/>
    <col min="3074" max="3074" width="33" style="48" bestFit="1" customWidth="1"/>
    <col min="3075" max="3075" width="39" style="48" bestFit="1" customWidth="1"/>
    <col min="3076" max="3076" width="17.1640625" style="48" bestFit="1" customWidth="1"/>
    <col min="3077" max="3136" width="14.6640625" style="48" bestFit="1" customWidth="1"/>
    <col min="3137" max="3137" width="6.5" style="48" bestFit="1" customWidth="1"/>
    <col min="3138" max="3328" width="11.1640625" style="48" customWidth="1"/>
    <col min="3329" max="3329" width="56.5" style="48" bestFit="1" customWidth="1"/>
    <col min="3330" max="3330" width="33" style="48" bestFit="1" customWidth="1"/>
    <col min="3331" max="3331" width="39" style="48" bestFit="1" customWidth="1"/>
    <col min="3332" max="3332" width="17.1640625" style="48" bestFit="1" customWidth="1"/>
    <col min="3333" max="3392" width="14.6640625" style="48" bestFit="1" customWidth="1"/>
    <col min="3393" max="3393" width="6.5" style="48" bestFit="1" customWidth="1"/>
    <col min="3394" max="3584" width="11.1640625" style="48" customWidth="1"/>
    <col min="3585" max="3585" width="56.5" style="48" bestFit="1" customWidth="1"/>
    <col min="3586" max="3586" width="33" style="48" bestFit="1" customWidth="1"/>
    <col min="3587" max="3587" width="39" style="48" bestFit="1" customWidth="1"/>
    <col min="3588" max="3588" width="17.1640625" style="48" bestFit="1" customWidth="1"/>
    <col min="3589" max="3648" width="14.6640625" style="48" bestFit="1" customWidth="1"/>
    <col min="3649" max="3649" width="6.5" style="48" bestFit="1" customWidth="1"/>
    <col min="3650" max="3840" width="11.1640625" style="48" customWidth="1"/>
    <col min="3841" max="3841" width="56.5" style="48" bestFit="1" customWidth="1"/>
    <col min="3842" max="3842" width="33" style="48" bestFit="1" customWidth="1"/>
    <col min="3843" max="3843" width="39" style="48" bestFit="1" customWidth="1"/>
    <col min="3844" max="3844" width="17.1640625" style="48" bestFit="1" customWidth="1"/>
    <col min="3845" max="3904" width="14.6640625" style="48" bestFit="1" customWidth="1"/>
    <col min="3905" max="3905" width="6.5" style="48" bestFit="1" customWidth="1"/>
    <col min="3906" max="4096" width="11.1640625" style="48" customWidth="1"/>
    <col min="4097" max="4097" width="56.5" style="48" bestFit="1" customWidth="1"/>
    <col min="4098" max="4098" width="33" style="48" bestFit="1" customWidth="1"/>
    <col min="4099" max="4099" width="39" style="48" bestFit="1" customWidth="1"/>
    <col min="4100" max="4100" width="17.1640625" style="48" bestFit="1" customWidth="1"/>
    <col min="4101" max="4160" width="14.6640625" style="48" bestFit="1" customWidth="1"/>
    <col min="4161" max="4161" width="6.5" style="48" bestFit="1" customWidth="1"/>
    <col min="4162" max="4352" width="11.1640625" style="48" customWidth="1"/>
    <col min="4353" max="4353" width="56.5" style="48" bestFit="1" customWidth="1"/>
    <col min="4354" max="4354" width="33" style="48" bestFit="1" customWidth="1"/>
    <col min="4355" max="4355" width="39" style="48" bestFit="1" customWidth="1"/>
    <col min="4356" max="4356" width="17.1640625" style="48" bestFit="1" customWidth="1"/>
    <col min="4357" max="4416" width="14.6640625" style="48" bestFit="1" customWidth="1"/>
    <col min="4417" max="4417" width="6.5" style="48" bestFit="1" customWidth="1"/>
    <col min="4418" max="4608" width="11.1640625" style="48" customWidth="1"/>
    <col min="4609" max="4609" width="56.5" style="48" bestFit="1" customWidth="1"/>
    <col min="4610" max="4610" width="33" style="48" bestFit="1" customWidth="1"/>
    <col min="4611" max="4611" width="39" style="48" bestFit="1" customWidth="1"/>
    <col min="4612" max="4612" width="17.1640625" style="48" bestFit="1" customWidth="1"/>
    <col min="4613" max="4672" width="14.6640625" style="48" bestFit="1" customWidth="1"/>
    <col min="4673" max="4673" width="6.5" style="48" bestFit="1" customWidth="1"/>
    <col min="4674" max="4864" width="11.1640625" style="48" customWidth="1"/>
    <col min="4865" max="4865" width="56.5" style="48" bestFit="1" customWidth="1"/>
    <col min="4866" max="4866" width="33" style="48" bestFit="1" customWidth="1"/>
    <col min="4867" max="4867" width="39" style="48" bestFit="1" customWidth="1"/>
    <col min="4868" max="4868" width="17.1640625" style="48" bestFit="1" customWidth="1"/>
    <col min="4869" max="4928" width="14.6640625" style="48" bestFit="1" customWidth="1"/>
    <col min="4929" max="4929" width="6.5" style="48" bestFit="1" customWidth="1"/>
    <col min="4930" max="5120" width="11.1640625" style="48" customWidth="1"/>
    <col min="5121" max="5121" width="56.5" style="48" bestFit="1" customWidth="1"/>
    <col min="5122" max="5122" width="33" style="48" bestFit="1" customWidth="1"/>
    <col min="5123" max="5123" width="39" style="48" bestFit="1" customWidth="1"/>
    <col min="5124" max="5124" width="17.1640625" style="48" bestFit="1" customWidth="1"/>
    <col min="5125" max="5184" width="14.6640625" style="48" bestFit="1" customWidth="1"/>
    <col min="5185" max="5185" width="6.5" style="48" bestFit="1" customWidth="1"/>
    <col min="5186" max="5376" width="11.1640625" style="48" customWidth="1"/>
    <col min="5377" max="5377" width="56.5" style="48" bestFit="1" customWidth="1"/>
    <col min="5378" max="5378" width="33" style="48" bestFit="1" customWidth="1"/>
    <col min="5379" max="5379" width="39" style="48" bestFit="1" customWidth="1"/>
    <col min="5380" max="5380" width="17.1640625" style="48" bestFit="1" customWidth="1"/>
    <col min="5381" max="5440" width="14.6640625" style="48" bestFit="1" customWidth="1"/>
    <col min="5441" max="5441" width="6.5" style="48" bestFit="1" customWidth="1"/>
    <col min="5442" max="5632" width="11.1640625" style="48" customWidth="1"/>
    <col min="5633" max="5633" width="56.5" style="48" bestFit="1" customWidth="1"/>
    <col min="5634" max="5634" width="33" style="48" bestFit="1" customWidth="1"/>
    <col min="5635" max="5635" width="39" style="48" bestFit="1" customWidth="1"/>
    <col min="5636" max="5636" width="17.1640625" style="48" bestFit="1" customWidth="1"/>
    <col min="5637" max="5696" width="14.6640625" style="48" bestFit="1" customWidth="1"/>
    <col min="5697" max="5697" width="6.5" style="48" bestFit="1" customWidth="1"/>
    <col min="5698" max="5888" width="11.1640625" style="48" customWidth="1"/>
    <col min="5889" max="5889" width="56.5" style="48" bestFit="1" customWidth="1"/>
    <col min="5890" max="5890" width="33" style="48" bestFit="1" customWidth="1"/>
    <col min="5891" max="5891" width="39" style="48" bestFit="1" customWidth="1"/>
    <col min="5892" max="5892" width="17.1640625" style="48" bestFit="1" customWidth="1"/>
    <col min="5893" max="5952" width="14.6640625" style="48" bestFit="1" customWidth="1"/>
    <col min="5953" max="5953" width="6.5" style="48" bestFit="1" customWidth="1"/>
    <col min="5954" max="6144" width="11.1640625" style="48" customWidth="1"/>
    <col min="6145" max="6145" width="56.5" style="48" bestFit="1" customWidth="1"/>
    <col min="6146" max="6146" width="33" style="48" bestFit="1" customWidth="1"/>
    <col min="6147" max="6147" width="39" style="48" bestFit="1" customWidth="1"/>
    <col min="6148" max="6148" width="17.1640625" style="48" bestFit="1" customWidth="1"/>
    <col min="6149" max="6208" width="14.6640625" style="48" bestFit="1" customWidth="1"/>
    <col min="6209" max="6209" width="6.5" style="48" bestFit="1" customWidth="1"/>
    <col min="6210" max="6400" width="11.1640625" style="48" customWidth="1"/>
    <col min="6401" max="6401" width="56.5" style="48" bestFit="1" customWidth="1"/>
    <col min="6402" max="6402" width="33" style="48" bestFit="1" customWidth="1"/>
    <col min="6403" max="6403" width="39" style="48" bestFit="1" customWidth="1"/>
    <col min="6404" max="6404" width="17.1640625" style="48" bestFit="1" customWidth="1"/>
    <col min="6405" max="6464" width="14.6640625" style="48" bestFit="1" customWidth="1"/>
    <col min="6465" max="6465" width="6.5" style="48" bestFit="1" customWidth="1"/>
    <col min="6466" max="6656" width="11.1640625" style="48" customWidth="1"/>
    <col min="6657" max="6657" width="56.5" style="48" bestFit="1" customWidth="1"/>
    <col min="6658" max="6658" width="33" style="48" bestFit="1" customWidth="1"/>
    <col min="6659" max="6659" width="39" style="48" bestFit="1" customWidth="1"/>
    <col min="6660" max="6660" width="17.1640625" style="48" bestFit="1" customWidth="1"/>
    <col min="6661" max="6720" width="14.6640625" style="48" bestFit="1" customWidth="1"/>
    <col min="6721" max="6721" width="6.5" style="48" bestFit="1" customWidth="1"/>
    <col min="6722" max="6912" width="11.1640625" style="48" customWidth="1"/>
    <col min="6913" max="6913" width="56.5" style="48" bestFit="1" customWidth="1"/>
    <col min="6914" max="6914" width="33" style="48" bestFit="1" customWidth="1"/>
    <col min="6915" max="6915" width="39" style="48" bestFit="1" customWidth="1"/>
    <col min="6916" max="6916" width="17.1640625" style="48" bestFit="1" customWidth="1"/>
    <col min="6917" max="6976" width="14.6640625" style="48" bestFit="1" customWidth="1"/>
    <col min="6977" max="6977" width="6.5" style="48" bestFit="1" customWidth="1"/>
    <col min="6978" max="7168" width="11.1640625" style="48" customWidth="1"/>
    <col min="7169" max="7169" width="56.5" style="48" bestFit="1" customWidth="1"/>
    <col min="7170" max="7170" width="33" style="48" bestFit="1" customWidth="1"/>
    <col min="7171" max="7171" width="39" style="48" bestFit="1" customWidth="1"/>
    <col min="7172" max="7172" width="17.1640625" style="48" bestFit="1" customWidth="1"/>
    <col min="7173" max="7232" width="14.6640625" style="48" bestFit="1" customWidth="1"/>
    <col min="7233" max="7233" width="6.5" style="48" bestFit="1" customWidth="1"/>
    <col min="7234" max="7424" width="11.1640625" style="48" customWidth="1"/>
    <col min="7425" max="7425" width="56.5" style="48" bestFit="1" customWidth="1"/>
    <col min="7426" max="7426" width="33" style="48" bestFit="1" customWidth="1"/>
    <col min="7427" max="7427" width="39" style="48" bestFit="1" customWidth="1"/>
    <col min="7428" max="7428" width="17.1640625" style="48" bestFit="1" customWidth="1"/>
    <col min="7429" max="7488" width="14.6640625" style="48" bestFit="1" customWidth="1"/>
    <col min="7489" max="7489" width="6.5" style="48" bestFit="1" customWidth="1"/>
    <col min="7490" max="7680" width="11.1640625" style="48" customWidth="1"/>
    <col min="7681" max="7681" width="56.5" style="48" bestFit="1" customWidth="1"/>
    <col min="7682" max="7682" width="33" style="48" bestFit="1" customWidth="1"/>
    <col min="7683" max="7683" width="39" style="48" bestFit="1" customWidth="1"/>
    <col min="7684" max="7684" width="17.1640625" style="48" bestFit="1" customWidth="1"/>
    <col min="7685" max="7744" width="14.6640625" style="48" bestFit="1" customWidth="1"/>
    <col min="7745" max="7745" width="6.5" style="48" bestFit="1" customWidth="1"/>
    <col min="7746" max="7936" width="11.1640625" style="48" customWidth="1"/>
    <col min="7937" max="7937" width="56.5" style="48" bestFit="1" customWidth="1"/>
    <col min="7938" max="7938" width="33" style="48" bestFit="1" customWidth="1"/>
    <col min="7939" max="7939" width="39" style="48" bestFit="1" customWidth="1"/>
    <col min="7940" max="7940" width="17.1640625" style="48" bestFit="1" customWidth="1"/>
    <col min="7941" max="8000" width="14.6640625" style="48" bestFit="1" customWidth="1"/>
    <col min="8001" max="8001" width="6.5" style="48" bestFit="1" customWidth="1"/>
    <col min="8002" max="8192" width="11.1640625" style="48" customWidth="1"/>
    <col min="8193" max="8193" width="56.5" style="48" bestFit="1" customWidth="1"/>
    <col min="8194" max="8194" width="33" style="48" bestFit="1" customWidth="1"/>
    <col min="8195" max="8195" width="39" style="48" bestFit="1" customWidth="1"/>
    <col min="8196" max="8196" width="17.1640625" style="48" bestFit="1" customWidth="1"/>
    <col min="8197" max="8256" width="14.6640625" style="48" bestFit="1" customWidth="1"/>
    <col min="8257" max="8257" width="6.5" style="48" bestFit="1" customWidth="1"/>
    <col min="8258" max="8448" width="11.1640625" style="48" customWidth="1"/>
    <col min="8449" max="8449" width="56.5" style="48" bestFit="1" customWidth="1"/>
    <col min="8450" max="8450" width="33" style="48" bestFit="1" customWidth="1"/>
    <col min="8451" max="8451" width="39" style="48" bestFit="1" customWidth="1"/>
    <col min="8452" max="8452" width="17.1640625" style="48" bestFit="1" customWidth="1"/>
    <col min="8453" max="8512" width="14.6640625" style="48" bestFit="1" customWidth="1"/>
    <col min="8513" max="8513" width="6.5" style="48" bestFit="1" customWidth="1"/>
    <col min="8514" max="8704" width="11.1640625" style="48" customWidth="1"/>
    <col min="8705" max="8705" width="56.5" style="48" bestFit="1" customWidth="1"/>
    <col min="8706" max="8706" width="33" style="48" bestFit="1" customWidth="1"/>
    <col min="8707" max="8707" width="39" style="48" bestFit="1" customWidth="1"/>
    <col min="8708" max="8708" width="17.1640625" style="48" bestFit="1" customWidth="1"/>
    <col min="8709" max="8768" width="14.6640625" style="48" bestFit="1" customWidth="1"/>
    <col min="8769" max="8769" width="6.5" style="48" bestFit="1" customWidth="1"/>
    <col min="8770" max="8960" width="11.1640625" style="48" customWidth="1"/>
    <col min="8961" max="8961" width="56.5" style="48" bestFit="1" customWidth="1"/>
    <col min="8962" max="8962" width="33" style="48" bestFit="1" customWidth="1"/>
    <col min="8963" max="8963" width="39" style="48" bestFit="1" customWidth="1"/>
    <col min="8964" max="8964" width="17.1640625" style="48" bestFit="1" customWidth="1"/>
    <col min="8965" max="9024" width="14.6640625" style="48" bestFit="1" customWidth="1"/>
    <col min="9025" max="9025" width="6.5" style="48" bestFit="1" customWidth="1"/>
    <col min="9026" max="9216" width="11.1640625" style="48" customWidth="1"/>
    <col min="9217" max="9217" width="56.5" style="48" bestFit="1" customWidth="1"/>
    <col min="9218" max="9218" width="33" style="48" bestFit="1" customWidth="1"/>
    <col min="9219" max="9219" width="39" style="48" bestFit="1" customWidth="1"/>
    <col min="9220" max="9220" width="17.1640625" style="48" bestFit="1" customWidth="1"/>
    <col min="9221" max="9280" width="14.6640625" style="48" bestFit="1" customWidth="1"/>
    <col min="9281" max="9281" width="6.5" style="48" bestFit="1" customWidth="1"/>
    <col min="9282" max="9472" width="11.1640625" style="48" customWidth="1"/>
    <col min="9473" max="9473" width="56.5" style="48" bestFit="1" customWidth="1"/>
    <col min="9474" max="9474" width="33" style="48" bestFit="1" customWidth="1"/>
    <col min="9475" max="9475" width="39" style="48" bestFit="1" customWidth="1"/>
    <col min="9476" max="9476" width="17.1640625" style="48" bestFit="1" customWidth="1"/>
    <col min="9477" max="9536" width="14.6640625" style="48" bestFit="1" customWidth="1"/>
    <col min="9537" max="9537" width="6.5" style="48" bestFit="1" customWidth="1"/>
    <col min="9538" max="9728" width="11.1640625" style="48" customWidth="1"/>
    <col min="9729" max="9729" width="56.5" style="48" bestFit="1" customWidth="1"/>
    <col min="9730" max="9730" width="33" style="48" bestFit="1" customWidth="1"/>
    <col min="9731" max="9731" width="39" style="48" bestFit="1" customWidth="1"/>
    <col min="9732" max="9732" width="17.1640625" style="48" bestFit="1" customWidth="1"/>
    <col min="9733" max="9792" width="14.6640625" style="48" bestFit="1" customWidth="1"/>
    <col min="9793" max="9793" width="6.5" style="48" bestFit="1" customWidth="1"/>
    <col min="9794" max="9984" width="11.1640625" style="48" customWidth="1"/>
    <col min="9985" max="9985" width="56.5" style="48" bestFit="1" customWidth="1"/>
    <col min="9986" max="9986" width="33" style="48" bestFit="1" customWidth="1"/>
    <col min="9987" max="9987" width="39" style="48" bestFit="1" customWidth="1"/>
    <col min="9988" max="9988" width="17.1640625" style="48" bestFit="1" customWidth="1"/>
    <col min="9989" max="10048" width="14.6640625" style="48" bestFit="1" customWidth="1"/>
    <col min="10049" max="10049" width="6.5" style="48" bestFit="1" customWidth="1"/>
    <col min="10050" max="10240" width="11.1640625" style="48" customWidth="1"/>
    <col min="10241" max="10241" width="56.5" style="48" bestFit="1" customWidth="1"/>
    <col min="10242" max="10242" width="33" style="48" bestFit="1" customWidth="1"/>
    <col min="10243" max="10243" width="39" style="48" bestFit="1" customWidth="1"/>
    <col min="10244" max="10244" width="17.1640625" style="48" bestFit="1" customWidth="1"/>
    <col min="10245" max="10304" width="14.6640625" style="48" bestFit="1" customWidth="1"/>
    <col min="10305" max="10305" width="6.5" style="48" bestFit="1" customWidth="1"/>
    <col min="10306" max="10496" width="11.1640625" style="48" customWidth="1"/>
    <col min="10497" max="10497" width="56.5" style="48" bestFit="1" customWidth="1"/>
    <col min="10498" max="10498" width="33" style="48" bestFit="1" customWidth="1"/>
    <col min="10499" max="10499" width="39" style="48" bestFit="1" customWidth="1"/>
    <col min="10500" max="10500" width="17.1640625" style="48" bestFit="1" customWidth="1"/>
    <col min="10501" max="10560" width="14.6640625" style="48" bestFit="1" customWidth="1"/>
    <col min="10561" max="10561" width="6.5" style="48" bestFit="1" customWidth="1"/>
    <col min="10562" max="10752" width="11.1640625" style="48" customWidth="1"/>
    <col min="10753" max="10753" width="56.5" style="48" bestFit="1" customWidth="1"/>
    <col min="10754" max="10754" width="33" style="48" bestFit="1" customWidth="1"/>
    <col min="10755" max="10755" width="39" style="48" bestFit="1" customWidth="1"/>
    <col min="10756" max="10756" width="17.1640625" style="48" bestFit="1" customWidth="1"/>
    <col min="10757" max="10816" width="14.6640625" style="48" bestFit="1" customWidth="1"/>
    <col min="10817" max="10817" width="6.5" style="48" bestFit="1" customWidth="1"/>
    <col min="10818" max="11008" width="11.1640625" style="48" customWidth="1"/>
    <col min="11009" max="11009" width="56.5" style="48" bestFit="1" customWidth="1"/>
    <col min="11010" max="11010" width="33" style="48" bestFit="1" customWidth="1"/>
    <col min="11011" max="11011" width="39" style="48" bestFit="1" customWidth="1"/>
    <col min="11012" max="11012" width="17.1640625" style="48" bestFit="1" customWidth="1"/>
    <col min="11013" max="11072" width="14.6640625" style="48" bestFit="1" customWidth="1"/>
    <col min="11073" max="11073" width="6.5" style="48" bestFit="1" customWidth="1"/>
    <col min="11074" max="11264" width="11.1640625" style="48" customWidth="1"/>
    <col min="11265" max="11265" width="56.5" style="48" bestFit="1" customWidth="1"/>
    <col min="11266" max="11266" width="33" style="48" bestFit="1" customWidth="1"/>
    <col min="11267" max="11267" width="39" style="48" bestFit="1" customWidth="1"/>
    <col min="11268" max="11268" width="17.1640625" style="48" bestFit="1" customWidth="1"/>
    <col min="11269" max="11328" width="14.6640625" style="48" bestFit="1" customWidth="1"/>
    <col min="11329" max="11329" width="6.5" style="48" bestFit="1" customWidth="1"/>
    <col min="11330" max="11520" width="11.1640625" style="48" customWidth="1"/>
    <col min="11521" max="11521" width="56.5" style="48" bestFit="1" customWidth="1"/>
    <col min="11522" max="11522" width="33" style="48" bestFit="1" customWidth="1"/>
    <col min="11523" max="11523" width="39" style="48" bestFit="1" customWidth="1"/>
    <col min="11524" max="11524" width="17.1640625" style="48" bestFit="1" customWidth="1"/>
    <col min="11525" max="11584" width="14.6640625" style="48" bestFit="1" customWidth="1"/>
    <col min="11585" max="11585" width="6.5" style="48" bestFit="1" customWidth="1"/>
    <col min="11586" max="11776" width="11.1640625" style="48" customWidth="1"/>
    <col min="11777" max="11777" width="56.5" style="48" bestFit="1" customWidth="1"/>
    <col min="11778" max="11778" width="33" style="48" bestFit="1" customWidth="1"/>
    <col min="11779" max="11779" width="39" style="48" bestFit="1" customWidth="1"/>
    <col min="11780" max="11780" width="17.1640625" style="48" bestFit="1" customWidth="1"/>
    <col min="11781" max="11840" width="14.6640625" style="48" bestFit="1" customWidth="1"/>
    <col min="11841" max="11841" width="6.5" style="48" bestFit="1" customWidth="1"/>
    <col min="11842" max="12032" width="11.1640625" style="48" customWidth="1"/>
    <col min="12033" max="12033" width="56.5" style="48" bestFit="1" customWidth="1"/>
    <col min="12034" max="12034" width="33" style="48" bestFit="1" customWidth="1"/>
    <col min="12035" max="12035" width="39" style="48" bestFit="1" customWidth="1"/>
    <col min="12036" max="12036" width="17.1640625" style="48" bestFit="1" customWidth="1"/>
    <col min="12037" max="12096" width="14.6640625" style="48" bestFit="1" customWidth="1"/>
    <col min="12097" max="12097" width="6.5" style="48" bestFit="1" customWidth="1"/>
    <col min="12098" max="12288" width="11.1640625" style="48" customWidth="1"/>
    <col min="12289" max="12289" width="56.5" style="48" bestFit="1" customWidth="1"/>
    <col min="12290" max="12290" width="33" style="48" bestFit="1" customWidth="1"/>
    <col min="12291" max="12291" width="39" style="48" bestFit="1" customWidth="1"/>
    <col min="12292" max="12292" width="17.1640625" style="48" bestFit="1" customWidth="1"/>
    <col min="12293" max="12352" width="14.6640625" style="48" bestFit="1" customWidth="1"/>
    <col min="12353" max="12353" width="6.5" style="48" bestFit="1" customWidth="1"/>
    <col min="12354" max="12544" width="11.1640625" style="48" customWidth="1"/>
    <col min="12545" max="12545" width="56.5" style="48" bestFit="1" customWidth="1"/>
    <col min="12546" max="12546" width="33" style="48" bestFit="1" customWidth="1"/>
    <col min="12547" max="12547" width="39" style="48" bestFit="1" customWidth="1"/>
    <col min="12548" max="12548" width="17.1640625" style="48" bestFit="1" customWidth="1"/>
    <col min="12549" max="12608" width="14.6640625" style="48" bestFit="1" customWidth="1"/>
    <col min="12609" max="12609" width="6.5" style="48" bestFit="1" customWidth="1"/>
    <col min="12610" max="12800" width="11.1640625" style="48" customWidth="1"/>
    <col min="12801" max="12801" width="56.5" style="48" bestFit="1" customWidth="1"/>
    <col min="12802" max="12802" width="33" style="48" bestFit="1" customWidth="1"/>
    <col min="12803" max="12803" width="39" style="48" bestFit="1" customWidth="1"/>
    <col min="12804" max="12804" width="17.1640625" style="48" bestFit="1" customWidth="1"/>
    <col min="12805" max="12864" width="14.6640625" style="48" bestFit="1" customWidth="1"/>
    <col min="12865" max="12865" width="6.5" style="48" bestFit="1" customWidth="1"/>
    <col min="12866" max="13056" width="11.1640625" style="48" customWidth="1"/>
    <col min="13057" max="13057" width="56.5" style="48" bestFit="1" customWidth="1"/>
    <col min="13058" max="13058" width="33" style="48" bestFit="1" customWidth="1"/>
    <col min="13059" max="13059" width="39" style="48" bestFit="1" customWidth="1"/>
    <col min="13060" max="13060" width="17.1640625" style="48" bestFit="1" customWidth="1"/>
    <col min="13061" max="13120" width="14.6640625" style="48" bestFit="1" customWidth="1"/>
    <col min="13121" max="13121" width="6.5" style="48" bestFit="1" customWidth="1"/>
    <col min="13122" max="13312" width="11.1640625" style="48" customWidth="1"/>
    <col min="13313" max="13313" width="56.5" style="48" bestFit="1" customWidth="1"/>
    <col min="13314" max="13314" width="33" style="48" bestFit="1" customWidth="1"/>
    <col min="13315" max="13315" width="39" style="48" bestFit="1" customWidth="1"/>
    <col min="13316" max="13316" width="17.1640625" style="48" bestFit="1" customWidth="1"/>
    <col min="13317" max="13376" width="14.6640625" style="48" bestFit="1" customWidth="1"/>
    <col min="13377" max="13377" width="6.5" style="48" bestFit="1" customWidth="1"/>
    <col min="13378" max="13568" width="11.1640625" style="48" customWidth="1"/>
    <col min="13569" max="13569" width="56.5" style="48" bestFit="1" customWidth="1"/>
    <col min="13570" max="13570" width="33" style="48" bestFit="1" customWidth="1"/>
    <col min="13571" max="13571" width="39" style="48" bestFit="1" customWidth="1"/>
    <col min="13572" max="13572" width="17.1640625" style="48" bestFit="1" customWidth="1"/>
    <col min="13573" max="13632" width="14.6640625" style="48" bestFit="1" customWidth="1"/>
    <col min="13633" max="13633" width="6.5" style="48" bestFit="1" customWidth="1"/>
    <col min="13634" max="13824" width="11.1640625" style="48" customWidth="1"/>
    <col min="13825" max="13825" width="56.5" style="48" bestFit="1" customWidth="1"/>
    <col min="13826" max="13826" width="33" style="48" bestFit="1" customWidth="1"/>
    <col min="13827" max="13827" width="39" style="48" bestFit="1" customWidth="1"/>
    <col min="13828" max="13828" width="17.1640625" style="48" bestFit="1" customWidth="1"/>
    <col min="13829" max="13888" width="14.6640625" style="48" bestFit="1" customWidth="1"/>
    <col min="13889" max="13889" width="6.5" style="48" bestFit="1" customWidth="1"/>
    <col min="13890" max="14080" width="11.1640625" style="48" customWidth="1"/>
    <col min="14081" max="14081" width="56.5" style="48" bestFit="1" customWidth="1"/>
    <col min="14082" max="14082" width="33" style="48" bestFit="1" customWidth="1"/>
    <col min="14083" max="14083" width="39" style="48" bestFit="1" customWidth="1"/>
    <col min="14084" max="14084" width="17.1640625" style="48" bestFit="1" customWidth="1"/>
    <col min="14085" max="14144" width="14.6640625" style="48" bestFit="1" customWidth="1"/>
    <col min="14145" max="14145" width="6.5" style="48" bestFit="1" customWidth="1"/>
    <col min="14146" max="14336" width="11.1640625" style="48" customWidth="1"/>
    <col min="14337" max="14337" width="56.5" style="48" bestFit="1" customWidth="1"/>
    <col min="14338" max="14338" width="33" style="48" bestFit="1" customWidth="1"/>
    <col min="14339" max="14339" width="39" style="48" bestFit="1" customWidth="1"/>
    <col min="14340" max="14340" width="17.1640625" style="48" bestFit="1" customWidth="1"/>
    <col min="14341" max="14400" width="14.6640625" style="48" bestFit="1" customWidth="1"/>
    <col min="14401" max="14401" width="6.5" style="48" bestFit="1" customWidth="1"/>
    <col min="14402" max="14592" width="11.1640625" style="48" customWidth="1"/>
    <col min="14593" max="14593" width="56.5" style="48" bestFit="1" customWidth="1"/>
    <col min="14594" max="14594" width="33" style="48" bestFit="1" customWidth="1"/>
    <col min="14595" max="14595" width="39" style="48" bestFit="1" customWidth="1"/>
    <col min="14596" max="14596" width="17.1640625" style="48" bestFit="1" customWidth="1"/>
    <col min="14597" max="14656" width="14.6640625" style="48" bestFit="1" customWidth="1"/>
    <col min="14657" max="14657" width="6.5" style="48" bestFit="1" customWidth="1"/>
    <col min="14658" max="14848" width="11.1640625" style="48" customWidth="1"/>
    <col min="14849" max="14849" width="56.5" style="48" bestFit="1" customWidth="1"/>
    <col min="14850" max="14850" width="33" style="48" bestFit="1" customWidth="1"/>
    <col min="14851" max="14851" width="39" style="48" bestFit="1" customWidth="1"/>
    <col min="14852" max="14852" width="17.1640625" style="48" bestFit="1" customWidth="1"/>
    <col min="14853" max="14912" width="14.6640625" style="48" bestFit="1" customWidth="1"/>
    <col min="14913" max="14913" width="6.5" style="48" bestFit="1" customWidth="1"/>
    <col min="14914" max="15104" width="11.1640625" style="48" customWidth="1"/>
    <col min="15105" max="15105" width="56.5" style="48" bestFit="1" customWidth="1"/>
    <col min="15106" max="15106" width="33" style="48" bestFit="1" customWidth="1"/>
    <col min="15107" max="15107" width="39" style="48" bestFit="1" customWidth="1"/>
    <col min="15108" max="15108" width="17.1640625" style="48" bestFit="1" customWidth="1"/>
    <col min="15109" max="15168" width="14.6640625" style="48" bestFit="1" customWidth="1"/>
    <col min="15169" max="15169" width="6.5" style="48" bestFit="1" customWidth="1"/>
    <col min="15170" max="15360" width="11.1640625" style="48" customWidth="1"/>
    <col min="15361" max="15361" width="56.5" style="48" bestFit="1" customWidth="1"/>
    <col min="15362" max="15362" width="33" style="48" bestFit="1" customWidth="1"/>
    <col min="15363" max="15363" width="39" style="48" bestFit="1" customWidth="1"/>
    <col min="15364" max="15364" width="17.1640625" style="48" bestFit="1" customWidth="1"/>
    <col min="15365" max="15424" width="14.6640625" style="48" bestFit="1" customWidth="1"/>
    <col min="15425" max="15425" width="6.5" style="48" bestFit="1" customWidth="1"/>
    <col min="15426" max="15616" width="11.1640625" style="48" customWidth="1"/>
    <col min="15617" max="15617" width="56.5" style="48" bestFit="1" customWidth="1"/>
    <col min="15618" max="15618" width="33" style="48" bestFit="1" customWidth="1"/>
    <col min="15619" max="15619" width="39" style="48" bestFit="1" customWidth="1"/>
    <col min="15620" max="15620" width="17.1640625" style="48" bestFit="1" customWidth="1"/>
    <col min="15621" max="15680" width="14.6640625" style="48" bestFit="1" customWidth="1"/>
    <col min="15681" max="15681" width="6.5" style="48" bestFit="1" customWidth="1"/>
    <col min="15682" max="15872" width="11.1640625" style="48" customWidth="1"/>
    <col min="15873" max="15873" width="56.5" style="48" bestFit="1" customWidth="1"/>
    <col min="15874" max="15874" width="33" style="48" bestFit="1" customWidth="1"/>
    <col min="15875" max="15875" width="39" style="48" bestFit="1" customWidth="1"/>
    <col min="15876" max="15876" width="17.1640625" style="48" bestFit="1" customWidth="1"/>
    <col min="15877" max="15936" width="14.6640625" style="48" bestFit="1" customWidth="1"/>
    <col min="15937" max="15937" width="6.5" style="48" bestFit="1" customWidth="1"/>
    <col min="15938" max="16128" width="11.1640625" style="48" customWidth="1"/>
    <col min="16129" max="16129" width="56.5" style="48" bestFit="1" customWidth="1"/>
    <col min="16130" max="16130" width="33" style="48" bestFit="1" customWidth="1"/>
    <col min="16131" max="16131" width="39" style="48" bestFit="1" customWidth="1"/>
    <col min="16132" max="16132" width="17.1640625" style="48" bestFit="1" customWidth="1"/>
    <col min="16133" max="16192" width="14.6640625" style="48" bestFit="1" customWidth="1"/>
    <col min="16193" max="16193" width="6.5" style="48" bestFit="1" customWidth="1"/>
    <col min="16194" max="16384" width="11.1640625" style="48" customWidth="1"/>
  </cols>
  <sheetData>
    <row r="1" spans="1:66" x14ac:dyDescent="0.25">
      <c r="A1" s="48" t="s">
        <v>733</v>
      </c>
      <c r="B1" s="48" t="s">
        <v>732</v>
      </c>
    </row>
    <row r="2" spans="1:66" x14ac:dyDescent="0.25">
      <c r="A2" s="48" t="s">
        <v>731</v>
      </c>
      <c r="B2" s="51">
        <v>44454</v>
      </c>
    </row>
    <row r="3" spans="1:66" ht="18" customHeight="1" x14ac:dyDescent="0.25">
      <c r="A3" s="48">
        <v>1</v>
      </c>
      <c r="B3" s="48">
        <v>2</v>
      </c>
      <c r="C3" s="48">
        <v>3</v>
      </c>
      <c r="D3" s="48">
        <v>4</v>
      </c>
      <c r="E3" s="48">
        <v>5</v>
      </c>
      <c r="F3" s="48">
        <v>6</v>
      </c>
      <c r="G3" s="48">
        <v>7</v>
      </c>
      <c r="H3" s="48">
        <v>8</v>
      </c>
      <c r="I3" s="48">
        <v>9</v>
      </c>
      <c r="J3" s="48">
        <v>10</v>
      </c>
      <c r="K3" s="48">
        <v>11</v>
      </c>
      <c r="L3" s="48">
        <v>12</v>
      </c>
      <c r="M3" s="48">
        <v>13</v>
      </c>
      <c r="N3" s="48">
        <v>14</v>
      </c>
      <c r="O3" s="48">
        <v>15</v>
      </c>
      <c r="P3" s="48">
        <v>16</v>
      </c>
      <c r="Q3" s="48">
        <v>17</v>
      </c>
      <c r="R3" s="48">
        <v>18</v>
      </c>
      <c r="S3" s="48">
        <v>19</v>
      </c>
      <c r="T3" s="48">
        <v>20</v>
      </c>
      <c r="U3" s="48">
        <v>21</v>
      </c>
      <c r="V3" s="48">
        <v>22</v>
      </c>
      <c r="W3" s="48">
        <v>23</v>
      </c>
      <c r="X3" s="48">
        <v>24</v>
      </c>
      <c r="Y3" s="48">
        <v>25</v>
      </c>
      <c r="Z3" s="48">
        <v>26</v>
      </c>
      <c r="AA3" s="48">
        <v>27</v>
      </c>
      <c r="AB3" s="48">
        <v>28</v>
      </c>
      <c r="AC3" s="48">
        <v>29</v>
      </c>
      <c r="AD3" s="48">
        <v>30</v>
      </c>
      <c r="AE3" s="48">
        <v>31</v>
      </c>
      <c r="AF3" s="48">
        <v>32</v>
      </c>
      <c r="AG3" s="48">
        <v>33</v>
      </c>
      <c r="AH3" s="48">
        <v>34</v>
      </c>
      <c r="AI3" s="48">
        <v>35</v>
      </c>
      <c r="AJ3" s="48">
        <v>36</v>
      </c>
      <c r="AK3" s="48">
        <v>37</v>
      </c>
      <c r="AL3" s="48">
        <v>38</v>
      </c>
      <c r="AM3" s="48">
        <v>39</v>
      </c>
      <c r="AN3" s="48">
        <v>40</v>
      </c>
      <c r="AO3" s="48">
        <v>41</v>
      </c>
      <c r="AP3" s="48">
        <v>42</v>
      </c>
      <c r="AQ3" s="48">
        <v>43</v>
      </c>
      <c r="AR3" s="48">
        <v>44</v>
      </c>
      <c r="AS3" s="48">
        <v>45</v>
      </c>
      <c r="AT3" s="48">
        <v>46</v>
      </c>
      <c r="AU3" s="48">
        <v>47</v>
      </c>
      <c r="AV3" s="48">
        <v>48</v>
      </c>
      <c r="AW3" s="48">
        <v>49</v>
      </c>
      <c r="AX3" s="48">
        <v>50</v>
      </c>
      <c r="AY3" s="48">
        <v>51</v>
      </c>
      <c r="AZ3" s="48">
        <v>52</v>
      </c>
      <c r="BA3" s="48">
        <v>53</v>
      </c>
      <c r="BB3" s="48">
        <v>54</v>
      </c>
      <c r="BC3" s="48">
        <v>55</v>
      </c>
      <c r="BD3" s="48">
        <v>56</v>
      </c>
      <c r="BE3" s="48">
        <v>57</v>
      </c>
      <c r="BF3" s="48">
        <v>58</v>
      </c>
      <c r="BG3" s="48">
        <v>59</v>
      </c>
      <c r="BH3" s="48">
        <v>60</v>
      </c>
      <c r="BI3" s="48">
        <v>61</v>
      </c>
      <c r="BJ3" s="48">
        <v>62</v>
      </c>
      <c r="BK3" s="48">
        <v>63</v>
      </c>
      <c r="BL3" s="48">
        <v>64</v>
      </c>
      <c r="BM3" s="48">
        <v>65</v>
      </c>
    </row>
    <row r="4" spans="1:66" x14ac:dyDescent="0.25">
      <c r="A4" s="48" t="s">
        <v>730</v>
      </c>
      <c r="B4" s="48" t="s">
        <v>729</v>
      </c>
      <c r="C4" s="48" t="s">
        <v>728</v>
      </c>
      <c r="D4" s="48" t="s">
        <v>727</v>
      </c>
      <c r="E4" s="50">
        <v>1960</v>
      </c>
      <c r="F4" s="50">
        <v>1961</v>
      </c>
      <c r="G4" s="50">
        <v>1962</v>
      </c>
      <c r="H4" s="50">
        <v>1963</v>
      </c>
      <c r="I4" s="50">
        <v>1964</v>
      </c>
      <c r="J4" s="50">
        <v>1965</v>
      </c>
      <c r="K4" s="50">
        <v>1966</v>
      </c>
      <c r="L4" s="50">
        <v>1967</v>
      </c>
      <c r="M4" s="50">
        <v>1968</v>
      </c>
      <c r="N4" s="50">
        <v>1969</v>
      </c>
      <c r="O4" s="50">
        <v>1970</v>
      </c>
      <c r="P4" s="50">
        <v>1971</v>
      </c>
      <c r="Q4" s="50">
        <v>1972</v>
      </c>
      <c r="R4" s="50">
        <v>1973</v>
      </c>
      <c r="S4" s="50">
        <v>1974</v>
      </c>
      <c r="T4" s="50">
        <v>1975</v>
      </c>
      <c r="U4" s="50">
        <v>1976</v>
      </c>
      <c r="V4" s="50">
        <v>1977</v>
      </c>
      <c r="W4" s="50">
        <v>1978</v>
      </c>
      <c r="X4" s="50">
        <v>1979</v>
      </c>
      <c r="Y4" s="50">
        <v>1980</v>
      </c>
      <c r="Z4" s="50">
        <v>1981</v>
      </c>
      <c r="AA4" s="50">
        <v>1982</v>
      </c>
      <c r="AB4" s="50">
        <v>1983</v>
      </c>
      <c r="AC4" s="50">
        <v>1984</v>
      </c>
      <c r="AD4" s="50">
        <v>1985</v>
      </c>
      <c r="AE4" s="50">
        <v>1986</v>
      </c>
      <c r="AF4" s="50">
        <v>1987</v>
      </c>
      <c r="AG4" s="50">
        <v>1988</v>
      </c>
      <c r="AH4" s="50">
        <v>1989</v>
      </c>
      <c r="AI4" s="50">
        <v>1990</v>
      </c>
      <c r="AJ4" s="50">
        <v>1991</v>
      </c>
      <c r="AK4" s="50">
        <v>1992</v>
      </c>
      <c r="AL4" s="50">
        <v>1993</v>
      </c>
      <c r="AM4" s="50">
        <v>1994</v>
      </c>
      <c r="AN4" s="50">
        <v>1995</v>
      </c>
      <c r="AO4" s="50">
        <v>1996</v>
      </c>
      <c r="AP4" s="50">
        <v>1997</v>
      </c>
      <c r="AQ4" s="50">
        <v>1998</v>
      </c>
      <c r="AR4" s="50">
        <v>1999</v>
      </c>
      <c r="AS4" s="50">
        <v>2000</v>
      </c>
      <c r="AT4" s="50">
        <v>2001</v>
      </c>
      <c r="AU4" s="50">
        <v>2002</v>
      </c>
      <c r="AV4" s="50">
        <v>2003</v>
      </c>
      <c r="AW4" s="50">
        <v>2004</v>
      </c>
      <c r="AX4" s="50">
        <v>2005</v>
      </c>
      <c r="AY4" s="50">
        <v>2006</v>
      </c>
      <c r="AZ4" s="50">
        <v>2007</v>
      </c>
      <c r="BA4" s="50">
        <v>2008</v>
      </c>
      <c r="BB4" s="50">
        <v>2009</v>
      </c>
      <c r="BC4" s="50">
        <v>2010</v>
      </c>
      <c r="BD4" s="50">
        <v>2011</v>
      </c>
      <c r="BE4" s="50">
        <v>2012</v>
      </c>
      <c r="BF4" s="50">
        <v>2013</v>
      </c>
      <c r="BG4" s="50">
        <v>2014</v>
      </c>
      <c r="BH4" s="50">
        <v>2015</v>
      </c>
      <c r="BI4" s="50">
        <v>2016</v>
      </c>
      <c r="BJ4" s="50">
        <v>2017</v>
      </c>
      <c r="BK4" s="50">
        <v>2018</v>
      </c>
      <c r="BL4" s="50">
        <v>2019</v>
      </c>
      <c r="BM4" s="50">
        <v>2020</v>
      </c>
      <c r="BN4" s="48" t="s">
        <v>746</v>
      </c>
    </row>
    <row r="5" spans="1:66" x14ac:dyDescent="0.25">
      <c r="A5" s="48" t="s">
        <v>192</v>
      </c>
      <c r="B5" s="48" t="s">
        <v>613</v>
      </c>
      <c r="C5" s="48" t="s">
        <v>745</v>
      </c>
      <c r="D5" s="48" t="s">
        <v>744</v>
      </c>
      <c r="E5" s="48">
        <v>65.662000000000006</v>
      </c>
      <c r="F5" s="48">
        <v>66.073999999999998</v>
      </c>
      <c r="G5" s="48">
        <v>66.444000000000003</v>
      </c>
      <c r="H5" s="48">
        <v>66.787000000000006</v>
      </c>
      <c r="I5" s="48">
        <v>67.113</v>
      </c>
      <c r="J5" s="48">
        <v>67.435000000000002</v>
      </c>
      <c r="K5" s="48">
        <v>67.762</v>
      </c>
      <c r="L5" s="48">
        <v>68.094999999999999</v>
      </c>
      <c r="M5" s="48">
        <v>68.436000000000007</v>
      </c>
      <c r="N5" s="48">
        <v>68.784000000000006</v>
      </c>
      <c r="O5" s="48">
        <v>69.14</v>
      </c>
      <c r="P5" s="48">
        <v>69.498000000000005</v>
      </c>
      <c r="Q5" s="48">
        <v>69.850999999999999</v>
      </c>
      <c r="R5" s="48">
        <v>70.191000000000003</v>
      </c>
      <c r="S5" s="48">
        <v>70.519000000000005</v>
      </c>
      <c r="T5" s="48">
        <v>70.832999999999998</v>
      </c>
      <c r="U5" s="48">
        <v>71.14</v>
      </c>
      <c r="V5" s="48">
        <v>71.441000000000003</v>
      </c>
      <c r="W5" s="48">
        <v>71.736000000000004</v>
      </c>
      <c r="X5" s="48">
        <v>72.022999999999996</v>
      </c>
      <c r="Y5" s="48">
        <v>72.293000000000006</v>
      </c>
      <c r="Z5" s="48">
        <v>72.537999999999997</v>
      </c>
      <c r="AA5" s="48">
        <v>72.751000000000005</v>
      </c>
      <c r="AB5" s="48">
        <v>72.929000000000002</v>
      </c>
      <c r="AC5" s="48">
        <v>73.070999999999998</v>
      </c>
      <c r="AD5" s="48">
        <v>73.180999999999997</v>
      </c>
      <c r="AE5" s="48">
        <v>73.262</v>
      </c>
      <c r="AF5" s="48">
        <v>73.325000000000003</v>
      </c>
      <c r="AG5" s="48">
        <v>73.378</v>
      </c>
      <c r="AH5" s="48">
        <v>73.424999999999997</v>
      </c>
      <c r="AI5" s="48">
        <v>73.468000000000004</v>
      </c>
      <c r="AJ5" s="48">
        <v>73.509</v>
      </c>
      <c r="AK5" s="48">
        <v>73.543999999999997</v>
      </c>
      <c r="AL5" s="48">
        <v>73.572999999999993</v>
      </c>
      <c r="AM5" s="48">
        <v>73.597999999999999</v>
      </c>
      <c r="AN5" s="48">
        <v>73.622</v>
      </c>
      <c r="AO5" s="48">
        <v>73.646000000000001</v>
      </c>
      <c r="AP5" s="48">
        <v>73.671000000000006</v>
      </c>
      <c r="AQ5" s="48">
        <v>73.7</v>
      </c>
      <c r="AR5" s="48">
        <v>73.738</v>
      </c>
      <c r="AS5" s="48">
        <v>73.787000000000006</v>
      </c>
      <c r="AT5" s="48">
        <v>73.852999999999994</v>
      </c>
      <c r="AU5" s="48">
        <v>73.936999999999998</v>
      </c>
      <c r="AV5" s="48">
        <v>74.037999999999997</v>
      </c>
      <c r="AW5" s="48">
        <v>74.156000000000006</v>
      </c>
      <c r="AX5" s="48">
        <v>74.287000000000006</v>
      </c>
      <c r="AY5" s="48">
        <v>74.429000000000002</v>
      </c>
      <c r="AZ5" s="48">
        <v>74.575999999999993</v>
      </c>
      <c r="BA5" s="48">
        <v>74.724999999999994</v>
      </c>
      <c r="BB5" s="48">
        <v>74.872</v>
      </c>
      <c r="BC5" s="48">
        <v>75.016999999999996</v>
      </c>
      <c r="BD5" s="48">
        <v>75.158000000000001</v>
      </c>
      <c r="BE5" s="48">
        <v>75.299000000000007</v>
      </c>
      <c r="BF5" s="48">
        <v>75.441000000000003</v>
      </c>
      <c r="BG5" s="48">
        <v>75.582999999999998</v>
      </c>
      <c r="BH5" s="48">
        <v>75.724999999999994</v>
      </c>
      <c r="BI5" s="48">
        <v>75.867999999999995</v>
      </c>
      <c r="BJ5" s="48">
        <v>76.010000000000005</v>
      </c>
      <c r="BK5" s="48">
        <v>76.152000000000001</v>
      </c>
      <c r="BL5" s="48">
        <v>76.293000000000006</v>
      </c>
      <c r="BM5" s="55">
        <f t="shared" ref="BM5:BM68" si="0">BL5</f>
        <v>76.293000000000006</v>
      </c>
    </row>
    <row r="6" spans="1:66" x14ac:dyDescent="0.25">
      <c r="A6" s="48" t="s">
        <v>725</v>
      </c>
      <c r="B6" s="48" t="s">
        <v>724</v>
      </c>
      <c r="C6" s="48" t="s">
        <v>745</v>
      </c>
      <c r="D6" s="48" t="s">
        <v>744</v>
      </c>
      <c r="E6" s="48">
        <v>42.716052526336412</v>
      </c>
      <c r="F6" s="48">
        <v>43.166935069176553</v>
      </c>
      <c r="G6" s="48">
        <v>43.603990254024389</v>
      </c>
      <c r="H6" s="48">
        <v>44.025616702378244</v>
      </c>
      <c r="I6" s="48">
        <v>44.43272096682653</v>
      </c>
      <c r="J6" s="48">
        <v>44.826918505344686</v>
      </c>
      <c r="K6" s="48">
        <v>45.213047707773846</v>
      </c>
      <c r="L6" s="48">
        <v>45.594294117418947</v>
      </c>
      <c r="M6" s="48">
        <v>45.974058842867947</v>
      </c>
      <c r="N6" s="48">
        <v>46.352398895242693</v>
      </c>
      <c r="O6" s="48">
        <v>46.728796512779077</v>
      </c>
      <c r="P6" s="48">
        <v>47.102866320468664</v>
      </c>
      <c r="Q6" s="48">
        <v>47.471168431831607</v>
      </c>
      <c r="R6" s="48">
        <v>47.829403104927053</v>
      </c>
      <c r="S6" s="48">
        <v>48.174998657256893</v>
      </c>
      <c r="T6" s="48">
        <v>48.503310902595445</v>
      </c>
      <c r="U6" s="48">
        <v>48.810836531143124</v>
      </c>
      <c r="V6" s="48">
        <v>49.097849578706743</v>
      </c>
      <c r="W6" s="48">
        <v>49.366327565895908</v>
      </c>
      <c r="X6" s="48">
        <v>49.619997196087311</v>
      </c>
      <c r="Y6" s="48">
        <v>49.870692537477225</v>
      </c>
      <c r="Z6" s="48">
        <v>50.11588583506996</v>
      </c>
      <c r="AA6" s="48">
        <v>50.363456407470828</v>
      </c>
      <c r="AB6" s="48">
        <v>50.610384912850215</v>
      </c>
      <c r="AC6" s="48">
        <v>50.848334776320506</v>
      </c>
      <c r="AD6" s="48">
        <v>51.05805709065362</v>
      </c>
      <c r="AE6" s="48">
        <v>51.21428085169557</v>
      </c>
      <c r="AF6" s="48">
        <v>51.299780847557834</v>
      </c>
      <c r="AG6" s="48">
        <v>51.308595476990938</v>
      </c>
      <c r="AH6" s="48">
        <v>51.251763106504413</v>
      </c>
      <c r="AI6" s="48">
        <v>51.154113100187004</v>
      </c>
      <c r="AJ6" s="48">
        <v>51.048413826188785</v>
      </c>
      <c r="AK6" s="48">
        <v>50.957262119837822</v>
      </c>
      <c r="AL6" s="48">
        <v>50.890246102484653</v>
      </c>
      <c r="AM6" s="48">
        <v>50.841864963607208</v>
      </c>
      <c r="AN6" s="48">
        <v>50.808484403810716</v>
      </c>
      <c r="AO6" s="48">
        <v>50.796156971518435</v>
      </c>
      <c r="AP6" s="48">
        <v>50.820613566006358</v>
      </c>
      <c r="AQ6" s="48">
        <v>50.897607177429578</v>
      </c>
      <c r="AR6" s="48">
        <v>51.044191329205518</v>
      </c>
      <c r="AS6" s="48">
        <v>51.276128884404713</v>
      </c>
      <c r="AT6" s="48">
        <v>51.606458283894078</v>
      </c>
      <c r="AU6" s="48">
        <v>52.043149282643789</v>
      </c>
      <c r="AV6" s="48">
        <v>52.585853397713869</v>
      </c>
      <c r="AW6" s="48">
        <v>53.228913470185326</v>
      </c>
      <c r="AX6" s="48">
        <v>53.966550133929971</v>
      </c>
      <c r="AY6" s="48">
        <v>54.791706646248613</v>
      </c>
      <c r="AZ6" s="48">
        <v>55.682343500519721</v>
      </c>
      <c r="BA6" s="48">
        <v>56.609798919514184</v>
      </c>
      <c r="BB6" s="48">
        <v>57.548771862288866</v>
      </c>
      <c r="BC6" s="48">
        <v>58.47069667630506</v>
      </c>
      <c r="BD6" s="48">
        <v>59.353594923070418</v>
      </c>
      <c r="BE6" s="48">
        <v>60.185561047199116</v>
      </c>
      <c r="BF6" s="48">
        <v>60.953362956175347</v>
      </c>
      <c r="BG6" s="48">
        <v>61.647366589063722</v>
      </c>
      <c r="BH6" s="48">
        <v>62.25928837491815</v>
      </c>
      <c r="BI6" s="48">
        <v>62.787681485068788</v>
      </c>
      <c r="BJ6" s="48">
        <v>63.246263534056624</v>
      </c>
      <c r="BK6" s="48">
        <v>63.648988039776974</v>
      </c>
      <c r="BL6" s="48">
        <v>64.005197473222921</v>
      </c>
      <c r="BM6" s="55">
        <f t="shared" si="0"/>
        <v>64.005197473222921</v>
      </c>
    </row>
    <row r="7" spans="1:66" x14ac:dyDescent="0.25">
      <c r="A7" s="48" t="s">
        <v>160</v>
      </c>
      <c r="B7" s="48" t="s">
        <v>519</v>
      </c>
      <c r="C7" s="48" t="s">
        <v>745</v>
      </c>
      <c r="D7" s="48" t="s">
        <v>744</v>
      </c>
      <c r="E7" s="48">
        <v>32.445999999999998</v>
      </c>
      <c r="F7" s="48">
        <v>32.962000000000003</v>
      </c>
      <c r="G7" s="48">
        <v>33.470999999999997</v>
      </c>
      <c r="H7" s="48">
        <v>33.970999999999997</v>
      </c>
      <c r="I7" s="48">
        <v>34.463000000000001</v>
      </c>
      <c r="J7" s="48">
        <v>34.948</v>
      </c>
      <c r="K7" s="48">
        <v>35.43</v>
      </c>
      <c r="L7" s="48">
        <v>35.914000000000001</v>
      </c>
      <c r="M7" s="48">
        <v>36.402999999999999</v>
      </c>
      <c r="N7" s="48">
        <v>36.9</v>
      </c>
      <c r="O7" s="48">
        <v>37.408999999999999</v>
      </c>
      <c r="P7" s="48">
        <v>37.93</v>
      </c>
      <c r="Q7" s="48">
        <v>38.460999999999999</v>
      </c>
      <c r="R7" s="48">
        <v>39.003</v>
      </c>
      <c r="S7" s="48">
        <v>39.558</v>
      </c>
      <c r="T7" s="48">
        <v>40.128</v>
      </c>
      <c r="U7" s="48">
        <v>40.715000000000003</v>
      </c>
      <c r="V7" s="48">
        <v>41.32</v>
      </c>
      <c r="W7" s="48">
        <v>41.944000000000003</v>
      </c>
      <c r="X7" s="48">
        <v>42.585000000000001</v>
      </c>
      <c r="Y7" s="48">
        <v>43.244</v>
      </c>
      <c r="Z7" s="48">
        <v>43.923000000000002</v>
      </c>
      <c r="AA7" s="48">
        <v>44.616999999999997</v>
      </c>
      <c r="AB7" s="48">
        <v>45.323999999999998</v>
      </c>
      <c r="AC7" s="48">
        <v>46.04</v>
      </c>
      <c r="AD7" s="48">
        <v>46.761000000000003</v>
      </c>
      <c r="AE7" s="48">
        <v>47.485999999999997</v>
      </c>
      <c r="AF7" s="48">
        <v>48.210999999999999</v>
      </c>
      <c r="AG7" s="48">
        <v>48.93</v>
      </c>
      <c r="AH7" s="48">
        <v>49.64</v>
      </c>
      <c r="AI7" s="48">
        <v>50.331000000000003</v>
      </c>
      <c r="AJ7" s="48">
        <v>50.999000000000002</v>
      </c>
      <c r="AK7" s="48">
        <v>51.640999999999998</v>
      </c>
      <c r="AL7" s="48">
        <v>52.256</v>
      </c>
      <c r="AM7" s="48">
        <v>52.841999999999999</v>
      </c>
      <c r="AN7" s="48">
        <v>53.398000000000003</v>
      </c>
      <c r="AO7" s="48">
        <v>53.923999999999999</v>
      </c>
      <c r="AP7" s="48">
        <v>54.423999999999999</v>
      </c>
      <c r="AQ7" s="48">
        <v>54.905999999999999</v>
      </c>
      <c r="AR7" s="48">
        <v>55.375999999999998</v>
      </c>
      <c r="AS7" s="48">
        <v>55.841000000000001</v>
      </c>
      <c r="AT7" s="48">
        <v>56.308</v>
      </c>
      <c r="AU7" s="48">
        <v>56.783999999999999</v>
      </c>
      <c r="AV7" s="48">
        <v>57.271000000000001</v>
      </c>
      <c r="AW7" s="48">
        <v>57.771999999999998</v>
      </c>
      <c r="AX7" s="48">
        <v>58.29</v>
      </c>
      <c r="AY7" s="48">
        <v>58.826000000000001</v>
      </c>
      <c r="AZ7" s="48">
        <v>59.375</v>
      </c>
      <c r="BA7" s="48">
        <v>59.93</v>
      </c>
      <c r="BB7" s="48">
        <v>60.484000000000002</v>
      </c>
      <c r="BC7" s="48">
        <v>61.027999999999999</v>
      </c>
      <c r="BD7" s="48">
        <v>61.552999999999997</v>
      </c>
      <c r="BE7" s="48">
        <v>62.054000000000002</v>
      </c>
      <c r="BF7" s="48">
        <v>62.524999999999999</v>
      </c>
      <c r="BG7" s="48">
        <v>62.966000000000001</v>
      </c>
      <c r="BH7" s="48">
        <v>63.377000000000002</v>
      </c>
      <c r="BI7" s="48">
        <v>63.762999999999998</v>
      </c>
      <c r="BJ7" s="48">
        <v>64.13</v>
      </c>
      <c r="BK7" s="48">
        <v>64.486000000000004</v>
      </c>
      <c r="BL7" s="48">
        <v>64.832999999999998</v>
      </c>
      <c r="BM7" s="55">
        <f t="shared" si="0"/>
        <v>64.832999999999998</v>
      </c>
    </row>
    <row r="8" spans="1:66" x14ac:dyDescent="0.25">
      <c r="A8" s="48" t="s">
        <v>723</v>
      </c>
      <c r="B8" s="48" t="s">
        <v>722</v>
      </c>
      <c r="C8" s="48" t="s">
        <v>745</v>
      </c>
      <c r="D8" s="48" t="s">
        <v>744</v>
      </c>
      <c r="E8" s="48">
        <v>37.205380288877741</v>
      </c>
      <c r="F8" s="48">
        <v>37.632545810728665</v>
      </c>
      <c r="G8" s="48">
        <v>38.052612446023637</v>
      </c>
      <c r="H8" s="48">
        <v>38.46374629928625</v>
      </c>
      <c r="I8" s="48">
        <v>38.86707273022035</v>
      </c>
      <c r="J8" s="48">
        <v>39.264841022966991</v>
      </c>
      <c r="K8" s="48">
        <v>39.662761681846796</v>
      </c>
      <c r="L8" s="48">
        <v>40.066407630649771</v>
      </c>
      <c r="M8" s="48">
        <v>40.482832044689303</v>
      </c>
      <c r="N8" s="48">
        <v>40.914215020521937</v>
      </c>
      <c r="O8" s="48">
        <v>41.365116626286643</v>
      </c>
      <c r="P8" s="48">
        <v>41.837213538440295</v>
      </c>
      <c r="Q8" s="48">
        <v>42.32704272295198</v>
      </c>
      <c r="R8" s="48">
        <v>42.829077057267412</v>
      </c>
      <c r="S8" s="48">
        <v>43.339219274359642</v>
      </c>
      <c r="T8" s="48">
        <v>43.855041970259663</v>
      </c>
      <c r="U8" s="48">
        <v>44.373966114243991</v>
      </c>
      <c r="V8" s="48">
        <v>44.892226470766104</v>
      </c>
      <c r="W8" s="48">
        <v>45.402680580406198</v>
      </c>
      <c r="X8" s="48">
        <v>45.897475284120603</v>
      </c>
      <c r="Y8" s="48">
        <v>46.366103706348376</v>
      </c>
      <c r="Z8" s="48">
        <v>46.79829218771458</v>
      </c>
      <c r="AA8" s="48">
        <v>47.18861756510865</v>
      </c>
      <c r="AB8" s="48">
        <v>47.533985451793427</v>
      </c>
      <c r="AC8" s="48">
        <v>47.830536485366778</v>
      </c>
      <c r="AD8" s="48">
        <v>48.079380898020212</v>
      </c>
      <c r="AE8" s="48">
        <v>48.284580846475627</v>
      </c>
      <c r="AF8" s="48">
        <v>48.454127830556374</v>
      </c>
      <c r="AG8" s="48">
        <v>48.597420984262079</v>
      </c>
      <c r="AH8" s="48">
        <v>48.719230807331044</v>
      </c>
      <c r="AI8" s="48">
        <v>48.816999400914625</v>
      </c>
      <c r="AJ8" s="48">
        <v>48.885934275571707</v>
      </c>
      <c r="AK8" s="48">
        <v>48.923416069946292</v>
      </c>
      <c r="AL8" s="48">
        <v>48.933707749774761</v>
      </c>
      <c r="AM8" s="48">
        <v>48.925505349921266</v>
      </c>
      <c r="AN8" s="48">
        <v>48.909936783781653</v>
      </c>
      <c r="AO8" s="48">
        <v>48.899875288181121</v>
      </c>
      <c r="AP8" s="48">
        <v>48.90912994995616</v>
      </c>
      <c r="AQ8" s="48">
        <v>48.955339021333835</v>
      </c>
      <c r="AR8" s="48">
        <v>49.0526389223187</v>
      </c>
      <c r="AS8" s="48">
        <v>49.219713810622522</v>
      </c>
      <c r="AT8" s="48">
        <v>49.47513560379317</v>
      </c>
      <c r="AU8" s="48">
        <v>49.816928627306289</v>
      </c>
      <c r="AV8" s="48">
        <v>50.239432365330465</v>
      </c>
      <c r="AW8" s="48">
        <v>50.733416651270261</v>
      </c>
      <c r="AX8" s="48">
        <v>51.28348666283334</v>
      </c>
      <c r="AY8" s="48">
        <v>51.868202570724655</v>
      </c>
      <c r="AZ8" s="48">
        <v>52.463957563091888</v>
      </c>
      <c r="BA8" s="48">
        <v>53.049500398607684</v>
      </c>
      <c r="BB8" s="48">
        <v>53.612089513264714</v>
      </c>
      <c r="BC8" s="48">
        <v>54.144306709005846</v>
      </c>
      <c r="BD8" s="48">
        <v>54.649998129125052</v>
      </c>
      <c r="BE8" s="48">
        <v>55.138944322420542</v>
      </c>
      <c r="BF8" s="48">
        <v>55.618986408212599</v>
      </c>
      <c r="BG8" s="48">
        <v>56.088269044114618</v>
      </c>
      <c r="BH8" s="48">
        <v>56.542009140951244</v>
      </c>
      <c r="BI8" s="48">
        <v>56.974761150908407</v>
      </c>
      <c r="BJ8" s="48">
        <v>57.382362702624988</v>
      </c>
      <c r="BK8" s="48">
        <v>57.762346786776327</v>
      </c>
      <c r="BL8" s="48">
        <v>58.115722723132372</v>
      </c>
      <c r="BM8" s="55">
        <f t="shared" si="0"/>
        <v>58.115722723132372</v>
      </c>
    </row>
    <row r="9" spans="1:66" x14ac:dyDescent="0.25">
      <c r="A9" s="48" t="s">
        <v>94</v>
      </c>
      <c r="B9" s="48" t="s">
        <v>518</v>
      </c>
      <c r="C9" s="48" t="s">
        <v>745</v>
      </c>
      <c r="D9" s="48" t="s">
        <v>744</v>
      </c>
      <c r="E9" s="48">
        <v>37.524000000000001</v>
      </c>
      <c r="F9" s="48">
        <v>37.811</v>
      </c>
      <c r="G9" s="48">
        <v>38.113</v>
      </c>
      <c r="H9" s="48">
        <v>38.43</v>
      </c>
      <c r="I9" s="48">
        <v>38.76</v>
      </c>
      <c r="J9" s="48">
        <v>39.101999999999997</v>
      </c>
      <c r="K9" s="48">
        <v>39.454000000000001</v>
      </c>
      <c r="L9" s="48">
        <v>39.813000000000002</v>
      </c>
      <c r="M9" s="48">
        <v>40.177999999999997</v>
      </c>
      <c r="N9" s="48">
        <v>40.545999999999999</v>
      </c>
      <c r="O9" s="48">
        <v>40.914000000000001</v>
      </c>
      <c r="P9" s="48">
        <v>41.281999999999996</v>
      </c>
      <c r="Q9" s="48">
        <v>41.65</v>
      </c>
      <c r="R9" s="48">
        <v>42.015999999999998</v>
      </c>
      <c r="S9" s="48">
        <v>42.374000000000002</v>
      </c>
      <c r="T9" s="48">
        <v>42.720999999999997</v>
      </c>
      <c r="U9" s="48">
        <v>43.052999999999997</v>
      </c>
      <c r="V9" s="48">
        <v>43.366999999999997</v>
      </c>
      <c r="W9" s="48">
        <v>43.66</v>
      </c>
      <c r="X9" s="48">
        <v>43.930999999999997</v>
      </c>
      <c r="Y9" s="48">
        <v>44.177999999999997</v>
      </c>
      <c r="Z9" s="48">
        <v>44.404000000000003</v>
      </c>
      <c r="AA9" s="48">
        <v>44.610999999999997</v>
      </c>
      <c r="AB9" s="48">
        <v>44.798999999999999</v>
      </c>
      <c r="AC9" s="48">
        <v>44.966000000000001</v>
      </c>
      <c r="AD9" s="48">
        <v>45.106999999999999</v>
      </c>
      <c r="AE9" s="48">
        <v>45.213000000000001</v>
      </c>
      <c r="AF9" s="48">
        <v>45.283000000000001</v>
      </c>
      <c r="AG9" s="48">
        <v>45.317</v>
      </c>
      <c r="AH9" s="48">
        <v>45.323999999999998</v>
      </c>
      <c r="AI9" s="48">
        <v>45.305999999999997</v>
      </c>
      <c r="AJ9" s="48">
        <v>45.271000000000001</v>
      </c>
      <c r="AK9" s="48">
        <v>45.23</v>
      </c>
      <c r="AL9" s="48">
        <v>45.201000000000001</v>
      </c>
      <c r="AM9" s="48">
        <v>45.201000000000001</v>
      </c>
      <c r="AN9" s="48">
        <v>45.246000000000002</v>
      </c>
      <c r="AO9" s="48">
        <v>45.35</v>
      </c>
      <c r="AP9" s="48">
        <v>45.518999999999998</v>
      </c>
      <c r="AQ9" s="48">
        <v>45.762999999999998</v>
      </c>
      <c r="AR9" s="48">
        <v>46.093000000000004</v>
      </c>
      <c r="AS9" s="48">
        <v>46.521999999999998</v>
      </c>
      <c r="AT9" s="48">
        <v>47.058999999999997</v>
      </c>
      <c r="AU9" s="48">
        <v>47.701999999999998</v>
      </c>
      <c r="AV9" s="48">
        <v>48.44</v>
      </c>
      <c r="AW9" s="48">
        <v>49.262999999999998</v>
      </c>
      <c r="AX9" s="48">
        <v>50.164999999999999</v>
      </c>
      <c r="AY9" s="48">
        <v>51.143000000000001</v>
      </c>
      <c r="AZ9" s="48">
        <v>52.177</v>
      </c>
      <c r="BA9" s="48">
        <v>53.243000000000002</v>
      </c>
      <c r="BB9" s="48">
        <v>54.311</v>
      </c>
      <c r="BC9" s="48">
        <v>55.35</v>
      </c>
      <c r="BD9" s="48">
        <v>56.33</v>
      </c>
      <c r="BE9" s="48">
        <v>57.235999999999997</v>
      </c>
      <c r="BF9" s="48">
        <v>58.054000000000002</v>
      </c>
      <c r="BG9" s="48">
        <v>58.776000000000003</v>
      </c>
      <c r="BH9" s="48">
        <v>59.398000000000003</v>
      </c>
      <c r="BI9" s="48">
        <v>59.924999999999997</v>
      </c>
      <c r="BJ9" s="48">
        <v>60.378999999999998</v>
      </c>
      <c r="BK9" s="48">
        <v>60.781999999999996</v>
      </c>
      <c r="BL9" s="48">
        <v>61.146999999999998</v>
      </c>
      <c r="BM9" s="55">
        <f t="shared" si="0"/>
        <v>61.146999999999998</v>
      </c>
    </row>
    <row r="10" spans="1:66" x14ac:dyDescent="0.25">
      <c r="A10" s="48" t="s">
        <v>272</v>
      </c>
      <c r="B10" s="48" t="s">
        <v>517</v>
      </c>
      <c r="C10" s="48" t="s">
        <v>745</v>
      </c>
      <c r="D10" s="48" t="s">
        <v>744</v>
      </c>
      <c r="E10" s="48">
        <v>62.283000000000001</v>
      </c>
      <c r="F10" s="48">
        <v>63.301000000000002</v>
      </c>
      <c r="G10" s="48">
        <v>64.19</v>
      </c>
      <c r="H10" s="48">
        <v>64.914000000000001</v>
      </c>
      <c r="I10" s="48">
        <v>65.462999999999994</v>
      </c>
      <c r="J10" s="48">
        <v>65.849999999999994</v>
      </c>
      <c r="K10" s="48">
        <v>66.11</v>
      </c>
      <c r="L10" s="48">
        <v>66.304000000000002</v>
      </c>
      <c r="M10" s="48">
        <v>66.486999999999995</v>
      </c>
      <c r="N10" s="48">
        <v>66.688999999999993</v>
      </c>
      <c r="O10" s="48">
        <v>66.935000000000002</v>
      </c>
      <c r="P10" s="48">
        <v>67.236999999999995</v>
      </c>
      <c r="Q10" s="48">
        <v>67.581999999999994</v>
      </c>
      <c r="R10" s="48">
        <v>67.953000000000003</v>
      </c>
      <c r="S10" s="48">
        <v>68.343000000000004</v>
      </c>
      <c r="T10" s="48">
        <v>68.736000000000004</v>
      </c>
      <c r="U10" s="48">
        <v>69.11</v>
      </c>
      <c r="V10" s="48">
        <v>69.447999999999993</v>
      </c>
      <c r="W10" s="48">
        <v>69.742000000000004</v>
      </c>
      <c r="X10" s="48">
        <v>69.991</v>
      </c>
      <c r="Y10" s="48">
        <v>70.207999999999998</v>
      </c>
      <c r="Z10" s="48">
        <v>70.415999999999997</v>
      </c>
      <c r="AA10" s="48">
        <v>70.635000000000005</v>
      </c>
      <c r="AB10" s="48">
        <v>70.876000000000005</v>
      </c>
      <c r="AC10" s="48">
        <v>71.134</v>
      </c>
      <c r="AD10" s="48">
        <v>71.388000000000005</v>
      </c>
      <c r="AE10" s="48">
        <v>71.605000000000004</v>
      </c>
      <c r="AF10" s="48">
        <v>71.760000000000005</v>
      </c>
      <c r="AG10" s="48">
        <v>71.843000000000004</v>
      </c>
      <c r="AH10" s="48">
        <v>71.86</v>
      </c>
      <c r="AI10" s="48">
        <v>71.835999999999999</v>
      </c>
      <c r="AJ10" s="48">
        <v>71.802999999999997</v>
      </c>
      <c r="AK10" s="48">
        <v>71.802000000000007</v>
      </c>
      <c r="AL10" s="48">
        <v>71.86</v>
      </c>
      <c r="AM10" s="48">
        <v>71.992000000000004</v>
      </c>
      <c r="AN10" s="48">
        <v>72.204999999999998</v>
      </c>
      <c r="AO10" s="48">
        <v>72.495000000000005</v>
      </c>
      <c r="AP10" s="48">
        <v>72.837999999999994</v>
      </c>
      <c r="AQ10" s="48">
        <v>73.207999999999998</v>
      </c>
      <c r="AR10" s="48">
        <v>73.587000000000003</v>
      </c>
      <c r="AS10" s="48">
        <v>73.954999999999998</v>
      </c>
      <c r="AT10" s="48">
        <v>74.287999999999997</v>
      </c>
      <c r="AU10" s="48">
        <v>74.578999999999994</v>
      </c>
      <c r="AV10" s="48">
        <v>74.828000000000003</v>
      </c>
      <c r="AW10" s="48">
        <v>75.039000000000001</v>
      </c>
      <c r="AX10" s="48">
        <v>75.227999999999994</v>
      </c>
      <c r="AY10" s="48">
        <v>75.423000000000002</v>
      </c>
      <c r="AZ10" s="48">
        <v>75.646000000000001</v>
      </c>
      <c r="BA10" s="48">
        <v>75.912000000000006</v>
      </c>
      <c r="BB10" s="48">
        <v>76.221000000000004</v>
      </c>
      <c r="BC10" s="48">
        <v>76.561999999999998</v>
      </c>
      <c r="BD10" s="48">
        <v>76.914000000000001</v>
      </c>
      <c r="BE10" s="48">
        <v>77.251999999999995</v>
      </c>
      <c r="BF10" s="48">
        <v>77.554000000000002</v>
      </c>
      <c r="BG10" s="48">
        <v>77.813000000000002</v>
      </c>
      <c r="BH10" s="48">
        <v>78.025000000000006</v>
      </c>
      <c r="BI10" s="48">
        <v>78.194000000000003</v>
      </c>
      <c r="BJ10" s="48">
        <v>78.332999999999998</v>
      </c>
      <c r="BK10" s="48">
        <v>78.457999999999998</v>
      </c>
      <c r="BL10" s="48">
        <v>78.572999999999993</v>
      </c>
      <c r="BM10" s="55">
        <f t="shared" si="0"/>
        <v>78.572999999999993</v>
      </c>
    </row>
    <row r="11" spans="1:66" x14ac:dyDescent="0.25">
      <c r="A11" s="48" t="s">
        <v>615</v>
      </c>
      <c r="B11" s="48" t="s">
        <v>616</v>
      </c>
      <c r="C11" s="48" t="s">
        <v>745</v>
      </c>
      <c r="D11" s="48" t="s">
        <v>744</v>
      </c>
      <c r="BM11" s="55">
        <f t="shared" si="0"/>
        <v>0</v>
      </c>
    </row>
    <row r="12" spans="1:66" x14ac:dyDescent="0.25">
      <c r="A12" s="48" t="s">
        <v>721</v>
      </c>
      <c r="B12" s="48" t="s">
        <v>720</v>
      </c>
      <c r="C12" s="48" t="s">
        <v>745</v>
      </c>
      <c r="D12" s="48" t="s">
        <v>744</v>
      </c>
      <c r="E12" s="48">
        <v>46.546909113886386</v>
      </c>
      <c r="F12" s="48">
        <v>47.141620393859924</v>
      </c>
      <c r="G12" s="48">
        <v>47.731782355018069</v>
      </c>
      <c r="H12" s="48">
        <v>48.320433272839679</v>
      </c>
      <c r="I12" s="48">
        <v>48.910019198408996</v>
      </c>
      <c r="J12" s="48">
        <v>49.496477233863054</v>
      </c>
      <c r="K12" s="48">
        <v>50.072948880113749</v>
      </c>
      <c r="L12" s="48">
        <v>50.634412452924764</v>
      </c>
      <c r="M12" s="48">
        <v>51.182099338877563</v>
      </c>
      <c r="N12" s="48">
        <v>51.72202261210294</v>
      </c>
      <c r="O12" s="48">
        <v>52.264210920401695</v>
      </c>
      <c r="P12" s="48">
        <v>52.822932284728473</v>
      </c>
      <c r="Q12" s="48">
        <v>53.406886494341549</v>
      </c>
      <c r="R12" s="48">
        <v>54.015855168141428</v>
      </c>
      <c r="S12" s="48">
        <v>54.642867238296191</v>
      </c>
      <c r="T12" s="48">
        <v>55.277987677993053</v>
      </c>
      <c r="U12" s="48">
        <v>55.909611638449633</v>
      </c>
      <c r="V12" s="48">
        <v>56.528075496328697</v>
      </c>
      <c r="W12" s="48">
        <v>57.133897989379861</v>
      </c>
      <c r="X12" s="48">
        <v>57.734859343716259</v>
      </c>
      <c r="Y12" s="48">
        <v>58.345022307722907</v>
      </c>
      <c r="Z12" s="48">
        <v>58.977358072456965</v>
      </c>
      <c r="AA12" s="48">
        <v>59.635997515328789</v>
      </c>
      <c r="AB12" s="48">
        <v>60.316277372487086</v>
      </c>
      <c r="AC12" s="48">
        <v>61.003762096818413</v>
      </c>
      <c r="AD12" s="48">
        <v>61.676816261905913</v>
      </c>
      <c r="AE12" s="48">
        <v>62.31411961091252</v>
      </c>
      <c r="AF12" s="48">
        <v>62.901346973447438</v>
      </c>
      <c r="AG12" s="48">
        <v>63.429688101171728</v>
      </c>
      <c r="AH12" s="48">
        <v>63.898979958516719</v>
      </c>
      <c r="AI12" s="48">
        <v>64.351577291955763</v>
      </c>
      <c r="AJ12" s="48">
        <v>64.736340519468328</v>
      </c>
      <c r="AK12" s="48">
        <v>65.043852735952726</v>
      </c>
      <c r="AL12" s="48">
        <v>65.414907069959497</v>
      </c>
      <c r="AM12" s="48">
        <v>65.785653173550472</v>
      </c>
      <c r="AN12" s="48">
        <v>66.196100047386224</v>
      </c>
      <c r="AO12" s="48">
        <v>66.554103000472935</v>
      </c>
      <c r="AP12" s="48">
        <v>66.897144780523604</v>
      </c>
      <c r="AQ12" s="48">
        <v>67.21809146121015</v>
      </c>
      <c r="AR12" s="48">
        <v>67.517689002140429</v>
      </c>
      <c r="AS12" s="48">
        <v>67.800591448437387</v>
      </c>
      <c r="AT12" s="48">
        <v>68.072518635136362</v>
      </c>
      <c r="AU12" s="48">
        <v>68.340246320374789</v>
      </c>
      <c r="AV12" s="48">
        <v>68.610505611011902</v>
      </c>
      <c r="AW12" s="48">
        <v>68.886187759395938</v>
      </c>
      <c r="AX12" s="48">
        <v>69.164682959313012</v>
      </c>
      <c r="AY12" s="48">
        <v>69.439459383300544</v>
      </c>
      <c r="AZ12" s="48">
        <v>69.701555289513522</v>
      </c>
      <c r="BA12" s="48">
        <v>69.942173872330429</v>
      </c>
      <c r="BB12" s="48">
        <v>70.15756008486234</v>
      </c>
      <c r="BC12" s="48">
        <v>70.349916421009624</v>
      </c>
      <c r="BD12" s="48">
        <v>70.528761679494806</v>
      </c>
      <c r="BE12" s="48">
        <v>70.703797797071417</v>
      </c>
      <c r="BF12" s="48">
        <v>70.88221770243868</v>
      </c>
      <c r="BG12" s="48">
        <v>71.064268770176199</v>
      </c>
      <c r="BH12" s="48">
        <v>71.249570968931835</v>
      </c>
      <c r="BI12" s="48">
        <v>71.436547174907361</v>
      </c>
      <c r="BJ12" s="48">
        <v>71.622670425494121</v>
      </c>
      <c r="BK12" s="48">
        <v>71.807075107542246</v>
      </c>
      <c r="BL12" s="48">
        <v>71.989709367028169</v>
      </c>
      <c r="BM12" s="55">
        <f t="shared" si="0"/>
        <v>71.989709367028169</v>
      </c>
    </row>
    <row r="13" spans="1:66" x14ac:dyDescent="0.25">
      <c r="A13" s="48" t="s">
        <v>151</v>
      </c>
      <c r="B13" s="48" t="s">
        <v>516</v>
      </c>
      <c r="C13" s="48" t="s">
        <v>745</v>
      </c>
      <c r="D13" s="48" t="s">
        <v>744</v>
      </c>
      <c r="E13" s="48">
        <v>51.536999999999999</v>
      </c>
      <c r="F13" s="48">
        <v>52.56</v>
      </c>
      <c r="G13" s="48">
        <v>53.573</v>
      </c>
      <c r="H13" s="48">
        <v>54.572000000000003</v>
      </c>
      <c r="I13" s="48">
        <v>55.555</v>
      </c>
      <c r="J13" s="48">
        <v>56.523000000000003</v>
      </c>
      <c r="K13" s="48">
        <v>57.481999999999999</v>
      </c>
      <c r="L13" s="48">
        <v>58.432000000000002</v>
      </c>
      <c r="M13" s="48">
        <v>59.375</v>
      </c>
      <c r="N13" s="48">
        <v>60.304000000000002</v>
      </c>
      <c r="O13" s="48">
        <v>61.215000000000003</v>
      </c>
      <c r="P13" s="48">
        <v>62.098999999999997</v>
      </c>
      <c r="Q13" s="48">
        <v>62.948999999999998</v>
      </c>
      <c r="R13" s="48">
        <v>63.759</v>
      </c>
      <c r="S13" s="48">
        <v>64.525000000000006</v>
      </c>
      <c r="T13" s="48">
        <v>65.244</v>
      </c>
      <c r="U13" s="48">
        <v>65.915999999999997</v>
      </c>
      <c r="V13" s="48">
        <v>66.545000000000002</v>
      </c>
      <c r="W13" s="48">
        <v>67.137</v>
      </c>
      <c r="X13" s="48">
        <v>67.691999999999993</v>
      </c>
      <c r="Y13" s="48">
        <v>68.212999999999994</v>
      </c>
      <c r="Z13" s="48">
        <v>68.700999999999993</v>
      </c>
      <c r="AA13" s="48">
        <v>69.158000000000001</v>
      </c>
      <c r="AB13" s="48">
        <v>69.584999999999994</v>
      </c>
      <c r="AC13" s="48">
        <v>69.986000000000004</v>
      </c>
      <c r="AD13" s="48">
        <v>70.363</v>
      </c>
      <c r="AE13" s="48">
        <v>70.716999999999999</v>
      </c>
      <c r="AF13" s="48">
        <v>71.049000000000007</v>
      </c>
      <c r="AG13" s="48">
        <v>71.361000000000004</v>
      </c>
      <c r="AH13" s="48">
        <v>71.656999999999996</v>
      </c>
      <c r="AI13" s="48">
        <v>71.938999999999993</v>
      </c>
      <c r="AJ13" s="48">
        <v>72.207999999999998</v>
      </c>
      <c r="AK13" s="48">
        <v>72.465999999999994</v>
      </c>
      <c r="AL13" s="48">
        <v>72.715000000000003</v>
      </c>
      <c r="AM13" s="48">
        <v>72.956999999999994</v>
      </c>
      <c r="AN13" s="48">
        <v>73.194000000000003</v>
      </c>
      <c r="AO13" s="48">
        <v>73.427999999999997</v>
      </c>
      <c r="AP13" s="48">
        <v>73.656999999999996</v>
      </c>
      <c r="AQ13" s="48">
        <v>73.882999999999996</v>
      </c>
      <c r="AR13" s="48">
        <v>74.105999999999995</v>
      </c>
      <c r="AS13" s="48">
        <v>74.326999999999998</v>
      </c>
      <c r="AT13" s="48">
        <v>74.543999999999997</v>
      </c>
      <c r="AU13" s="48">
        <v>74.757999999999996</v>
      </c>
      <c r="AV13" s="48">
        <v>74.968000000000004</v>
      </c>
      <c r="AW13" s="48">
        <v>75.174000000000007</v>
      </c>
      <c r="AX13" s="48">
        <v>75.376000000000005</v>
      </c>
      <c r="AY13" s="48">
        <v>75.572999999999993</v>
      </c>
      <c r="AZ13" s="48">
        <v>75.766999999999996</v>
      </c>
      <c r="BA13" s="48">
        <v>75.956999999999994</v>
      </c>
      <c r="BB13" s="48">
        <v>76.144999999999996</v>
      </c>
      <c r="BC13" s="48">
        <v>76.331999999999994</v>
      </c>
      <c r="BD13" s="48">
        <v>76.521000000000001</v>
      </c>
      <c r="BE13" s="48">
        <v>76.710999999999999</v>
      </c>
      <c r="BF13" s="48">
        <v>76.903000000000006</v>
      </c>
      <c r="BG13" s="48">
        <v>77.094999999999999</v>
      </c>
      <c r="BH13" s="48">
        <v>77.284999999999997</v>
      </c>
      <c r="BI13" s="48">
        <v>77.47</v>
      </c>
      <c r="BJ13" s="48">
        <v>77.647000000000006</v>
      </c>
      <c r="BK13" s="48">
        <v>77.813999999999993</v>
      </c>
      <c r="BL13" s="48">
        <v>77.971999999999994</v>
      </c>
      <c r="BM13" s="55">
        <f t="shared" si="0"/>
        <v>77.971999999999994</v>
      </c>
    </row>
    <row r="14" spans="1:66" x14ac:dyDescent="0.25">
      <c r="A14" s="48" t="s">
        <v>218</v>
      </c>
      <c r="B14" s="48" t="s">
        <v>515</v>
      </c>
      <c r="C14" s="48" t="s">
        <v>745</v>
      </c>
      <c r="D14" s="48" t="s">
        <v>744</v>
      </c>
      <c r="E14" s="48">
        <v>65.055000000000007</v>
      </c>
      <c r="F14" s="48">
        <v>65.176000000000002</v>
      </c>
      <c r="G14" s="48">
        <v>65.269000000000005</v>
      </c>
      <c r="H14" s="48">
        <v>65.347999999999999</v>
      </c>
      <c r="I14" s="48">
        <v>65.426000000000002</v>
      </c>
      <c r="J14" s="48">
        <v>65.518000000000001</v>
      </c>
      <c r="K14" s="48">
        <v>65.64</v>
      </c>
      <c r="L14" s="48">
        <v>65.796000000000006</v>
      </c>
      <c r="M14" s="48">
        <v>65.989000000000004</v>
      </c>
      <c r="N14" s="48">
        <v>66.218999999999994</v>
      </c>
      <c r="O14" s="48">
        <v>66.483000000000004</v>
      </c>
      <c r="P14" s="48">
        <v>66.774000000000001</v>
      </c>
      <c r="Q14" s="48">
        <v>67.078000000000003</v>
      </c>
      <c r="R14" s="48">
        <v>67.382999999999996</v>
      </c>
      <c r="S14" s="48">
        <v>67.686000000000007</v>
      </c>
      <c r="T14" s="48">
        <v>67.984999999999999</v>
      </c>
      <c r="U14" s="48">
        <v>68.283000000000001</v>
      </c>
      <c r="V14" s="48">
        <v>68.584999999999994</v>
      </c>
      <c r="W14" s="48">
        <v>68.891000000000005</v>
      </c>
      <c r="X14" s="48">
        <v>69.197000000000003</v>
      </c>
      <c r="Y14" s="48">
        <v>69.495999999999995</v>
      </c>
      <c r="Z14" s="48">
        <v>69.777000000000001</v>
      </c>
      <c r="AA14" s="48">
        <v>70.033000000000001</v>
      </c>
      <c r="AB14" s="48">
        <v>70.262</v>
      </c>
      <c r="AC14" s="48">
        <v>70.465999999999994</v>
      </c>
      <c r="AD14" s="48">
        <v>70.650000000000006</v>
      </c>
      <c r="AE14" s="48">
        <v>70.825000000000003</v>
      </c>
      <c r="AF14" s="48">
        <v>71.001000000000005</v>
      </c>
      <c r="AG14" s="48">
        <v>71.186000000000007</v>
      </c>
      <c r="AH14" s="48">
        <v>71.384</v>
      </c>
      <c r="AI14" s="48">
        <v>71.593999999999994</v>
      </c>
      <c r="AJ14" s="48">
        <v>71.813000000000002</v>
      </c>
      <c r="AK14" s="48">
        <v>72.031999999999996</v>
      </c>
      <c r="AL14" s="48">
        <v>72.245999999999995</v>
      </c>
      <c r="AM14" s="48">
        <v>72.453000000000003</v>
      </c>
      <c r="AN14" s="48">
        <v>72.650999999999996</v>
      </c>
      <c r="AO14" s="48">
        <v>72.843000000000004</v>
      </c>
      <c r="AP14" s="48">
        <v>73.028999999999996</v>
      </c>
      <c r="AQ14" s="48">
        <v>73.212999999999994</v>
      </c>
      <c r="AR14" s="48">
        <v>73.396000000000001</v>
      </c>
      <c r="AS14" s="48">
        <v>73.575999999999993</v>
      </c>
      <c r="AT14" s="48">
        <v>73.754999999999995</v>
      </c>
      <c r="AU14" s="48">
        <v>73.932000000000002</v>
      </c>
      <c r="AV14" s="48">
        <v>74.106999999999999</v>
      </c>
      <c r="AW14" s="48">
        <v>74.28</v>
      </c>
      <c r="AX14" s="48">
        <v>74.450999999999993</v>
      </c>
      <c r="AY14" s="48">
        <v>74.62</v>
      </c>
      <c r="AZ14" s="48">
        <v>74.787000000000006</v>
      </c>
      <c r="BA14" s="48">
        <v>74.951999999999998</v>
      </c>
      <c r="BB14" s="48">
        <v>75.116</v>
      </c>
      <c r="BC14" s="48">
        <v>75.278000000000006</v>
      </c>
      <c r="BD14" s="48">
        <v>75.438999999999993</v>
      </c>
      <c r="BE14" s="48">
        <v>75.597999999999999</v>
      </c>
      <c r="BF14" s="48">
        <v>75.756</v>
      </c>
      <c r="BG14" s="48">
        <v>75.912999999999997</v>
      </c>
      <c r="BH14" s="48">
        <v>76.067999999999998</v>
      </c>
      <c r="BI14" s="48">
        <v>76.221000000000004</v>
      </c>
      <c r="BJ14" s="48">
        <v>76.372</v>
      </c>
      <c r="BK14" s="48">
        <v>76.52</v>
      </c>
      <c r="BL14" s="48">
        <v>76.667000000000002</v>
      </c>
      <c r="BM14" s="55">
        <f t="shared" si="0"/>
        <v>76.667000000000002</v>
      </c>
    </row>
    <row r="15" spans="1:66" x14ac:dyDescent="0.25">
      <c r="A15" s="48" t="s">
        <v>135</v>
      </c>
      <c r="B15" s="48" t="s">
        <v>514</v>
      </c>
      <c r="C15" s="48" t="s">
        <v>745</v>
      </c>
      <c r="D15" s="48" t="s">
        <v>744</v>
      </c>
      <c r="E15" s="48">
        <v>65.971999999999994</v>
      </c>
      <c r="F15" s="48">
        <v>66.403000000000006</v>
      </c>
      <c r="G15" s="48">
        <v>66.837999999999994</v>
      </c>
      <c r="H15" s="48">
        <v>67.277000000000001</v>
      </c>
      <c r="I15" s="48">
        <v>67.715999999999994</v>
      </c>
      <c r="J15" s="48">
        <v>68.153000000000006</v>
      </c>
      <c r="K15" s="48">
        <v>68.587999999999994</v>
      </c>
      <c r="L15" s="48">
        <v>69.016000000000005</v>
      </c>
      <c r="M15" s="48">
        <v>69.427000000000007</v>
      </c>
      <c r="N15" s="48">
        <v>69.808999999999997</v>
      </c>
      <c r="O15" s="48">
        <v>70.144000000000005</v>
      </c>
      <c r="P15" s="48">
        <v>70.412000000000006</v>
      </c>
      <c r="Q15" s="48">
        <v>70.605000000000004</v>
      </c>
      <c r="R15" s="48">
        <v>70.722999999999999</v>
      </c>
      <c r="S15" s="48">
        <v>70.775000000000006</v>
      </c>
      <c r="T15" s="48">
        <v>70.783000000000001</v>
      </c>
      <c r="U15" s="48">
        <v>70.783000000000001</v>
      </c>
      <c r="V15" s="48">
        <v>70.798000000000002</v>
      </c>
      <c r="W15" s="48">
        <v>70.837999999999994</v>
      </c>
      <c r="X15" s="48">
        <v>70.897000000000006</v>
      </c>
      <c r="Y15" s="48">
        <v>70.936999999999998</v>
      </c>
      <c r="Z15" s="48">
        <v>70.91</v>
      </c>
      <c r="AA15" s="48">
        <v>70.775999999999996</v>
      </c>
      <c r="AB15" s="48">
        <v>70.519000000000005</v>
      </c>
      <c r="AC15" s="48">
        <v>70.150000000000006</v>
      </c>
      <c r="AD15" s="48">
        <v>69.697999999999993</v>
      </c>
      <c r="AE15" s="48">
        <v>69.204999999999998</v>
      </c>
      <c r="AF15" s="48">
        <v>68.731999999999999</v>
      </c>
      <c r="AG15" s="48">
        <v>68.331999999999994</v>
      </c>
      <c r="AH15" s="48">
        <v>68.037999999999997</v>
      </c>
      <c r="AI15" s="48">
        <v>67.879000000000005</v>
      </c>
      <c r="AJ15" s="48">
        <v>67.87</v>
      </c>
      <c r="AK15" s="48">
        <v>67.989999999999995</v>
      </c>
      <c r="AL15" s="48">
        <v>68.218000000000004</v>
      </c>
      <c r="AM15" s="48">
        <v>68.537999999999997</v>
      </c>
      <c r="AN15" s="48">
        <v>68.938000000000002</v>
      </c>
      <c r="AO15" s="48">
        <v>69.403999999999996</v>
      </c>
      <c r="AP15" s="48">
        <v>69.912000000000006</v>
      </c>
      <c r="AQ15" s="48">
        <v>70.433999999999997</v>
      </c>
      <c r="AR15" s="48">
        <v>70.944000000000003</v>
      </c>
      <c r="AS15" s="48">
        <v>71.409000000000006</v>
      </c>
      <c r="AT15" s="48">
        <v>71.8</v>
      </c>
      <c r="AU15" s="48">
        <v>72.111999999999995</v>
      </c>
      <c r="AV15" s="48">
        <v>72.347999999999999</v>
      </c>
      <c r="AW15" s="48">
        <v>72.513000000000005</v>
      </c>
      <c r="AX15" s="48">
        <v>72.626000000000005</v>
      </c>
      <c r="AY15" s="48">
        <v>72.715999999999994</v>
      </c>
      <c r="AZ15" s="48">
        <v>72.814999999999998</v>
      </c>
      <c r="BA15" s="48">
        <v>72.945999999999998</v>
      </c>
      <c r="BB15" s="48">
        <v>73.117999999999995</v>
      </c>
      <c r="BC15" s="48">
        <v>73.331000000000003</v>
      </c>
      <c r="BD15" s="48">
        <v>73.572000000000003</v>
      </c>
      <c r="BE15" s="48">
        <v>73.819999999999993</v>
      </c>
      <c r="BF15" s="48">
        <v>74.055999999999997</v>
      </c>
      <c r="BG15" s="48">
        <v>74.272999999999996</v>
      </c>
      <c r="BH15" s="48">
        <v>74.466999999999999</v>
      </c>
      <c r="BI15" s="48">
        <v>74.64</v>
      </c>
      <c r="BJ15" s="48">
        <v>74.796999999999997</v>
      </c>
      <c r="BK15" s="48">
        <v>74.944999999999993</v>
      </c>
      <c r="BL15" s="48">
        <v>75.087000000000003</v>
      </c>
      <c r="BM15" s="55">
        <f t="shared" si="0"/>
        <v>75.087000000000003</v>
      </c>
    </row>
    <row r="16" spans="1:66" x14ac:dyDescent="0.25">
      <c r="A16" s="48" t="s">
        <v>619</v>
      </c>
      <c r="B16" s="48" t="s">
        <v>620</v>
      </c>
      <c r="C16" s="48" t="s">
        <v>745</v>
      </c>
      <c r="D16" s="48" t="s">
        <v>744</v>
      </c>
      <c r="BM16" s="55">
        <f t="shared" si="0"/>
        <v>0</v>
      </c>
    </row>
    <row r="17" spans="1:65" x14ac:dyDescent="0.25">
      <c r="A17" s="48" t="s">
        <v>191</v>
      </c>
      <c r="B17" s="48" t="s">
        <v>614</v>
      </c>
      <c r="C17" s="48" t="s">
        <v>745</v>
      </c>
      <c r="D17" s="48" t="s">
        <v>744</v>
      </c>
      <c r="E17" s="48">
        <v>61.968000000000004</v>
      </c>
      <c r="F17" s="48">
        <v>62.523000000000003</v>
      </c>
      <c r="G17" s="48">
        <v>63.048999999999999</v>
      </c>
      <c r="H17" s="48">
        <v>63.54</v>
      </c>
      <c r="I17" s="48">
        <v>63.991999999999997</v>
      </c>
      <c r="J17" s="48">
        <v>64.400999999999996</v>
      </c>
      <c r="K17" s="48">
        <v>64.762</v>
      </c>
      <c r="L17" s="48">
        <v>65.081000000000003</v>
      </c>
      <c r="M17" s="48">
        <v>65.363</v>
      </c>
      <c r="N17" s="48">
        <v>65.616</v>
      </c>
      <c r="O17" s="48">
        <v>65.846999999999994</v>
      </c>
      <c r="P17" s="48">
        <v>66.066000000000003</v>
      </c>
      <c r="Q17" s="48">
        <v>66.28</v>
      </c>
      <c r="R17" s="48">
        <v>66.498000000000005</v>
      </c>
      <c r="S17" s="48">
        <v>66.727000000000004</v>
      </c>
      <c r="T17" s="48">
        <v>66.974999999999994</v>
      </c>
      <c r="U17" s="48">
        <v>67.244</v>
      </c>
      <c r="V17" s="48">
        <v>67.533000000000001</v>
      </c>
      <c r="W17" s="48">
        <v>67.837000000000003</v>
      </c>
      <c r="X17" s="48">
        <v>68.153999999999996</v>
      </c>
      <c r="Y17" s="48">
        <v>68.481999999999999</v>
      </c>
      <c r="Z17" s="48">
        <v>68.817999999999998</v>
      </c>
      <c r="AA17" s="48">
        <v>69.156000000000006</v>
      </c>
      <c r="AB17" s="48">
        <v>69.491</v>
      </c>
      <c r="AC17" s="48">
        <v>69.819999999999993</v>
      </c>
      <c r="AD17" s="48">
        <v>70.137</v>
      </c>
      <c r="AE17" s="48">
        <v>70.44</v>
      </c>
      <c r="AF17" s="48">
        <v>70.727999999999994</v>
      </c>
      <c r="AG17" s="48">
        <v>71.004000000000005</v>
      </c>
      <c r="AH17" s="48">
        <v>71.266999999999996</v>
      </c>
      <c r="AI17" s="48">
        <v>71.52</v>
      </c>
      <c r="AJ17" s="48">
        <v>71.765000000000001</v>
      </c>
      <c r="AK17" s="48">
        <v>72.006</v>
      </c>
      <c r="AL17" s="48">
        <v>72.247</v>
      </c>
      <c r="AM17" s="48">
        <v>72.489000000000004</v>
      </c>
      <c r="AN17" s="48">
        <v>72.731999999999999</v>
      </c>
      <c r="AO17" s="48">
        <v>72.977000000000004</v>
      </c>
      <c r="AP17" s="48">
        <v>73.221999999999994</v>
      </c>
      <c r="AQ17" s="48">
        <v>73.465000000000003</v>
      </c>
      <c r="AR17" s="48">
        <v>73.704999999999998</v>
      </c>
      <c r="AS17" s="48">
        <v>73.94</v>
      </c>
      <c r="AT17" s="48">
        <v>74.171000000000006</v>
      </c>
      <c r="AU17" s="48">
        <v>74.394999999999996</v>
      </c>
      <c r="AV17" s="48">
        <v>74.613</v>
      </c>
      <c r="AW17" s="48">
        <v>74.820999999999998</v>
      </c>
      <c r="AX17" s="48">
        <v>75.019000000000005</v>
      </c>
      <c r="AY17" s="48">
        <v>75.203999999999994</v>
      </c>
      <c r="AZ17" s="48">
        <v>75.376000000000005</v>
      </c>
      <c r="BA17" s="48">
        <v>75.534999999999997</v>
      </c>
      <c r="BB17" s="48">
        <v>75.683000000000007</v>
      </c>
      <c r="BC17" s="48">
        <v>75.822999999999993</v>
      </c>
      <c r="BD17" s="48">
        <v>75.956000000000003</v>
      </c>
      <c r="BE17" s="48">
        <v>76.087000000000003</v>
      </c>
      <c r="BF17" s="48">
        <v>76.218000000000004</v>
      </c>
      <c r="BG17" s="48">
        <v>76.349000000000004</v>
      </c>
      <c r="BH17" s="48">
        <v>76.483000000000004</v>
      </c>
      <c r="BI17" s="48">
        <v>76.617000000000004</v>
      </c>
      <c r="BJ17" s="48">
        <v>76.751999999999995</v>
      </c>
      <c r="BK17" s="48">
        <v>76.885000000000005</v>
      </c>
      <c r="BL17" s="48">
        <v>77.016000000000005</v>
      </c>
      <c r="BM17" s="55">
        <f t="shared" si="0"/>
        <v>77.016000000000005</v>
      </c>
    </row>
    <row r="18" spans="1:65" x14ac:dyDescent="0.25">
      <c r="A18" s="48" t="s">
        <v>231</v>
      </c>
      <c r="B18" s="48" t="s">
        <v>513</v>
      </c>
      <c r="C18" s="48" t="s">
        <v>745</v>
      </c>
      <c r="D18" s="48" t="s">
        <v>744</v>
      </c>
      <c r="E18" s="48">
        <v>70.817073170731717</v>
      </c>
      <c r="F18" s="48">
        <v>70.973170731707327</v>
      </c>
      <c r="G18" s="48">
        <v>70.942439024390254</v>
      </c>
      <c r="H18" s="48">
        <v>70.911707317073194</v>
      </c>
      <c r="I18" s="48">
        <v>70.880975609756106</v>
      </c>
      <c r="J18" s="48">
        <v>70.850243902439033</v>
      </c>
      <c r="K18" s="48">
        <v>70.819512195121959</v>
      </c>
      <c r="L18" s="48">
        <v>70.869268292682932</v>
      </c>
      <c r="M18" s="48">
        <v>70.919024390243919</v>
      </c>
      <c r="N18" s="48">
        <v>70.968780487804878</v>
      </c>
      <c r="O18" s="48">
        <v>71.018536585365865</v>
      </c>
      <c r="P18" s="48">
        <v>71.068292682926838</v>
      </c>
      <c r="Q18" s="48">
        <v>71.457560975609766</v>
      </c>
      <c r="R18" s="48">
        <v>71.846829268292694</v>
      </c>
      <c r="S18" s="48">
        <v>72.236097560975622</v>
      </c>
      <c r="T18" s="48">
        <v>72.62536585365855</v>
      </c>
      <c r="U18" s="48">
        <v>73.014634146341479</v>
      </c>
      <c r="V18" s="48">
        <v>73.344390243902438</v>
      </c>
      <c r="W18" s="48">
        <v>73.674146341463413</v>
      </c>
      <c r="X18" s="48">
        <v>74.003902439024415</v>
      </c>
      <c r="Y18" s="48">
        <v>74.333658536585361</v>
      </c>
      <c r="Z18" s="48">
        <v>74.663414634146349</v>
      </c>
      <c r="AA18" s="48">
        <v>74.904878048780503</v>
      </c>
      <c r="AB18" s="48">
        <v>75.146341463414643</v>
      </c>
      <c r="AC18" s="48">
        <v>75.387804878048797</v>
      </c>
      <c r="AD18" s="48">
        <v>75.629268292682937</v>
      </c>
      <c r="AE18" s="48">
        <v>75.870731707317091</v>
      </c>
      <c r="AF18" s="48">
        <v>76.151707317073175</v>
      </c>
      <c r="AG18" s="48">
        <v>76.432682926829287</v>
      </c>
      <c r="AH18" s="48">
        <v>76.71365853658537</v>
      </c>
      <c r="AI18" s="48">
        <v>76.994634146341468</v>
      </c>
      <c r="AJ18" s="48">
        <v>77.27560975609758</v>
      </c>
      <c r="AK18" s="48">
        <v>77.378048780487816</v>
      </c>
      <c r="AL18" s="48">
        <v>77.878048780487816</v>
      </c>
      <c r="AM18" s="48">
        <v>77.878048780487816</v>
      </c>
      <c r="AN18" s="48">
        <v>77.82926829268294</v>
      </c>
      <c r="AO18" s="48">
        <v>78.078048780487819</v>
      </c>
      <c r="AP18" s="48">
        <v>78.480487804878052</v>
      </c>
      <c r="AQ18" s="48">
        <v>78.631707317073179</v>
      </c>
      <c r="AR18" s="48">
        <v>78.931707317073176</v>
      </c>
      <c r="AS18" s="48">
        <v>79.234146341463429</v>
      </c>
      <c r="AT18" s="48">
        <v>79.634146341463421</v>
      </c>
      <c r="AU18" s="48">
        <v>79.936585365853674</v>
      </c>
      <c r="AV18" s="48">
        <v>80.239024390243912</v>
      </c>
      <c r="AW18" s="48">
        <v>80.490243902439033</v>
      </c>
      <c r="AX18" s="48">
        <v>80.841463414634148</v>
      </c>
      <c r="AY18" s="48">
        <v>81.041463414634151</v>
      </c>
      <c r="AZ18" s="48">
        <v>81.292682926829272</v>
      </c>
      <c r="BA18" s="48">
        <v>81.395121951219522</v>
      </c>
      <c r="BB18" s="48">
        <v>81.543902439024407</v>
      </c>
      <c r="BC18" s="48">
        <v>81.695121951219534</v>
      </c>
      <c r="BD18" s="48">
        <v>81.895121951219508</v>
      </c>
      <c r="BE18" s="48">
        <v>82.046341463414635</v>
      </c>
      <c r="BF18" s="48">
        <v>82.148780487804885</v>
      </c>
      <c r="BG18" s="48">
        <v>82.3</v>
      </c>
      <c r="BH18" s="48">
        <v>82.4</v>
      </c>
      <c r="BI18" s="48">
        <v>82.448780487804896</v>
      </c>
      <c r="BJ18" s="48">
        <v>82.5</v>
      </c>
      <c r="BK18" s="48">
        <v>82.748780487804893</v>
      </c>
      <c r="BL18" s="48">
        <v>82.9</v>
      </c>
      <c r="BM18" s="55">
        <f t="shared" si="0"/>
        <v>82.9</v>
      </c>
    </row>
    <row r="19" spans="1:65" x14ac:dyDescent="0.25">
      <c r="A19" s="48" t="s">
        <v>285</v>
      </c>
      <c r="B19" s="48" t="s">
        <v>512</v>
      </c>
      <c r="C19" s="48" t="s">
        <v>745</v>
      </c>
      <c r="D19" s="48" t="s">
        <v>744</v>
      </c>
      <c r="E19" s="48">
        <v>68.585609756097568</v>
      </c>
      <c r="F19" s="48">
        <v>69.577317073170747</v>
      </c>
      <c r="G19" s="48">
        <v>69.309512195121968</v>
      </c>
      <c r="H19" s="48">
        <v>69.443658536585389</v>
      </c>
      <c r="I19" s="48">
        <v>69.921951219512209</v>
      </c>
      <c r="J19" s="48">
        <v>69.722195121951216</v>
      </c>
      <c r="K19" s="48">
        <v>70.045853658536586</v>
      </c>
      <c r="L19" s="48">
        <v>69.917804878048784</v>
      </c>
      <c r="M19" s="48">
        <v>70.057560975609761</v>
      </c>
      <c r="N19" s="48">
        <v>69.833170731707327</v>
      </c>
      <c r="O19" s="48">
        <v>69.91463414634147</v>
      </c>
      <c r="P19" s="48">
        <v>70.114634146341473</v>
      </c>
      <c r="Q19" s="48">
        <v>70.463414634146346</v>
      </c>
      <c r="R19" s="48">
        <v>71.014634146341464</v>
      </c>
      <c r="S19" s="48">
        <v>71.012195121951223</v>
      </c>
      <c r="T19" s="48">
        <v>71.114634146341487</v>
      </c>
      <c r="U19" s="48">
        <v>71.565853658536582</v>
      </c>
      <c r="V19" s="48">
        <v>71.91463414634147</v>
      </c>
      <c r="W19" s="48">
        <v>72.012195121951223</v>
      </c>
      <c r="X19" s="48">
        <v>72.312195121951234</v>
      </c>
      <c r="Y19" s="48">
        <v>72.463414634146346</v>
      </c>
      <c r="Z19" s="48">
        <v>72.81219512195122</v>
      </c>
      <c r="AA19" s="48">
        <v>72.960975609756105</v>
      </c>
      <c r="AB19" s="48">
        <v>73.012195121951237</v>
      </c>
      <c r="AC19" s="48">
        <v>73.612195121951231</v>
      </c>
      <c r="AD19" s="48">
        <v>73.814634146341476</v>
      </c>
      <c r="AE19" s="48">
        <v>74.317073170731717</v>
      </c>
      <c r="AF19" s="48">
        <v>74.768292682926841</v>
      </c>
      <c r="AG19" s="48">
        <v>75.217073170731709</v>
      </c>
      <c r="AH19" s="48">
        <v>75.265853658536599</v>
      </c>
      <c r="AI19" s="48">
        <v>75.568292682926852</v>
      </c>
      <c r="AJ19" s="48">
        <v>75.6170731707317</v>
      </c>
      <c r="AK19" s="48">
        <v>75.817073170731717</v>
      </c>
      <c r="AL19" s="48">
        <v>76.068292682926838</v>
      </c>
      <c r="AM19" s="48">
        <v>76.419512195121953</v>
      </c>
      <c r="AN19" s="48">
        <v>76.668292682926847</v>
      </c>
      <c r="AO19" s="48">
        <v>76.870731707317077</v>
      </c>
      <c r="AP19" s="48">
        <v>77.319512195121959</v>
      </c>
      <c r="AQ19" s="48">
        <v>77.670731707317088</v>
      </c>
      <c r="AR19" s="48">
        <v>77.875609756097575</v>
      </c>
      <c r="AS19" s="48">
        <v>78.126829268292695</v>
      </c>
      <c r="AT19" s="48">
        <v>78.575609756097563</v>
      </c>
      <c r="AU19" s="48">
        <v>78.678048780487828</v>
      </c>
      <c r="AV19" s="48">
        <v>78.631707317073179</v>
      </c>
      <c r="AW19" s="48">
        <v>79.180487804878055</v>
      </c>
      <c r="AX19" s="48">
        <v>79.331707317073182</v>
      </c>
      <c r="AY19" s="48">
        <v>79.880487804878058</v>
      </c>
      <c r="AZ19" s="48">
        <v>80.180487804878055</v>
      </c>
      <c r="BA19" s="48">
        <v>80.431707317073176</v>
      </c>
      <c r="BB19" s="48">
        <v>80.331707317073182</v>
      </c>
      <c r="BC19" s="48">
        <v>80.580487804878061</v>
      </c>
      <c r="BD19" s="48">
        <v>80.982926829268294</v>
      </c>
      <c r="BE19" s="48">
        <v>80.936585365853674</v>
      </c>
      <c r="BF19" s="48">
        <v>81.136585365853662</v>
      </c>
      <c r="BG19" s="48">
        <v>81.490243902439033</v>
      </c>
      <c r="BH19" s="48">
        <v>81.190243902439036</v>
      </c>
      <c r="BI19" s="48">
        <v>81.64146341463416</v>
      </c>
      <c r="BJ19" s="48">
        <v>81.643902439024401</v>
      </c>
      <c r="BK19" s="48">
        <v>81.692682926829278</v>
      </c>
      <c r="BL19" s="48">
        <v>81.792682926829286</v>
      </c>
      <c r="BM19" s="55">
        <f t="shared" si="0"/>
        <v>81.792682926829286</v>
      </c>
    </row>
    <row r="20" spans="1:65" x14ac:dyDescent="0.25">
      <c r="A20" s="48" t="s">
        <v>136</v>
      </c>
      <c r="B20" s="48" t="s">
        <v>511</v>
      </c>
      <c r="C20" s="48" t="s">
        <v>745</v>
      </c>
      <c r="D20" s="48" t="s">
        <v>744</v>
      </c>
      <c r="E20" s="48">
        <v>61.033999999999999</v>
      </c>
      <c r="F20" s="48">
        <v>61.256</v>
      </c>
      <c r="G20" s="48">
        <v>61.469000000000001</v>
      </c>
      <c r="H20" s="48">
        <v>61.679000000000002</v>
      </c>
      <c r="I20" s="48">
        <v>61.889000000000003</v>
      </c>
      <c r="J20" s="48">
        <v>62.103999999999999</v>
      </c>
      <c r="K20" s="48">
        <v>62.322000000000003</v>
      </c>
      <c r="L20" s="48">
        <v>62.539000000000001</v>
      </c>
      <c r="M20" s="48">
        <v>62.75</v>
      </c>
      <c r="N20" s="48">
        <v>62.953000000000003</v>
      </c>
      <c r="O20" s="48">
        <v>63.140999999999998</v>
      </c>
      <c r="P20" s="48">
        <v>63.31</v>
      </c>
      <c r="Q20" s="48">
        <v>63.457000000000001</v>
      </c>
      <c r="R20" s="48">
        <v>63.582000000000001</v>
      </c>
      <c r="S20" s="48">
        <v>63.686999999999998</v>
      </c>
      <c r="T20" s="48">
        <v>63.776000000000003</v>
      </c>
      <c r="U20" s="48">
        <v>63.851999999999997</v>
      </c>
      <c r="V20" s="48">
        <v>63.920999999999999</v>
      </c>
      <c r="W20" s="48">
        <v>63.991999999999997</v>
      </c>
      <c r="X20" s="48">
        <v>64.069000000000003</v>
      </c>
      <c r="Y20" s="48">
        <v>64.161000000000001</v>
      </c>
      <c r="Z20" s="48">
        <v>64.28</v>
      </c>
      <c r="AA20" s="48">
        <v>64.424999999999997</v>
      </c>
      <c r="AB20" s="48">
        <v>64.587000000000003</v>
      </c>
      <c r="AC20" s="48">
        <v>64.759</v>
      </c>
      <c r="AD20" s="48">
        <v>64.912999999999997</v>
      </c>
      <c r="AE20" s="48">
        <v>65.016000000000005</v>
      </c>
      <c r="AF20" s="48">
        <v>65.052999999999997</v>
      </c>
      <c r="AG20" s="48">
        <v>65.021000000000001</v>
      </c>
      <c r="AH20" s="48">
        <v>64.935000000000002</v>
      </c>
      <c r="AI20" s="48">
        <v>64.826999999999998</v>
      </c>
      <c r="AJ20" s="48">
        <v>64.745000000000005</v>
      </c>
      <c r="AK20" s="48">
        <v>64.730999999999995</v>
      </c>
      <c r="AL20" s="48">
        <v>64.81</v>
      </c>
      <c r="AM20" s="48">
        <v>64.991</v>
      </c>
      <c r="AN20" s="48">
        <v>65.256</v>
      </c>
      <c r="AO20" s="48">
        <v>65.572999999999993</v>
      </c>
      <c r="AP20" s="48">
        <v>65.899000000000001</v>
      </c>
      <c r="AQ20" s="48">
        <v>66.206999999999994</v>
      </c>
      <c r="AR20" s="48">
        <v>66.491</v>
      </c>
      <c r="AS20" s="48">
        <v>66.763000000000005</v>
      </c>
      <c r="AT20" s="48">
        <v>67.054000000000002</v>
      </c>
      <c r="AU20" s="48">
        <v>67.391000000000005</v>
      </c>
      <c r="AV20" s="48">
        <v>67.790999999999997</v>
      </c>
      <c r="AW20" s="48">
        <v>68.248999999999995</v>
      </c>
      <c r="AX20" s="48">
        <v>68.747</v>
      </c>
      <c r="AY20" s="48">
        <v>69.259</v>
      </c>
      <c r="AZ20" s="48">
        <v>69.751999999999995</v>
      </c>
      <c r="BA20" s="48">
        <v>70.200999999999993</v>
      </c>
      <c r="BB20" s="48">
        <v>70.596999999999994</v>
      </c>
      <c r="BC20" s="48">
        <v>70.938000000000002</v>
      </c>
      <c r="BD20" s="48">
        <v>71.233999999999995</v>
      </c>
      <c r="BE20" s="48">
        <v>71.506</v>
      </c>
      <c r="BF20" s="48">
        <v>71.768000000000001</v>
      </c>
      <c r="BG20" s="48">
        <v>72.022000000000006</v>
      </c>
      <c r="BH20" s="48">
        <v>72.266000000000005</v>
      </c>
      <c r="BI20" s="48">
        <v>72.492999999999995</v>
      </c>
      <c r="BJ20" s="48">
        <v>72.692999999999998</v>
      </c>
      <c r="BK20" s="48">
        <v>72.864000000000004</v>
      </c>
      <c r="BL20" s="48">
        <v>73.004999999999995</v>
      </c>
      <c r="BM20" s="55">
        <f t="shared" si="0"/>
        <v>73.004999999999995</v>
      </c>
    </row>
    <row r="21" spans="1:65" x14ac:dyDescent="0.25">
      <c r="A21" s="48" t="s">
        <v>72</v>
      </c>
      <c r="B21" s="48" t="s">
        <v>510</v>
      </c>
      <c r="C21" s="48" t="s">
        <v>745</v>
      </c>
      <c r="D21" s="48" t="s">
        <v>744</v>
      </c>
      <c r="E21" s="48">
        <v>41.280999999999999</v>
      </c>
      <c r="F21" s="48">
        <v>41.591999999999999</v>
      </c>
      <c r="G21" s="48">
        <v>41.906999999999996</v>
      </c>
      <c r="H21" s="48">
        <v>42.225000000000001</v>
      </c>
      <c r="I21" s="48">
        <v>42.54</v>
      </c>
      <c r="J21" s="48">
        <v>42.838000000000001</v>
      </c>
      <c r="K21" s="48">
        <v>43.104999999999997</v>
      </c>
      <c r="L21" s="48">
        <v>43.332000000000001</v>
      </c>
      <c r="M21" s="48">
        <v>43.523000000000003</v>
      </c>
      <c r="N21" s="48">
        <v>43.685000000000002</v>
      </c>
      <c r="O21" s="48">
        <v>43.841000000000001</v>
      </c>
      <c r="P21" s="48">
        <v>44.021000000000001</v>
      </c>
      <c r="Q21" s="48">
        <v>44.246000000000002</v>
      </c>
      <c r="R21" s="48">
        <v>44.527999999999999</v>
      </c>
      <c r="S21" s="48">
        <v>44.865000000000002</v>
      </c>
      <c r="T21" s="48">
        <v>45.241999999999997</v>
      </c>
      <c r="U21" s="48">
        <v>45.63</v>
      </c>
      <c r="V21" s="48">
        <v>45.999000000000002</v>
      </c>
      <c r="W21" s="48">
        <v>46.326999999999998</v>
      </c>
      <c r="X21" s="48">
        <v>46.607999999999997</v>
      </c>
      <c r="Y21" s="48">
        <v>46.851999999999997</v>
      </c>
      <c r="Z21" s="48">
        <v>47.082999999999998</v>
      </c>
      <c r="AA21" s="48">
        <v>47.323999999999998</v>
      </c>
      <c r="AB21" s="48">
        <v>47.581000000000003</v>
      </c>
      <c r="AC21" s="48">
        <v>47.844000000000001</v>
      </c>
      <c r="AD21" s="48">
        <v>48.08</v>
      </c>
      <c r="AE21" s="48">
        <v>48.243000000000002</v>
      </c>
      <c r="AF21" s="48">
        <v>48.301000000000002</v>
      </c>
      <c r="AG21" s="48">
        <v>48.244</v>
      </c>
      <c r="AH21" s="48">
        <v>48.08</v>
      </c>
      <c r="AI21" s="48">
        <v>47.829000000000001</v>
      </c>
      <c r="AJ21" s="48">
        <v>47.521999999999998</v>
      </c>
      <c r="AK21" s="48">
        <v>47.212000000000003</v>
      </c>
      <c r="AL21" s="48">
        <v>46.953000000000003</v>
      </c>
      <c r="AM21" s="48">
        <v>46.786000000000001</v>
      </c>
      <c r="AN21" s="48">
        <v>46.758000000000003</v>
      </c>
      <c r="AO21" s="48">
        <v>46.905000000000001</v>
      </c>
      <c r="AP21" s="48">
        <v>47.225999999999999</v>
      </c>
      <c r="AQ21" s="48">
        <v>47.707999999999998</v>
      </c>
      <c r="AR21" s="48">
        <v>48.338999999999999</v>
      </c>
      <c r="AS21" s="48">
        <v>49.091000000000001</v>
      </c>
      <c r="AT21" s="48">
        <v>49.93</v>
      </c>
      <c r="AU21" s="48">
        <v>50.81</v>
      </c>
      <c r="AV21" s="48">
        <v>51.69</v>
      </c>
      <c r="AW21" s="48">
        <v>52.546999999999997</v>
      </c>
      <c r="AX21" s="48">
        <v>53.369</v>
      </c>
      <c r="AY21" s="48">
        <v>54.162999999999997</v>
      </c>
      <c r="AZ21" s="48">
        <v>54.944000000000003</v>
      </c>
      <c r="BA21" s="48">
        <v>55.720999999999997</v>
      </c>
      <c r="BB21" s="48">
        <v>56.488</v>
      </c>
      <c r="BC21" s="48">
        <v>57.228000000000002</v>
      </c>
      <c r="BD21" s="48">
        <v>57.924999999999997</v>
      </c>
      <c r="BE21" s="48">
        <v>58.567999999999998</v>
      </c>
      <c r="BF21" s="48">
        <v>59.148000000000003</v>
      </c>
      <c r="BG21" s="48">
        <v>59.664999999999999</v>
      </c>
      <c r="BH21" s="48">
        <v>60.122999999999998</v>
      </c>
      <c r="BI21" s="48">
        <v>60.527999999999999</v>
      </c>
      <c r="BJ21" s="48">
        <v>60.898000000000003</v>
      </c>
      <c r="BK21" s="48">
        <v>61.247</v>
      </c>
      <c r="BL21" s="48">
        <v>61.584000000000003</v>
      </c>
      <c r="BM21" s="55">
        <f t="shared" si="0"/>
        <v>61.584000000000003</v>
      </c>
    </row>
    <row r="22" spans="1:65" x14ac:dyDescent="0.25">
      <c r="A22" s="48" t="s">
        <v>286</v>
      </c>
      <c r="B22" s="48" t="s">
        <v>509</v>
      </c>
      <c r="C22" s="48" t="s">
        <v>745</v>
      </c>
      <c r="D22" s="48" t="s">
        <v>744</v>
      </c>
      <c r="E22" s="48">
        <v>69.70195121951221</v>
      </c>
      <c r="F22" s="48">
        <v>70.520975609756093</v>
      </c>
      <c r="G22" s="48">
        <v>70.219512195121965</v>
      </c>
      <c r="H22" s="48">
        <v>70.051463414634156</v>
      </c>
      <c r="I22" s="48">
        <v>70.755121951219522</v>
      </c>
      <c r="J22" s="48">
        <v>70.62536585365855</v>
      </c>
      <c r="K22" s="48">
        <v>70.706341463414645</v>
      </c>
      <c r="L22" s="48">
        <v>71.012926829268309</v>
      </c>
      <c r="M22" s="48">
        <v>70.693170731707326</v>
      </c>
      <c r="N22" s="48">
        <v>70.764878048780488</v>
      </c>
      <c r="O22" s="48">
        <v>70.971951219512206</v>
      </c>
      <c r="P22" s="48">
        <v>71.060487804878065</v>
      </c>
      <c r="Q22" s="48">
        <v>71.405121951219513</v>
      </c>
      <c r="R22" s="48">
        <v>71.635365853658556</v>
      </c>
      <c r="S22" s="48">
        <v>71.985853658536584</v>
      </c>
      <c r="T22" s="48">
        <v>71.97121951219512</v>
      </c>
      <c r="U22" s="48">
        <v>72.119756097560995</v>
      </c>
      <c r="V22" s="48">
        <v>72.773902439024411</v>
      </c>
      <c r="W22" s="48">
        <v>72.698048780487809</v>
      </c>
      <c r="X22" s="48">
        <v>73.193658536585374</v>
      </c>
      <c r="Y22" s="48">
        <v>73.207073170731718</v>
      </c>
      <c r="Z22" s="48">
        <v>73.621707317073188</v>
      </c>
      <c r="AA22" s="48">
        <v>73.888048780487821</v>
      </c>
      <c r="AB22" s="48">
        <v>73.869024390243908</v>
      </c>
      <c r="AC22" s="48">
        <v>74.404878048780489</v>
      </c>
      <c r="AD22" s="48">
        <v>74.520243902439034</v>
      </c>
      <c r="AE22" s="48">
        <v>74.731707317073187</v>
      </c>
      <c r="AF22" s="48">
        <v>75.365853658536594</v>
      </c>
      <c r="AG22" s="48">
        <v>75.565853658536597</v>
      </c>
      <c r="AH22" s="48">
        <v>75.63268292682929</v>
      </c>
      <c r="AI22" s="48">
        <v>76.051951219512205</v>
      </c>
      <c r="AJ22" s="48">
        <v>76.192195121951229</v>
      </c>
      <c r="AK22" s="48">
        <v>76.351219512195129</v>
      </c>
      <c r="AL22" s="48">
        <v>76.345365853658535</v>
      </c>
      <c r="AM22" s="48">
        <v>76.691707317073181</v>
      </c>
      <c r="AN22" s="48">
        <v>76.84073170731709</v>
      </c>
      <c r="AO22" s="48">
        <v>77.187317073170732</v>
      </c>
      <c r="AP22" s="48">
        <v>77.370731707317091</v>
      </c>
      <c r="AQ22" s="48">
        <v>77.473170731707327</v>
      </c>
      <c r="AR22" s="48">
        <v>77.619512195121956</v>
      </c>
      <c r="AS22" s="48">
        <v>77.721951219512192</v>
      </c>
      <c r="AT22" s="48">
        <v>77.973170731707341</v>
      </c>
      <c r="AU22" s="48">
        <v>78.075609756097577</v>
      </c>
      <c r="AV22" s="48">
        <v>78.129268292682923</v>
      </c>
      <c r="AW22" s="48">
        <v>78.878048780487802</v>
      </c>
      <c r="AX22" s="48">
        <v>78.980487804878067</v>
      </c>
      <c r="AY22" s="48">
        <v>79.380487804878044</v>
      </c>
      <c r="AZ22" s="48">
        <v>79.782926829268305</v>
      </c>
      <c r="BA22" s="48">
        <v>79.680487804878055</v>
      </c>
      <c r="BB22" s="48">
        <v>80.034146341463412</v>
      </c>
      <c r="BC22" s="48">
        <v>80.182926829268297</v>
      </c>
      <c r="BD22" s="48">
        <v>80.585365853658544</v>
      </c>
      <c r="BE22" s="48">
        <v>80.385365853658541</v>
      </c>
      <c r="BF22" s="48">
        <v>80.587804878048786</v>
      </c>
      <c r="BG22" s="48">
        <v>81.287804878048775</v>
      </c>
      <c r="BH22" s="48">
        <v>80.992682926829289</v>
      </c>
      <c r="BI22" s="48">
        <v>81.439024390243901</v>
      </c>
      <c r="BJ22" s="48">
        <v>81.492682926829275</v>
      </c>
      <c r="BK22" s="48">
        <v>81.595121951219525</v>
      </c>
      <c r="BL22" s="48">
        <v>81.746341463414637</v>
      </c>
      <c r="BM22" s="55">
        <f t="shared" si="0"/>
        <v>81.746341463414637</v>
      </c>
    </row>
    <row r="23" spans="1:65" x14ac:dyDescent="0.25">
      <c r="A23" s="48" t="s">
        <v>110</v>
      </c>
      <c r="B23" s="48" t="s">
        <v>508</v>
      </c>
      <c r="C23" s="48" t="s">
        <v>745</v>
      </c>
      <c r="D23" s="48" t="s">
        <v>744</v>
      </c>
      <c r="E23" s="48">
        <v>37.271000000000001</v>
      </c>
      <c r="F23" s="48">
        <v>37.726999999999997</v>
      </c>
      <c r="G23" s="48">
        <v>38.188000000000002</v>
      </c>
      <c r="H23" s="48">
        <v>38.655000000000001</v>
      </c>
      <c r="I23" s="48">
        <v>39.130000000000003</v>
      </c>
      <c r="J23" s="48">
        <v>39.615000000000002</v>
      </c>
      <c r="K23" s="48">
        <v>40.109000000000002</v>
      </c>
      <c r="L23" s="48">
        <v>40.61</v>
      </c>
      <c r="M23" s="48">
        <v>41.116999999999997</v>
      </c>
      <c r="N23" s="48">
        <v>41.63</v>
      </c>
      <c r="O23" s="48">
        <v>42.152000000000001</v>
      </c>
      <c r="P23" s="48">
        <v>42.683999999999997</v>
      </c>
      <c r="Q23" s="48">
        <v>43.228999999999999</v>
      </c>
      <c r="R23" s="48">
        <v>43.780999999999999</v>
      </c>
      <c r="S23" s="48">
        <v>44.337000000000003</v>
      </c>
      <c r="T23" s="48">
        <v>44.881999999999998</v>
      </c>
      <c r="U23" s="48">
        <v>45.399000000000001</v>
      </c>
      <c r="V23" s="48">
        <v>45.883000000000003</v>
      </c>
      <c r="W23" s="48">
        <v>46.335000000000001</v>
      </c>
      <c r="X23" s="48">
        <v>46.764000000000003</v>
      </c>
      <c r="Y23" s="48">
        <v>47.19</v>
      </c>
      <c r="Z23" s="48">
        <v>47.643000000000001</v>
      </c>
      <c r="AA23" s="48">
        <v>48.145000000000003</v>
      </c>
      <c r="AB23" s="48">
        <v>48.71</v>
      </c>
      <c r="AC23" s="48">
        <v>49.338999999999999</v>
      </c>
      <c r="AD23" s="48">
        <v>50.033999999999999</v>
      </c>
      <c r="AE23" s="48">
        <v>50.79</v>
      </c>
      <c r="AF23" s="48">
        <v>51.581000000000003</v>
      </c>
      <c r="AG23" s="48">
        <v>52.372</v>
      </c>
      <c r="AH23" s="48">
        <v>53.131999999999998</v>
      </c>
      <c r="AI23" s="48">
        <v>53.811999999999998</v>
      </c>
      <c r="AJ23" s="48">
        <v>54.366</v>
      </c>
      <c r="AK23" s="48">
        <v>54.776000000000003</v>
      </c>
      <c r="AL23" s="48">
        <v>55.042000000000002</v>
      </c>
      <c r="AM23" s="48">
        <v>55.173999999999999</v>
      </c>
      <c r="AN23" s="48">
        <v>55.203000000000003</v>
      </c>
      <c r="AO23" s="48">
        <v>55.17</v>
      </c>
      <c r="AP23" s="48">
        <v>55.133000000000003</v>
      </c>
      <c r="AQ23" s="48">
        <v>55.139000000000003</v>
      </c>
      <c r="AR23" s="48">
        <v>55.218000000000004</v>
      </c>
      <c r="AS23" s="48">
        <v>55.390999999999998</v>
      </c>
      <c r="AT23" s="48">
        <v>55.667999999999999</v>
      </c>
      <c r="AU23" s="48">
        <v>56.024999999999999</v>
      </c>
      <c r="AV23" s="48">
        <v>56.436</v>
      </c>
      <c r="AW23" s="48">
        <v>56.887</v>
      </c>
      <c r="AX23" s="48">
        <v>57.354999999999997</v>
      </c>
      <c r="AY23" s="48">
        <v>57.817</v>
      </c>
      <c r="AZ23" s="48">
        <v>58.255000000000003</v>
      </c>
      <c r="BA23" s="48">
        <v>58.654000000000003</v>
      </c>
      <c r="BB23" s="48">
        <v>59.009</v>
      </c>
      <c r="BC23" s="48">
        <v>59.317999999999998</v>
      </c>
      <c r="BD23" s="48">
        <v>59.59</v>
      </c>
      <c r="BE23" s="48">
        <v>59.841999999999999</v>
      </c>
      <c r="BF23" s="48">
        <v>60.091999999999999</v>
      </c>
      <c r="BG23" s="48">
        <v>60.344999999999999</v>
      </c>
      <c r="BH23" s="48">
        <v>60.607999999999997</v>
      </c>
      <c r="BI23" s="48">
        <v>60.884999999999998</v>
      </c>
      <c r="BJ23" s="48">
        <v>61.173999999999999</v>
      </c>
      <c r="BK23" s="48">
        <v>61.47</v>
      </c>
      <c r="BL23" s="48">
        <v>61.771000000000001</v>
      </c>
      <c r="BM23" s="55">
        <f t="shared" si="0"/>
        <v>61.771000000000001</v>
      </c>
    </row>
    <row r="24" spans="1:65" x14ac:dyDescent="0.25">
      <c r="A24" s="48" t="s">
        <v>111</v>
      </c>
      <c r="B24" s="48" t="s">
        <v>507</v>
      </c>
      <c r="C24" s="48" t="s">
        <v>745</v>
      </c>
      <c r="D24" s="48" t="s">
        <v>744</v>
      </c>
      <c r="E24" s="48">
        <v>34.432000000000002</v>
      </c>
      <c r="F24" s="48">
        <v>34.896999999999998</v>
      </c>
      <c r="G24" s="48">
        <v>35.369</v>
      </c>
      <c r="H24" s="48">
        <v>35.847000000000001</v>
      </c>
      <c r="I24" s="48">
        <v>36.331000000000003</v>
      </c>
      <c r="J24" s="48">
        <v>36.814999999999998</v>
      </c>
      <c r="K24" s="48">
        <v>37.290999999999997</v>
      </c>
      <c r="L24" s="48">
        <v>37.753999999999998</v>
      </c>
      <c r="M24" s="48">
        <v>38.207000000000001</v>
      </c>
      <c r="N24" s="48">
        <v>38.652000000000001</v>
      </c>
      <c r="O24" s="48">
        <v>39.094999999999999</v>
      </c>
      <c r="P24" s="48">
        <v>39.542000000000002</v>
      </c>
      <c r="Q24" s="48">
        <v>40.003</v>
      </c>
      <c r="R24" s="48">
        <v>40.493000000000002</v>
      </c>
      <c r="S24" s="48">
        <v>41.024999999999999</v>
      </c>
      <c r="T24" s="48">
        <v>41.63</v>
      </c>
      <c r="U24" s="48">
        <v>42.343000000000004</v>
      </c>
      <c r="V24" s="48">
        <v>43.165999999999997</v>
      </c>
      <c r="W24" s="48">
        <v>44.081000000000003</v>
      </c>
      <c r="X24" s="48">
        <v>45.06</v>
      </c>
      <c r="Y24" s="48">
        <v>46.048999999999999</v>
      </c>
      <c r="Z24" s="48">
        <v>46.984000000000002</v>
      </c>
      <c r="AA24" s="48">
        <v>47.81</v>
      </c>
      <c r="AB24" s="48">
        <v>48.485999999999997</v>
      </c>
      <c r="AC24" s="48">
        <v>48.991999999999997</v>
      </c>
      <c r="AD24" s="48">
        <v>49.323</v>
      </c>
      <c r="AE24" s="48">
        <v>49.491999999999997</v>
      </c>
      <c r="AF24" s="48">
        <v>49.55</v>
      </c>
      <c r="AG24" s="48">
        <v>49.545000000000002</v>
      </c>
      <c r="AH24" s="48">
        <v>49.505000000000003</v>
      </c>
      <c r="AI24" s="48">
        <v>49.454000000000001</v>
      </c>
      <c r="AJ24" s="48">
        <v>49.408999999999999</v>
      </c>
      <c r="AK24" s="48">
        <v>49.374000000000002</v>
      </c>
      <c r="AL24" s="48">
        <v>49.36</v>
      </c>
      <c r="AM24" s="48">
        <v>49.38</v>
      </c>
      <c r="AN24" s="48">
        <v>49.445</v>
      </c>
      <c r="AO24" s="48">
        <v>49.557000000000002</v>
      </c>
      <c r="AP24" s="48">
        <v>49.713000000000001</v>
      </c>
      <c r="AQ24" s="48">
        <v>49.914000000000001</v>
      </c>
      <c r="AR24" s="48">
        <v>50.167999999999999</v>
      </c>
      <c r="AS24" s="48">
        <v>50.488999999999997</v>
      </c>
      <c r="AT24" s="48">
        <v>50.893000000000001</v>
      </c>
      <c r="AU24" s="48">
        <v>51.384</v>
      </c>
      <c r="AV24" s="48">
        <v>51.956000000000003</v>
      </c>
      <c r="AW24" s="48">
        <v>52.601999999999997</v>
      </c>
      <c r="AX24" s="48">
        <v>53.31</v>
      </c>
      <c r="AY24" s="48">
        <v>54.063000000000002</v>
      </c>
      <c r="AZ24" s="48">
        <v>54.841000000000001</v>
      </c>
      <c r="BA24" s="48">
        <v>55.618000000000002</v>
      </c>
      <c r="BB24" s="48">
        <v>56.377000000000002</v>
      </c>
      <c r="BC24" s="48">
        <v>57.095999999999997</v>
      </c>
      <c r="BD24" s="48">
        <v>57.761000000000003</v>
      </c>
      <c r="BE24" s="48">
        <v>58.374000000000002</v>
      </c>
      <c r="BF24" s="48">
        <v>58.936999999999998</v>
      </c>
      <c r="BG24" s="48">
        <v>59.45</v>
      </c>
      <c r="BH24" s="48">
        <v>59.918999999999997</v>
      </c>
      <c r="BI24" s="48">
        <v>60.353999999999999</v>
      </c>
      <c r="BJ24" s="48">
        <v>60.768000000000001</v>
      </c>
      <c r="BK24" s="48">
        <v>61.173999999999999</v>
      </c>
      <c r="BL24" s="48">
        <v>61.576999999999998</v>
      </c>
      <c r="BM24" s="55">
        <f t="shared" si="0"/>
        <v>61.576999999999998</v>
      </c>
    </row>
    <row r="25" spans="1:65" x14ac:dyDescent="0.25">
      <c r="A25" s="48" t="s">
        <v>161</v>
      </c>
      <c r="B25" s="48" t="s">
        <v>506</v>
      </c>
      <c r="C25" s="48" t="s">
        <v>745</v>
      </c>
      <c r="D25" s="48" t="s">
        <v>744</v>
      </c>
      <c r="E25" s="48">
        <v>45.378999999999998</v>
      </c>
      <c r="F25" s="48">
        <v>45.97</v>
      </c>
      <c r="G25" s="48">
        <v>46.557000000000002</v>
      </c>
      <c r="H25" s="48">
        <v>47.125999999999998</v>
      </c>
      <c r="I25" s="48">
        <v>47.649000000000001</v>
      </c>
      <c r="J25" s="48">
        <v>48.05</v>
      </c>
      <c r="K25" s="48">
        <v>48.235999999999997</v>
      </c>
      <c r="L25" s="48">
        <v>48.176000000000002</v>
      </c>
      <c r="M25" s="48">
        <v>47.887999999999998</v>
      </c>
      <c r="N25" s="48">
        <v>47.432000000000002</v>
      </c>
      <c r="O25" s="48">
        <v>46.942</v>
      </c>
      <c r="P25" s="48">
        <v>46.588999999999999</v>
      </c>
      <c r="Q25" s="48">
        <v>46.506999999999998</v>
      </c>
      <c r="R25" s="48">
        <v>46.773000000000003</v>
      </c>
      <c r="S25" s="48">
        <v>47.396000000000001</v>
      </c>
      <c r="T25" s="48">
        <v>48.313000000000002</v>
      </c>
      <c r="U25" s="48">
        <v>49.402000000000001</v>
      </c>
      <c r="V25" s="48">
        <v>50.497999999999998</v>
      </c>
      <c r="W25" s="48">
        <v>51.472999999999999</v>
      </c>
      <c r="X25" s="48">
        <v>52.277000000000001</v>
      </c>
      <c r="Y25" s="48">
        <v>52.9</v>
      </c>
      <c r="Z25" s="48">
        <v>53.375999999999998</v>
      </c>
      <c r="AA25" s="48">
        <v>53.793999999999997</v>
      </c>
      <c r="AB25" s="48">
        <v>54.225000000000001</v>
      </c>
      <c r="AC25" s="48">
        <v>54.692999999999998</v>
      </c>
      <c r="AD25" s="48">
        <v>55.21</v>
      </c>
      <c r="AE25" s="48">
        <v>55.771999999999998</v>
      </c>
      <c r="AF25" s="48">
        <v>56.359000000000002</v>
      </c>
      <c r="AG25" s="48">
        <v>56.957999999999998</v>
      </c>
      <c r="AH25" s="48">
        <v>57.570999999999998</v>
      </c>
      <c r="AI25" s="48">
        <v>58.21</v>
      </c>
      <c r="AJ25" s="48">
        <v>58.890999999999998</v>
      </c>
      <c r="AK25" s="48">
        <v>59.618000000000002</v>
      </c>
      <c r="AL25" s="48">
        <v>60.387999999999998</v>
      </c>
      <c r="AM25" s="48">
        <v>61.19</v>
      </c>
      <c r="AN25" s="48">
        <v>62.002000000000002</v>
      </c>
      <c r="AO25" s="48">
        <v>62.798000000000002</v>
      </c>
      <c r="AP25" s="48">
        <v>63.552999999999997</v>
      </c>
      <c r="AQ25" s="48">
        <v>64.25</v>
      </c>
      <c r="AR25" s="48">
        <v>64.881</v>
      </c>
      <c r="AS25" s="48">
        <v>65.447000000000003</v>
      </c>
      <c r="AT25" s="48">
        <v>65.956000000000003</v>
      </c>
      <c r="AU25" s="48">
        <v>66.430000000000007</v>
      </c>
      <c r="AV25" s="48">
        <v>66.885999999999996</v>
      </c>
      <c r="AW25" s="48">
        <v>67.331000000000003</v>
      </c>
      <c r="AX25" s="48">
        <v>67.772999999999996</v>
      </c>
      <c r="AY25" s="48">
        <v>68.212999999999994</v>
      </c>
      <c r="AZ25" s="48">
        <v>68.647999999999996</v>
      </c>
      <c r="BA25" s="48">
        <v>69.072000000000003</v>
      </c>
      <c r="BB25" s="48">
        <v>69.484999999999999</v>
      </c>
      <c r="BC25" s="48">
        <v>69.881</v>
      </c>
      <c r="BD25" s="48">
        <v>70.256</v>
      </c>
      <c r="BE25" s="48">
        <v>70.605999999999995</v>
      </c>
      <c r="BF25" s="48">
        <v>70.930000000000007</v>
      </c>
      <c r="BG25" s="48">
        <v>71.230999999999995</v>
      </c>
      <c r="BH25" s="48">
        <v>71.513999999999996</v>
      </c>
      <c r="BI25" s="48">
        <v>71.784999999999997</v>
      </c>
      <c r="BJ25" s="48">
        <v>72.052000000000007</v>
      </c>
      <c r="BK25" s="48">
        <v>72.319999999999993</v>
      </c>
      <c r="BL25" s="48">
        <v>72.590999999999994</v>
      </c>
      <c r="BM25" s="55">
        <f t="shared" si="0"/>
        <v>72.590999999999994</v>
      </c>
    </row>
    <row r="26" spans="1:65" x14ac:dyDescent="0.25">
      <c r="A26" s="48" t="s">
        <v>250</v>
      </c>
      <c r="B26" s="48" t="s">
        <v>505</v>
      </c>
      <c r="C26" s="48" t="s">
        <v>745</v>
      </c>
      <c r="D26" s="48" t="s">
        <v>744</v>
      </c>
      <c r="E26" s="48">
        <v>69.247560975609758</v>
      </c>
      <c r="F26" s="48">
        <v>70.195609756097568</v>
      </c>
      <c r="G26" s="48">
        <v>69.491951219512202</v>
      </c>
      <c r="H26" s="48">
        <v>70.309268292682944</v>
      </c>
      <c r="I26" s="48">
        <v>71.121219512195125</v>
      </c>
      <c r="J26" s="48">
        <v>71.293902439024393</v>
      </c>
      <c r="K26" s="48">
        <v>71.223414634146351</v>
      </c>
      <c r="L26" s="48">
        <v>70.413902439024397</v>
      </c>
      <c r="M26" s="48">
        <v>71.225121951219521</v>
      </c>
      <c r="N26" s="48">
        <v>70.430000000000007</v>
      </c>
      <c r="O26" s="48">
        <v>71.256341463414643</v>
      </c>
      <c r="P26" s="48">
        <v>70.873658536585367</v>
      </c>
      <c r="Q26" s="48">
        <v>70.899512195121957</v>
      </c>
      <c r="R26" s="48">
        <v>71.342195121951235</v>
      </c>
      <c r="S26" s="48">
        <v>71.2080487804878</v>
      </c>
      <c r="T26" s="48">
        <v>71.049756097560973</v>
      </c>
      <c r="U26" s="48">
        <v>71.394878048780498</v>
      </c>
      <c r="V26" s="48">
        <v>70.816097560975621</v>
      </c>
      <c r="W26" s="48">
        <v>71.184634146341466</v>
      </c>
      <c r="X26" s="48">
        <v>71.308292682926847</v>
      </c>
      <c r="Y26" s="48">
        <v>71.157560975609755</v>
      </c>
      <c r="Z26" s="48">
        <v>71.571951219512215</v>
      </c>
      <c r="AA26" s="48">
        <v>71.186097560975625</v>
      </c>
      <c r="AB26" s="48">
        <v>71.386341463414638</v>
      </c>
      <c r="AC26" s="48">
        <v>71.499756097560976</v>
      </c>
      <c r="AD26" s="48">
        <v>71.228048780487796</v>
      </c>
      <c r="AE26" s="48">
        <v>71.730731707317076</v>
      </c>
      <c r="AF26" s="48">
        <v>71.526829268292687</v>
      </c>
      <c r="AG26" s="48">
        <v>71.604390243902444</v>
      </c>
      <c r="AH26" s="48">
        <v>71.722439024390255</v>
      </c>
      <c r="AI26" s="48">
        <v>71.64146341463416</v>
      </c>
      <c r="AJ26" s="48">
        <v>71.560975609756099</v>
      </c>
      <c r="AK26" s="48">
        <v>71.494390243902444</v>
      </c>
      <c r="AL26" s="48">
        <v>71.346829268292694</v>
      </c>
      <c r="AM26" s="48">
        <v>71.208780487804887</v>
      </c>
      <c r="AN26" s="48">
        <v>71.05341463414635</v>
      </c>
      <c r="AO26" s="48">
        <v>70.897317073170726</v>
      </c>
      <c r="AP26" s="48">
        <v>70.351219512195144</v>
      </c>
      <c r="AQ26" s="48">
        <v>71.060975609756113</v>
      </c>
      <c r="AR26" s="48">
        <v>71.412195121951228</v>
      </c>
      <c r="AS26" s="48">
        <v>71.663414634146349</v>
      </c>
      <c r="AT26" s="48">
        <v>71.768292682926841</v>
      </c>
      <c r="AU26" s="48">
        <v>71.865853658536579</v>
      </c>
      <c r="AV26" s="48">
        <v>72.065853658536597</v>
      </c>
      <c r="AW26" s="48">
        <v>72.563414634146341</v>
      </c>
      <c r="AX26" s="48">
        <v>72.560975609756099</v>
      </c>
      <c r="AY26" s="48">
        <v>72.612195121951217</v>
      </c>
      <c r="AZ26" s="48">
        <v>72.663414634146349</v>
      </c>
      <c r="BA26" s="48">
        <v>72.963414634146346</v>
      </c>
      <c r="BB26" s="48">
        <v>73.412195121951228</v>
      </c>
      <c r="BC26" s="48">
        <v>73.512195121951223</v>
      </c>
      <c r="BD26" s="48">
        <v>74.163414634146349</v>
      </c>
      <c r="BE26" s="48">
        <v>74.31463414634149</v>
      </c>
      <c r="BF26" s="48">
        <v>74.860975609756096</v>
      </c>
      <c r="BG26" s="48">
        <v>74.465853658536588</v>
      </c>
      <c r="BH26" s="48">
        <v>74.614634146341473</v>
      </c>
      <c r="BI26" s="48">
        <v>74.812195121951234</v>
      </c>
      <c r="BJ26" s="48">
        <v>74.814634146341476</v>
      </c>
      <c r="BK26" s="48">
        <v>74.963414634146361</v>
      </c>
      <c r="BL26" s="48">
        <v>74.91463414634147</v>
      </c>
      <c r="BM26" s="55">
        <f t="shared" si="0"/>
        <v>74.91463414634147</v>
      </c>
    </row>
    <row r="27" spans="1:65" x14ac:dyDescent="0.25">
      <c r="A27" s="48" t="s">
        <v>137</v>
      </c>
      <c r="B27" s="48" t="s">
        <v>504</v>
      </c>
      <c r="C27" s="48" t="s">
        <v>745</v>
      </c>
      <c r="D27" s="48" t="s">
        <v>744</v>
      </c>
      <c r="E27" s="48">
        <v>51.869</v>
      </c>
      <c r="F27" s="48">
        <v>53.234999999999999</v>
      </c>
      <c r="G27" s="48">
        <v>54.59</v>
      </c>
      <c r="H27" s="48">
        <v>55.911000000000001</v>
      </c>
      <c r="I27" s="48">
        <v>57.182000000000002</v>
      </c>
      <c r="J27" s="48">
        <v>58.387999999999998</v>
      </c>
      <c r="K27" s="48">
        <v>59.524000000000001</v>
      </c>
      <c r="L27" s="48">
        <v>60.595999999999997</v>
      </c>
      <c r="M27" s="48">
        <v>61.609000000000002</v>
      </c>
      <c r="N27" s="48">
        <v>62.56</v>
      </c>
      <c r="O27" s="48">
        <v>63.448999999999998</v>
      </c>
      <c r="P27" s="48">
        <v>64.275000000000006</v>
      </c>
      <c r="Q27" s="48">
        <v>65.042000000000002</v>
      </c>
      <c r="R27" s="48">
        <v>65.757000000000005</v>
      </c>
      <c r="S27" s="48">
        <v>66.421000000000006</v>
      </c>
      <c r="T27" s="48">
        <v>67.040000000000006</v>
      </c>
      <c r="U27" s="48">
        <v>67.616</v>
      </c>
      <c r="V27" s="48">
        <v>68.152000000000001</v>
      </c>
      <c r="W27" s="48">
        <v>68.650999999999996</v>
      </c>
      <c r="X27" s="48">
        <v>69.117000000000004</v>
      </c>
      <c r="Y27" s="48">
        <v>69.55</v>
      </c>
      <c r="Z27" s="48">
        <v>69.950999999999993</v>
      </c>
      <c r="AA27" s="48">
        <v>70.316999999999993</v>
      </c>
      <c r="AB27" s="48">
        <v>70.650999999999996</v>
      </c>
      <c r="AC27" s="48">
        <v>70.956999999999994</v>
      </c>
      <c r="AD27" s="48">
        <v>71.236999999999995</v>
      </c>
      <c r="AE27" s="48">
        <v>71.495999999999995</v>
      </c>
      <c r="AF27" s="48">
        <v>71.736000000000004</v>
      </c>
      <c r="AG27" s="48">
        <v>71.962000000000003</v>
      </c>
      <c r="AH27" s="48">
        <v>72.177999999999997</v>
      </c>
      <c r="AI27" s="48">
        <v>72.39</v>
      </c>
      <c r="AJ27" s="48">
        <v>72.597999999999999</v>
      </c>
      <c r="AK27" s="48">
        <v>72.802999999999997</v>
      </c>
      <c r="AL27" s="48">
        <v>73.006</v>
      </c>
      <c r="AM27" s="48">
        <v>73.209000000000003</v>
      </c>
      <c r="AN27" s="48">
        <v>73.412999999999997</v>
      </c>
      <c r="AO27" s="48">
        <v>73.619</v>
      </c>
      <c r="AP27" s="48">
        <v>73.825999999999993</v>
      </c>
      <c r="AQ27" s="48">
        <v>74.033000000000001</v>
      </c>
      <c r="AR27" s="48">
        <v>74.239000000000004</v>
      </c>
      <c r="AS27" s="48">
        <v>74.44</v>
      </c>
      <c r="AT27" s="48">
        <v>74.635000000000005</v>
      </c>
      <c r="AU27" s="48">
        <v>74.822000000000003</v>
      </c>
      <c r="AV27" s="48">
        <v>74.998999999999995</v>
      </c>
      <c r="AW27" s="48">
        <v>75.167000000000002</v>
      </c>
      <c r="AX27" s="48">
        <v>75.325999999999993</v>
      </c>
      <c r="AY27" s="48">
        <v>75.477999999999994</v>
      </c>
      <c r="AZ27" s="48">
        <v>75.625</v>
      </c>
      <c r="BA27" s="48">
        <v>75.77</v>
      </c>
      <c r="BB27" s="48">
        <v>75.912999999999997</v>
      </c>
      <c r="BC27" s="48">
        <v>76.057000000000002</v>
      </c>
      <c r="BD27" s="48">
        <v>76.2</v>
      </c>
      <c r="BE27" s="48">
        <v>76.341999999999999</v>
      </c>
      <c r="BF27" s="48">
        <v>76.483999999999995</v>
      </c>
      <c r="BG27" s="48">
        <v>76.623999999999995</v>
      </c>
      <c r="BH27" s="48">
        <v>76.762</v>
      </c>
      <c r="BI27" s="48">
        <v>76.899000000000001</v>
      </c>
      <c r="BJ27" s="48">
        <v>77.031999999999996</v>
      </c>
      <c r="BK27" s="48">
        <v>77.162999999999997</v>
      </c>
      <c r="BL27" s="48">
        <v>77.292000000000002</v>
      </c>
      <c r="BM27" s="55">
        <f t="shared" si="0"/>
        <v>77.292000000000002</v>
      </c>
    </row>
    <row r="28" spans="1:65" x14ac:dyDescent="0.25">
      <c r="A28" s="48" t="s">
        <v>612</v>
      </c>
      <c r="B28" s="48" t="s">
        <v>503</v>
      </c>
      <c r="C28" s="48" t="s">
        <v>745</v>
      </c>
      <c r="D28" s="48" t="s">
        <v>744</v>
      </c>
      <c r="E28" s="48">
        <v>64.739999999999995</v>
      </c>
      <c r="F28" s="48">
        <v>64.885000000000005</v>
      </c>
      <c r="G28" s="48">
        <v>65.010999999999996</v>
      </c>
      <c r="H28" s="48">
        <v>65.120999999999995</v>
      </c>
      <c r="I28" s="48">
        <v>65.218999999999994</v>
      </c>
      <c r="J28" s="48">
        <v>65.31</v>
      </c>
      <c r="K28" s="48">
        <v>65.402000000000001</v>
      </c>
      <c r="L28" s="48">
        <v>65.498999999999995</v>
      </c>
      <c r="M28" s="48">
        <v>65.606999999999999</v>
      </c>
      <c r="N28" s="48">
        <v>65.73</v>
      </c>
      <c r="O28" s="48">
        <v>65.87</v>
      </c>
      <c r="P28" s="48">
        <v>66.031000000000006</v>
      </c>
      <c r="Q28" s="48">
        <v>66.209000000000003</v>
      </c>
      <c r="R28" s="48">
        <v>66.397000000000006</v>
      </c>
      <c r="S28" s="48">
        <v>66.593000000000004</v>
      </c>
      <c r="T28" s="48">
        <v>66.784999999999997</v>
      </c>
      <c r="U28" s="48">
        <v>66.962000000000003</v>
      </c>
      <c r="V28" s="48">
        <v>67.117999999999995</v>
      </c>
      <c r="W28" s="48">
        <v>67.253</v>
      </c>
      <c r="X28" s="48">
        <v>67.372</v>
      </c>
      <c r="Y28" s="48">
        <v>67.488</v>
      </c>
      <c r="Z28" s="48">
        <v>67.614999999999995</v>
      </c>
      <c r="AA28" s="48">
        <v>67.769000000000005</v>
      </c>
      <c r="AB28" s="48">
        <v>67.962000000000003</v>
      </c>
      <c r="AC28" s="48">
        <v>68.195999999999998</v>
      </c>
      <c r="AD28" s="48">
        <v>68.474000000000004</v>
      </c>
      <c r="AE28" s="48">
        <v>68.793000000000006</v>
      </c>
      <c r="AF28" s="48">
        <v>69.138999999999996</v>
      </c>
      <c r="AG28" s="48">
        <v>69.495999999999995</v>
      </c>
      <c r="AH28" s="48">
        <v>69.853999999999999</v>
      </c>
      <c r="AI28" s="48">
        <v>70.198999999999998</v>
      </c>
      <c r="AJ28" s="48">
        <v>70.518000000000001</v>
      </c>
      <c r="AK28" s="48">
        <v>70.807000000000002</v>
      </c>
      <c r="AL28" s="48">
        <v>71.061000000000007</v>
      </c>
      <c r="AM28" s="48">
        <v>71.275999999999996</v>
      </c>
      <c r="AN28" s="48">
        <v>71.450999999999993</v>
      </c>
      <c r="AO28" s="48">
        <v>71.588999999999999</v>
      </c>
      <c r="AP28" s="48">
        <v>71.697999999999993</v>
      </c>
      <c r="AQ28" s="48">
        <v>71.786000000000001</v>
      </c>
      <c r="AR28" s="48">
        <v>71.858000000000004</v>
      </c>
      <c r="AS28" s="48">
        <v>71.914000000000001</v>
      </c>
      <c r="AT28" s="48">
        <v>71.953999999999994</v>
      </c>
      <c r="AU28" s="48">
        <v>71.977000000000004</v>
      </c>
      <c r="AV28" s="48">
        <v>71.986000000000004</v>
      </c>
      <c r="AW28" s="48">
        <v>71.988</v>
      </c>
      <c r="AX28" s="48">
        <v>71.986999999999995</v>
      </c>
      <c r="AY28" s="48">
        <v>71.988</v>
      </c>
      <c r="AZ28" s="48">
        <v>71.998000000000005</v>
      </c>
      <c r="BA28" s="48">
        <v>72.022000000000006</v>
      </c>
      <c r="BB28" s="48">
        <v>72.066999999999993</v>
      </c>
      <c r="BC28" s="48">
        <v>72.144000000000005</v>
      </c>
      <c r="BD28" s="48">
        <v>72.263000000000005</v>
      </c>
      <c r="BE28" s="48">
        <v>72.424000000000007</v>
      </c>
      <c r="BF28" s="48">
        <v>72.62</v>
      </c>
      <c r="BG28" s="48">
        <v>72.846999999999994</v>
      </c>
      <c r="BH28" s="48">
        <v>73.087999999999994</v>
      </c>
      <c r="BI28" s="48">
        <v>73.328999999999994</v>
      </c>
      <c r="BJ28" s="48">
        <v>73.554000000000002</v>
      </c>
      <c r="BK28" s="48">
        <v>73.751999999999995</v>
      </c>
      <c r="BL28" s="48">
        <v>73.918000000000006</v>
      </c>
      <c r="BM28" s="55">
        <f t="shared" si="0"/>
        <v>73.918000000000006</v>
      </c>
    </row>
    <row r="29" spans="1:65" x14ac:dyDescent="0.25">
      <c r="A29" s="48" t="s">
        <v>273</v>
      </c>
      <c r="B29" s="48" t="s">
        <v>502</v>
      </c>
      <c r="C29" s="48" t="s">
        <v>745</v>
      </c>
      <c r="D29" s="48" t="s">
        <v>744</v>
      </c>
      <c r="E29" s="48">
        <v>60.353000000000002</v>
      </c>
      <c r="F29" s="48">
        <v>61.018999999999998</v>
      </c>
      <c r="G29" s="48">
        <v>61.646000000000001</v>
      </c>
      <c r="H29" s="48">
        <v>62.243000000000002</v>
      </c>
      <c r="I29" s="48">
        <v>62.817999999999998</v>
      </c>
      <c r="J29" s="48">
        <v>63.381</v>
      </c>
      <c r="K29" s="48">
        <v>63.94</v>
      </c>
      <c r="L29" s="48">
        <v>64.498999999999995</v>
      </c>
      <c r="M29" s="48">
        <v>65.058999999999997</v>
      </c>
      <c r="N29" s="48">
        <v>65.620999999999995</v>
      </c>
      <c r="O29" s="48">
        <v>66.186999999999998</v>
      </c>
      <c r="P29" s="48">
        <v>66.756</v>
      </c>
      <c r="Q29" s="48">
        <v>67.319999999999993</v>
      </c>
      <c r="R29" s="48">
        <v>67.867000000000004</v>
      </c>
      <c r="S29" s="48">
        <v>68.39</v>
      </c>
      <c r="T29" s="48">
        <v>68.872</v>
      </c>
      <c r="U29" s="48">
        <v>69.296000000000006</v>
      </c>
      <c r="V29" s="48">
        <v>69.656999999999996</v>
      </c>
      <c r="W29" s="48">
        <v>69.953999999999994</v>
      </c>
      <c r="X29" s="48">
        <v>70.192999999999998</v>
      </c>
      <c r="Y29" s="48">
        <v>70.399000000000001</v>
      </c>
      <c r="Z29" s="48">
        <v>70.600999999999999</v>
      </c>
      <c r="AA29" s="48">
        <v>70.819999999999993</v>
      </c>
      <c r="AB29" s="48">
        <v>71.061000000000007</v>
      </c>
      <c r="AC29" s="48">
        <v>71.314999999999998</v>
      </c>
      <c r="AD29" s="48">
        <v>71.534000000000006</v>
      </c>
      <c r="AE29" s="48">
        <v>71.650000000000006</v>
      </c>
      <c r="AF29" s="48">
        <v>71.626000000000005</v>
      </c>
      <c r="AG29" s="48">
        <v>71.460999999999999</v>
      </c>
      <c r="AH29" s="48">
        <v>71.183999999999997</v>
      </c>
      <c r="AI29" s="48">
        <v>70.876999999999995</v>
      </c>
      <c r="AJ29" s="48">
        <v>70.644999999999996</v>
      </c>
      <c r="AK29" s="48">
        <v>70.576999999999998</v>
      </c>
      <c r="AL29" s="48">
        <v>70.724999999999994</v>
      </c>
      <c r="AM29" s="48">
        <v>71.093000000000004</v>
      </c>
      <c r="AN29" s="48">
        <v>71.644999999999996</v>
      </c>
      <c r="AO29" s="48">
        <v>72.307000000000002</v>
      </c>
      <c r="AP29" s="48">
        <v>72.975999999999999</v>
      </c>
      <c r="AQ29" s="48">
        <v>73.569000000000003</v>
      </c>
      <c r="AR29" s="48">
        <v>74.05</v>
      </c>
      <c r="AS29" s="48">
        <v>74.403000000000006</v>
      </c>
      <c r="AT29" s="48">
        <v>74.637</v>
      </c>
      <c r="AU29" s="48">
        <v>74.802999999999997</v>
      </c>
      <c r="AV29" s="48">
        <v>74.941000000000003</v>
      </c>
      <c r="AW29" s="48">
        <v>75.067999999999998</v>
      </c>
      <c r="AX29" s="48">
        <v>75.197999999999993</v>
      </c>
      <c r="AY29" s="48">
        <v>75.341999999999999</v>
      </c>
      <c r="AZ29" s="48">
        <v>75.498000000000005</v>
      </c>
      <c r="BA29" s="48">
        <v>75.665000000000006</v>
      </c>
      <c r="BB29" s="48">
        <v>75.843999999999994</v>
      </c>
      <c r="BC29" s="48">
        <v>76.031000000000006</v>
      </c>
      <c r="BD29" s="48">
        <v>76.218999999999994</v>
      </c>
      <c r="BE29" s="48">
        <v>76.400999999999996</v>
      </c>
      <c r="BF29" s="48">
        <v>76.569000000000003</v>
      </c>
      <c r="BG29" s="48">
        <v>76.722999999999999</v>
      </c>
      <c r="BH29" s="48">
        <v>76.864999999999995</v>
      </c>
      <c r="BI29" s="48">
        <v>76.998000000000005</v>
      </c>
      <c r="BJ29" s="48">
        <v>77.128</v>
      </c>
      <c r="BK29" s="48">
        <v>77.262</v>
      </c>
      <c r="BL29" s="48">
        <v>77.400999999999996</v>
      </c>
      <c r="BM29" s="55">
        <f t="shared" si="0"/>
        <v>77.400999999999996</v>
      </c>
    </row>
    <row r="30" spans="1:65" x14ac:dyDescent="0.25">
      <c r="A30" s="48" t="s">
        <v>249</v>
      </c>
      <c r="B30" s="48" t="s">
        <v>501</v>
      </c>
      <c r="C30" s="48" t="s">
        <v>745</v>
      </c>
      <c r="D30" s="48" t="s">
        <v>744</v>
      </c>
      <c r="E30" s="48">
        <v>67.708097560975617</v>
      </c>
      <c r="F30" s="48">
        <v>68.21265853658538</v>
      </c>
      <c r="G30" s="48">
        <v>68.635829268292696</v>
      </c>
      <c r="H30" s="48">
        <v>68.992073170731715</v>
      </c>
      <c r="I30" s="48">
        <v>69.289926829268296</v>
      </c>
      <c r="J30" s="48">
        <v>69.537414634146359</v>
      </c>
      <c r="K30" s="48">
        <v>69.734609756097555</v>
      </c>
      <c r="L30" s="48">
        <v>69.881658536585377</v>
      </c>
      <c r="M30" s="48">
        <v>69.982634146341482</v>
      </c>
      <c r="N30" s="48">
        <v>70.045146341463436</v>
      </c>
      <c r="O30" s="48">
        <v>70.079243902439018</v>
      </c>
      <c r="P30" s="48">
        <v>70.093000000000004</v>
      </c>
      <c r="Q30" s="48">
        <v>70.092414634146365</v>
      </c>
      <c r="R30" s="48">
        <v>70.08243902439024</v>
      </c>
      <c r="S30" s="48">
        <v>70.068073170731722</v>
      </c>
      <c r="T30" s="48">
        <v>70.048268292682934</v>
      </c>
      <c r="U30" s="48">
        <v>70.015902439024401</v>
      </c>
      <c r="V30" s="48">
        <v>69.967414634146351</v>
      </c>
      <c r="W30" s="48">
        <v>69.90631707317074</v>
      </c>
      <c r="X30" s="48">
        <v>69.841634146341477</v>
      </c>
      <c r="Y30" s="48">
        <v>69.802024390243915</v>
      </c>
      <c r="Z30" s="48">
        <v>69.819170731707317</v>
      </c>
      <c r="AA30" s="48">
        <v>69.908219512195117</v>
      </c>
      <c r="AB30" s="48">
        <v>70.06465853658537</v>
      </c>
      <c r="AC30" s="48">
        <v>70.27192682926831</v>
      </c>
      <c r="AD30" s="48">
        <v>70.992682926829289</v>
      </c>
      <c r="AE30" s="48">
        <v>71.549512195121963</v>
      </c>
      <c r="AF30" s="48">
        <v>70.990243902439019</v>
      </c>
      <c r="AG30" s="48">
        <v>71.341463414634148</v>
      </c>
      <c r="AH30" s="48">
        <v>71.482926829268308</v>
      </c>
      <c r="AI30" s="48">
        <v>70.836585365853651</v>
      </c>
      <c r="AJ30" s="48">
        <v>70.378048780487816</v>
      </c>
      <c r="AK30" s="48">
        <v>70.021951219512204</v>
      </c>
      <c r="AL30" s="48">
        <v>68.970731707317071</v>
      </c>
      <c r="AM30" s="48">
        <v>68.768292682926827</v>
      </c>
      <c r="AN30" s="48">
        <v>68.460975609756105</v>
      </c>
      <c r="AO30" s="48">
        <v>68.512195121951223</v>
      </c>
      <c r="AP30" s="48">
        <v>68.460975609756105</v>
      </c>
      <c r="AQ30" s="48">
        <v>68.407317073170745</v>
      </c>
      <c r="AR30" s="48">
        <v>67.907317073170745</v>
      </c>
      <c r="AS30" s="48">
        <v>68.912195121951228</v>
      </c>
      <c r="AT30" s="48">
        <v>68.507317073170739</v>
      </c>
      <c r="AU30" s="48">
        <v>68.056097560975616</v>
      </c>
      <c r="AV30" s="48">
        <v>68.553658536585388</v>
      </c>
      <c r="AW30" s="48">
        <v>68.956097560975621</v>
      </c>
      <c r="AX30" s="48">
        <v>68.851219512195115</v>
      </c>
      <c r="AY30" s="48">
        <v>69.404878048780489</v>
      </c>
      <c r="AZ30" s="48">
        <v>70.207317073170742</v>
      </c>
      <c r="BA30" s="48">
        <v>70.456097560975621</v>
      </c>
      <c r="BB30" s="48">
        <v>70.407317073170745</v>
      </c>
      <c r="BC30" s="48">
        <v>70.404878048780489</v>
      </c>
      <c r="BD30" s="48">
        <v>70.553658536585374</v>
      </c>
      <c r="BE30" s="48">
        <v>71.965853658536574</v>
      </c>
      <c r="BF30" s="48">
        <v>72.470731707317071</v>
      </c>
      <c r="BG30" s="48">
        <v>72.970731707317086</v>
      </c>
      <c r="BH30" s="48">
        <v>73.624390243902454</v>
      </c>
      <c r="BI30" s="48">
        <v>73.826829268292698</v>
      </c>
      <c r="BJ30" s="48">
        <v>74.129268292682937</v>
      </c>
      <c r="BK30" s="48">
        <v>74.175609756097572</v>
      </c>
      <c r="BL30" s="48">
        <v>74.226829268292704</v>
      </c>
      <c r="BM30" s="55">
        <f t="shared" si="0"/>
        <v>74.226829268292704</v>
      </c>
    </row>
    <row r="31" spans="1:65" x14ac:dyDescent="0.25">
      <c r="A31" s="48" t="s">
        <v>209</v>
      </c>
      <c r="B31" s="48" t="s">
        <v>500</v>
      </c>
      <c r="C31" s="48" t="s">
        <v>745</v>
      </c>
      <c r="D31" s="48" t="s">
        <v>744</v>
      </c>
      <c r="E31" s="48">
        <v>59.981000000000002</v>
      </c>
      <c r="F31" s="48">
        <v>60.530999999999999</v>
      </c>
      <c r="G31" s="48">
        <v>61.091999999999999</v>
      </c>
      <c r="H31" s="48">
        <v>61.662999999999997</v>
      </c>
      <c r="I31" s="48">
        <v>62.241</v>
      </c>
      <c r="J31" s="48">
        <v>62.823</v>
      </c>
      <c r="K31" s="48">
        <v>63.402000000000001</v>
      </c>
      <c r="L31" s="48">
        <v>63.970999999999997</v>
      </c>
      <c r="M31" s="48">
        <v>64.525000000000006</v>
      </c>
      <c r="N31" s="48">
        <v>65.058000000000007</v>
      </c>
      <c r="O31" s="48">
        <v>65.566000000000003</v>
      </c>
      <c r="P31" s="48">
        <v>66.046999999999997</v>
      </c>
      <c r="Q31" s="48">
        <v>66.504000000000005</v>
      </c>
      <c r="R31" s="48">
        <v>66.938999999999993</v>
      </c>
      <c r="S31" s="48">
        <v>67.353999999999999</v>
      </c>
      <c r="T31" s="48">
        <v>67.751000000000005</v>
      </c>
      <c r="U31" s="48">
        <v>68.135000000000005</v>
      </c>
      <c r="V31" s="48">
        <v>68.509</v>
      </c>
      <c r="W31" s="48">
        <v>68.873999999999995</v>
      </c>
      <c r="X31" s="48">
        <v>69.228999999999999</v>
      </c>
      <c r="Y31" s="48">
        <v>69.576999999999998</v>
      </c>
      <c r="Z31" s="48">
        <v>69.921000000000006</v>
      </c>
      <c r="AA31" s="48">
        <v>70.257000000000005</v>
      </c>
      <c r="AB31" s="48">
        <v>70.575000000000003</v>
      </c>
      <c r="AC31" s="48">
        <v>70.864999999999995</v>
      </c>
      <c r="AD31" s="48">
        <v>71.11</v>
      </c>
      <c r="AE31" s="48">
        <v>71.293999999999997</v>
      </c>
      <c r="AF31" s="48">
        <v>71.405000000000001</v>
      </c>
      <c r="AG31" s="48">
        <v>71.436999999999998</v>
      </c>
      <c r="AH31" s="48">
        <v>71.385999999999996</v>
      </c>
      <c r="AI31" s="48">
        <v>71.242000000000004</v>
      </c>
      <c r="AJ31" s="48">
        <v>70.995999999999995</v>
      </c>
      <c r="AK31" s="48">
        <v>70.662000000000006</v>
      </c>
      <c r="AL31" s="48">
        <v>70.268000000000001</v>
      </c>
      <c r="AM31" s="48">
        <v>69.844999999999999</v>
      </c>
      <c r="AN31" s="48">
        <v>69.438999999999993</v>
      </c>
      <c r="AO31" s="48">
        <v>69.099999999999994</v>
      </c>
      <c r="AP31" s="48">
        <v>68.858000000000004</v>
      </c>
      <c r="AQ31" s="48">
        <v>68.733999999999995</v>
      </c>
      <c r="AR31" s="48">
        <v>68.733999999999995</v>
      </c>
      <c r="AS31" s="48">
        <v>68.846999999999994</v>
      </c>
      <c r="AT31" s="48">
        <v>69.040000000000006</v>
      </c>
      <c r="AU31" s="48">
        <v>69.272000000000006</v>
      </c>
      <c r="AV31" s="48">
        <v>69.510999999999996</v>
      </c>
      <c r="AW31" s="48">
        <v>69.748999999999995</v>
      </c>
      <c r="AX31" s="48">
        <v>69.998000000000005</v>
      </c>
      <c r="AY31" s="48">
        <v>70.286000000000001</v>
      </c>
      <c r="AZ31" s="48">
        <v>70.635999999999996</v>
      </c>
      <c r="BA31" s="48">
        <v>71.058999999999997</v>
      </c>
      <c r="BB31" s="48">
        <v>71.540999999999997</v>
      </c>
      <c r="BC31" s="48">
        <v>72.057000000000002</v>
      </c>
      <c r="BD31" s="48">
        <v>72.569999999999993</v>
      </c>
      <c r="BE31" s="48">
        <v>73.043999999999997</v>
      </c>
      <c r="BF31" s="48">
        <v>73.451999999999998</v>
      </c>
      <c r="BG31" s="48">
        <v>73.781999999999996</v>
      </c>
      <c r="BH31" s="48">
        <v>74.034000000000006</v>
      </c>
      <c r="BI31" s="48">
        <v>74.218999999999994</v>
      </c>
      <c r="BJ31" s="48">
        <v>74.364999999999995</v>
      </c>
      <c r="BK31" s="48">
        <v>74.495999999999995</v>
      </c>
      <c r="BL31" s="48">
        <v>74.623000000000005</v>
      </c>
      <c r="BM31" s="55">
        <f t="shared" si="0"/>
        <v>74.623000000000005</v>
      </c>
    </row>
    <row r="32" spans="1:65" x14ac:dyDescent="0.25">
      <c r="A32" s="48" t="s">
        <v>610</v>
      </c>
      <c r="B32" s="48" t="s">
        <v>611</v>
      </c>
      <c r="C32" s="48" t="s">
        <v>745</v>
      </c>
      <c r="D32" s="48" t="s">
        <v>744</v>
      </c>
      <c r="J32" s="48">
        <v>68.897804878048788</v>
      </c>
      <c r="O32" s="48">
        <v>70.290000000000006</v>
      </c>
      <c r="Y32" s="48">
        <v>72.304634146341456</v>
      </c>
      <c r="AJ32" s="48">
        <v>74.029512195121967</v>
      </c>
      <c r="AS32" s="48">
        <v>77.885365853658541</v>
      </c>
      <c r="AT32" s="48">
        <v>77.885365853658541</v>
      </c>
      <c r="AU32" s="48">
        <v>78.087804878048786</v>
      </c>
      <c r="AV32" s="48">
        <v>78.334146341463409</v>
      </c>
      <c r="AW32" s="48">
        <v>78.48536585365855</v>
      </c>
      <c r="AX32" s="48">
        <v>78.685365853658553</v>
      </c>
      <c r="AY32" s="48">
        <v>78.887804878048797</v>
      </c>
      <c r="AZ32" s="48">
        <v>78.934146341463418</v>
      </c>
      <c r="BA32" s="48">
        <v>79.236585365853671</v>
      </c>
      <c r="BB32" s="48">
        <v>79.388439024390252</v>
      </c>
      <c r="BC32" s="48">
        <v>79.288536585365847</v>
      </c>
      <c r="BD32" s="48">
        <v>81.152682926829272</v>
      </c>
      <c r="BE32" s="48">
        <v>81.677804878048789</v>
      </c>
      <c r="BF32" s="48">
        <v>80.572439024390249</v>
      </c>
      <c r="BG32" s="48">
        <v>80.797317073170746</v>
      </c>
      <c r="BH32" s="48">
        <v>81.012195121951223</v>
      </c>
      <c r="BI32" s="48">
        <v>81.227073170731714</v>
      </c>
      <c r="BJ32" s="48">
        <v>81.441951219512205</v>
      </c>
      <c r="BK32" s="48">
        <v>81.651707317073175</v>
      </c>
      <c r="BL32" s="48">
        <v>81.866585365853666</v>
      </c>
      <c r="BM32" s="55">
        <f t="shared" si="0"/>
        <v>81.866585365853666</v>
      </c>
    </row>
    <row r="33" spans="1:65" x14ac:dyDescent="0.25">
      <c r="A33" s="48" t="s">
        <v>609</v>
      </c>
      <c r="B33" s="48" t="s">
        <v>499</v>
      </c>
      <c r="C33" s="48" t="s">
        <v>745</v>
      </c>
      <c r="D33" s="48" t="s">
        <v>744</v>
      </c>
      <c r="E33" s="48">
        <v>41.82</v>
      </c>
      <c r="F33" s="48">
        <v>42.15</v>
      </c>
      <c r="G33" s="48">
        <v>42.49</v>
      </c>
      <c r="H33" s="48">
        <v>42.84</v>
      </c>
      <c r="I33" s="48">
        <v>43.198999999999998</v>
      </c>
      <c r="J33" s="48">
        <v>43.567999999999998</v>
      </c>
      <c r="K33" s="48">
        <v>43.947000000000003</v>
      </c>
      <c r="L33" s="48">
        <v>44.337000000000003</v>
      </c>
      <c r="M33" s="48">
        <v>44.737000000000002</v>
      </c>
      <c r="N33" s="48">
        <v>45.146999999999998</v>
      </c>
      <c r="O33" s="48">
        <v>45.567999999999998</v>
      </c>
      <c r="P33" s="48">
        <v>45.999000000000002</v>
      </c>
      <c r="Q33" s="48">
        <v>46.441000000000003</v>
      </c>
      <c r="R33" s="48">
        <v>46.893000000000001</v>
      </c>
      <c r="S33" s="48">
        <v>47.354999999999997</v>
      </c>
      <c r="T33" s="48">
        <v>47.828000000000003</v>
      </c>
      <c r="U33" s="48">
        <v>48.311999999999998</v>
      </c>
      <c r="V33" s="48">
        <v>48.805999999999997</v>
      </c>
      <c r="W33" s="48">
        <v>49.31</v>
      </c>
      <c r="X33" s="48">
        <v>49.823999999999998</v>
      </c>
      <c r="Y33" s="48">
        <v>50.348999999999997</v>
      </c>
      <c r="Z33" s="48">
        <v>50.883000000000003</v>
      </c>
      <c r="AA33" s="48">
        <v>51.427</v>
      </c>
      <c r="AB33" s="48">
        <v>51.98</v>
      </c>
      <c r="AC33" s="48">
        <v>52.542999999999999</v>
      </c>
      <c r="AD33" s="48">
        <v>53.115000000000002</v>
      </c>
      <c r="AE33" s="48">
        <v>53.695</v>
      </c>
      <c r="AF33" s="48">
        <v>54.283999999999999</v>
      </c>
      <c r="AG33" s="48">
        <v>54.881</v>
      </c>
      <c r="AH33" s="48">
        <v>55.485999999999997</v>
      </c>
      <c r="AI33" s="48">
        <v>56.098999999999997</v>
      </c>
      <c r="AJ33" s="48">
        <v>56.720999999999997</v>
      </c>
      <c r="AK33" s="48">
        <v>57.350999999999999</v>
      </c>
      <c r="AL33" s="48">
        <v>57.988999999999997</v>
      </c>
      <c r="AM33" s="48">
        <v>58.631</v>
      </c>
      <c r="AN33" s="48">
        <v>59.276000000000003</v>
      </c>
      <c r="AO33" s="48">
        <v>59.921999999999997</v>
      </c>
      <c r="AP33" s="48">
        <v>60.566000000000003</v>
      </c>
      <c r="AQ33" s="48">
        <v>61.204000000000001</v>
      </c>
      <c r="AR33" s="48">
        <v>61.835000000000001</v>
      </c>
      <c r="AS33" s="48">
        <v>62.451999999999998</v>
      </c>
      <c r="AT33" s="48">
        <v>63.054000000000002</v>
      </c>
      <c r="AU33" s="48">
        <v>63.64</v>
      </c>
      <c r="AV33" s="48">
        <v>64.209999999999994</v>
      </c>
      <c r="AW33" s="48">
        <v>64.766000000000005</v>
      </c>
      <c r="AX33" s="48">
        <v>65.311999999999998</v>
      </c>
      <c r="AY33" s="48">
        <v>65.852999999999994</v>
      </c>
      <c r="AZ33" s="48">
        <v>66.394999999999996</v>
      </c>
      <c r="BA33" s="48">
        <v>66.936999999999998</v>
      </c>
      <c r="BB33" s="48">
        <v>67.475999999999999</v>
      </c>
      <c r="BC33" s="48">
        <v>68.007000000000005</v>
      </c>
      <c r="BD33" s="48">
        <v>68.521000000000001</v>
      </c>
      <c r="BE33" s="48">
        <v>69.010000000000005</v>
      </c>
      <c r="BF33" s="48">
        <v>69.468000000000004</v>
      </c>
      <c r="BG33" s="48">
        <v>69.891000000000005</v>
      </c>
      <c r="BH33" s="48">
        <v>70.277000000000001</v>
      </c>
      <c r="BI33" s="48">
        <v>70.626000000000005</v>
      </c>
      <c r="BJ33" s="48">
        <v>70.944999999999993</v>
      </c>
      <c r="BK33" s="48">
        <v>71.239000000000004</v>
      </c>
      <c r="BL33" s="48">
        <v>71.513000000000005</v>
      </c>
      <c r="BM33" s="55">
        <f t="shared" si="0"/>
        <v>71.513000000000005</v>
      </c>
    </row>
    <row r="34" spans="1:65" x14ac:dyDescent="0.25">
      <c r="A34" s="48" t="s">
        <v>220</v>
      </c>
      <c r="B34" s="48" t="s">
        <v>498</v>
      </c>
      <c r="C34" s="48" t="s">
        <v>745</v>
      </c>
      <c r="D34" s="48" t="s">
        <v>744</v>
      </c>
      <c r="E34" s="48">
        <v>54.143000000000001</v>
      </c>
      <c r="F34" s="48">
        <v>54.634</v>
      </c>
      <c r="G34" s="48">
        <v>55.13</v>
      </c>
      <c r="H34" s="48">
        <v>55.627000000000002</v>
      </c>
      <c r="I34" s="48">
        <v>56.121000000000002</v>
      </c>
      <c r="J34" s="48">
        <v>56.61</v>
      </c>
      <c r="K34" s="48">
        <v>57.091000000000001</v>
      </c>
      <c r="L34" s="48">
        <v>57.563000000000002</v>
      </c>
      <c r="M34" s="48">
        <v>58.024999999999999</v>
      </c>
      <c r="N34" s="48">
        <v>58.475000000000001</v>
      </c>
      <c r="O34" s="48">
        <v>58.911000000000001</v>
      </c>
      <c r="P34" s="48">
        <v>59.332000000000001</v>
      </c>
      <c r="Q34" s="48">
        <v>59.738999999999997</v>
      </c>
      <c r="R34" s="48">
        <v>60.131999999999998</v>
      </c>
      <c r="S34" s="48">
        <v>60.512999999999998</v>
      </c>
      <c r="T34" s="48">
        <v>60.884</v>
      </c>
      <c r="U34" s="48">
        <v>61.243000000000002</v>
      </c>
      <c r="V34" s="48">
        <v>61.594999999999999</v>
      </c>
      <c r="W34" s="48">
        <v>61.942</v>
      </c>
      <c r="X34" s="48">
        <v>62.286000000000001</v>
      </c>
      <c r="Y34" s="48">
        <v>62.63</v>
      </c>
      <c r="Z34" s="48">
        <v>62.975999999999999</v>
      </c>
      <c r="AA34" s="48">
        <v>63.326000000000001</v>
      </c>
      <c r="AB34" s="48">
        <v>63.68</v>
      </c>
      <c r="AC34" s="48">
        <v>64.039000000000001</v>
      </c>
      <c r="AD34" s="48">
        <v>64.406000000000006</v>
      </c>
      <c r="AE34" s="48">
        <v>64.781999999999996</v>
      </c>
      <c r="AF34" s="48">
        <v>65.165000000000006</v>
      </c>
      <c r="AG34" s="48">
        <v>65.552999999999997</v>
      </c>
      <c r="AH34" s="48">
        <v>65.947000000000003</v>
      </c>
      <c r="AI34" s="48">
        <v>66.343000000000004</v>
      </c>
      <c r="AJ34" s="48">
        <v>66.742000000000004</v>
      </c>
      <c r="AK34" s="48">
        <v>67.141000000000005</v>
      </c>
      <c r="AL34" s="48">
        <v>67.539000000000001</v>
      </c>
      <c r="AM34" s="48">
        <v>67.932000000000002</v>
      </c>
      <c r="AN34" s="48">
        <v>68.317999999999998</v>
      </c>
      <c r="AO34" s="48">
        <v>68.694999999999993</v>
      </c>
      <c r="AP34" s="48">
        <v>69.061000000000007</v>
      </c>
      <c r="AQ34" s="48">
        <v>69.418999999999997</v>
      </c>
      <c r="AR34" s="48">
        <v>69.769000000000005</v>
      </c>
      <c r="AS34" s="48">
        <v>70.116</v>
      </c>
      <c r="AT34" s="48">
        <v>70.462000000000003</v>
      </c>
      <c r="AU34" s="48">
        <v>70.813000000000002</v>
      </c>
      <c r="AV34" s="48">
        <v>71.17</v>
      </c>
      <c r="AW34" s="48">
        <v>71.531000000000006</v>
      </c>
      <c r="AX34" s="48">
        <v>71.896000000000001</v>
      </c>
      <c r="AY34" s="48">
        <v>72.260000000000005</v>
      </c>
      <c r="AZ34" s="48">
        <v>72.617999999999995</v>
      </c>
      <c r="BA34" s="48">
        <v>72.965999999999994</v>
      </c>
      <c r="BB34" s="48">
        <v>73.3</v>
      </c>
      <c r="BC34" s="48">
        <v>73.619</v>
      </c>
      <c r="BD34" s="48">
        <v>73.921000000000006</v>
      </c>
      <c r="BE34" s="48">
        <v>74.209000000000003</v>
      </c>
      <c r="BF34" s="48">
        <v>74.483000000000004</v>
      </c>
      <c r="BG34" s="48">
        <v>74.745000000000005</v>
      </c>
      <c r="BH34" s="48">
        <v>74.994</v>
      </c>
      <c r="BI34" s="48">
        <v>75.23</v>
      </c>
      <c r="BJ34" s="48">
        <v>75.456000000000003</v>
      </c>
      <c r="BK34" s="48">
        <v>75.671999999999997</v>
      </c>
      <c r="BL34" s="48">
        <v>75.881</v>
      </c>
      <c r="BM34" s="55">
        <f t="shared" si="0"/>
        <v>75.881</v>
      </c>
    </row>
    <row r="35" spans="1:65" x14ac:dyDescent="0.25">
      <c r="A35" s="48" t="s">
        <v>194</v>
      </c>
      <c r="B35" s="48" t="s">
        <v>497</v>
      </c>
      <c r="C35" s="48" t="s">
        <v>745</v>
      </c>
      <c r="D35" s="48" t="s">
        <v>744</v>
      </c>
      <c r="E35" s="48">
        <v>64.471999999999994</v>
      </c>
      <c r="F35" s="48">
        <v>65.197999999999993</v>
      </c>
      <c r="G35" s="48">
        <v>65.831000000000003</v>
      </c>
      <c r="H35" s="48">
        <v>66.381</v>
      </c>
      <c r="I35" s="48">
        <v>66.86</v>
      </c>
      <c r="J35" s="48">
        <v>67.275000000000006</v>
      </c>
      <c r="K35" s="48">
        <v>67.628</v>
      </c>
      <c r="L35" s="48">
        <v>67.927999999999997</v>
      </c>
      <c r="M35" s="48">
        <v>68.186999999999998</v>
      </c>
      <c r="N35" s="48">
        <v>68.421000000000006</v>
      </c>
      <c r="O35" s="48">
        <v>68.650000000000006</v>
      </c>
      <c r="P35" s="48">
        <v>68.89</v>
      </c>
      <c r="Q35" s="48">
        <v>69.149000000000001</v>
      </c>
      <c r="R35" s="48">
        <v>69.436000000000007</v>
      </c>
      <c r="S35" s="48">
        <v>69.756</v>
      </c>
      <c r="T35" s="48">
        <v>70.113</v>
      </c>
      <c r="U35" s="48">
        <v>70.509</v>
      </c>
      <c r="V35" s="48">
        <v>70.930999999999997</v>
      </c>
      <c r="W35" s="48">
        <v>71.364000000000004</v>
      </c>
      <c r="X35" s="48">
        <v>71.8</v>
      </c>
      <c r="Y35" s="48">
        <v>72.221999999999994</v>
      </c>
      <c r="Z35" s="48">
        <v>72.617999999999995</v>
      </c>
      <c r="AA35" s="48">
        <v>72.98</v>
      </c>
      <c r="AB35" s="48">
        <v>73.302999999999997</v>
      </c>
      <c r="AC35" s="48">
        <v>73.584999999999994</v>
      </c>
      <c r="AD35" s="48">
        <v>73.825000000000003</v>
      </c>
      <c r="AE35" s="48">
        <v>74.028999999999996</v>
      </c>
      <c r="AF35" s="48">
        <v>74.206000000000003</v>
      </c>
      <c r="AG35" s="48">
        <v>74.372</v>
      </c>
      <c r="AH35" s="48">
        <v>74.534000000000006</v>
      </c>
      <c r="AI35" s="48">
        <v>74.703999999999994</v>
      </c>
      <c r="AJ35" s="48">
        <v>74.891999999999996</v>
      </c>
      <c r="AK35" s="48">
        <v>75.100999999999999</v>
      </c>
      <c r="AL35" s="48">
        <v>75.331999999999994</v>
      </c>
      <c r="AM35" s="48">
        <v>75.582999999999998</v>
      </c>
      <c r="AN35" s="48">
        <v>75.852000000000004</v>
      </c>
      <c r="AO35" s="48">
        <v>76.131</v>
      </c>
      <c r="AP35" s="48">
        <v>76.41</v>
      </c>
      <c r="AQ35" s="48">
        <v>76.680000000000007</v>
      </c>
      <c r="AR35" s="48">
        <v>76.933000000000007</v>
      </c>
      <c r="AS35" s="48">
        <v>77.162000000000006</v>
      </c>
      <c r="AT35" s="48">
        <v>77.361999999999995</v>
      </c>
      <c r="AU35" s="48">
        <v>77.534000000000006</v>
      </c>
      <c r="AV35" s="48">
        <v>77.682000000000002</v>
      </c>
      <c r="AW35" s="48">
        <v>77.808000000000007</v>
      </c>
      <c r="AX35" s="48">
        <v>77.915000000000006</v>
      </c>
      <c r="AY35" s="48">
        <v>78.009</v>
      </c>
      <c r="AZ35" s="48">
        <v>78.096999999999994</v>
      </c>
      <c r="BA35" s="48">
        <v>78.183999999999997</v>
      </c>
      <c r="BB35" s="48">
        <v>78.272000000000006</v>
      </c>
      <c r="BC35" s="48">
        <v>78.364000000000004</v>
      </c>
      <c r="BD35" s="48">
        <v>78.456000000000003</v>
      </c>
      <c r="BE35" s="48">
        <v>78.546999999999997</v>
      </c>
      <c r="BF35" s="48">
        <v>78.632999999999996</v>
      </c>
      <c r="BG35" s="48">
        <v>78.716999999999999</v>
      </c>
      <c r="BH35" s="48">
        <v>78.801000000000002</v>
      </c>
      <c r="BI35" s="48">
        <v>78.888000000000005</v>
      </c>
      <c r="BJ35" s="48">
        <v>78.980999999999995</v>
      </c>
      <c r="BK35" s="48">
        <v>79.081000000000003</v>
      </c>
      <c r="BL35" s="48">
        <v>79.19</v>
      </c>
      <c r="BM35" s="55">
        <f t="shared" si="0"/>
        <v>79.19</v>
      </c>
    </row>
    <row r="36" spans="1:65" x14ac:dyDescent="0.25">
      <c r="A36" s="48" t="s">
        <v>179</v>
      </c>
      <c r="B36" s="48" t="s">
        <v>496</v>
      </c>
      <c r="C36" s="48" t="s">
        <v>745</v>
      </c>
      <c r="D36" s="48" t="s">
        <v>744</v>
      </c>
      <c r="E36" s="48">
        <v>54.81</v>
      </c>
      <c r="F36" s="48">
        <v>55.81</v>
      </c>
      <c r="G36" s="48">
        <v>56.805</v>
      </c>
      <c r="H36" s="48">
        <v>57.756</v>
      </c>
      <c r="I36" s="48">
        <v>58.637999999999998</v>
      </c>
      <c r="J36" s="48">
        <v>59.433999999999997</v>
      </c>
      <c r="K36" s="48">
        <v>60.146999999999998</v>
      </c>
      <c r="L36" s="48">
        <v>60.802999999999997</v>
      </c>
      <c r="M36" s="48">
        <v>61.421999999999997</v>
      </c>
      <c r="N36" s="48">
        <v>62.012999999999998</v>
      </c>
      <c r="O36" s="48">
        <v>62.582000000000001</v>
      </c>
      <c r="P36" s="48">
        <v>63.134</v>
      </c>
      <c r="Q36" s="48">
        <v>63.670999999999999</v>
      </c>
      <c r="R36" s="48">
        <v>64.195999999999998</v>
      </c>
      <c r="S36" s="48">
        <v>64.709000000000003</v>
      </c>
      <c r="T36" s="48">
        <v>65.209000000000003</v>
      </c>
      <c r="U36" s="48">
        <v>65.695999999999998</v>
      </c>
      <c r="V36" s="48">
        <v>66.164000000000001</v>
      </c>
      <c r="W36" s="48">
        <v>66.61</v>
      </c>
      <c r="X36" s="48">
        <v>67.031000000000006</v>
      </c>
      <c r="Y36" s="48">
        <v>67.424999999999997</v>
      </c>
      <c r="Z36" s="48">
        <v>67.786000000000001</v>
      </c>
      <c r="AA36" s="48">
        <v>68.117000000000004</v>
      </c>
      <c r="AB36" s="48">
        <v>68.421000000000006</v>
      </c>
      <c r="AC36" s="48">
        <v>68.7</v>
      </c>
      <c r="AD36" s="48">
        <v>68.959999999999994</v>
      </c>
      <c r="AE36" s="48">
        <v>69.207999999999998</v>
      </c>
      <c r="AF36" s="48">
        <v>69.45</v>
      </c>
      <c r="AG36" s="48">
        <v>69.691000000000003</v>
      </c>
      <c r="AH36" s="48">
        <v>69.935000000000002</v>
      </c>
      <c r="AI36" s="48">
        <v>70.185000000000002</v>
      </c>
      <c r="AJ36" s="48">
        <v>70.438999999999993</v>
      </c>
      <c r="AK36" s="48">
        <v>70.695999999999998</v>
      </c>
      <c r="AL36" s="48">
        <v>70.950999999999993</v>
      </c>
      <c r="AM36" s="48">
        <v>71.206999999999994</v>
      </c>
      <c r="AN36" s="48">
        <v>71.465000000000003</v>
      </c>
      <c r="AO36" s="48">
        <v>71.727000000000004</v>
      </c>
      <c r="AP36" s="48">
        <v>71.994</v>
      </c>
      <c r="AQ36" s="48">
        <v>72.265000000000001</v>
      </c>
      <c r="AR36" s="48">
        <v>72.537999999999997</v>
      </c>
      <c r="AS36" s="48">
        <v>72.808999999999997</v>
      </c>
      <c r="AT36" s="48">
        <v>73.075999999999993</v>
      </c>
      <c r="AU36" s="48">
        <v>73.331999999999994</v>
      </c>
      <c r="AV36" s="48">
        <v>73.575000000000003</v>
      </c>
      <c r="AW36" s="48">
        <v>73.801000000000002</v>
      </c>
      <c r="AX36" s="48">
        <v>74.006</v>
      </c>
      <c r="AY36" s="48">
        <v>74.188999999999993</v>
      </c>
      <c r="AZ36" s="48">
        <v>74.350999999999999</v>
      </c>
      <c r="BA36" s="48">
        <v>74.494</v>
      </c>
      <c r="BB36" s="48">
        <v>74.623000000000005</v>
      </c>
      <c r="BC36" s="48">
        <v>74.739999999999995</v>
      </c>
      <c r="BD36" s="48">
        <v>74.852000000000004</v>
      </c>
      <c r="BE36" s="48">
        <v>74.962000000000003</v>
      </c>
      <c r="BF36" s="48">
        <v>75.075000000000003</v>
      </c>
      <c r="BG36" s="48">
        <v>75.192999999999998</v>
      </c>
      <c r="BH36" s="48">
        <v>75.317999999999998</v>
      </c>
      <c r="BI36" s="48">
        <v>75.45</v>
      </c>
      <c r="BJ36" s="48">
        <v>75.584999999999994</v>
      </c>
      <c r="BK36" s="48">
        <v>75.721999999999994</v>
      </c>
      <c r="BL36" s="48">
        <v>75.86</v>
      </c>
      <c r="BM36" s="55">
        <f t="shared" si="0"/>
        <v>75.86</v>
      </c>
    </row>
    <row r="37" spans="1:65" x14ac:dyDescent="0.25">
      <c r="A37" s="48" t="s">
        <v>162</v>
      </c>
      <c r="B37" s="48" t="s">
        <v>495</v>
      </c>
      <c r="C37" s="48" t="s">
        <v>745</v>
      </c>
      <c r="D37" s="48" t="s">
        <v>744</v>
      </c>
      <c r="E37" s="48">
        <v>34.526000000000003</v>
      </c>
      <c r="F37" s="48">
        <v>34.889000000000003</v>
      </c>
      <c r="G37" s="48">
        <v>35.29</v>
      </c>
      <c r="H37" s="48">
        <v>35.734000000000002</v>
      </c>
      <c r="I37" s="48">
        <v>36.22</v>
      </c>
      <c r="J37" s="48">
        <v>36.744999999999997</v>
      </c>
      <c r="K37" s="48">
        <v>37.302999999999997</v>
      </c>
      <c r="L37" s="48">
        <v>37.881999999999998</v>
      </c>
      <c r="M37" s="48">
        <v>38.469000000000001</v>
      </c>
      <c r="N37" s="48">
        <v>39.057000000000002</v>
      </c>
      <c r="O37" s="48">
        <v>39.634999999999998</v>
      </c>
      <c r="P37" s="48">
        <v>40.194000000000003</v>
      </c>
      <c r="Q37" s="48">
        <v>40.734999999999999</v>
      </c>
      <c r="R37" s="48">
        <v>41.262999999999998</v>
      </c>
      <c r="S37" s="48">
        <v>41.783999999999999</v>
      </c>
      <c r="T37" s="48">
        <v>42.311</v>
      </c>
      <c r="U37" s="48">
        <v>42.860999999999997</v>
      </c>
      <c r="V37" s="48">
        <v>43.447000000000003</v>
      </c>
      <c r="W37" s="48">
        <v>44.076999999999998</v>
      </c>
      <c r="X37" s="48">
        <v>44.750999999999998</v>
      </c>
      <c r="Y37" s="48">
        <v>45.463999999999999</v>
      </c>
      <c r="Z37" s="48">
        <v>46.204000000000001</v>
      </c>
      <c r="AA37" s="48">
        <v>46.954000000000001</v>
      </c>
      <c r="AB37" s="48">
        <v>47.701999999999998</v>
      </c>
      <c r="AC37" s="48">
        <v>48.442</v>
      </c>
      <c r="AD37" s="48">
        <v>49.173000000000002</v>
      </c>
      <c r="AE37" s="48">
        <v>49.901000000000003</v>
      </c>
      <c r="AF37" s="48">
        <v>50.631999999999998</v>
      </c>
      <c r="AG37" s="48">
        <v>51.372</v>
      </c>
      <c r="AH37" s="48">
        <v>52.122</v>
      </c>
      <c r="AI37" s="48">
        <v>52.878</v>
      </c>
      <c r="AJ37" s="48">
        <v>53.633000000000003</v>
      </c>
      <c r="AK37" s="48">
        <v>54.384</v>
      </c>
      <c r="AL37" s="48">
        <v>55.131</v>
      </c>
      <c r="AM37" s="48">
        <v>55.878</v>
      </c>
      <c r="AN37" s="48">
        <v>56.636000000000003</v>
      </c>
      <c r="AO37" s="48">
        <v>57.417999999999999</v>
      </c>
      <c r="AP37" s="48">
        <v>58.235999999999997</v>
      </c>
      <c r="AQ37" s="48">
        <v>59.088999999999999</v>
      </c>
      <c r="AR37" s="48">
        <v>59.973999999999997</v>
      </c>
      <c r="AS37" s="48">
        <v>60.884</v>
      </c>
      <c r="AT37" s="48">
        <v>61.808</v>
      </c>
      <c r="AU37" s="48">
        <v>62.728000000000002</v>
      </c>
      <c r="AV37" s="48">
        <v>63.624000000000002</v>
      </c>
      <c r="AW37" s="48">
        <v>64.483000000000004</v>
      </c>
      <c r="AX37" s="48">
        <v>65.289000000000001</v>
      </c>
      <c r="AY37" s="48">
        <v>66.031000000000006</v>
      </c>
      <c r="AZ37" s="48">
        <v>66.709000000000003</v>
      </c>
      <c r="BA37" s="48">
        <v>67.325000000000003</v>
      </c>
      <c r="BB37" s="48">
        <v>67.882000000000005</v>
      </c>
      <c r="BC37" s="48">
        <v>68.384</v>
      </c>
      <c r="BD37" s="48">
        <v>68.84</v>
      </c>
      <c r="BE37" s="48">
        <v>69.263000000000005</v>
      </c>
      <c r="BF37" s="48">
        <v>69.662000000000006</v>
      </c>
      <c r="BG37" s="48">
        <v>70.046000000000006</v>
      </c>
      <c r="BH37" s="48">
        <v>70.418999999999997</v>
      </c>
      <c r="BI37" s="48">
        <v>70.781000000000006</v>
      </c>
      <c r="BJ37" s="48">
        <v>71.129000000000005</v>
      </c>
      <c r="BK37" s="48">
        <v>71.459999999999994</v>
      </c>
      <c r="BL37" s="48">
        <v>71.777000000000001</v>
      </c>
      <c r="BM37" s="55">
        <f t="shared" si="0"/>
        <v>71.777000000000001</v>
      </c>
    </row>
    <row r="38" spans="1:65" x14ac:dyDescent="0.25">
      <c r="A38" s="48" t="s">
        <v>104</v>
      </c>
      <c r="B38" s="48" t="s">
        <v>494</v>
      </c>
      <c r="C38" s="48" t="s">
        <v>745</v>
      </c>
      <c r="D38" s="48" t="s">
        <v>744</v>
      </c>
      <c r="E38" s="48">
        <v>49.179000000000002</v>
      </c>
      <c r="F38" s="48">
        <v>49.683999999999997</v>
      </c>
      <c r="G38" s="48">
        <v>50.170999999999999</v>
      </c>
      <c r="H38" s="48">
        <v>50.640999999999998</v>
      </c>
      <c r="I38" s="48">
        <v>51.098999999999997</v>
      </c>
      <c r="J38" s="48">
        <v>51.546999999999997</v>
      </c>
      <c r="K38" s="48">
        <v>51.991</v>
      </c>
      <c r="L38" s="48">
        <v>52.435000000000002</v>
      </c>
      <c r="M38" s="48">
        <v>52.884999999999998</v>
      </c>
      <c r="N38" s="48">
        <v>53.345999999999997</v>
      </c>
      <c r="O38" s="48">
        <v>53.823999999999998</v>
      </c>
      <c r="P38" s="48">
        <v>54.326999999999998</v>
      </c>
      <c r="Q38" s="48">
        <v>54.853000000000002</v>
      </c>
      <c r="R38" s="48">
        <v>55.398000000000003</v>
      </c>
      <c r="S38" s="48">
        <v>55.957000000000001</v>
      </c>
      <c r="T38" s="48">
        <v>56.524000000000001</v>
      </c>
      <c r="U38" s="48">
        <v>57.091000000000001</v>
      </c>
      <c r="V38" s="48">
        <v>57.649000000000001</v>
      </c>
      <c r="W38" s="48">
        <v>58.186</v>
      </c>
      <c r="X38" s="48">
        <v>58.692</v>
      </c>
      <c r="Y38" s="48">
        <v>59.173999999999999</v>
      </c>
      <c r="Z38" s="48">
        <v>59.646999999999998</v>
      </c>
      <c r="AA38" s="48">
        <v>60.109000000000002</v>
      </c>
      <c r="AB38" s="48">
        <v>60.542999999999999</v>
      </c>
      <c r="AC38" s="48">
        <v>60.915999999999997</v>
      </c>
      <c r="AD38" s="48">
        <v>61.167000000000002</v>
      </c>
      <c r="AE38" s="48">
        <v>61.226999999999997</v>
      </c>
      <c r="AF38" s="48">
        <v>61.058999999999997</v>
      </c>
      <c r="AG38" s="48">
        <v>60.651000000000003</v>
      </c>
      <c r="AH38" s="48">
        <v>60.015999999999998</v>
      </c>
      <c r="AI38" s="48">
        <v>59.191000000000003</v>
      </c>
      <c r="AJ38" s="48">
        <v>58.231999999999999</v>
      </c>
      <c r="AK38" s="48">
        <v>57.219000000000001</v>
      </c>
      <c r="AL38" s="48">
        <v>56.222000000000001</v>
      </c>
      <c r="AM38" s="48">
        <v>55.283999999999999</v>
      </c>
      <c r="AN38" s="48">
        <v>54.41</v>
      </c>
      <c r="AO38" s="48">
        <v>53.572000000000003</v>
      </c>
      <c r="AP38" s="48">
        <v>52.749000000000002</v>
      </c>
      <c r="AQ38" s="48">
        <v>51.947000000000003</v>
      </c>
      <c r="AR38" s="48">
        <v>51.213999999999999</v>
      </c>
      <c r="AS38" s="48">
        <v>50.628999999999998</v>
      </c>
      <c r="AT38" s="48">
        <v>50.280999999999999</v>
      </c>
      <c r="AU38" s="48">
        <v>50.231999999999999</v>
      </c>
      <c r="AV38" s="48">
        <v>50.518000000000001</v>
      </c>
      <c r="AW38" s="48">
        <v>51.15</v>
      </c>
      <c r="AX38" s="48">
        <v>52.13</v>
      </c>
      <c r="AY38" s="48">
        <v>53.435000000000002</v>
      </c>
      <c r="AZ38" s="48">
        <v>54.982999999999997</v>
      </c>
      <c r="BA38" s="48">
        <v>56.679000000000002</v>
      </c>
      <c r="BB38" s="48">
        <v>58.447000000000003</v>
      </c>
      <c r="BC38" s="48">
        <v>60.210999999999999</v>
      </c>
      <c r="BD38" s="48">
        <v>61.91</v>
      </c>
      <c r="BE38" s="48">
        <v>63.511000000000003</v>
      </c>
      <c r="BF38" s="48">
        <v>64.975999999999999</v>
      </c>
      <c r="BG38" s="48">
        <v>66.265000000000001</v>
      </c>
      <c r="BH38" s="48">
        <v>67.337999999999994</v>
      </c>
      <c r="BI38" s="48">
        <v>68.177999999999997</v>
      </c>
      <c r="BJ38" s="48">
        <v>68.811999999999998</v>
      </c>
      <c r="BK38" s="48">
        <v>69.275000000000006</v>
      </c>
      <c r="BL38" s="48">
        <v>69.591999999999999</v>
      </c>
      <c r="BM38" s="55">
        <f t="shared" si="0"/>
        <v>69.591999999999999</v>
      </c>
    </row>
    <row r="39" spans="1:65" x14ac:dyDescent="0.25">
      <c r="A39" s="48" t="s">
        <v>96</v>
      </c>
      <c r="B39" s="48" t="s">
        <v>493</v>
      </c>
      <c r="C39" s="48" t="s">
        <v>745</v>
      </c>
      <c r="D39" s="48" t="s">
        <v>744</v>
      </c>
      <c r="E39" s="48">
        <v>36.249000000000002</v>
      </c>
      <c r="F39" s="48">
        <v>36.715000000000003</v>
      </c>
      <c r="G39" s="48">
        <v>37.19</v>
      </c>
      <c r="H39" s="48">
        <v>37.683</v>
      </c>
      <c r="I39" s="48">
        <v>38.201000000000001</v>
      </c>
      <c r="J39" s="48">
        <v>38.753999999999998</v>
      </c>
      <c r="K39" s="48">
        <v>39.354999999999997</v>
      </c>
      <c r="L39" s="48">
        <v>40.005000000000003</v>
      </c>
      <c r="M39" s="48">
        <v>40.703000000000003</v>
      </c>
      <c r="N39" s="48">
        <v>41.444000000000003</v>
      </c>
      <c r="O39" s="48">
        <v>42.222999999999999</v>
      </c>
      <c r="P39" s="48">
        <v>43.036000000000001</v>
      </c>
      <c r="Q39" s="48">
        <v>43.866</v>
      </c>
      <c r="R39" s="48">
        <v>44.695</v>
      </c>
      <c r="S39" s="48">
        <v>45.503999999999998</v>
      </c>
      <c r="T39" s="48">
        <v>46.274999999999999</v>
      </c>
      <c r="U39" s="48">
        <v>46.991999999999997</v>
      </c>
      <c r="V39" s="48">
        <v>47.648000000000003</v>
      </c>
      <c r="W39" s="48">
        <v>48.232999999999997</v>
      </c>
      <c r="X39" s="48">
        <v>48.737000000000002</v>
      </c>
      <c r="Y39" s="48">
        <v>49.152999999999999</v>
      </c>
      <c r="Z39" s="48">
        <v>49.475999999999999</v>
      </c>
      <c r="AA39" s="48">
        <v>49.713000000000001</v>
      </c>
      <c r="AB39" s="48">
        <v>49.872</v>
      </c>
      <c r="AC39" s="48">
        <v>49.954999999999998</v>
      </c>
      <c r="AD39" s="48">
        <v>49.966000000000001</v>
      </c>
      <c r="AE39" s="48">
        <v>49.911999999999999</v>
      </c>
      <c r="AF39" s="48">
        <v>49.796999999999997</v>
      </c>
      <c r="AG39" s="48">
        <v>49.624000000000002</v>
      </c>
      <c r="AH39" s="48">
        <v>49.396999999999998</v>
      </c>
      <c r="AI39" s="48">
        <v>49.103999999999999</v>
      </c>
      <c r="AJ39" s="48">
        <v>48.728000000000002</v>
      </c>
      <c r="AK39" s="48">
        <v>48.267000000000003</v>
      </c>
      <c r="AL39" s="48">
        <v>47.731000000000002</v>
      </c>
      <c r="AM39" s="48">
        <v>47.143000000000001</v>
      </c>
      <c r="AN39" s="48">
        <v>46.53</v>
      </c>
      <c r="AO39" s="48">
        <v>45.921999999999997</v>
      </c>
      <c r="AP39" s="48">
        <v>45.353000000000002</v>
      </c>
      <c r="AQ39" s="48">
        <v>44.856999999999999</v>
      </c>
      <c r="AR39" s="48">
        <v>44.460999999999999</v>
      </c>
      <c r="AS39" s="48">
        <v>44.19</v>
      </c>
      <c r="AT39" s="48">
        <v>44.061</v>
      </c>
      <c r="AU39" s="48">
        <v>44.063000000000002</v>
      </c>
      <c r="AV39" s="48">
        <v>44.182000000000002</v>
      </c>
      <c r="AW39" s="48">
        <v>44.412999999999997</v>
      </c>
      <c r="AX39" s="48">
        <v>44.744</v>
      </c>
      <c r="AY39" s="48">
        <v>45.158000000000001</v>
      </c>
      <c r="AZ39" s="48">
        <v>45.636000000000003</v>
      </c>
      <c r="BA39" s="48">
        <v>46.161000000000001</v>
      </c>
      <c r="BB39" s="48">
        <v>46.719000000000001</v>
      </c>
      <c r="BC39" s="48">
        <v>47.311999999999998</v>
      </c>
      <c r="BD39" s="48">
        <v>47.95</v>
      </c>
      <c r="BE39" s="48">
        <v>48.637999999999998</v>
      </c>
      <c r="BF39" s="48">
        <v>49.371000000000002</v>
      </c>
      <c r="BG39" s="48">
        <v>50.128999999999998</v>
      </c>
      <c r="BH39" s="48">
        <v>50.881</v>
      </c>
      <c r="BI39" s="48">
        <v>51.593000000000004</v>
      </c>
      <c r="BJ39" s="48">
        <v>52.24</v>
      </c>
      <c r="BK39" s="48">
        <v>52.805</v>
      </c>
      <c r="BL39" s="48">
        <v>53.283000000000001</v>
      </c>
      <c r="BM39" s="55">
        <f t="shared" si="0"/>
        <v>53.283000000000001</v>
      </c>
    </row>
    <row r="40" spans="1:65" x14ac:dyDescent="0.25">
      <c r="A40" s="48" t="s">
        <v>292</v>
      </c>
      <c r="B40" s="48" t="s">
        <v>492</v>
      </c>
      <c r="C40" s="48" t="s">
        <v>745</v>
      </c>
      <c r="D40" s="48" t="s">
        <v>744</v>
      </c>
      <c r="E40" s="48">
        <v>71.133170731707324</v>
      </c>
      <c r="F40" s="48">
        <v>71.346097560975622</v>
      </c>
      <c r="G40" s="48">
        <v>71.367073170731715</v>
      </c>
      <c r="H40" s="48">
        <v>71.380731707317082</v>
      </c>
      <c r="I40" s="48">
        <v>71.776341463414639</v>
      </c>
      <c r="J40" s="48">
        <v>71.872195121951236</v>
      </c>
      <c r="K40" s="48">
        <v>72.004390243902449</v>
      </c>
      <c r="L40" s="48">
        <v>72.20780487804879</v>
      </c>
      <c r="M40" s="48">
        <v>72.353414634146347</v>
      </c>
      <c r="N40" s="48">
        <v>72.501463414634145</v>
      </c>
      <c r="O40" s="48">
        <v>72.700487804878051</v>
      </c>
      <c r="P40" s="48">
        <v>73.029268292682929</v>
      </c>
      <c r="Q40" s="48">
        <v>72.933902439024394</v>
      </c>
      <c r="R40" s="48">
        <v>73.162682926829277</v>
      </c>
      <c r="S40" s="48">
        <v>73.237560975609767</v>
      </c>
      <c r="T40" s="48">
        <v>73.521707317073165</v>
      </c>
      <c r="U40" s="48">
        <v>73.856097560975613</v>
      </c>
      <c r="V40" s="48">
        <v>74.215609756097564</v>
      </c>
      <c r="W40" s="48">
        <v>74.529756097560977</v>
      </c>
      <c r="X40" s="48">
        <v>74.866341463414642</v>
      </c>
      <c r="Y40" s="48">
        <v>75.078048780487805</v>
      </c>
      <c r="Z40" s="48">
        <v>75.463414634146346</v>
      </c>
      <c r="AA40" s="48">
        <v>75.763414634146343</v>
      </c>
      <c r="AB40" s="48">
        <v>76.065853658536597</v>
      </c>
      <c r="AC40" s="48">
        <v>76.217073170731723</v>
      </c>
      <c r="AD40" s="48">
        <v>76.368292682926835</v>
      </c>
      <c r="AE40" s="48">
        <v>76.519512195121962</v>
      </c>
      <c r="AF40" s="48">
        <v>76.719512195121951</v>
      </c>
      <c r="AG40" s="48">
        <v>76.919512195121953</v>
      </c>
      <c r="AH40" s="48">
        <v>77.11951219512197</v>
      </c>
      <c r="AI40" s="48">
        <v>77.421951219512209</v>
      </c>
      <c r="AJ40" s="48">
        <v>77.621951219512198</v>
      </c>
      <c r="AK40" s="48">
        <v>77.724390243902448</v>
      </c>
      <c r="AL40" s="48">
        <v>77.824390243902457</v>
      </c>
      <c r="AM40" s="48">
        <v>77.826829268292698</v>
      </c>
      <c r="AN40" s="48">
        <v>78.029268292682943</v>
      </c>
      <c r="AO40" s="48">
        <v>78.180487804878055</v>
      </c>
      <c r="AP40" s="48">
        <v>78.431707317073176</v>
      </c>
      <c r="AQ40" s="48">
        <v>78.634146341463421</v>
      </c>
      <c r="AR40" s="48">
        <v>78.885365853658527</v>
      </c>
      <c r="AS40" s="48">
        <v>79.136585365853662</v>
      </c>
      <c r="AT40" s="48">
        <v>79.339024390243921</v>
      </c>
      <c r="AU40" s="48">
        <v>79.490243902439019</v>
      </c>
      <c r="AV40" s="48">
        <v>79.741463414634168</v>
      </c>
      <c r="AW40" s="48">
        <v>79.892682926829281</v>
      </c>
      <c r="AX40" s="48">
        <v>80.192682926829278</v>
      </c>
      <c r="AY40" s="48">
        <v>80.34390243902439</v>
      </c>
      <c r="AZ40" s="48">
        <v>80.543902439024407</v>
      </c>
      <c r="BA40" s="48">
        <v>80.695121951219519</v>
      </c>
      <c r="BB40" s="48">
        <v>80.995121951219517</v>
      </c>
      <c r="BC40" s="48">
        <v>81.246341463414637</v>
      </c>
      <c r="BD40" s="48">
        <v>81.448780487804882</v>
      </c>
      <c r="BE40" s="48">
        <v>81.648780487804885</v>
      </c>
      <c r="BF40" s="48">
        <v>81.748780487804893</v>
      </c>
      <c r="BG40" s="48">
        <v>81.8</v>
      </c>
      <c r="BH40" s="48">
        <v>81.900000000000006</v>
      </c>
      <c r="BI40" s="48">
        <v>81.900000000000006</v>
      </c>
      <c r="BJ40" s="48">
        <v>81.900000000000006</v>
      </c>
      <c r="BK40" s="48">
        <v>82.048780487804876</v>
      </c>
      <c r="BL40" s="48">
        <v>82.048780487804876</v>
      </c>
      <c r="BM40" s="55">
        <f t="shared" si="0"/>
        <v>82.048780487804876</v>
      </c>
    </row>
    <row r="41" spans="1:65" x14ac:dyDescent="0.25">
      <c r="A41" s="48" t="s">
        <v>719</v>
      </c>
      <c r="B41" s="48" t="s">
        <v>718</v>
      </c>
      <c r="C41" s="48" t="s">
        <v>745</v>
      </c>
      <c r="D41" s="48" t="s">
        <v>744</v>
      </c>
      <c r="E41" s="48">
        <v>67.821388639175453</v>
      </c>
      <c r="F41" s="48">
        <v>68.262198343866302</v>
      </c>
      <c r="G41" s="48">
        <v>68.006925641810767</v>
      </c>
      <c r="H41" s="48">
        <v>68.696047369717007</v>
      </c>
      <c r="I41" s="48">
        <v>69.052484538875305</v>
      </c>
      <c r="J41" s="48">
        <v>69.276997595515866</v>
      </c>
      <c r="K41" s="48">
        <v>69.527071933977979</v>
      </c>
      <c r="L41" s="48">
        <v>69.272742187699038</v>
      </c>
      <c r="M41" s="48">
        <v>69.536025304884078</v>
      </c>
      <c r="N41" s="48">
        <v>69.275734201981379</v>
      </c>
      <c r="O41" s="48">
        <v>69.446955055223569</v>
      </c>
      <c r="P41" s="48">
        <v>69.485165745849855</v>
      </c>
      <c r="Q41" s="48">
        <v>69.925441264574317</v>
      </c>
      <c r="R41" s="48">
        <v>70.067777192089565</v>
      </c>
      <c r="S41" s="48">
        <v>70.30593936929715</v>
      </c>
      <c r="T41" s="48">
        <v>70.174408694229456</v>
      </c>
      <c r="U41" s="48">
        <v>70.319148895789127</v>
      </c>
      <c r="V41" s="48">
        <v>70.242373148279242</v>
      </c>
      <c r="W41" s="48">
        <v>70.147932106139478</v>
      </c>
      <c r="X41" s="48">
        <v>70.239396993958749</v>
      </c>
      <c r="Y41" s="48">
        <v>69.890509798033563</v>
      </c>
      <c r="Z41" s="48">
        <v>70.372050177777353</v>
      </c>
      <c r="AA41" s="48">
        <v>70.45547331873172</v>
      </c>
      <c r="AB41" s="48">
        <v>70.389785169429601</v>
      </c>
      <c r="AC41" s="48">
        <v>70.349114856134193</v>
      </c>
      <c r="AD41" s="48">
        <v>70.312883466323655</v>
      </c>
      <c r="AE41" s="48">
        <v>70.565136039744331</v>
      </c>
      <c r="AF41" s="48">
        <v>70.611763331234158</v>
      </c>
      <c r="AG41" s="48">
        <v>70.861708225052041</v>
      </c>
      <c r="AH41" s="48">
        <v>70.73197225974846</v>
      </c>
      <c r="AI41" s="48">
        <v>70.656331337258607</v>
      </c>
      <c r="AJ41" s="48">
        <v>70.57522130347742</v>
      </c>
      <c r="AK41" s="48">
        <v>70.73283713141565</v>
      </c>
      <c r="AL41" s="48">
        <v>70.84598661514481</v>
      </c>
      <c r="AM41" s="48">
        <v>70.869543944747306</v>
      </c>
      <c r="AN41" s="48">
        <v>71.02542142828905</v>
      </c>
      <c r="AO41" s="48">
        <v>71.336058018995075</v>
      </c>
      <c r="AP41" s="48">
        <v>71.517258069682214</v>
      </c>
      <c r="AQ41" s="48">
        <v>71.898237675995645</v>
      </c>
      <c r="AR41" s="48">
        <v>72.184561074087483</v>
      </c>
      <c r="AS41" s="48">
        <v>72.719724722779034</v>
      </c>
      <c r="AT41" s="48">
        <v>73.096148193734336</v>
      </c>
      <c r="AU41" s="48">
        <v>73.242415488092135</v>
      </c>
      <c r="AV41" s="48">
        <v>73.382252782525796</v>
      </c>
      <c r="AW41" s="48">
        <v>73.730434932738135</v>
      </c>
      <c r="AX41" s="48">
        <v>73.844995135921138</v>
      </c>
      <c r="AY41" s="48">
        <v>74.092602730809759</v>
      </c>
      <c r="AZ41" s="48">
        <v>74.250648721076843</v>
      </c>
      <c r="BA41" s="48">
        <v>74.575952678077911</v>
      </c>
      <c r="BB41" s="48">
        <v>74.930363926657648</v>
      </c>
      <c r="BC41" s="48">
        <v>75.293965778631403</v>
      </c>
      <c r="BD41" s="48">
        <v>75.888474883428202</v>
      </c>
      <c r="BE41" s="48">
        <v>75.993488603453059</v>
      </c>
      <c r="BF41" s="48">
        <v>76.355162986980844</v>
      </c>
      <c r="BG41" s="48">
        <v>76.675623611304488</v>
      </c>
      <c r="BH41" s="48">
        <v>76.571877764778804</v>
      </c>
      <c r="BI41" s="48">
        <v>76.969811417191124</v>
      </c>
      <c r="BJ41" s="48">
        <v>76.947442639572884</v>
      </c>
      <c r="BK41" s="48">
        <v>76.976822681840218</v>
      </c>
      <c r="BL41" s="48">
        <v>77.144102919951749</v>
      </c>
      <c r="BM41" s="55">
        <f t="shared" si="0"/>
        <v>77.144102919951749</v>
      </c>
    </row>
    <row r="42" spans="1:65" x14ac:dyDescent="0.25">
      <c r="A42" s="48" t="s">
        <v>291</v>
      </c>
      <c r="B42" s="48" t="s">
        <v>491</v>
      </c>
      <c r="C42" s="48" t="s">
        <v>745</v>
      </c>
      <c r="D42" s="48" t="s">
        <v>744</v>
      </c>
      <c r="E42" s="48">
        <v>71.313414634146341</v>
      </c>
      <c r="F42" s="48">
        <v>71.644878048780498</v>
      </c>
      <c r="G42" s="48">
        <v>71.196097560975616</v>
      </c>
      <c r="H42" s="48">
        <v>71.18756097560977</v>
      </c>
      <c r="I42" s="48">
        <v>72.077804878048795</v>
      </c>
      <c r="J42" s="48">
        <v>72.201707317073172</v>
      </c>
      <c r="K42" s="48">
        <v>72.335609756097568</v>
      </c>
      <c r="L42" s="48">
        <v>72.636585365853662</v>
      </c>
      <c r="M42" s="48">
        <v>72.590243902439028</v>
      </c>
      <c r="N42" s="48">
        <v>72.612682926829265</v>
      </c>
      <c r="O42" s="48">
        <v>73.020243902439034</v>
      </c>
      <c r="P42" s="48">
        <v>73.130731707317082</v>
      </c>
      <c r="Q42" s="48">
        <v>73.64439024390245</v>
      </c>
      <c r="R42" s="48">
        <v>73.940975609756109</v>
      </c>
      <c r="S42" s="48">
        <v>74.287073170731716</v>
      </c>
      <c r="T42" s="48">
        <v>74.665609756097567</v>
      </c>
      <c r="U42" s="48">
        <v>74.785365853658547</v>
      </c>
      <c r="V42" s="48">
        <v>75.238048780487816</v>
      </c>
      <c r="W42" s="48">
        <v>75.187317073170746</v>
      </c>
      <c r="X42" s="48">
        <v>75.466097560975612</v>
      </c>
      <c r="Y42" s="48">
        <v>75.45926829268295</v>
      </c>
      <c r="Z42" s="48">
        <v>75.693170731707326</v>
      </c>
      <c r="AA42" s="48">
        <v>76.033902439024402</v>
      </c>
      <c r="AB42" s="48">
        <v>76.031219512195136</v>
      </c>
      <c r="AC42" s="48">
        <v>76.608536585365869</v>
      </c>
      <c r="AD42" s="48">
        <v>76.733658536585381</v>
      </c>
      <c r="AE42" s="48">
        <v>76.899024390243909</v>
      </c>
      <c r="AF42" s="48">
        <v>77.197560975609761</v>
      </c>
      <c r="AG42" s="48">
        <v>77.226585365853666</v>
      </c>
      <c r="AH42" s="48">
        <v>77.421219512195137</v>
      </c>
      <c r="AI42" s="48">
        <v>77.242439024390237</v>
      </c>
      <c r="AJ42" s="48">
        <v>77.51463414634145</v>
      </c>
      <c r="AK42" s="48">
        <v>77.806097560975616</v>
      </c>
      <c r="AL42" s="48">
        <v>78.085365853658558</v>
      </c>
      <c r="AM42" s="48">
        <v>78.349999999999994</v>
      </c>
      <c r="AN42" s="48">
        <v>78.417073170731712</v>
      </c>
      <c r="AO42" s="48">
        <v>78.896097560975619</v>
      </c>
      <c r="AP42" s="48">
        <v>79.079512195121964</v>
      </c>
      <c r="AQ42" s="48">
        <v>79.324390243902457</v>
      </c>
      <c r="AR42" s="48">
        <v>79.580487804878047</v>
      </c>
      <c r="AS42" s="48">
        <v>79.680487804878055</v>
      </c>
      <c r="AT42" s="48">
        <v>80.180487804878055</v>
      </c>
      <c r="AU42" s="48">
        <v>80.385365853658541</v>
      </c>
      <c r="AV42" s="48">
        <v>80.536585365853682</v>
      </c>
      <c r="AW42" s="48">
        <v>81.0878048780488</v>
      </c>
      <c r="AX42" s="48">
        <v>81.236585365853671</v>
      </c>
      <c r="AY42" s="48">
        <v>81.490243902439033</v>
      </c>
      <c r="AZ42" s="48">
        <v>81.741463414634154</v>
      </c>
      <c r="BA42" s="48">
        <v>81.992682926829275</v>
      </c>
      <c r="BB42" s="48">
        <v>82.043902439024393</v>
      </c>
      <c r="BC42" s="48">
        <v>82.246341463414652</v>
      </c>
      <c r="BD42" s="48">
        <v>82.695121951219519</v>
      </c>
      <c r="BE42" s="48">
        <v>82.697560975609761</v>
      </c>
      <c r="BF42" s="48">
        <v>82.79756097560977</v>
      </c>
      <c r="BG42" s="48">
        <v>83.197560975609761</v>
      </c>
      <c r="BH42" s="48">
        <v>82.897560975609764</v>
      </c>
      <c r="BI42" s="48">
        <v>83.60243902439025</v>
      </c>
      <c r="BJ42" s="48">
        <v>83.551219512195118</v>
      </c>
      <c r="BK42" s="48">
        <v>83.753658536585377</v>
      </c>
      <c r="BL42" s="48">
        <v>83.7048780487805</v>
      </c>
      <c r="BM42" s="55">
        <f t="shared" si="0"/>
        <v>83.7048780487805</v>
      </c>
    </row>
    <row r="43" spans="1:65" x14ac:dyDescent="0.25">
      <c r="A43" s="48" t="s">
        <v>260</v>
      </c>
      <c r="B43" s="48" t="s">
        <v>604</v>
      </c>
      <c r="C43" s="48" t="s">
        <v>745</v>
      </c>
      <c r="D43" s="48" t="s">
        <v>744</v>
      </c>
      <c r="E43" s="48">
        <v>70.739000000000004</v>
      </c>
      <c r="F43" s="48">
        <v>70.832999999999998</v>
      </c>
      <c r="G43" s="48">
        <v>70.927999999999997</v>
      </c>
      <c r="H43" s="48">
        <v>71.03</v>
      </c>
      <c r="I43" s="48">
        <v>71.143000000000001</v>
      </c>
      <c r="J43" s="48">
        <v>71.265000000000001</v>
      </c>
      <c r="K43" s="48">
        <v>71.391000000000005</v>
      </c>
      <c r="L43" s="48">
        <v>71.512</v>
      </c>
      <c r="M43" s="48">
        <v>71.623000000000005</v>
      </c>
      <c r="N43" s="48">
        <v>71.725999999999999</v>
      </c>
      <c r="O43" s="48">
        <v>71.822999999999993</v>
      </c>
      <c r="P43" s="48">
        <v>71.918999999999997</v>
      </c>
      <c r="Q43" s="48">
        <v>72.02</v>
      </c>
      <c r="R43" s="48">
        <v>72.132999999999996</v>
      </c>
      <c r="S43" s="48">
        <v>72.260999999999996</v>
      </c>
      <c r="T43" s="48">
        <v>72.409000000000006</v>
      </c>
      <c r="U43" s="48">
        <v>72.58</v>
      </c>
      <c r="V43" s="48">
        <v>72.772999999999996</v>
      </c>
      <c r="W43" s="48">
        <v>72.983000000000004</v>
      </c>
      <c r="X43" s="48">
        <v>73.207999999999998</v>
      </c>
      <c r="Y43" s="48">
        <v>73.438999999999993</v>
      </c>
      <c r="Z43" s="48">
        <v>73.668000000000006</v>
      </c>
      <c r="AA43" s="48">
        <v>73.89</v>
      </c>
      <c r="AB43" s="48">
        <v>74.100999999999999</v>
      </c>
      <c r="AC43" s="48">
        <v>74.3</v>
      </c>
      <c r="AD43" s="48">
        <v>74.486000000000004</v>
      </c>
      <c r="AE43" s="48">
        <v>74.66</v>
      </c>
      <c r="AF43" s="48">
        <v>74.828999999999994</v>
      </c>
      <c r="AG43" s="48">
        <v>75.004000000000005</v>
      </c>
      <c r="AH43" s="48">
        <v>75.191999999999993</v>
      </c>
      <c r="AI43" s="48">
        <v>75.41</v>
      </c>
      <c r="AJ43" s="48">
        <v>75.673000000000002</v>
      </c>
      <c r="AK43" s="48">
        <v>75.988</v>
      </c>
      <c r="AL43" s="48">
        <v>76.350999999999999</v>
      </c>
      <c r="AM43" s="48">
        <v>76.754999999999995</v>
      </c>
      <c r="AN43" s="48">
        <v>77.183999999999997</v>
      </c>
      <c r="AO43" s="48">
        <v>77.616</v>
      </c>
      <c r="AP43" s="48">
        <v>78.028000000000006</v>
      </c>
      <c r="AQ43" s="48">
        <v>78.406000000000006</v>
      </c>
      <c r="AR43" s="48">
        <v>78.742000000000004</v>
      </c>
      <c r="AS43" s="48">
        <v>79.037000000000006</v>
      </c>
      <c r="AT43" s="48">
        <v>79.3</v>
      </c>
      <c r="AU43" s="48">
        <v>79.548000000000002</v>
      </c>
      <c r="AV43" s="48">
        <v>79.795000000000002</v>
      </c>
      <c r="AW43" s="48">
        <v>80.045000000000002</v>
      </c>
      <c r="AX43" s="48">
        <v>80.298000000000002</v>
      </c>
      <c r="AY43" s="48">
        <v>80.552999999999997</v>
      </c>
      <c r="AZ43" s="48">
        <v>80.802000000000007</v>
      </c>
      <c r="BA43" s="48">
        <v>81.040999999999997</v>
      </c>
      <c r="BB43" s="48">
        <v>81.268000000000001</v>
      </c>
      <c r="BC43" s="48">
        <v>81.483000000000004</v>
      </c>
      <c r="BD43" s="48">
        <v>81.688000000000002</v>
      </c>
      <c r="BE43" s="48">
        <v>81.882999999999996</v>
      </c>
      <c r="BF43" s="48">
        <v>82.070999999999998</v>
      </c>
      <c r="BG43" s="48">
        <v>82.251999999999995</v>
      </c>
      <c r="BH43" s="48">
        <v>82.429000000000002</v>
      </c>
      <c r="BI43" s="48">
        <v>82.6</v>
      </c>
      <c r="BJ43" s="48">
        <v>82.766000000000005</v>
      </c>
      <c r="BK43" s="48">
        <v>82.927999999999997</v>
      </c>
      <c r="BL43" s="48">
        <v>83.085999999999999</v>
      </c>
      <c r="BM43" s="55">
        <f t="shared" si="0"/>
        <v>83.085999999999999</v>
      </c>
    </row>
    <row r="44" spans="1:65" x14ac:dyDescent="0.25">
      <c r="A44" s="48" t="s">
        <v>221</v>
      </c>
      <c r="B44" s="48" t="s">
        <v>490</v>
      </c>
      <c r="C44" s="48" t="s">
        <v>745</v>
      </c>
      <c r="D44" s="48" t="s">
        <v>744</v>
      </c>
      <c r="E44" s="48">
        <v>57.219000000000001</v>
      </c>
      <c r="F44" s="48">
        <v>57.616</v>
      </c>
      <c r="G44" s="48">
        <v>58.030999999999999</v>
      </c>
      <c r="H44" s="48">
        <v>58.466999999999999</v>
      </c>
      <c r="I44" s="48">
        <v>58.927</v>
      </c>
      <c r="J44" s="48">
        <v>59.414999999999999</v>
      </c>
      <c r="K44" s="48">
        <v>59.930999999999997</v>
      </c>
      <c r="L44" s="48">
        <v>60.473999999999997</v>
      </c>
      <c r="M44" s="48">
        <v>61.043999999999997</v>
      </c>
      <c r="N44" s="48">
        <v>61.637</v>
      </c>
      <c r="O44" s="48">
        <v>62.253999999999998</v>
      </c>
      <c r="P44" s="48">
        <v>62.895000000000003</v>
      </c>
      <c r="Q44" s="48">
        <v>63.555</v>
      </c>
      <c r="R44" s="48">
        <v>64.230999999999995</v>
      </c>
      <c r="S44" s="48">
        <v>64.917000000000002</v>
      </c>
      <c r="T44" s="48">
        <v>65.608999999999995</v>
      </c>
      <c r="U44" s="48">
        <v>66.307000000000002</v>
      </c>
      <c r="V44" s="48">
        <v>67.004999999999995</v>
      </c>
      <c r="W44" s="48">
        <v>67.697999999999993</v>
      </c>
      <c r="X44" s="48">
        <v>68.378</v>
      </c>
      <c r="Y44" s="48">
        <v>69.033000000000001</v>
      </c>
      <c r="Z44" s="48">
        <v>69.655000000000001</v>
      </c>
      <c r="AA44" s="48">
        <v>70.239000000000004</v>
      </c>
      <c r="AB44" s="48">
        <v>70.781999999999996</v>
      </c>
      <c r="AC44" s="48">
        <v>71.281999999999996</v>
      </c>
      <c r="AD44" s="48">
        <v>71.736999999999995</v>
      </c>
      <c r="AE44" s="48">
        <v>72.147999999999996</v>
      </c>
      <c r="AF44" s="48">
        <v>72.524000000000001</v>
      </c>
      <c r="AG44" s="48">
        <v>72.872</v>
      </c>
      <c r="AH44" s="48">
        <v>73.197999999999993</v>
      </c>
      <c r="AI44" s="48">
        <v>73.509</v>
      </c>
      <c r="AJ44" s="48">
        <v>73.808000000000007</v>
      </c>
      <c r="AK44" s="48">
        <v>74.099999999999994</v>
      </c>
      <c r="AL44" s="48">
        <v>74.385999999999996</v>
      </c>
      <c r="AM44" s="48">
        <v>74.671000000000006</v>
      </c>
      <c r="AN44" s="48">
        <v>74.956999999999994</v>
      </c>
      <c r="AO44" s="48">
        <v>75.244</v>
      </c>
      <c r="AP44" s="48">
        <v>75.53</v>
      </c>
      <c r="AQ44" s="48">
        <v>75.813000000000002</v>
      </c>
      <c r="AR44" s="48">
        <v>76.091999999999999</v>
      </c>
      <c r="AS44" s="48">
        <v>76.366</v>
      </c>
      <c r="AT44" s="48">
        <v>76.634</v>
      </c>
      <c r="AU44" s="48">
        <v>76.894000000000005</v>
      </c>
      <c r="AV44" s="48">
        <v>77.146000000000001</v>
      </c>
      <c r="AW44" s="48">
        <v>77.391000000000005</v>
      </c>
      <c r="AX44" s="48">
        <v>77.63</v>
      </c>
      <c r="AY44" s="48">
        <v>77.864999999999995</v>
      </c>
      <c r="AZ44" s="48">
        <v>78.099000000000004</v>
      </c>
      <c r="BA44" s="48">
        <v>78.33</v>
      </c>
      <c r="BB44" s="48">
        <v>78.558000000000007</v>
      </c>
      <c r="BC44" s="48">
        <v>78.778999999999996</v>
      </c>
      <c r="BD44" s="48">
        <v>78.986000000000004</v>
      </c>
      <c r="BE44" s="48">
        <v>79.176000000000002</v>
      </c>
      <c r="BF44" s="48">
        <v>79.349000000000004</v>
      </c>
      <c r="BG44" s="48">
        <v>79.504000000000005</v>
      </c>
      <c r="BH44" s="48">
        <v>79.646000000000001</v>
      </c>
      <c r="BI44" s="48">
        <v>79.778999999999996</v>
      </c>
      <c r="BJ44" s="48">
        <v>79.909000000000006</v>
      </c>
      <c r="BK44" s="48">
        <v>80.042000000000002</v>
      </c>
      <c r="BL44" s="48">
        <v>80.180999999999997</v>
      </c>
      <c r="BM44" s="55">
        <f t="shared" si="0"/>
        <v>80.180999999999997</v>
      </c>
    </row>
    <row r="45" spans="1:65" x14ac:dyDescent="0.25">
      <c r="A45" s="48" t="s">
        <v>170</v>
      </c>
      <c r="B45" s="48" t="s">
        <v>489</v>
      </c>
      <c r="C45" s="48" t="s">
        <v>745</v>
      </c>
      <c r="D45" s="48" t="s">
        <v>744</v>
      </c>
      <c r="E45" s="48">
        <v>43.725000000000001</v>
      </c>
      <c r="F45" s="48">
        <v>44.051000000000002</v>
      </c>
      <c r="G45" s="48">
        <v>44.783000000000001</v>
      </c>
      <c r="H45" s="48">
        <v>45.972000000000001</v>
      </c>
      <c r="I45" s="48">
        <v>47.591999999999999</v>
      </c>
      <c r="J45" s="48">
        <v>49.548999999999999</v>
      </c>
      <c r="K45" s="48">
        <v>51.695999999999998</v>
      </c>
      <c r="L45" s="48">
        <v>53.847000000000001</v>
      </c>
      <c r="M45" s="48">
        <v>55.843000000000004</v>
      </c>
      <c r="N45" s="48">
        <v>57.603000000000002</v>
      </c>
      <c r="O45" s="48">
        <v>59.085000000000001</v>
      </c>
      <c r="P45" s="48">
        <v>60.302999999999997</v>
      </c>
      <c r="Q45" s="48">
        <v>61.344000000000001</v>
      </c>
      <c r="R45" s="48">
        <v>62.280999999999999</v>
      </c>
      <c r="S45" s="48">
        <v>63.134</v>
      </c>
      <c r="T45" s="48">
        <v>63.914999999999999</v>
      </c>
      <c r="U45" s="48">
        <v>64.631</v>
      </c>
      <c r="V45" s="48">
        <v>65.278000000000006</v>
      </c>
      <c r="W45" s="48">
        <v>65.856999999999999</v>
      </c>
      <c r="X45" s="48">
        <v>66.376999999999995</v>
      </c>
      <c r="Y45" s="48">
        <v>66.843999999999994</v>
      </c>
      <c r="Z45" s="48">
        <v>67.260000000000005</v>
      </c>
      <c r="AA45" s="48">
        <v>67.626999999999995</v>
      </c>
      <c r="AB45" s="48">
        <v>67.948999999999998</v>
      </c>
      <c r="AC45" s="48">
        <v>68.230999999999995</v>
      </c>
      <c r="AD45" s="48">
        <v>68.472999999999999</v>
      </c>
      <c r="AE45" s="48">
        <v>68.673000000000002</v>
      </c>
      <c r="AF45" s="48">
        <v>68.831000000000003</v>
      </c>
      <c r="AG45" s="48">
        <v>68.953999999999994</v>
      </c>
      <c r="AH45" s="48">
        <v>69.054000000000002</v>
      </c>
      <c r="AI45" s="48">
        <v>69.144999999999996</v>
      </c>
      <c r="AJ45" s="48">
        <v>69.242000000000004</v>
      </c>
      <c r="AK45" s="48">
        <v>69.355000000000004</v>
      </c>
      <c r="AL45" s="48">
        <v>69.495999999999995</v>
      </c>
      <c r="AM45" s="48">
        <v>69.67</v>
      </c>
      <c r="AN45" s="48">
        <v>69.885000000000005</v>
      </c>
      <c r="AO45" s="48">
        <v>70.14</v>
      </c>
      <c r="AP45" s="48">
        <v>70.427999999999997</v>
      </c>
      <c r="AQ45" s="48">
        <v>70.736999999999995</v>
      </c>
      <c r="AR45" s="48">
        <v>71.063000000000002</v>
      </c>
      <c r="AS45" s="48">
        <v>71.397000000000006</v>
      </c>
      <c r="AT45" s="48">
        <v>71.731999999999999</v>
      </c>
      <c r="AU45" s="48">
        <v>72.061000000000007</v>
      </c>
      <c r="AV45" s="48">
        <v>72.381</v>
      </c>
      <c r="AW45" s="48">
        <v>72.688999999999993</v>
      </c>
      <c r="AX45" s="48">
        <v>72.984999999999999</v>
      </c>
      <c r="AY45" s="48">
        <v>73.271000000000001</v>
      </c>
      <c r="AZ45" s="48">
        <v>73.552999999999997</v>
      </c>
      <c r="BA45" s="48">
        <v>73.834999999999994</v>
      </c>
      <c r="BB45" s="48">
        <v>74.119</v>
      </c>
      <c r="BC45" s="48">
        <v>74.409000000000006</v>
      </c>
      <c r="BD45" s="48">
        <v>74.707999999999998</v>
      </c>
      <c r="BE45" s="48">
        <v>75.013000000000005</v>
      </c>
      <c r="BF45" s="48">
        <v>75.320999999999998</v>
      </c>
      <c r="BG45" s="48">
        <v>75.629000000000005</v>
      </c>
      <c r="BH45" s="48">
        <v>75.927999999999997</v>
      </c>
      <c r="BI45" s="48">
        <v>76.209999999999994</v>
      </c>
      <c r="BJ45" s="48">
        <v>76.47</v>
      </c>
      <c r="BK45" s="48">
        <v>76.703999999999994</v>
      </c>
      <c r="BL45" s="48">
        <v>76.912000000000006</v>
      </c>
      <c r="BM45" s="55">
        <f t="shared" si="0"/>
        <v>76.912000000000006</v>
      </c>
    </row>
    <row r="46" spans="1:65" x14ac:dyDescent="0.25">
      <c r="A46" s="48" t="s">
        <v>717</v>
      </c>
      <c r="B46" s="48" t="s">
        <v>488</v>
      </c>
      <c r="C46" s="48" t="s">
        <v>745</v>
      </c>
      <c r="D46" s="48" t="s">
        <v>744</v>
      </c>
      <c r="E46" s="48">
        <v>36.094999999999999</v>
      </c>
      <c r="F46" s="48">
        <v>36.948</v>
      </c>
      <c r="G46" s="48">
        <v>37.78</v>
      </c>
      <c r="H46" s="48">
        <v>38.582999999999998</v>
      </c>
      <c r="I46" s="48">
        <v>39.357999999999997</v>
      </c>
      <c r="J46" s="48">
        <v>40.115000000000002</v>
      </c>
      <c r="K46" s="48">
        <v>40.872999999999998</v>
      </c>
      <c r="L46" s="48">
        <v>41.646999999999998</v>
      </c>
      <c r="M46" s="48">
        <v>42.448999999999998</v>
      </c>
      <c r="N46" s="48">
        <v>43.276000000000003</v>
      </c>
      <c r="O46" s="48">
        <v>44.122999999999998</v>
      </c>
      <c r="P46" s="48">
        <v>44.978999999999999</v>
      </c>
      <c r="Q46" s="48">
        <v>45.823999999999998</v>
      </c>
      <c r="R46" s="48">
        <v>46.64</v>
      </c>
      <c r="S46" s="48">
        <v>47.417999999999999</v>
      </c>
      <c r="T46" s="48">
        <v>48.146999999999998</v>
      </c>
      <c r="U46" s="48">
        <v>48.825000000000003</v>
      </c>
      <c r="V46" s="48">
        <v>49.456000000000003</v>
      </c>
      <c r="W46" s="48">
        <v>50.040999999999997</v>
      </c>
      <c r="X46" s="48">
        <v>50.579000000000001</v>
      </c>
      <c r="Y46" s="48">
        <v>51.072000000000003</v>
      </c>
      <c r="Z46" s="48">
        <v>51.524999999999999</v>
      </c>
      <c r="AA46" s="48">
        <v>51.94</v>
      </c>
      <c r="AB46" s="48">
        <v>52.314</v>
      </c>
      <c r="AC46" s="48">
        <v>52.645000000000003</v>
      </c>
      <c r="AD46" s="48">
        <v>52.921999999999997</v>
      </c>
      <c r="AE46" s="48">
        <v>53.139000000000003</v>
      </c>
      <c r="AF46" s="48">
        <v>53.286000000000001</v>
      </c>
      <c r="AG46" s="48">
        <v>53.356999999999999</v>
      </c>
      <c r="AH46" s="48">
        <v>53.35</v>
      </c>
      <c r="AI46" s="48">
        <v>53.253999999999998</v>
      </c>
      <c r="AJ46" s="48">
        <v>53.061999999999998</v>
      </c>
      <c r="AK46" s="48">
        <v>52.779000000000003</v>
      </c>
      <c r="AL46" s="48">
        <v>52.423000000000002</v>
      </c>
      <c r="AM46" s="48">
        <v>52.012999999999998</v>
      </c>
      <c r="AN46" s="48">
        <v>51.569000000000003</v>
      </c>
      <c r="AO46" s="48">
        <v>51.109000000000002</v>
      </c>
      <c r="AP46" s="48">
        <v>50.656999999999996</v>
      </c>
      <c r="AQ46" s="48">
        <v>50.241999999999997</v>
      </c>
      <c r="AR46" s="48">
        <v>49.890999999999998</v>
      </c>
      <c r="AS46" s="48">
        <v>49.634999999999998</v>
      </c>
      <c r="AT46" s="48">
        <v>49.494999999999997</v>
      </c>
      <c r="AU46" s="48">
        <v>49.475000000000001</v>
      </c>
      <c r="AV46" s="48">
        <v>49.572000000000003</v>
      </c>
      <c r="AW46" s="48">
        <v>49.787999999999997</v>
      </c>
      <c r="AX46" s="48">
        <v>50.12</v>
      </c>
      <c r="AY46" s="48">
        <v>50.561</v>
      </c>
      <c r="AZ46" s="48">
        <v>51.091000000000001</v>
      </c>
      <c r="BA46" s="48">
        <v>51.682000000000002</v>
      </c>
      <c r="BB46" s="48">
        <v>52.313000000000002</v>
      </c>
      <c r="BC46" s="48">
        <v>52.963999999999999</v>
      </c>
      <c r="BD46" s="48">
        <v>53.62</v>
      </c>
      <c r="BE46" s="48">
        <v>54.271000000000001</v>
      </c>
      <c r="BF46" s="48">
        <v>54.905999999999999</v>
      </c>
      <c r="BG46" s="48">
        <v>55.508000000000003</v>
      </c>
      <c r="BH46" s="48">
        <v>56.064999999999998</v>
      </c>
      <c r="BI46" s="48">
        <v>56.567</v>
      </c>
      <c r="BJ46" s="48">
        <v>57.017000000000003</v>
      </c>
      <c r="BK46" s="48">
        <v>57.421999999999997</v>
      </c>
      <c r="BL46" s="48">
        <v>57.783000000000001</v>
      </c>
      <c r="BM46" s="55">
        <f t="shared" si="0"/>
        <v>57.783000000000001</v>
      </c>
    </row>
    <row r="47" spans="1:65" x14ac:dyDescent="0.25">
      <c r="A47" s="48" t="s">
        <v>95</v>
      </c>
      <c r="B47" s="48" t="s">
        <v>487</v>
      </c>
      <c r="C47" s="48" t="s">
        <v>745</v>
      </c>
      <c r="D47" s="48" t="s">
        <v>744</v>
      </c>
      <c r="E47" s="48">
        <v>41.784999999999997</v>
      </c>
      <c r="F47" s="48">
        <v>42.255000000000003</v>
      </c>
      <c r="G47" s="48">
        <v>42.720999999999997</v>
      </c>
      <c r="H47" s="48">
        <v>43.182000000000002</v>
      </c>
      <c r="I47" s="48">
        <v>43.639000000000003</v>
      </c>
      <c r="J47" s="48">
        <v>44.094999999999999</v>
      </c>
      <c r="K47" s="48">
        <v>44.555</v>
      </c>
      <c r="L47" s="48">
        <v>45.024999999999999</v>
      </c>
      <c r="M47" s="48">
        <v>45.509</v>
      </c>
      <c r="N47" s="48">
        <v>46.008000000000003</v>
      </c>
      <c r="O47" s="48">
        <v>46.523000000000003</v>
      </c>
      <c r="P47" s="48">
        <v>47.052999999999997</v>
      </c>
      <c r="Q47" s="48">
        <v>47.593000000000004</v>
      </c>
      <c r="R47" s="48">
        <v>48.134999999999998</v>
      </c>
      <c r="S47" s="48">
        <v>48.674999999999997</v>
      </c>
      <c r="T47" s="48">
        <v>49.204999999999998</v>
      </c>
      <c r="U47" s="48">
        <v>49.719000000000001</v>
      </c>
      <c r="V47" s="48">
        <v>50.213000000000001</v>
      </c>
      <c r="W47" s="48">
        <v>50.682000000000002</v>
      </c>
      <c r="X47" s="48">
        <v>51.122999999999998</v>
      </c>
      <c r="Y47" s="48">
        <v>51.536999999999999</v>
      </c>
      <c r="Z47" s="48">
        <v>51.933</v>
      </c>
      <c r="AA47" s="48">
        <v>52.311999999999998</v>
      </c>
      <c r="AB47" s="48">
        <v>52.67</v>
      </c>
      <c r="AC47" s="48">
        <v>52.997</v>
      </c>
      <c r="AD47" s="48">
        <v>53.273000000000003</v>
      </c>
      <c r="AE47" s="48">
        <v>53.475999999999999</v>
      </c>
      <c r="AF47" s="48">
        <v>53.591000000000001</v>
      </c>
      <c r="AG47" s="48">
        <v>53.610999999999997</v>
      </c>
      <c r="AH47" s="48">
        <v>53.536000000000001</v>
      </c>
      <c r="AI47" s="48">
        <v>53.362000000000002</v>
      </c>
      <c r="AJ47" s="48">
        <v>53.088000000000001</v>
      </c>
      <c r="AK47" s="48">
        <v>52.738</v>
      </c>
      <c r="AL47" s="48">
        <v>52.343000000000004</v>
      </c>
      <c r="AM47" s="48">
        <v>51.936</v>
      </c>
      <c r="AN47" s="48">
        <v>51.554000000000002</v>
      </c>
      <c r="AO47" s="48">
        <v>51.238</v>
      </c>
      <c r="AP47" s="48">
        <v>51.009</v>
      </c>
      <c r="AQ47" s="48">
        <v>50.884999999999998</v>
      </c>
      <c r="AR47" s="48">
        <v>50.878</v>
      </c>
      <c r="AS47" s="48">
        <v>50.993000000000002</v>
      </c>
      <c r="AT47" s="48">
        <v>51.222000000000001</v>
      </c>
      <c r="AU47" s="48">
        <v>51.536000000000001</v>
      </c>
      <c r="AV47" s="48">
        <v>51.908000000000001</v>
      </c>
      <c r="AW47" s="48">
        <v>52.320999999999998</v>
      </c>
      <c r="AX47" s="48">
        <v>52.76</v>
      </c>
      <c r="AY47" s="48">
        <v>53.215000000000003</v>
      </c>
      <c r="AZ47" s="48">
        <v>53.680999999999997</v>
      </c>
      <c r="BA47" s="48">
        <v>54.152999999999999</v>
      </c>
      <c r="BB47" s="48">
        <v>54.627000000000002</v>
      </c>
      <c r="BC47" s="48">
        <v>55.100999999999999</v>
      </c>
      <c r="BD47" s="48">
        <v>55.581000000000003</v>
      </c>
      <c r="BE47" s="48">
        <v>56.073</v>
      </c>
      <c r="BF47" s="48">
        <v>56.576000000000001</v>
      </c>
      <c r="BG47" s="48">
        <v>57.082999999999998</v>
      </c>
      <c r="BH47" s="48">
        <v>57.582999999999998</v>
      </c>
      <c r="BI47" s="48">
        <v>58.063000000000002</v>
      </c>
      <c r="BJ47" s="48">
        <v>58.511000000000003</v>
      </c>
      <c r="BK47" s="48">
        <v>58.920999999999999</v>
      </c>
      <c r="BL47" s="48">
        <v>59.292000000000002</v>
      </c>
      <c r="BM47" s="55">
        <f t="shared" si="0"/>
        <v>59.292000000000002</v>
      </c>
    </row>
    <row r="48" spans="1:65" x14ac:dyDescent="0.25">
      <c r="A48" s="48" t="s">
        <v>603</v>
      </c>
      <c r="B48" s="48" t="s">
        <v>486</v>
      </c>
      <c r="C48" s="48" t="s">
        <v>745</v>
      </c>
      <c r="D48" s="48" t="s">
        <v>744</v>
      </c>
      <c r="E48" s="48">
        <v>41.097999999999999</v>
      </c>
      <c r="F48" s="48">
        <v>41.311999999999998</v>
      </c>
      <c r="G48" s="48">
        <v>41.529000000000003</v>
      </c>
      <c r="H48" s="48">
        <v>41.755000000000003</v>
      </c>
      <c r="I48" s="48">
        <v>41.994999999999997</v>
      </c>
      <c r="J48" s="48">
        <v>42.256999999999998</v>
      </c>
      <c r="K48" s="48">
        <v>42.548999999999999</v>
      </c>
      <c r="L48" s="48">
        <v>42.868000000000002</v>
      </c>
      <c r="M48" s="48">
        <v>43.207999999999998</v>
      </c>
      <c r="N48" s="48">
        <v>43.563000000000002</v>
      </c>
      <c r="O48" s="48">
        <v>43.914999999999999</v>
      </c>
      <c r="P48" s="48">
        <v>44.247</v>
      </c>
      <c r="Q48" s="48">
        <v>44.545000000000002</v>
      </c>
      <c r="R48" s="48">
        <v>44.804000000000002</v>
      </c>
      <c r="S48" s="48">
        <v>45.026000000000003</v>
      </c>
      <c r="T48" s="48">
        <v>45.222000000000001</v>
      </c>
      <c r="U48" s="48">
        <v>45.41</v>
      </c>
      <c r="V48" s="48">
        <v>45.609000000000002</v>
      </c>
      <c r="W48" s="48">
        <v>45.832999999999998</v>
      </c>
      <c r="X48" s="48">
        <v>46.085999999999999</v>
      </c>
      <c r="Y48" s="48">
        <v>46.363</v>
      </c>
      <c r="Z48" s="48">
        <v>46.651000000000003</v>
      </c>
      <c r="AA48" s="48">
        <v>46.936999999999998</v>
      </c>
      <c r="AB48" s="48">
        <v>47.207999999999998</v>
      </c>
      <c r="AC48" s="48">
        <v>47.460999999999999</v>
      </c>
      <c r="AD48" s="48">
        <v>47.704999999999998</v>
      </c>
      <c r="AE48" s="48">
        <v>47.954999999999998</v>
      </c>
      <c r="AF48" s="48">
        <v>48.220999999999997</v>
      </c>
      <c r="AG48" s="48">
        <v>48.502000000000002</v>
      </c>
      <c r="AH48" s="48">
        <v>48.786999999999999</v>
      </c>
      <c r="AI48" s="48">
        <v>49.042999999999999</v>
      </c>
      <c r="AJ48" s="48">
        <v>49.225000000000001</v>
      </c>
      <c r="AK48" s="48">
        <v>49.311</v>
      </c>
      <c r="AL48" s="48">
        <v>49.302</v>
      </c>
      <c r="AM48" s="48">
        <v>49.22</v>
      </c>
      <c r="AN48" s="48">
        <v>49.110999999999997</v>
      </c>
      <c r="AO48" s="48">
        <v>49.04</v>
      </c>
      <c r="AP48" s="48">
        <v>49.066000000000003</v>
      </c>
      <c r="AQ48" s="48">
        <v>49.232999999999997</v>
      </c>
      <c r="AR48" s="48">
        <v>49.557000000000002</v>
      </c>
      <c r="AS48" s="48">
        <v>50.040999999999997</v>
      </c>
      <c r="AT48" s="48">
        <v>50.667000000000002</v>
      </c>
      <c r="AU48" s="48">
        <v>51.384999999999998</v>
      </c>
      <c r="AV48" s="48">
        <v>52.143999999999998</v>
      </c>
      <c r="AW48" s="48">
        <v>52.917000000000002</v>
      </c>
      <c r="AX48" s="48">
        <v>53.674999999999997</v>
      </c>
      <c r="AY48" s="48">
        <v>54.401000000000003</v>
      </c>
      <c r="AZ48" s="48">
        <v>55.091000000000001</v>
      </c>
      <c r="BA48" s="48">
        <v>55.743000000000002</v>
      </c>
      <c r="BB48" s="48">
        <v>56.35</v>
      </c>
      <c r="BC48" s="48">
        <v>56.908999999999999</v>
      </c>
      <c r="BD48" s="48">
        <v>57.427</v>
      </c>
      <c r="BE48" s="48">
        <v>57.914000000000001</v>
      </c>
      <c r="BF48" s="48">
        <v>58.381</v>
      </c>
      <c r="BG48" s="48">
        <v>58.828000000000003</v>
      </c>
      <c r="BH48" s="48">
        <v>59.253999999999998</v>
      </c>
      <c r="BI48" s="48">
        <v>59.655000000000001</v>
      </c>
      <c r="BJ48" s="48">
        <v>60.026000000000003</v>
      </c>
      <c r="BK48" s="48">
        <v>60.368000000000002</v>
      </c>
      <c r="BL48" s="48">
        <v>60.680999999999997</v>
      </c>
      <c r="BM48" s="55">
        <f t="shared" si="0"/>
        <v>60.680999999999997</v>
      </c>
    </row>
    <row r="49" spans="1:65" x14ac:dyDescent="0.25">
      <c r="A49" s="48" t="s">
        <v>602</v>
      </c>
      <c r="B49" s="48" t="s">
        <v>485</v>
      </c>
      <c r="C49" s="48" t="s">
        <v>745</v>
      </c>
      <c r="D49" s="48" t="s">
        <v>744</v>
      </c>
      <c r="E49" s="48">
        <v>45.720999999999997</v>
      </c>
      <c r="F49" s="48">
        <v>46.338000000000001</v>
      </c>
      <c r="G49" s="48">
        <v>46.927999999999997</v>
      </c>
      <c r="H49" s="48">
        <v>47.485999999999997</v>
      </c>
      <c r="I49" s="48">
        <v>48.015999999999998</v>
      </c>
      <c r="J49" s="48">
        <v>48.517000000000003</v>
      </c>
      <c r="K49" s="48">
        <v>48.993000000000002</v>
      </c>
      <c r="L49" s="48">
        <v>49.448</v>
      </c>
      <c r="M49" s="48">
        <v>49.887</v>
      </c>
      <c r="N49" s="48">
        <v>50.313000000000002</v>
      </c>
      <c r="O49" s="48">
        <v>50.725000000000001</v>
      </c>
      <c r="P49" s="48">
        <v>51.125999999999998</v>
      </c>
      <c r="Q49" s="48">
        <v>51.514000000000003</v>
      </c>
      <c r="R49" s="48">
        <v>51.887999999999998</v>
      </c>
      <c r="S49" s="48">
        <v>52.249000000000002</v>
      </c>
      <c r="T49" s="48">
        <v>52.6</v>
      </c>
      <c r="U49" s="48">
        <v>52.944000000000003</v>
      </c>
      <c r="V49" s="48">
        <v>53.281999999999996</v>
      </c>
      <c r="W49" s="48">
        <v>53.610999999999997</v>
      </c>
      <c r="X49" s="48">
        <v>53.927</v>
      </c>
      <c r="Y49" s="48">
        <v>54.225999999999999</v>
      </c>
      <c r="Z49" s="48">
        <v>54.506</v>
      </c>
      <c r="AA49" s="48">
        <v>54.76</v>
      </c>
      <c r="AB49" s="48">
        <v>54.978000000000002</v>
      </c>
      <c r="AC49" s="48">
        <v>55.15</v>
      </c>
      <c r="AD49" s="48">
        <v>55.26</v>
      </c>
      <c r="AE49" s="48">
        <v>55.293999999999997</v>
      </c>
      <c r="AF49" s="48">
        <v>55.247</v>
      </c>
      <c r="AG49" s="48">
        <v>55.119</v>
      </c>
      <c r="AH49" s="48">
        <v>54.917000000000002</v>
      </c>
      <c r="AI49" s="48">
        <v>54.637999999999998</v>
      </c>
      <c r="AJ49" s="48">
        <v>54.280999999999999</v>
      </c>
      <c r="AK49" s="48">
        <v>53.866999999999997</v>
      </c>
      <c r="AL49" s="48">
        <v>53.423999999999999</v>
      </c>
      <c r="AM49" s="48">
        <v>52.984000000000002</v>
      </c>
      <c r="AN49" s="48">
        <v>52.582999999999998</v>
      </c>
      <c r="AO49" s="48">
        <v>52.252000000000002</v>
      </c>
      <c r="AP49" s="48">
        <v>52.015999999999998</v>
      </c>
      <c r="AQ49" s="48">
        <v>51.899000000000001</v>
      </c>
      <c r="AR49" s="48">
        <v>51.924999999999997</v>
      </c>
      <c r="AS49" s="48">
        <v>52.122999999999998</v>
      </c>
      <c r="AT49" s="48">
        <v>52.517000000000003</v>
      </c>
      <c r="AU49" s="48">
        <v>53.091000000000001</v>
      </c>
      <c r="AV49" s="48">
        <v>53.817</v>
      </c>
      <c r="AW49" s="48">
        <v>54.667000000000002</v>
      </c>
      <c r="AX49" s="48">
        <v>55.6</v>
      </c>
      <c r="AY49" s="48">
        <v>56.573</v>
      </c>
      <c r="AZ49" s="48">
        <v>57.540999999999997</v>
      </c>
      <c r="BA49" s="48">
        <v>58.466000000000001</v>
      </c>
      <c r="BB49" s="48">
        <v>59.320999999999998</v>
      </c>
      <c r="BC49" s="48">
        <v>60.093000000000004</v>
      </c>
      <c r="BD49" s="48">
        <v>60.784999999999997</v>
      </c>
      <c r="BE49" s="48">
        <v>61.423000000000002</v>
      </c>
      <c r="BF49" s="48">
        <v>62.021999999999998</v>
      </c>
      <c r="BG49" s="48">
        <v>62.582000000000001</v>
      </c>
      <c r="BH49" s="48">
        <v>63.097000000000001</v>
      </c>
      <c r="BI49" s="48">
        <v>63.555999999999997</v>
      </c>
      <c r="BJ49" s="48">
        <v>63.954000000000001</v>
      </c>
      <c r="BK49" s="48">
        <v>64.290000000000006</v>
      </c>
      <c r="BL49" s="48">
        <v>64.569999999999993</v>
      </c>
      <c r="BM49" s="55">
        <f t="shared" si="0"/>
        <v>64.569999999999993</v>
      </c>
    </row>
    <row r="50" spans="1:65" x14ac:dyDescent="0.25">
      <c r="A50" s="48" t="s">
        <v>222</v>
      </c>
      <c r="B50" s="48" t="s">
        <v>484</v>
      </c>
      <c r="C50" s="48" t="s">
        <v>745</v>
      </c>
      <c r="D50" s="48" t="s">
        <v>744</v>
      </c>
      <c r="E50" s="48">
        <v>57.268999999999998</v>
      </c>
      <c r="F50" s="48">
        <v>57.813000000000002</v>
      </c>
      <c r="G50" s="48">
        <v>58.329000000000001</v>
      </c>
      <c r="H50" s="48">
        <v>58.825000000000003</v>
      </c>
      <c r="I50" s="48">
        <v>59.308</v>
      </c>
      <c r="J50" s="48">
        <v>59.783999999999999</v>
      </c>
      <c r="K50" s="48">
        <v>60.256999999999998</v>
      </c>
      <c r="L50" s="48">
        <v>60.728999999999999</v>
      </c>
      <c r="M50" s="48">
        <v>61.201000000000001</v>
      </c>
      <c r="N50" s="48">
        <v>61.674999999999997</v>
      </c>
      <c r="O50" s="48">
        <v>62.152000000000001</v>
      </c>
      <c r="P50" s="48">
        <v>62.628999999999998</v>
      </c>
      <c r="Q50" s="48">
        <v>63.104999999999997</v>
      </c>
      <c r="R50" s="48">
        <v>63.578000000000003</v>
      </c>
      <c r="S50" s="48">
        <v>64.046999999999997</v>
      </c>
      <c r="T50" s="48">
        <v>64.518000000000001</v>
      </c>
      <c r="U50" s="48">
        <v>64.994</v>
      </c>
      <c r="V50" s="48">
        <v>65.477000000000004</v>
      </c>
      <c r="W50" s="48">
        <v>65.963999999999999</v>
      </c>
      <c r="X50" s="48">
        <v>66.450999999999993</v>
      </c>
      <c r="Y50" s="48">
        <v>66.926000000000002</v>
      </c>
      <c r="Z50" s="48">
        <v>67.38</v>
      </c>
      <c r="AA50" s="48">
        <v>67.802000000000007</v>
      </c>
      <c r="AB50" s="48">
        <v>68.186999999999998</v>
      </c>
      <c r="AC50" s="48">
        <v>68.528999999999996</v>
      </c>
      <c r="AD50" s="48">
        <v>68.822999999999993</v>
      </c>
      <c r="AE50" s="48">
        <v>69.064999999999998</v>
      </c>
      <c r="AF50" s="48">
        <v>69.266000000000005</v>
      </c>
      <c r="AG50" s="48">
        <v>69.436000000000007</v>
      </c>
      <c r="AH50" s="48">
        <v>69.590999999999994</v>
      </c>
      <c r="AI50" s="48">
        <v>69.75</v>
      </c>
      <c r="AJ50" s="48">
        <v>69.936000000000007</v>
      </c>
      <c r="AK50" s="48">
        <v>70.161000000000001</v>
      </c>
      <c r="AL50" s="48">
        <v>70.433000000000007</v>
      </c>
      <c r="AM50" s="48">
        <v>70.751999999999995</v>
      </c>
      <c r="AN50" s="48">
        <v>71.111999999999995</v>
      </c>
      <c r="AO50" s="48">
        <v>71.497</v>
      </c>
      <c r="AP50" s="48">
        <v>71.887</v>
      </c>
      <c r="AQ50" s="48">
        <v>72.263999999999996</v>
      </c>
      <c r="AR50" s="48">
        <v>72.619</v>
      </c>
      <c r="AS50" s="48">
        <v>72.944999999999993</v>
      </c>
      <c r="AT50" s="48">
        <v>73.241</v>
      </c>
      <c r="AU50" s="48">
        <v>73.516999999999996</v>
      </c>
      <c r="AV50" s="48">
        <v>73.777000000000001</v>
      </c>
      <c r="AW50" s="48">
        <v>74.025999999999996</v>
      </c>
      <c r="AX50" s="48">
        <v>74.265000000000001</v>
      </c>
      <c r="AY50" s="48">
        <v>74.5</v>
      </c>
      <c r="AZ50" s="48">
        <v>74.731999999999999</v>
      </c>
      <c r="BA50" s="48">
        <v>74.962000000000003</v>
      </c>
      <c r="BB50" s="48">
        <v>75.192999999999998</v>
      </c>
      <c r="BC50" s="48">
        <v>75.424000000000007</v>
      </c>
      <c r="BD50" s="48">
        <v>75.655000000000001</v>
      </c>
      <c r="BE50" s="48">
        <v>75.882000000000005</v>
      </c>
      <c r="BF50" s="48">
        <v>76.105000000000004</v>
      </c>
      <c r="BG50" s="48">
        <v>76.322000000000003</v>
      </c>
      <c r="BH50" s="48">
        <v>76.531000000000006</v>
      </c>
      <c r="BI50" s="48">
        <v>76.731999999999999</v>
      </c>
      <c r="BJ50" s="48">
        <v>76.924999999999997</v>
      </c>
      <c r="BK50" s="48">
        <v>77.108999999999995</v>
      </c>
      <c r="BL50" s="48">
        <v>77.287000000000006</v>
      </c>
      <c r="BM50" s="55">
        <f t="shared" si="0"/>
        <v>77.287000000000006</v>
      </c>
    </row>
    <row r="51" spans="1:65" x14ac:dyDescent="0.25">
      <c r="A51" s="48" t="s">
        <v>74</v>
      </c>
      <c r="B51" s="48" t="s">
        <v>483</v>
      </c>
      <c r="C51" s="48" t="s">
        <v>745</v>
      </c>
      <c r="D51" s="48" t="s">
        <v>744</v>
      </c>
      <c r="E51" s="48">
        <v>41.447000000000003</v>
      </c>
      <c r="F51" s="48">
        <v>41.845999999999997</v>
      </c>
      <c r="G51" s="48">
        <v>42.244999999999997</v>
      </c>
      <c r="H51" s="48">
        <v>42.643999999999998</v>
      </c>
      <c r="I51" s="48">
        <v>43.042999999999999</v>
      </c>
      <c r="J51" s="48">
        <v>43.445999999999998</v>
      </c>
      <c r="K51" s="48">
        <v>43.857999999999997</v>
      </c>
      <c r="L51" s="48">
        <v>44.283000000000001</v>
      </c>
      <c r="M51" s="48">
        <v>44.723999999999997</v>
      </c>
      <c r="N51" s="48">
        <v>45.179000000000002</v>
      </c>
      <c r="O51" s="48">
        <v>45.642000000000003</v>
      </c>
      <c r="P51" s="48">
        <v>46.103000000000002</v>
      </c>
      <c r="Q51" s="48">
        <v>46.557000000000002</v>
      </c>
      <c r="R51" s="48">
        <v>47.000999999999998</v>
      </c>
      <c r="S51" s="48">
        <v>47.441000000000003</v>
      </c>
      <c r="T51" s="48">
        <v>47.887</v>
      </c>
      <c r="U51" s="48">
        <v>48.356000000000002</v>
      </c>
      <c r="V51" s="48">
        <v>48.86</v>
      </c>
      <c r="W51" s="48">
        <v>49.405999999999999</v>
      </c>
      <c r="X51" s="48">
        <v>49.991999999999997</v>
      </c>
      <c r="Y51" s="48">
        <v>50.615000000000002</v>
      </c>
      <c r="Z51" s="48">
        <v>51.265000000000001</v>
      </c>
      <c r="AA51" s="48">
        <v>51.924999999999997</v>
      </c>
      <c r="AB51" s="48">
        <v>52.58</v>
      </c>
      <c r="AC51" s="48">
        <v>53.220999999999997</v>
      </c>
      <c r="AD51" s="48">
        <v>53.843000000000004</v>
      </c>
      <c r="AE51" s="48">
        <v>54.445999999999998</v>
      </c>
      <c r="AF51" s="48">
        <v>55.033000000000001</v>
      </c>
      <c r="AG51" s="48">
        <v>55.604999999999997</v>
      </c>
      <c r="AH51" s="48">
        <v>56.154000000000003</v>
      </c>
      <c r="AI51" s="48">
        <v>56.677</v>
      </c>
      <c r="AJ51" s="48">
        <v>57.167999999999999</v>
      </c>
      <c r="AK51" s="48">
        <v>57.622999999999998</v>
      </c>
      <c r="AL51" s="48">
        <v>58.037999999999997</v>
      </c>
      <c r="AM51" s="48">
        <v>58.406999999999996</v>
      </c>
      <c r="AN51" s="48">
        <v>58.722000000000001</v>
      </c>
      <c r="AO51" s="48">
        <v>58.972000000000001</v>
      </c>
      <c r="AP51" s="48">
        <v>59.16</v>
      </c>
      <c r="AQ51" s="48">
        <v>59.293999999999997</v>
      </c>
      <c r="AR51" s="48">
        <v>59.387999999999998</v>
      </c>
      <c r="AS51" s="48">
        <v>59.46</v>
      </c>
      <c r="AT51" s="48">
        <v>59.529000000000003</v>
      </c>
      <c r="AU51" s="48">
        <v>59.616999999999997</v>
      </c>
      <c r="AV51" s="48">
        <v>59.738</v>
      </c>
      <c r="AW51" s="48">
        <v>59.904000000000003</v>
      </c>
      <c r="AX51" s="48">
        <v>60.125999999999998</v>
      </c>
      <c r="AY51" s="48">
        <v>60.406999999999996</v>
      </c>
      <c r="AZ51" s="48">
        <v>60.734000000000002</v>
      </c>
      <c r="BA51" s="48">
        <v>61.094000000000001</v>
      </c>
      <c r="BB51" s="48">
        <v>61.475000000000001</v>
      </c>
      <c r="BC51" s="48">
        <v>61.862000000000002</v>
      </c>
      <c r="BD51" s="48">
        <v>62.24</v>
      </c>
      <c r="BE51" s="48">
        <v>62.594999999999999</v>
      </c>
      <c r="BF51" s="48">
        <v>62.921999999999997</v>
      </c>
      <c r="BG51" s="48">
        <v>63.213999999999999</v>
      </c>
      <c r="BH51" s="48">
        <v>63.470999999999997</v>
      </c>
      <c r="BI51" s="48">
        <v>63.7</v>
      </c>
      <c r="BJ51" s="48">
        <v>63.911999999999999</v>
      </c>
      <c r="BK51" s="48">
        <v>64.117999999999995</v>
      </c>
      <c r="BL51" s="48">
        <v>64.320999999999998</v>
      </c>
      <c r="BM51" s="55">
        <f t="shared" si="0"/>
        <v>64.320999999999998</v>
      </c>
    </row>
    <row r="52" spans="1:65" x14ac:dyDescent="0.25">
      <c r="A52" s="48" t="s">
        <v>112</v>
      </c>
      <c r="B52" s="48" t="s">
        <v>482</v>
      </c>
      <c r="C52" s="48" t="s">
        <v>745</v>
      </c>
      <c r="D52" s="48" t="s">
        <v>744</v>
      </c>
      <c r="E52" s="48">
        <v>48.460999999999999</v>
      </c>
      <c r="F52" s="48">
        <v>48.66</v>
      </c>
      <c r="G52" s="48">
        <v>48.944000000000003</v>
      </c>
      <c r="H52" s="48">
        <v>49.323</v>
      </c>
      <c r="I52" s="48">
        <v>49.796999999999997</v>
      </c>
      <c r="J52" s="48">
        <v>50.344999999999999</v>
      </c>
      <c r="K52" s="48">
        <v>50.933999999999997</v>
      </c>
      <c r="L52" s="48">
        <v>51.531999999999996</v>
      </c>
      <c r="M52" s="48">
        <v>52.119</v>
      </c>
      <c r="N52" s="48">
        <v>52.698</v>
      </c>
      <c r="O52" s="48">
        <v>53.298000000000002</v>
      </c>
      <c r="P52" s="48">
        <v>53.97</v>
      </c>
      <c r="Q52" s="48">
        <v>54.744999999999997</v>
      </c>
      <c r="R52" s="48">
        <v>55.631</v>
      </c>
      <c r="S52" s="48">
        <v>56.609000000000002</v>
      </c>
      <c r="T52" s="48">
        <v>57.63</v>
      </c>
      <c r="U52" s="48">
        <v>58.625999999999998</v>
      </c>
      <c r="V52" s="48">
        <v>59.534999999999997</v>
      </c>
      <c r="W52" s="48">
        <v>60.311999999999998</v>
      </c>
      <c r="X52" s="48">
        <v>60.941000000000003</v>
      </c>
      <c r="Y52" s="48">
        <v>61.424999999999997</v>
      </c>
      <c r="Z52" s="48">
        <v>61.793999999999997</v>
      </c>
      <c r="AA52" s="48">
        <v>62.100999999999999</v>
      </c>
      <c r="AB52" s="48">
        <v>62.392000000000003</v>
      </c>
      <c r="AC52" s="48">
        <v>62.689</v>
      </c>
      <c r="AD52" s="48">
        <v>63.003999999999998</v>
      </c>
      <c r="AE52" s="48">
        <v>63.338000000000001</v>
      </c>
      <c r="AF52" s="48">
        <v>63.677999999999997</v>
      </c>
      <c r="AG52" s="48">
        <v>64.015000000000001</v>
      </c>
      <c r="AH52" s="48">
        <v>64.349000000000004</v>
      </c>
      <c r="AI52" s="48">
        <v>64.676000000000002</v>
      </c>
      <c r="AJ52" s="48">
        <v>64.992000000000004</v>
      </c>
      <c r="AK52" s="48">
        <v>65.298000000000002</v>
      </c>
      <c r="AL52" s="48">
        <v>65.597999999999999</v>
      </c>
      <c r="AM52" s="48">
        <v>65.899000000000001</v>
      </c>
      <c r="AN52" s="48">
        <v>66.224000000000004</v>
      </c>
      <c r="AO52" s="48">
        <v>66.596000000000004</v>
      </c>
      <c r="AP52" s="48">
        <v>67.025999999999996</v>
      </c>
      <c r="AQ52" s="48">
        <v>67.512</v>
      </c>
      <c r="AR52" s="48">
        <v>68.040999999999997</v>
      </c>
      <c r="AS52" s="48">
        <v>68.582999999999998</v>
      </c>
      <c r="AT52" s="48">
        <v>69.099000000000004</v>
      </c>
      <c r="AU52" s="48">
        <v>69.557000000000002</v>
      </c>
      <c r="AV52" s="48">
        <v>69.932000000000002</v>
      </c>
      <c r="AW52" s="48">
        <v>70.218999999999994</v>
      </c>
      <c r="AX52" s="48">
        <v>70.424000000000007</v>
      </c>
      <c r="AY52" s="48">
        <v>70.564999999999998</v>
      </c>
      <c r="AZ52" s="48">
        <v>70.676000000000002</v>
      </c>
      <c r="BA52" s="48">
        <v>70.786000000000001</v>
      </c>
      <c r="BB52" s="48">
        <v>70.911000000000001</v>
      </c>
      <c r="BC52" s="48">
        <v>71.061999999999998</v>
      </c>
      <c r="BD52" s="48">
        <v>71.242999999999995</v>
      </c>
      <c r="BE52" s="48">
        <v>71.444999999999993</v>
      </c>
      <c r="BF52" s="48">
        <v>71.661000000000001</v>
      </c>
      <c r="BG52" s="48">
        <v>71.885999999999996</v>
      </c>
      <c r="BH52" s="48">
        <v>72.117000000000004</v>
      </c>
      <c r="BI52" s="48">
        <v>72.346999999999994</v>
      </c>
      <c r="BJ52" s="48">
        <v>72.569999999999993</v>
      </c>
      <c r="BK52" s="48">
        <v>72.781999999999996</v>
      </c>
      <c r="BL52" s="48">
        <v>72.980999999999995</v>
      </c>
      <c r="BM52" s="55">
        <f t="shared" si="0"/>
        <v>72.980999999999995</v>
      </c>
    </row>
    <row r="53" spans="1:65" x14ac:dyDescent="0.25">
      <c r="A53" s="48" t="s">
        <v>210</v>
      </c>
      <c r="B53" s="48" t="s">
        <v>481</v>
      </c>
      <c r="C53" s="48" t="s">
        <v>745</v>
      </c>
      <c r="D53" s="48" t="s">
        <v>744</v>
      </c>
      <c r="E53" s="48">
        <v>60.381</v>
      </c>
      <c r="F53" s="48">
        <v>61.018000000000001</v>
      </c>
      <c r="G53" s="48">
        <v>61.637999999999998</v>
      </c>
      <c r="H53" s="48">
        <v>62.235999999999997</v>
      </c>
      <c r="I53" s="48">
        <v>62.807000000000002</v>
      </c>
      <c r="J53" s="48">
        <v>63.347999999999999</v>
      </c>
      <c r="K53" s="48">
        <v>63.862000000000002</v>
      </c>
      <c r="L53" s="48">
        <v>64.358000000000004</v>
      </c>
      <c r="M53" s="48">
        <v>64.846999999999994</v>
      </c>
      <c r="N53" s="48">
        <v>65.338999999999999</v>
      </c>
      <c r="O53" s="48">
        <v>65.843999999999994</v>
      </c>
      <c r="P53" s="48">
        <v>66.378</v>
      </c>
      <c r="Q53" s="48">
        <v>66.942999999999998</v>
      </c>
      <c r="R53" s="48">
        <v>67.540999999999997</v>
      </c>
      <c r="S53" s="48">
        <v>68.17</v>
      </c>
      <c r="T53" s="48">
        <v>68.825000000000003</v>
      </c>
      <c r="U53" s="48">
        <v>69.501000000000005</v>
      </c>
      <c r="V53" s="48">
        <v>70.182000000000002</v>
      </c>
      <c r="W53" s="48">
        <v>70.852999999999994</v>
      </c>
      <c r="X53" s="48">
        <v>71.501000000000005</v>
      </c>
      <c r="Y53" s="48">
        <v>72.113</v>
      </c>
      <c r="Z53" s="48">
        <v>72.677999999999997</v>
      </c>
      <c r="AA53" s="48">
        <v>73.192999999999998</v>
      </c>
      <c r="AB53" s="48">
        <v>73.656999999999996</v>
      </c>
      <c r="AC53" s="48">
        <v>74.069999999999993</v>
      </c>
      <c r="AD53" s="48">
        <v>74.429000000000002</v>
      </c>
      <c r="AE53" s="48">
        <v>74.738</v>
      </c>
      <c r="AF53" s="48">
        <v>75.006</v>
      </c>
      <c r="AG53" s="48">
        <v>75.242999999999995</v>
      </c>
      <c r="AH53" s="48">
        <v>75.456000000000003</v>
      </c>
      <c r="AI53" s="48">
        <v>75.653999999999996</v>
      </c>
      <c r="AJ53" s="48">
        <v>75.843999999999994</v>
      </c>
      <c r="AK53" s="48">
        <v>76.028000000000006</v>
      </c>
      <c r="AL53" s="48">
        <v>76.210999999999999</v>
      </c>
      <c r="AM53" s="48">
        <v>76.394000000000005</v>
      </c>
      <c r="AN53" s="48">
        <v>76.578999999999994</v>
      </c>
      <c r="AO53" s="48">
        <v>76.765000000000001</v>
      </c>
      <c r="AP53" s="48">
        <v>76.947999999999993</v>
      </c>
      <c r="AQ53" s="48">
        <v>77.123999999999995</v>
      </c>
      <c r="AR53" s="48">
        <v>77.293000000000006</v>
      </c>
      <c r="AS53" s="48">
        <v>77.451999999999998</v>
      </c>
      <c r="AT53" s="48">
        <v>77.600999999999999</v>
      </c>
      <c r="AU53" s="48">
        <v>77.739999999999995</v>
      </c>
      <c r="AV53" s="48">
        <v>77.870999999999995</v>
      </c>
      <c r="AW53" s="48">
        <v>77.995999999999995</v>
      </c>
      <c r="AX53" s="48">
        <v>78.117000000000004</v>
      </c>
      <c r="AY53" s="48">
        <v>78.239000000000004</v>
      </c>
      <c r="AZ53" s="48">
        <v>78.361999999999995</v>
      </c>
      <c r="BA53" s="48">
        <v>78.491</v>
      </c>
      <c r="BB53" s="48">
        <v>78.626000000000005</v>
      </c>
      <c r="BC53" s="48">
        <v>78.769000000000005</v>
      </c>
      <c r="BD53" s="48">
        <v>78.918999999999997</v>
      </c>
      <c r="BE53" s="48">
        <v>79.073999999999998</v>
      </c>
      <c r="BF53" s="48">
        <v>79.233999999999995</v>
      </c>
      <c r="BG53" s="48">
        <v>79.397999999999996</v>
      </c>
      <c r="BH53" s="48">
        <v>79.564999999999998</v>
      </c>
      <c r="BI53" s="48">
        <v>79.738</v>
      </c>
      <c r="BJ53" s="48">
        <v>79.914000000000001</v>
      </c>
      <c r="BK53" s="48">
        <v>80.094999999999999</v>
      </c>
      <c r="BL53" s="48">
        <v>80.278999999999996</v>
      </c>
      <c r="BM53" s="55">
        <f t="shared" si="0"/>
        <v>80.278999999999996</v>
      </c>
    </row>
    <row r="54" spans="1:65" x14ac:dyDescent="0.25">
      <c r="A54" s="48" t="s">
        <v>716</v>
      </c>
      <c r="B54" s="48" t="s">
        <v>715</v>
      </c>
      <c r="C54" s="48" t="s">
        <v>745</v>
      </c>
      <c r="D54" s="48" t="s">
        <v>744</v>
      </c>
      <c r="E54" s="48">
        <v>62.746305722895983</v>
      </c>
      <c r="F54" s="48">
        <v>63.126129534434462</v>
      </c>
      <c r="G54" s="48">
        <v>63.476453243863489</v>
      </c>
      <c r="H54" s="48">
        <v>63.804440392155769</v>
      </c>
      <c r="I54" s="48">
        <v>64.11379619760875</v>
      </c>
      <c r="J54" s="48">
        <v>64.407718573959684</v>
      </c>
      <c r="K54" s="48">
        <v>64.684664304579343</v>
      </c>
      <c r="L54" s="48">
        <v>64.943624964192338</v>
      </c>
      <c r="M54" s="48">
        <v>65.1869935830684</v>
      </c>
      <c r="N54" s="48">
        <v>65.419931369772897</v>
      </c>
      <c r="O54" s="48">
        <v>65.648815370523621</v>
      </c>
      <c r="P54" s="48">
        <v>65.880389408996834</v>
      </c>
      <c r="Q54" s="48">
        <v>66.118885804722538</v>
      </c>
      <c r="R54" s="48">
        <v>66.364998813326181</v>
      </c>
      <c r="S54" s="48">
        <v>66.618291720417389</v>
      </c>
      <c r="T54" s="48">
        <v>66.87568198781149</v>
      </c>
      <c r="U54" s="48">
        <v>67.133368769597709</v>
      </c>
      <c r="V54" s="48">
        <v>67.385205588535996</v>
      </c>
      <c r="W54" s="48">
        <v>67.62784620756311</v>
      </c>
      <c r="X54" s="48">
        <v>67.86142351606594</v>
      </c>
      <c r="Y54" s="48">
        <v>68.086709006255433</v>
      </c>
      <c r="Z54" s="48">
        <v>68.303131075141366</v>
      </c>
      <c r="AA54" s="48">
        <v>68.517805962252666</v>
      </c>
      <c r="AB54" s="48">
        <v>68.718941694409779</v>
      </c>
      <c r="AC54" s="48">
        <v>68.920938053015689</v>
      </c>
      <c r="AD54" s="48">
        <v>69.122675454166213</v>
      </c>
      <c r="AE54" s="48">
        <v>69.329783268642771</v>
      </c>
      <c r="AF54" s="48">
        <v>69.548715107356344</v>
      </c>
      <c r="AG54" s="48">
        <v>69.763192612697708</v>
      </c>
      <c r="AH54" s="48">
        <v>69.984193547863782</v>
      </c>
      <c r="AI54" s="48">
        <v>70.197629449630242</v>
      </c>
      <c r="AJ54" s="48">
        <v>70.394005827079809</v>
      </c>
      <c r="AK54" s="48">
        <v>70.588073571203893</v>
      </c>
      <c r="AL54" s="48">
        <v>70.712544120732247</v>
      </c>
      <c r="AM54" s="48">
        <v>70.834488410494743</v>
      </c>
      <c r="AN54" s="48">
        <v>70.937514670505394</v>
      </c>
      <c r="AO54" s="48">
        <v>71.028985509672765</v>
      </c>
      <c r="AP54" s="48">
        <v>71.163765302323739</v>
      </c>
      <c r="AQ54" s="48">
        <v>71.21031082667254</v>
      </c>
      <c r="AR54" s="48">
        <v>71.310278930909803</v>
      </c>
      <c r="AS54" s="48">
        <v>71.419179416924379</v>
      </c>
      <c r="AT54" s="48">
        <v>71.53799941937902</v>
      </c>
      <c r="AU54" s="48">
        <v>71.713362566944554</v>
      </c>
      <c r="AV54" s="48">
        <v>71.791993785892544</v>
      </c>
      <c r="AW54" s="48">
        <v>71.923541000794046</v>
      </c>
      <c r="AX54" s="48">
        <v>72.055708731854395</v>
      </c>
      <c r="AY54" s="48">
        <v>72.187036075777897</v>
      </c>
      <c r="AZ54" s="48">
        <v>72.316056536072111</v>
      </c>
      <c r="BA54" s="48">
        <v>72.440788501007262</v>
      </c>
      <c r="BB54" s="48">
        <v>72.561749416066633</v>
      </c>
      <c r="BC54" s="48">
        <v>72.67940423372373</v>
      </c>
      <c r="BD54" s="48">
        <v>72.795295090432319</v>
      </c>
      <c r="BE54" s="48">
        <v>72.911809376269915</v>
      </c>
      <c r="BF54" s="48">
        <v>73.030138544620613</v>
      </c>
      <c r="BG54" s="48">
        <v>73.150591787282735</v>
      </c>
      <c r="BH54" s="48">
        <v>73.273024902046771</v>
      </c>
      <c r="BI54" s="48">
        <v>73.39595798822603</v>
      </c>
      <c r="BJ54" s="48">
        <v>73.517489950302163</v>
      </c>
      <c r="BK54" s="48">
        <v>73.637106281043245</v>
      </c>
      <c r="BL54" s="48">
        <v>73.754732309093612</v>
      </c>
      <c r="BM54" s="55">
        <f t="shared" si="0"/>
        <v>73.754732309093612</v>
      </c>
    </row>
    <row r="55" spans="1:65" x14ac:dyDescent="0.25">
      <c r="A55" s="48" t="s">
        <v>195</v>
      </c>
      <c r="B55" s="48" t="s">
        <v>480</v>
      </c>
      <c r="C55" s="48" t="s">
        <v>745</v>
      </c>
      <c r="D55" s="48" t="s">
        <v>744</v>
      </c>
      <c r="E55" s="48">
        <v>63.834000000000003</v>
      </c>
      <c r="F55" s="48">
        <v>64.445999999999998</v>
      </c>
      <c r="G55" s="48">
        <v>65.066000000000003</v>
      </c>
      <c r="H55" s="48">
        <v>65.694999999999993</v>
      </c>
      <c r="I55" s="48">
        <v>66.326999999999998</v>
      </c>
      <c r="J55" s="48">
        <v>66.956000000000003</v>
      </c>
      <c r="K55" s="48">
        <v>67.572999999999993</v>
      </c>
      <c r="L55" s="48">
        <v>68.171000000000006</v>
      </c>
      <c r="M55" s="48">
        <v>68.744</v>
      </c>
      <c r="N55" s="48">
        <v>69.290000000000006</v>
      </c>
      <c r="O55" s="48">
        <v>69.808999999999997</v>
      </c>
      <c r="P55" s="48">
        <v>70.305999999999997</v>
      </c>
      <c r="Q55" s="48">
        <v>70.787000000000006</v>
      </c>
      <c r="R55" s="48">
        <v>71.254999999999995</v>
      </c>
      <c r="S55" s="48">
        <v>71.706999999999994</v>
      </c>
      <c r="T55" s="48">
        <v>72.138000000000005</v>
      </c>
      <c r="U55" s="48">
        <v>72.543000000000006</v>
      </c>
      <c r="V55" s="48">
        <v>72.915000000000006</v>
      </c>
      <c r="W55" s="48">
        <v>73.248999999999995</v>
      </c>
      <c r="X55" s="48">
        <v>73.543000000000006</v>
      </c>
      <c r="Y55" s="48">
        <v>73.793999999999997</v>
      </c>
      <c r="Z55" s="48">
        <v>74.004000000000005</v>
      </c>
      <c r="AA55" s="48">
        <v>74.174999999999997</v>
      </c>
      <c r="AB55" s="48">
        <v>74.314999999999998</v>
      </c>
      <c r="AC55" s="48">
        <v>74.427000000000007</v>
      </c>
      <c r="AD55" s="48">
        <v>74.510999999999996</v>
      </c>
      <c r="AE55" s="48">
        <v>74.566000000000003</v>
      </c>
      <c r="AF55" s="48">
        <v>74.594999999999999</v>
      </c>
      <c r="AG55" s="48">
        <v>74.606999999999999</v>
      </c>
      <c r="AH55" s="48">
        <v>74.614999999999995</v>
      </c>
      <c r="AI55" s="48">
        <v>74.638000000000005</v>
      </c>
      <c r="AJ55" s="48">
        <v>74.695999999999998</v>
      </c>
      <c r="AK55" s="48">
        <v>74.801000000000002</v>
      </c>
      <c r="AL55" s="48">
        <v>74.956999999999994</v>
      </c>
      <c r="AM55" s="48">
        <v>75.164000000000001</v>
      </c>
      <c r="AN55" s="48">
        <v>75.412000000000006</v>
      </c>
      <c r="AO55" s="48">
        <v>75.686000000000007</v>
      </c>
      <c r="AP55" s="48">
        <v>75.963999999999999</v>
      </c>
      <c r="AQ55" s="48">
        <v>76.23</v>
      </c>
      <c r="AR55" s="48">
        <v>76.474999999999994</v>
      </c>
      <c r="AS55" s="48">
        <v>76.698999999999998</v>
      </c>
      <c r="AT55" s="48">
        <v>76.905000000000001</v>
      </c>
      <c r="AU55" s="48">
        <v>77.105000000000004</v>
      </c>
      <c r="AV55" s="48">
        <v>77.302999999999997</v>
      </c>
      <c r="AW55" s="48">
        <v>77.498999999999995</v>
      </c>
      <c r="AX55" s="48">
        <v>77.688000000000002</v>
      </c>
      <c r="AY55" s="48">
        <v>77.864000000000004</v>
      </c>
      <c r="AZ55" s="48">
        <v>78.019000000000005</v>
      </c>
      <c r="BA55" s="48">
        <v>78.150000000000006</v>
      </c>
      <c r="BB55" s="48">
        <v>78.256</v>
      </c>
      <c r="BC55" s="48">
        <v>78.337999999999994</v>
      </c>
      <c r="BD55" s="48">
        <v>78.400000000000006</v>
      </c>
      <c r="BE55" s="48">
        <v>78.445999999999998</v>
      </c>
      <c r="BF55" s="48">
        <v>78.484999999999999</v>
      </c>
      <c r="BG55" s="48">
        <v>78.521000000000001</v>
      </c>
      <c r="BH55" s="48">
        <v>78.561000000000007</v>
      </c>
      <c r="BI55" s="48">
        <v>78.606999999999999</v>
      </c>
      <c r="BJ55" s="48">
        <v>78.662000000000006</v>
      </c>
      <c r="BK55" s="48">
        <v>78.725999999999999</v>
      </c>
      <c r="BL55" s="48">
        <v>78.802000000000007</v>
      </c>
      <c r="BM55" s="55">
        <f t="shared" si="0"/>
        <v>78.802000000000007</v>
      </c>
    </row>
    <row r="56" spans="1:65" x14ac:dyDescent="0.25">
      <c r="A56" s="48" t="s">
        <v>714</v>
      </c>
      <c r="B56" s="48" t="s">
        <v>601</v>
      </c>
      <c r="C56" s="48" t="s">
        <v>745</v>
      </c>
      <c r="D56" s="48" t="s">
        <v>744</v>
      </c>
      <c r="AY56" s="48">
        <v>74.709756097560984</v>
      </c>
      <c r="AZ56" s="48">
        <v>75.363414634146352</v>
      </c>
      <c r="BA56" s="48">
        <v>75.309756097560978</v>
      </c>
      <c r="BB56" s="48">
        <v>76.156097560975624</v>
      </c>
      <c r="BD56" s="48">
        <v>77.473170731707327</v>
      </c>
      <c r="BE56" s="48">
        <v>77.524390243902445</v>
      </c>
      <c r="BF56" s="48">
        <v>77.826829268292698</v>
      </c>
      <c r="BG56" s="48">
        <v>77.975609756097569</v>
      </c>
      <c r="BH56" s="48">
        <v>78.075609756097577</v>
      </c>
      <c r="BI56" s="48">
        <v>77.719512195121951</v>
      </c>
      <c r="BJ56" s="48">
        <v>78.01707317073172</v>
      </c>
      <c r="BM56" s="55">
        <f t="shared" si="0"/>
        <v>0</v>
      </c>
    </row>
    <row r="57" spans="1:65" x14ac:dyDescent="0.25">
      <c r="A57" s="48" t="s">
        <v>605</v>
      </c>
      <c r="B57" s="48" t="s">
        <v>606</v>
      </c>
      <c r="C57" s="48" t="s">
        <v>745</v>
      </c>
      <c r="D57" s="48" t="s">
        <v>744</v>
      </c>
      <c r="BC57" s="48">
        <v>82.190243902439036</v>
      </c>
      <c r="BM57" s="55">
        <f t="shared" si="0"/>
        <v>0</v>
      </c>
    </row>
    <row r="58" spans="1:65" x14ac:dyDescent="0.25">
      <c r="A58" s="48" t="s">
        <v>138</v>
      </c>
      <c r="B58" s="48" t="s">
        <v>479</v>
      </c>
      <c r="C58" s="48" t="s">
        <v>745</v>
      </c>
      <c r="D58" s="48" t="s">
        <v>744</v>
      </c>
      <c r="E58" s="48">
        <v>69.617999999999995</v>
      </c>
      <c r="F58" s="48">
        <v>69.948999999999998</v>
      </c>
      <c r="G58" s="48">
        <v>70.272000000000006</v>
      </c>
      <c r="H58" s="48">
        <v>70.587000000000003</v>
      </c>
      <c r="I58" s="48">
        <v>70.894999999999996</v>
      </c>
      <c r="J58" s="48">
        <v>71.197000000000003</v>
      </c>
      <c r="K58" s="48">
        <v>71.491</v>
      </c>
      <c r="L58" s="48">
        <v>71.775999999999996</v>
      </c>
      <c r="M58" s="48">
        <v>72.052000000000007</v>
      </c>
      <c r="N58" s="48">
        <v>72.317999999999998</v>
      </c>
      <c r="O58" s="48">
        <v>72.575999999999993</v>
      </c>
      <c r="P58" s="48">
        <v>72.825000000000003</v>
      </c>
      <c r="Q58" s="48">
        <v>73.066999999999993</v>
      </c>
      <c r="R58" s="48">
        <v>73.302000000000007</v>
      </c>
      <c r="S58" s="48">
        <v>73.53</v>
      </c>
      <c r="T58" s="48">
        <v>73.753</v>
      </c>
      <c r="U58" s="48">
        <v>73.971000000000004</v>
      </c>
      <c r="V58" s="48">
        <v>74.183000000000007</v>
      </c>
      <c r="W58" s="48">
        <v>74.39</v>
      </c>
      <c r="X58" s="48">
        <v>74.591999999999999</v>
      </c>
      <c r="Y58" s="48">
        <v>74.790000000000006</v>
      </c>
      <c r="Z58" s="48">
        <v>74.983000000000004</v>
      </c>
      <c r="AA58" s="48">
        <v>75.173000000000002</v>
      </c>
      <c r="AB58" s="48">
        <v>75.358000000000004</v>
      </c>
      <c r="AC58" s="48">
        <v>75.540000000000006</v>
      </c>
      <c r="AD58" s="48">
        <v>75.718000000000004</v>
      </c>
      <c r="AE58" s="48">
        <v>75.893000000000001</v>
      </c>
      <c r="AF58" s="48">
        <v>76.063999999999993</v>
      </c>
      <c r="AG58" s="48">
        <v>76.230999999999995</v>
      </c>
      <c r="AH58" s="48">
        <v>76.394000000000005</v>
      </c>
      <c r="AI58" s="48">
        <v>76.554000000000002</v>
      </c>
      <c r="AJ58" s="48">
        <v>76.712000000000003</v>
      </c>
      <c r="AK58" s="48">
        <v>76.866</v>
      </c>
      <c r="AL58" s="48">
        <v>77.016999999999996</v>
      </c>
      <c r="AM58" s="48">
        <v>77.165999999999997</v>
      </c>
      <c r="AN58" s="48">
        <v>77.311999999999998</v>
      </c>
      <c r="AO58" s="48">
        <v>77.456000000000003</v>
      </c>
      <c r="AP58" s="48">
        <v>77.597999999999999</v>
      </c>
      <c r="AQ58" s="48">
        <v>77.738</v>
      </c>
      <c r="AR58" s="48">
        <v>77.875</v>
      </c>
      <c r="AS58" s="48">
        <v>78.009</v>
      </c>
      <c r="AT58" s="48">
        <v>78.138999999999996</v>
      </c>
      <c r="AU58" s="48">
        <v>78.263999999999996</v>
      </c>
      <c r="AV58" s="48">
        <v>78.385000000000005</v>
      </c>
      <c r="AW58" s="48">
        <v>78.506</v>
      </c>
      <c r="AX58" s="48">
        <v>78.63</v>
      </c>
      <c r="AY58" s="48">
        <v>78.763999999999996</v>
      </c>
      <c r="AZ58" s="48">
        <v>78.91</v>
      </c>
      <c r="BA58" s="48">
        <v>79.070999999999998</v>
      </c>
      <c r="BB58" s="48">
        <v>79.245000000000005</v>
      </c>
      <c r="BC58" s="48">
        <v>79.430000000000007</v>
      </c>
      <c r="BD58" s="48">
        <v>79.620999999999995</v>
      </c>
      <c r="BE58" s="48">
        <v>79.811999999999998</v>
      </c>
      <c r="BF58" s="48">
        <v>79.998999999999995</v>
      </c>
      <c r="BG58" s="48">
        <v>80.177999999999997</v>
      </c>
      <c r="BH58" s="48">
        <v>80.349999999999994</v>
      </c>
      <c r="BI58" s="48">
        <v>80.513000000000005</v>
      </c>
      <c r="BJ58" s="48">
        <v>80.671999999999997</v>
      </c>
      <c r="BK58" s="48">
        <v>80.828000000000003</v>
      </c>
      <c r="BL58" s="48">
        <v>80.981999999999999</v>
      </c>
      <c r="BM58" s="55">
        <f t="shared" si="0"/>
        <v>80.981999999999999</v>
      </c>
    </row>
    <row r="59" spans="1:65" x14ac:dyDescent="0.25">
      <c r="A59" s="48" t="s">
        <v>600</v>
      </c>
      <c r="B59" s="48" t="s">
        <v>478</v>
      </c>
      <c r="C59" s="48" t="s">
        <v>745</v>
      </c>
      <c r="D59" s="48" t="s">
        <v>744</v>
      </c>
      <c r="E59" s="48">
        <v>70.348780487804888</v>
      </c>
      <c r="F59" s="48">
        <v>70.512682926829271</v>
      </c>
      <c r="G59" s="48">
        <v>69.786829268292678</v>
      </c>
      <c r="H59" s="48">
        <v>70.304390243902461</v>
      </c>
      <c r="I59" s="48">
        <v>70.45951219512196</v>
      </c>
      <c r="J59" s="48">
        <v>70.163170731707325</v>
      </c>
      <c r="K59" s="48">
        <v>70.384878048780507</v>
      </c>
      <c r="L59" s="48">
        <v>70.264146341463416</v>
      </c>
      <c r="M59" s="48">
        <v>69.840731707317076</v>
      </c>
      <c r="N59" s="48">
        <v>69.3670731707317</v>
      </c>
      <c r="O59" s="48">
        <v>69.440243902439036</v>
      </c>
      <c r="P59" s="48">
        <v>69.677073170731731</v>
      </c>
      <c r="Q59" s="48">
        <v>70.176585365853683</v>
      </c>
      <c r="R59" s="48">
        <v>70.022682926829276</v>
      </c>
      <c r="S59" s="48">
        <v>70.086585365853665</v>
      </c>
      <c r="T59" s="48">
        <v>70.414634146341484</v>
      </c>
      <c r="U59" s="48">
        <v>70.532682926829281</v>
      </c>
      <c r="V59" s="48">
        <v>70.573414634146346</v>
      </c>
      <c r="W59" s="48">
        <v>70.643902439024387</v>
      </c>
      <c r="X59" s="48">
        <v>70.749512195121952</v>
      </c>
      <c r="Y59" s="48">
        <v>70.278048780487808</v>
      </c>
      <c r="Z59" s="48">
        <v>70.722195121951231</v>
      </c>
      <c r="AA59" s="48">
        <v>70.807804878048785</v>
      </c>
      <c r="AB59" s="48">
        <v>70.591463414634148</v>
      </c>
      <c r="AC59" s="48">
        <v>70.837560975609762</v>
      </c>
      <c r="AD59" s="48">
        <v>71.046341463414635</v>
      </c>
      <c r="AE59" s="48">
        <v>70.997317073170734</v>
      </c>
      <c r="AF59" s="48">
        <v>71.445609756097568</v>
      </c>
      <c r="AG59" s="48">
        <v>71.64146341463416</v>
      </c>
      <c r="AH59" s="48">
        <v>71.675609756097572</v>
      </c>
      <c r="AI59" s="48">
        <v>71.383902439024411</v>
      </c>
      <c r="AJ59" s="48">
        <v>71.898292682926837</v>
      </c>
      <c r="AK59" s="48">
        <v>72.271707317073179</v>
      </c>
      <c r="AL59" s="48">
        <v>72.767804878048793</v>
      </c>
      <c r="AM59" s="48">
        <v>72.972682926829265</v>
      </c>
      <c r="AN59" s="48">
        <v>73.074878048780505</v>
      </c>
      <c r="AO59" s="48">
        <v>73.714634146341467</v>
      </c>
      <c r="AP59" s="48">
        <v>73.824878048780505</v>
      </c>
      <c r="AQ59" s="48">
        <v>74.514634146341464</v>
      </c>
      <c r="AR59" s="48">
        <v>74.668292682926833</v>
      </c>
      <c r="AS59" s="48">
        <v>74.968292682926844</v>
      </c>
      <c r="AT59" s="48">
        <v>75.17317073170733</v>
      </c>
      <c r="AU59" s="48">
        <v>75.221951219512192</v>
      </c>
      <c r="AV59" s="48">
        <v>75.170731707317088</v>
      </c>
      <c r="AW59" s="48">
        <v>75.721951219512206</v>
      </c>
      <c r="AX59" s="48">
        <v>75.924390243902451</v>
      </c>
      <c r="AY59" s="48">
        <v>76.524390243902445</v>
      </c>
      <c r="AZ59" s="48">
        <v>76.724390243902462</v>
      </c>
      <c r="BA59" s="48">
        <v>76.975609756097569</v>
      </c>
      <c r="BB59" s="48">
        <v>77.078048780487805</v>
      </c>
      <c r="BC59" s="48">
        <v>77.424390243902451</v>
      </c>
      <c r="BD59" s="48">
        <v>77.873170731707319</v>
      </c>
      <c r="BE59" s="48">
        <v>78.075609756097577</v>
      </c>
      <c r="BF59" s="48">
        <v>78.175609756097558</v>
      </c>
      <c r="BG59" s="48">
        <v>78.824390243902442</v>
      </c>
      <c r="BH59" s="48">
        <v>78.578048780487805</v>
      </c>
      <c r="BI59" s="48">
        <v>79.026829268292687</v>
      </c>
      <c r="BJ59" s="48">
        <v>78.978048780487811</v>
      </c>
      <c r="BK59" s="48">
        <v>79.029268292682929</v>
      </c>
      <c r="BL59" s="48">
        <v>79.129268292682923</v>
      </c>
      <c r="BM59" s="55">
        <f t="shared" si="0"/>
        <v>79.129268292682923</v>
      </c>
    </row>
    <row r="60" spans="1:65" x14ac:dyDescent="0.25">
      <c r="A60" s="48" t="s">
        <v>288</v>
      </c>
      <c r="B60" s="48" t="s">
        <v>477</v>
      </c>
      <c r="C60" s="48" t="s">
        <v>745</v>
      </c>
      <c r="D60" s="48" t="s">
        <v>744</v>
      </c>
      <c r="E60" s="48">
        <v>69.31002439024391</v>
      </c>
      <c r="F60" s="48">
        <v>69.50800000000001</v>
      </c>
      <c r="G60" s="48">
        <v>69.691536585365853</v>
      </c>
      <c r="H60" s="48">
        <v>69.859609756097569</v>
      </c>
      <c r="I60" s="48">
        <v>70.01370731707317</v>
      </c>
      <c r="J60" s="48">
        <v>70.151829268292687</v>
      </c>
      <c r="K60" s="48">
        <v>70.271414634146339</v>
      </c>
      <c r="L60" s="48">
        <v>70.374000000000009</v>
      </c>
      <c r="M60" s="48">
        <v>70.465097560975607</v>
      </c>
      <c r="N60" s="48">
        <v>70.550682926829268</v>
      </c>
      <c r="O60" s="48">
        <v>70.639780487804885</v>
      </c>
      <c r="P60" s="48">
        <v>70.742878048780497</v>
      </c>
      <c r="Q60" s="48">
        <v>70.867000000000019</v>
      </c>
      <c r="R60" s="48">
        <v>71.016682926829276</v>
      </c>
      <c r="S60" s="48">
        <v>71.195414634146346</v>
      </c>
      <c r="T60" s="48">
        <v>71.401731707317097</v>
      </c>
      <c r="U60" s="48">
        <v>71.634146341463421</v>
      </c>
      <c r="V60" s="48">
        <v>71.88368292682928</v>
      </c>
      <c r="W60" s="48">
        <v>72.143292682926841</v>
      </c>
      <c r="X60" s="48">
        <v>72.408536585365866</v>
      </c>
      <c r="Y60" s="48">
        <v>72.677902439024393</v>
      </c>
      <c r="Z60" s="48">
        <v>72.950390243902433</v>
      </c>
      <c r="AA60" s="48">
        <v>73.22699999999999</v>
      </c>
      <c r="AB60" s="48">
        <v>73.505195121951232</v>
      </c>
      <c r="AC60" s="48">
        <v>73.782926829268291</v>
      </c>
      <c r="AD60" s="48">
        <v>74.054634146341471</v>
      </c>
      <c r="AE60" s="48">
        <v>74.313731707317089</v>
      </c>
      <c r="AF60" s="48">
        <v>74.559682926829282</v>
      </c>
      <c r="AG60" s="48">
        <v>74.792487804878064</v>
      </c>
      <c r="AH60" s="48">
        <v>75.013146341463425</v>
      </c>
      <c r="AI60" s="48">
        <v>75.227756097560984</v>
      </c>
      <c r="AJ60" s="48">
        <v>75.319512195121959</v>
      </c>
      <c r="AK60" s="48">
        <v>75.819512195121959</v>
      </c>
      <c r="AL60" s="48">
        <v>75.870731707317091</v>
      </c>
      <c r="AM60" s="48">
        <v>76.270731707317069</v>
      </c>
      <c r="AN60" s="48">
        <v>76.421951219512209</v>
      </c>
      <c r="AO60" s="48">
        <v>76.67317073170733</v>
      </c>
      <c r="AP60" s="48">
        <v>77.073170731707322</v>
      </c>
      <c r="AQ60" s="48">
        <v>77.475609756097569</v>
      </c>
      <c r="AR60" s="48">
        <v>77.72682926829269</v>
      </c>
      <c r="AS60" s="48">
        <v>77.926829268292693</v>
      </c>
      <c r="AT60" s="48">
        <v>78.329268292682926</v>
      </c>
      <c r="AU60" s="48">
        <v>78.229268292682931</v>
      </c>
      <c r="AV60" s="48">
        <v>78.380487804878058</v>
      </c>
      <c r="AW60" s="48">
        <v>78.680487804878069</v>
      </c>
      <c r="AX60" s="48">
        <v>78.931707317073176</v>
      </c>
      <c r="AY60" s="48">
        <v>79.131707317073193</v>
      </c>
      <c r="AZ60" s="48">
        <v>79.534146341463426</v>
      </c>
      <c r="BA60" s="48">
        <v>79.736585365853671</v>
      </c>
      <c r="BB60" s="48">
        <v>79.836585365853679</v>
      </c>
      <c r="BC60" s="48">
        <v>79.987804878048792</v>
      </c>
      <c r="BD60" s="48">
        <v>80.436585365853674</v>
      </c>
      <c r="BE60" s="48">
        <v>80.53902439024391</v>
      </c>
      <c r="BF60" s="48">
        <v>80.490243902439033</v>
      </c>
      <c r="BG60" s="48">
        <v>81.090243902439042</v>
      </c>
      <c r="BH60" s="48">
        <v>80.641463414634146</v>
      </c>
      <c r="BI60" s="48">
        <v>80.990243902439033</v>
      </c>
      <c r="BJ60" s="48">
        <v>80.992682926829289</v>
      </c>
      <c r="BK60" s="48">
        <v>80.892682926829266</v>
      </c>
      <c r="BL60" s="48">
        <v>80.941463414634157</v>
      </c>
      <c r="BM60" s="55">
        <f t="shared" si="0"/>
        <v>80.941463414634157</v>
      </c>
    </row>
    <row r="61" spans="1:65" x14ac:dyDescent="0.25">
      <c r="A61" s="48" t="s">
        <v>75</v>
      </c>
      <c r="B61" s="48" t="s">
        <v>476</v>
      </c>
      <c r="C61" s="48" t="s">
        <v>745</v>
      </c>
      <c r="D61" s="48" t="s">
        <v>744</v>
      </c>
      <c r="E61" s="48">
        <v>44.037999999999997</v>
      </c>
      <c r="F61" s="48">
        <v>44.469000000000001</v>
      </c>
      <c r="G61" s="48">
        <v>44.892000000000003</v>
      </c>
      <c r="H61" s="48">
        <v>45.308999999999997</v>
      </c>
      <c r="I61" s="48">
        <v>45.726999999999997</v>
      </c>
      <c r="J61" s="48">
        <v>46.165999999999997</v>
      </c>
      <c r="K61" s="48">
        <v>46.654000000000003</v>
      </c>
      <c r="L61" s="48">
        <v>47.203000000000003</v>
      </c>
      <c r="M61" s="48">
        <v>47.814</v>
      </c>
      <c r="N61" s="48">
        <v>48.475999999999999</v>
      </c>
      <c r="O61" s="48">
        <v>49.16</v>
      </c>
      <c r="P61" s="48">
        <v>49.826999999999998</v>
      </c>
      <c r="Q61" s="48">
        <v>50.442</v>
      </c>
      <c r="R61" s="48">
        <v>50.981999999999999</v>
      </c>
      <c r="S61" s="48">
        <v>51.442</v>
      </c>
      <c r="T61" s="48">
        <v>51.832000000000001</v>
      </c>
      <c r="U61" s="48">
        <v>52.177</v>
      </c>
      <c r="V61" s="48">
        <v>52.512999999999998</v>
      </c>
      <c r="W61" s="48">
        <v>52.865000000000002</v>
      </c>
      <c r="X61" s="48">
        <v>53.241</v>
      </c>
      <c r="Y61" s="48">
        <v>53.639000000000003</v>
      </c>
      <c r="Z61" s="48">
        <v>54.048999999999999</v>
      </c>
      <c r="AA61" s="48">
        <v>54.451000000000001</v>
      </c>
      <c r="AB61" s="48">
        <v>54.828000000000003</v>
      </c>
      <c r="AC61" s="48">
        <v>55.173999999999999</v>
      </c>
      <c r="AD61" s="48">
        <v>55.488</v>
      </c>
      <c r="AE61" s="48">
        <v>55.771999999999998</v>
      </c>
      <c r="AF61" s="48">
        <v>56.031999999999996</v>
      </c>
      <c r="AG61" s="48">
        <v>56.271000000000001</v>
      </c>
      <c r="AH61" s="48">
        <v>56.488</v>
      </c>
      <c r="AI61" s="48">
        <v>56.677999999999997</v>
      </c>
      <c r="AJ61" s="48">
        <v>56.831000000000003</v>
      </c>
      <c r="AK61" s="48">
        <v>56.942999999999998</v>
      </c>
      <c r="AL61" s="48">
        <v>57.017000000000003</v>
      </c>
      <c r="AM61" s="48">
        <v>57.055999999999997</v>
      </c>
      <c r="AN61" s="48">
        <v>57.064999999999998</v>
      </c>
      <c r="AO61" s="48">
        <v>57.05</v>
      </c>
      <c r="AP61" s="48">
        <v>57.021999999999998</v>
      </c>
      <c r="AQ61" s="48">
        <v>56.997999999999998</v>
      </c>
      <c r="AR61" s="48">
        <v>56.991999999999997</v>
      </c>
      <c r="AS61" s="48">
        <v>57.021999999999998</v>
      </c>
      <c r="AT61" s="48">
        <v>57.1</v>
      </c>
      <c r="AU61" s="48">
        <v>57.234999999999999</v>
      </c>
      <c r="AV61" s="48">
        <v>57.427</v>
      </c>
      <c r="AW61" s="48">
        <v>57.682000000000002</v>
      </c>
      <c r="AX61" s="48">
        <v>57.991</v>
      </c>
      <c r="AY61" s="48">
        <v>58.34</v>
      </c>
      <c r="AZ61" s="48">
        <v>58.719000000000001</v>
      </c>
      <c r="BA61" s="48">
        <v>59.124000000000002</v>
      </c>
      <c r="BB61" s="48">
        <v>59.561</v>
      </c>
      <c r="BC61" s="48">
        <v>60.061999999999998</v>
      </c>
      <c r="BD61" s="48">
        <v>60.667000000000002</v>
      </c>
      <c r="BE61" s="48">
        <v>61.395000000000003</v>
      </c>
      <c r="BF61" s="48">
        <v>62.238999999999997</v>
      </c>
      <c r="BG61" s="48">
        <v>63.170999999999999</v>
      </c>
      <c r="BH61" s="48">
        <v>64.135999999999996</v>
      </c>
      <c r="BI61" s="48">
        <v>65.063999999999993</v>
      </c>
      <c r="BJ61" s="48">
        <v>65.893000000000001</v>
      </c>
      <c r="BK61" s="48">
        <v>66.581999999999994</v>
      </c>
      <c r="BL61" s="48">
        <v>67.111999999999995</v>
      </c>
      <c r="BM61" s="55">
        <f t="shared" si="0"/>
        <v>67.111999999999995</v>
      </c>
    </row>
    <row r="62" spans="1:65" x14ac:dyDescent="0.25">
      <c r="A62" s="48" t="s">
        <v>598</v>
      </c>
      <c r="B62" s="48" t="s">
        <v>599</v>
      </c>
      <c r="C62" s="48" t="s">
        <v>745</v>
      </c>
      <c r="D62" s="48" t="s">
        <v>744</v>
      </c>
      <c r="AA62" s="48">
        <v>71.463414634146346</v>
      </c>
      <c r="AF62" s="48">
        <v>71.963414634146346</v>
      </c>
      <c r="AK62" s="48">
        <v>73.951219512195138</v>
      </c>
      <c r="AP62" s="48">
        <v>75.951219512195124</v>
      </c>
      <c r="AU62" s="48">
        <v>76.597560975609767</v>
      </c>
      <c r="BM62" s="55">
        <f t="shared" si="0"/>
        <v>0</v>
      </c>
    </row>
    <row r="63" spans="1:65" x14ac:dyDescent="0.25">
      <c r="A63" s="48" t="s">
        <v>261</v>
      </c>
      <c r="B63" s="48" t="s">
        <v>475</v>
      </c>
      <c r="C63" s="48" t="s">
        <v>745</v>
      </c>
      <c r="D63" s="48" t="s">
        <v>744</v>
      </c>
      <c r="E63" s="48">
        <v>72.176585365853654</v>
      </c>
      <c r="F63" s="48">
        <v>72.438292682926843</v>
      </c>
      <c r="G63" s="48">
        <v>72.319756097560983</v>
      </c>
      <c r="H63" s="48">
        <v>72.400487804878054</v>
      </c>
      <c r="I63" s="48">
        <v>72.485121951219526</v>
      </c>
      <c r="J63" s="48">
        <v>72.370731707317091</v>
      </c>
      <c r="K63" s="48">
        <v>72.444146341463423</v>
      </c>
      <c r="L63" s="48">
        <v>72.922195121951219</v>
      </c>
      <c r="M63" s="48">
        <v>73.12146341463415</v>
      </c>
      <c r="N63" s="48">
        <v>73.22097560975611</v>
      </c>
      <c r="O63" s="48">
        <v>73.343414634146342</v>
      </c>
      <c r="P63" s="48">
        <v>73.41463414634147</v>
      </c>
      <c r="Q63" s="48">
        <v>73.439024390243915</v>
      </c>
      <c r="R63" s="48">
        <v>73.682195121951224</v>
      </c>
      <c r="S63" s="48">
        <v>73.808292682926833</v>
      </c>
      <c r="T63" s="48">
        <v>74.075121951219529</v>
      </c>
      <c r="U63" s="48">
        <v>73.739756097560985</v>
      </c>
      <c r="V63" s="48">
        <v>74.632439024390266</v>
      </c>
      <c r="W63" s="48">
        <v>74.392926829268305</v>
      </c>
      <c r="X63" s="48">
        <v>74.219268292682926</v>
      </c>
      <c r="Y63" s="48">
        <v>74.101707317073178</v>
      </c>
      <c r="Z63" s="48">
        <v>74.230487804878067</v>
      </c>
      <c r="AA63" s="48">
        <v>74.551219512195118</v>
      </c>
      <c r="AB63" s="48">
        <v>74.420487804878064</v>
      </c>
      <c r="AC63" s="48">
        <v>74.562195121951234</v>
      </c>
      <c r="AD63" s="48">
        <v>74.427560975609765</v>
      </c>
      <c r="AE63" s="48">
        <v>74.579756097560974</v>
      </c>
      <c r="AF63" s="48">
        <v>74.691219512195133</v>
      </c>
      <c r="AG63" s="48">
        <v>74.771707317073179</v>
      </c>
      <c r="AH63" s="48">
        <v>74.799756097560973</v>
      </c>
      <c r="AI63" s="48">
        <v>74.805365853658543</v>
      </c>
      <c r="AJ63" s="48">
        <v>75.157804878048793</v>
      </c>
      <c r="AK63" s="48">
        <v>75.194146341463423</v>
      </c>
      <c r="AL63" s="48">
        <v>75.116829268292705</v>
      </c>
      <c r="AM63" s="48">
        <v>75.375121951219526</v>
      </c>
      <c r="AN63" s="48">
        <v>75.212682926829274</v>
      </c>
      <c r="AO63" s="48">
        <v>75.591463414634163</v>
      </c>
      <c r="AP63" s="48">
        <v>75.945121951219519</v>
      </c>
      <c r="AQ63" s="48">
        <v>76.139024390243918</v>
      </c>
      <c r="AR63" s="48">
        <v>76.341463414634148</v>
      </c>
      <c r="AS63" s="48">
        <v>76.592682926829269</v>
      </c>
      <c r="AT63" s="48">
        <v>76.792682926829286</v>
      </c>
      <c r="AU63" s="48">
        <v>76.895121951219508</v>
      </c>
      <c r="AV63" s="48">
        <v>77.143902439024401</v>
      </c>
      <c r="AW63" s="48">
        <v>77.492682926829275</v>
      </c>
      <c r="AX63" s="48">
        <v>77.84390243902439</v>
      </c>
      <c r="AY63" s="48">
        <v>78.095121951219539</v>
      </c>
      <c r="AZ63" s="48">
        <v>78.195121951219519</v>
      </c>
      <c r="BA63" s="48">
        <v>78.44634146341464</v>
      </c>
      <c r="BB63" s="48">
        <v>78.597560975609767</v>
      </c>
      <c r="BC63" s="48">
        <v>79.099999999999994</v>
      </c>
      <c r="BD63" s="48">
        <v>79.8</v>
      </c>
      <c r="BE63" s="48">
        <v>80.051219512195118</v>
      </c>
      <c r="BF63" s="48">
        <v>80.3</v>
      </c>
      <c r="BG63" s="48">
        <v>80.7</v>
      </c>
      <c r="BH63" s="48">
        <v>80.702439024390245</v>
      </c>
      <c r="BI63" s="48">
        <v>80.853658536585371</v>
      </c>
      <c r="BJ63" s="48">
        <v>81.10243902439025</v>
      </c>
      <c r="BK63" s="48">
        <v>80.953658536585365</v>
      </c>
      <c r="BL63" s="48">
        <v>81.202439024390259</v>
      </c>
      <c r="BM63" s="55">
        <f t="shared" si="0"/>
        <v>81.202439024390259</v>
      </c>
    </row>
    <row r="64" spans="1:65" x14ac:dyDescent="0.25">
      <c r="A64" s="48" t="s">
        <v>197</v>
      </c>
      <c r="B64" s="48" t="s">
        <v>474</v>
      </c>
      <c r="C64" s="48" t="s">
        <v>745</v>
      </c>
      <c r="D64" s="48" t="s">
        <v>744</v>
      </c>
      <c r="E64" s="48">
        <v>51.601999999999997</v>
      </c>
      <c r="F64" s="48">
        <v>52.305999999999997</v>
      </c>
      <c r="G64" s="48">
        <v>52.997</v>
      </c>
      <c r="H64" s="48">
        <v>53.674999999999997</v>
      </c>
      <c r="I64" s="48">
        <v>54.34</v>
      </c>
      <c r="J64" s="48">
        <v>54.993000000000002</v>
      </c>
      <c r="K64" s="48">
        <v>55.634999999999998</v>
      </c>
      <c r="L64" s="48">
        <v>56.267000000000003</v>
      </c>
      <c r="M64" s="48">
        <v>56.889000000000003</v>
      </c>
      <c r="N64" s="48">
        <v>57.497999999999998</v>
      </c>
      <c r="O64" s="48">
        <v>58.093000000000004</v>
      </c>
      <c r="P64" s="48">
        <v>58.670999999999999</v>
      </c>
      <c r="Q64" s="48">
        <v>59.228999999999999</v>
      </c>
      <c r="R64" s="48">
        <v>59.764000000000003</v>
      </c>
      <c r="S64" s="48">
        <v>60.277000000000001</v>
      </c>
      <c r="T64" s="48">
        <v>60.764000000000003</v>
      </c>
      <c r="U64" s="48">
        <v>61.225999999999999</v>
      </c>
      <c r="V64" s="48">
        <v>61.662999999999997</v>
      </c>
      <c r="W64" s="48">
        <v>62.079000000000001</v>
      </c>
      <c r="X64" s="48">
        <v>62.476999999999997</v>
      </c>
      <c r="Y64" s="48">
        <v>62.860999999999997</v>
      </c>
      <c r="Z64" s="48">
        <v>63.234000000000002</v>
      </c>
      <c r="AA64" s="48">
        <v>63.600999999999999</v>
      </c>
      <c r="AB64" s="48">
        <v>63.963999999999999</v>
      </c>
      <c r="AC64" s="48">
        <v>64.325999999999993</v>
      </c>
      <c r="AD64" s="48">
        <v>64.691999999999993</v>
      </c>
      <c r="AE64" s="48">
        <v>65.064999999999998</v>
      </c>
      <c r="AF64" s="48">
        <v>65.442999999999998</v>
      </c>
      <c r="AG64" s="48">
        <v>65.822000000000003</v>
      </c>
      <c r="AH64" s="48">
        <v>66.200999999999993</v>
      </c>
      <c r="AI64" s="48">
        <v>66.573999999999998</v>
      </c>
      <c r="AJ64" s="48">
        <v>66.932000000000002</v>
      </c>
      <c r="AK64" s="48">
        <v>67.272000000000006</v>
      </c>
      <c r="AL64" s="48">
        <v>67.590999999999994</v>
      </c>
      <c r="AM64" s="48">
        <v>67.887</v>
      </c>
      <c r="AN64" s="48">
        <v>68.164000000000001</v>
      </c>
      <c r="AO64" s="48">
        <v>68.424999999999997</v>
      </c>
      <c r="AP64" s="48">
        <v>68.677000000000007</v>
      </c>
      <c r="AQ64" s="48">
        <v>68.924999999999997</v>
      </c>
      <c r="AR64" s="48">
        <v>69.174999999999997</v>
      </c>
      <c r="AS64" s="48">
        <v>69.429000000000002</v>
      </c>
      <c r="AT64" s="48">
        <v>69.69</v>
      </c>
      <c r="AU64" s="48">
        <v>69.956999999999994</v>
      </c>
      <c r="AV64" s="48">
        <v>70.227000000000004</v>
      </c>
      <c r="AW64" s="48">
        <v>70.498999999999995</v>
      </c>
      <c r="AX64" s="48">
        <v>70.771000000000001</v>
      </c>
      <c r="AY64" s="48">
        <v>71.040999999999997</v>
      </c>
      <c r="AZ64" s="48">
        <v>71.304000000000002</v>
      </c>
      <c r="BA64" s="48">
        <v>71.558999999999997</v>
      </c>
      <c r="BB64" s="48">
        <v>71.805999999999997</v>
      </c>
      <c r="BC64" s="48">
        <v>72.046000000000006</v>
      </c>
      <c r="BD64" s="48">
        <v>72.284000000000006</v>
      </c>
      <c r="BE64" s="48">
        <v>72.522999999999996</v>
      </c>
      <c r="BF64" s="48">
        <v>72.763000000000005</v>
      </c>
      <c r="BG64" s="48">
        <v>73.003</v>
      </c>
      <c r="BH64" s="48">
        <v>73.241</v>
      </c>
      <c r="BI64" s="48">
        <v>73.471000000000004</v>
      </c>
      <c r="BJ64" s="48">
        <v>73.688999999999993</v>
      </c>
      <c r="BK64" s="48">
        <v>73.891999999999996</v>
      </c>
      <c r="BL64" s="48">
        <v>74.081000000000003</v>
      </c>
      <c r="BM64" s="55">
        <f t="shared" si="0"/>
        <v>74.081000000000003</v>
      </c>
    </row>
    <row r="65" spans="1:65" x14ac:dyDescent="0.25">
      <c r="A65" s="48" t="s">
        <v>127</v>
      </c>
      <c r="B65" s="48" t="s">
        <v>473</v>
      </c>
      <c r="C65" s="48" t="s">
        <v>745</v>
      </c>
      <c r="D65" s="48" t="s">
        <v>744</v>
      </c>
      <c r="E65" s="48">
        <v>46.140999999999998</v>
      </c>
      <c r="F65" s="48">
        <v>46.598999999999997</v>
      </c>
      <c r="G65" s="48">
        <v>47.055999999999997</v>
      </c>
      <c r="H65" s="48">
        <v>47.509</v>
      </c>
      <c r="I65" s="48">
        <v>47.957999999999998</v>
      </c>
      <c r="J65" s="48">
        <v>48.393999999999998</v>
      </c>
      <c r="K65" s="48">
        <v>48.811</v>
      </c>
      <c r="L65" s="48">
        <v>49.21</v>
      </c>
      <c r="M65" s="48">
        <v>49.597000000000001</v>
      </c>
      <c r="N65" s="48">
        <v>49.981999999999999</v>
      </c>
      <c r="O65" s="48">
        <v>50.372</v>
      </c>
      <c r="P65" s="48">
        <v>50.773000000000003</v>
      </c>
      <c r="Q65" s="48">
        <v>51.201000000000001</v>
      </c>
      <c r="R65" s="48">
        <v>51.676000000000002</v>
      </c>
      <c r="S65" s="48">
        <v>52.218000000000004</v>
      </c>
      <c r="T65" s="48">
        <v>52.866</v>
      </c>
      <c r="U65" s="48">
        <v>53.661000000000001</v>
      </c>
      <c r="V65" s="48">
        <v>54.609000000000002</v>
      </c>
      <c r="W65" s="48">
        <v>55.7</v>
      </c>
      <c r="X65" s="48">
        <v>56.908999999999999</v>
      </c>
      <c r="Y65" s="48">
        <v>58.198</v>
      </c>
      <c r="Z65" s="48">
        <v>59.518999999999998</v>
      </c>
      <c r="AA65" s="48">
        <v>60.813000000000002</v>
      </c>
      <c r="AB65" s="48">
        <v>62.029000000000003</v>
      </c>
      <c r="AC65" s="48">
        <v>63.13</v>
      </c>
      <c r="AD65" s="48">
        <v>64.087000000000003</v>
      </c>
      <c r="AE65" s="48">
        <v>64.884</v>
      </c>
      <c r="AF65" s="48">
        <v>65.545000000000002</v>
      </c>
      <c r="AG65" s="48">
        <v>66.096999999999994</v>
      </c>
      <c r="AH65" s="48">
        <v>66.554000000000002</v>
      </c>
      <c r="AI65" s="48">
        <v>66.938000000000002</v>
      </c>
      <c r="AJ65" s="48">
        <v>67.27</v>
      </c>
      <c r="AK65" s="48">
        <v>67.575000000000003</v>
      </c>
      <c r="AL65" s="48">
        <v>67.876999999999995</v>
      </c>
      <c r="AM65" s="48">
        <v>68.194000000000003</v>
      </c>
      <c r="AN65" s="48">
        <v>68.540000000000006</v>
      </c>
      <c r="AO65" s="48">
        <v>68.918999999999997</v>
      </c>
      <c r="AP65" s="48">
        <v>69.322999999999993</v>
      </c>
      <c r="AQ65" s="48">
        <v>69.745000000000005</v>
      </c>
      <c r="AR65" s="48">
        <v>70.183000000000007</v>
      </c>
      <c r="AS65" s="48">
        <v>70.64</v>
      </c>
      <c r="AT65" s="48">
        <v>71.116</v>
      </c>
      <c r="AU65" s="48">
        <v>71.605000000000004</v>
      </c>
      <c r="AV65" s="48">
        <v>72.100999999999999</v>
      </c>
      <c r="AW65" s="48">
        <v>72.593999999999994</v>
      </c>
      <c r="AX65" s="48">
        <v>73.072000000000003</v>
      </c>
      <c r="AY65" s="48">
        <v>73.521000000000001</v>
      </c>
      <c r="AZ65" s="48">
        <v>73.936000000000007</v>
      </c>
      <c r="BA65" s="48">
        <v>74.311000000000007</v>
      </c>
      <c r="BB65" s="48">
        <v>74.644000000000005</v>
      </c>
      <c r="BC65" s="48">
        <v>74.938000000000002</v>
      </c>
      <c r="BD65" s="48">
        <v>75.198999999999998</v>
      </c>
      <c r="BE65" s="48">
        <v>75.436000000000007</v>
      </c>
      <c r="BF65" s="48">
        <v>75.661000000000001</v>
      </c>
      <c r="BG65" s="48">
        <v>75.878</v>
      </c>
      <c r="BH65" s="48">
        <v>76.09</v>
      </c>
      <c r="BI65" s="48">
        <v>76.298000000000002</v>
      </c>
      <c r="BJ65" s="48">
        <v>76.498999999999995</v>
      </c>
      <c r="BK65" s="48">
        <v>76.692999999999998</v>
      </c>
      <c r="BL65" s="48">
        <v>76.88</v>
      </c>
      <c r="BM65" s="55">
        <f t="shared" si="0"/>
        <v>76.88</v>
      </c>
    </row>
    <row r="66" spans="1:65" x14ac:dyDescent="0.25">
      <c r="A66" s="48" t="s">
        <v>713</v>
      </c>
      <c r="B66" s="48" t="s">
        <v>712</v>
      </c>
      <c r="C66" s="48" t="s">
        <v>745</v>
      </c>
      <c r="D66" s="48" t="s">
        <v>744</v>
      </c>
      <c r="E66" s="48">
        <v>45.613242108157664</v>
      </c>
      <c r="F66" s="48">
        <v>46.05825630600642</v>
      </c>
      <c r="G66" s="48">
        <v>46.774328669499489</v>
      </c>
      <c r="H66" s="48">
        <v>47.798809960183817</v>
      </c>
      <c r="I66" s="48">
        <v>49.137192848946064</v>
      </c>
      <c r="J66" s="48">
        <v>50.713384818617421</v>
      </c>
      <c r="K66" s="48">
        <v>52.412800844726164</v>
      </c>
      <c r="L66" s="48">
        <v>54.101115991124225</v>
      </c>
      <c r="M66" s="48">
        <v>55.659762625469604</v>
      </c>
      <c r="N66" s="48">
        <v>57.032992841803008</v>
      </c>
      <c r="O66" s="48">
        <v>58.195541694126334</v>
      </c>
      <c r="P66" s="48">
        <v>59.164260288322858</v>
      </c>
      <c r="Q66" s="48">
        <v>60.007156105063743</v>
      </c>
      <c r="R66" s="48">
        <v>60.783774719275051</v>
      </c>
      <c r="S66" s="48">
        <v>61.512209548883334</v>
      </c>
      <c r="T66" s="48">
        <v>62.20307596361075</v>
      </c>
      <c r="U66" s="48">
        <v>62.862781017548109</v>
      </c>
      <c r="V66" s="48">
        <v>63.48285697692166</v>
      </c>
      <c r="W66" s="48">
        <v>64.057950144603353</v>
      </c>
      <c r="X66" s="48">
        <v>64.587277361678801</v>
      </c>
      <c r="Y66" s="48">
        <v>65.068983451824934</v>
      </c>
      <c r="Z66" s="48">
        <v>65.50485644987711</v>
      </c>
      <c r="AA66" s="48">
        <v>65.900655290707718</v>
      </c>
      <c r="AB66" s="48">
        <v>66.258356111017875</v>
      </c>
      <c r="AC66" s="48">
        <v>66.581403619257657</v>
      </c>
      <c r="AD66" s="48">
        <v>66.871965199937307</v>
      </c>
      <c r="AE66" s="48">
        <v>67.129589765534831</v>
      </c>
      <c r="AF66" s="48">
        <v>67.354585133957613</v>
      </c>
      <c r="AG66" s="48">
        <v>67.550374932725035</v>
      </c>
      <c r="AH66" s="48">
        <v>67.724653750874509</v>
      </c>
      <c r="AI66" s="48">
        <v>67.88613844225253</v>
      </c>
      <c r="AJ66" s="48">
        <v>68.043625091542069</v>
      </c>
      <c r="AK66" s="48">
        <v>68.203243277618554</v>
      </c>
      <c r="AL66" s="48">
        <v>68.374492767992422</v>
      </c>
      <c r="AM66" s="48">
        <v>68.562478745810779</v>
      </c>
      <c r="AN66" s="48">
        <v>68.774093774873492</v>
      </c>
      <c r="AO66" s="48">
        <v>69.010874475669411</v>
      </c>
      <c r="AP66" s="48">
        <v>69.270218645256875</v>
      </c>
      <c r="AQ66" s="48">
        <v>69.545776352339118</v>
      </c>
      <c r="AR66" s="48">
        <v>69.836067274730951</v>
      </c>
      <c r="AS66" s="48">
        <v>70.136173250900868</v>
      </c>
      <c r="AT66" s="48">
        <v>70.442285448286057</v>
      </c>
      <c r="AU66" s="48">
        <v>70.748365325931829</v>
      </c>
      <c r="AV66" s="48">
        <v>71.051266322154632</v>
      </c>
      <c r="AW66" s="48">
        <v>71.348817394819633</v>
      </c>
      <c r="AX66" s="48">
        <v>71.640729517275474</v>
      </c>
      <c r="AY66" s="48">
        <v>71.927569694432634</v>
      </c>
      <c r="AZ66" s="48">
        <v>72.212346512811905</v>
      </c>
      <c r="BA66" s="48">
        <v>72.496640158563636</v>
      </c>
      <c r="BB66" s="48">
        <v>72.780724173252935</v>
      </c>
      <c r="BC66" s="48">
        <v>73.066264292376033</v>
      </c>
      <c r="BD66" s="48">
        <v>73.355120560445087</v>
      </c>
      <c r="BE66" s="48">
        <v>73.645298379945245</v>
      </c>
      <c r="BF66" s="48">
        <v>73.934378552368443</v>
      </c>
      <c r="BG66" s="48">
        <v>74.22047338307371</v>
      </c>
      <c r="BH66" s="48">
        <v>74.496227737973172</v>
      </c>
      <c r="BI66" s="48">
        <v>74.755610886434624</v>
      </c>
      <c r="BJ66" s="48">
        <v>74.994943911784844</v>
      </c>
      <c r="BK66" s="48">
        <v>75.210501121356003</v>
      </c>
      <c r="BL66" s="48">
        <v>75.402505874774207</v>
      </c>
      <c r="BM66" s="55">
        <f t="shared" si="0"/>
        <v>75.402505874774207</v>
      </c>
    </row>
    <row r="67" spans="1:65" x14ac:dyDescent="0.25">
      <c r="A67" s="48" t="s">
        <v>711</v>
      </c>
      <c r="B67" s="48" t="s">
        <v>710</v>
      </c>
      <c r="C67" s="48" t="s">
        <v>745</v>
      </c>
      <c r="D67" s="48" t="s">
        <v>744</v>
      </c>
      <c r="E67" s="48">
        <v>45.090898075707088</v>
      </c>
      <c r="F67" s="48">
        <v>45.749359747134363</v>
      </c>
      <c r="G67" s="48">
        <v>46.344394024838117</v>
      </c>
      <c r="H67" s="48">
        <v>46.874909357558209</v>
      </c>
      <c r="I67" s="48">
        <v>47.456437105903696</v>
      </c>
      <c r="J67" s="48">
        <v>48.028420294349289</v>
      </c>
      <c r="K67" s="48">
        <v>48.643637221977109</v>
      </c>
      <c r="L67" s="48">
        <v>49.18719749079937</v>
      </c>
      <c r="M67" s="48">
        <v>49.716293879046226</v>
      </c>
      <c r="N67" s="48">
        <v>50.234982767122418</v>
      </c>
      <c r="O67" s="48">
        <v>50.749370891651644</v>
      </c>
      <c r="P67" s="48">
        <v>51.268223705130183</v>
      </c>
      <c r="Q67" s="48">
        <v>51.793543398876643</v>
      </c>
      <c r="R67" s="48">
        <v>52.33452504814997</v>
      </c>
      <c r="S67" s="48">
        <v>52.884407670277184</v>
      </c>
      <c r="T67" s="48">
        <v>53.442757023272918</v>
      </c>
      <c r="U67" s="48">
        <v>54.003675216578202</v>
      </c>
      <c r="V67" s="48">
        <v>54.553591384759294</v>
      </c>
      <c r="W67" s="48">
        <v>55.086625240230028</v>
      </c>
      <c r="X67" s="48">
        <v>55.595977948905897</v>
      </c>
      <c r="Y67" s="48">
        <v>56.078163740792185</v>
      </c>
      <c r="Z67" s="48">
        <v>56.536645348915322</v>
      </c>
      <c r="AA67" s="48">
        <v>56.979723073095521</v>
      </c>
      <c r="AB67" s="48">
        <v>57.417508819882777</v>
      </c>
      <c r="AC67" s="48">
        <v>57.853647475986733</v>
      </c>
      <c r="AD67" s="48">
        <v>58.291985232180828</v>
      </c>
      <c r="AE67" s="48">
        <v>58.73169803024939</v>
      </c>
      <c r="AF67" s="48">
        <v>59.171966605466054</v>
      </c>
      <c r="AG67" s="48">
        <v>59.608257146861646</v>
      </c>
      <c r="AH67" s="48">
        <v>60.047856545473216</v>
      </c>
      <c r="AI67" s="48">
        <v>60.491262786605326</v>
      </c>
      <c r="AJ67" s="48">
        <v>60.92843936484158</v>
      </c>
      <c r="AK67" s="48">
        <v>61.362926158438924</v>
      </c>
      <c r="AL67" s="48">
        <v>61.79471820416947</v>
      </c>
      <c r="AM67" s="48">
        <v>62.215000716046852</v>
      </c>
      <c r="AN67" s="48">
        <v>62.6193189805484</v>
      </c>
      <c r="AO67" s="48">
        <v>63.005722195722896</v>
      </c>
      <c r="AP67" s="48">
        <v>63.37328620712173</v>
      </c>
      <c r="AQ67" s="48">
        <v>63.726120310660441</v>
      </c>
      <c r="AR67" s="48">
        <v>64.068791483042048</v>
      </c>
      <c r="AS67" s="48">
        <v>64.403077242003391</v>
      </c>
      <c r="AT67" s="48">
        <v>64.733866035949958</v>
      </c>
      <c r="AU67" s="48">
        <v>65.065166896700305</v>
      </c>
      <c r="AV67" s="48">
        <v>65.402258969468321</v>
      </c>
      <c r="AW67" s="48">
        <v>65.748217363829994</v>
      </c>
      <c r="AX67" s="48">
        <v>66.106208811530124</v>
      </c>
      <c r="AY67" s="48">
        <v>66.480344635491946</v>
      </c>
      <c r="AZ67" s="48">
        <v>66.866647149414064</v>
      </c>
      <c r="BA67" s="48">
        <v>67.262499609716187</v>
      </c>
      <c r="BB67" s="48">
        <v>67.661689856882006</v>
      </c>
      <c r="BC67" s="48">
        <v>68.056021036421754</v>
      </c>
      <c r="BD67" s="48">
        <v>68.438904133453249</v>
      </c>
      <c r="BE67" s="48">
        <v>68.8032052554736</v>
      </c>
      <c r="BF67" s="48">
        <v>69.145163399849608</v>
      </c>
      <c r="BG67" s="48">
        <v>69.460918965503978</v>
      </c>
      <c r="BH67" s="48">
        <v>69.748506232169518</v>
      </c>
      <c r="BI67" s="48">
        <v>70.011235071313195</v>
      </c>
      <c r="BJ67" s="48">
        <v>70.254234698028952</v>
      </c>
      <c r="BK67" s="48">
        <v>70.483238337634859</v>
      </c>
      <c r="BL67" s="48">
        <v>70.701201324776392</v>
      </c>
      <c r="BM67" s="55">
        <f t="shared" si="0"/>
        <v>70.701201324776392</v>
      </c>
    </row>
    <row r="68" spans="1:65" x14ac:dyDescent="0.25">
      <c r="A68" s="48" t="s">
        <v>709</v>
      </c>
      <c r="B68" s="48" t="s">
        <v>708</v>
      </c>
      <c r="C68" s="48" t="s">
        <v>745</v>
      </c>
      <c r="D68" s="48" t="s">
        <v>744</v>
      </c>
      <c r="E68" s="48">
        <v>48.429121094160642</v>
      </c>
      <c r="F68" s="48">
        <v>48.927689113182346</v>
      </c>
      <c r="G68" s="48">
        <v>49.591761552233102</v>
      </c>
      <c r="H68" s="48">
        <v>50.557539334862092</v>
      </c>
      <c r="I68" s="48">
        <v>51.743649878000141</v>
      </c>
      <c r="J68" s="48">
        <v>53.101452947325981</v>
      </c>
      <c r="K68" s="48">
        <v>54.623238584962841</v>
      </c>
      <c r="L68" s="48">
        <v>56.098661967469226</v>
      </c>
      <c r="M68" s="48">
        <v>57.470335520080312</v>
      </c>
      <c r="N68" s="48">
        <v>58.690463739512026</v>
      </c>
      <c r="O68" s="48">
        <v>59.730929689246892</v>
      </c>
      <c r="P68" s="48">
        <v>60.656577202752025</v>
      </c>
      <c r="Q68" s="48">
        <v>61.448445687715832</v>
      </c>
      <c r="R68" s="48">
        <v>62.149502709351651</v>
      </c>
      <c r="S68" s="48">
        <v>62.843989710435331</v>
      </c>
      <c r="T68" s="48">
        <v>63.511775840764237</v>
      </c>
      <c r="U68" s="48">
        <v>64.125116636674221</v>
      </c>
      <c r="V68" s="48">
        <v>64.709424700362106</v>
      </c>
      <c r="W68" s="48">
        <v>65.234102015078591</v>
      </c>
      <c r="X68" s="48">
        <v>65.727958664981799</v>
      </c>
      <c r="Y68" s="48">
        <v>66.144315623186699</v>
      </c>
      <c r="Z68" s="48">
        <v>66.564295091880098</v>
      </c>
      <c r="AA68" s="48">
        <v>66.959830160508645</v>
      </c>
      <c r="AB68" s="48">
        <v>67.282648446356859</v>
      </c>
      <c r="AC68" s="48">
        <v>67.615314315855414</v>
      </c>
      <c r="AD68" s="48">
        <v>67.90456531400423</v>
      </c>
      <c r="AE68" s="48">
        <v>68.172270501244114</v>
      </c>
      <c r="AF68" s="48">
        <v>68.409525690119935</v>
      </c>
      <c r="AG68" s="48">
        <v>68.581583501374837</v>
      </c>
      <c r="AH68" s="48">
        <v>68.771894085091461</v>
      </c>
      <c r="AI68" s="48">
        <v>68.927222615433479</v>
      </c>
      <c r="AJ68" s="48">
        <v>69.097586930175538</v>
      </c>
      <c r="AK68" s="48">
        <v>69.246273766775957</v>
      </c>
      <c r="AL68" s="48">
        <v>69.418803442125423</v>
      </c>
      <c r="AM68" s="48">
        <v>69.618350123876823</v>
      </c>
      <c r="AN68" s="48">
        <v>69.796466992065533</v>
      </c>
      <c r="AO68" s="48">
        <v>70.064499761076931</v>
      </c>
      <c r="AP68" s="48">
        <v>70.325751666550119</v>
      </c>
      <c r="AQ68" s="48">
        <v>70.584851804812317</v>
      </c>
      <c r="AR68" s="48">
        <v>70.855171282890197</v>
      </c>
      <c r="AS68" s="48">
        <v>71.17191877113747</v>
      </c>
      <c r="AT68" s="48">
        <v>71.481717162047275</v>
      </c>
      <c r="AU68" s="48">
        <v>71.774764858138596</v>
      </c>
      <c r="AV68" s="48">
        <v>72.067528247494124</v>
      </c>
      <c r="AW68" s="48">
        <v>72.361144568163439</v>
      </c>
      <c r="AX68" s="48">
        <v>72.624620748717945</v>
      </c>
      <c r="AY68" s="48">
        <v>72.921644301054727</v>
      </c>
      <c r="AZ68" s="48">
        <v>73.200933875433364</v>
      </c>
      <c r="BA68" s="48">
        <v>73.469895503290971</v>
      </c>
      <c r="BB68" s="48">
        <v>73.759125164488495</v>
      </c>
      <c r="BC68" s="48">
        <v>74.012999167921322</v>
      </c>
      <c r="BD68" s="48">
        <v>74.265948819900515</v>
      </c>
      <c r="BE68" s="48">
        <v>74.562129093799925</v>
      </c>
      <c r="BF68" s="48">
        <v>74.848216721735298</v>
      </c>
      <c r="BG68" s="48">
        <v>75.125189014407397</v>
      </c>
      <c r="BH68" s="48">
        <v>75.392594664976144</v>
      </c>
      <c r="BI68" s="48">
        <v>75.635583246800195</v>
      </c>
      <c r="BJ68" s="48">
        <v>75.866033083335182</v>
      </c>
      <c r="BK68" s="48">
        <v>76.068863916403089</v>
      </c>
      <c r="BL68" s="48">
        <v>76.262433914196805</v>
      </c>
      <c r="BM68" s="55">
        <f t="shared" si="0"/>
        <v>76.262433914196805</v>
      </c>
    </row>
    <row r="69" spans="1:65" x14ac:dyDescent="0.25">
      <c r="A69" s="48" t="s">
        <v>707</v>
      </c>
      <c r="B69" s="48" t="s">
        <v>706</v>
      </c>
      <c r="C69" s="48" t="s">
        <v>745</v>
      </c>
      <c r="D69" s="48" t="s">
        <v>744</v>
      </c>
      <c r="E69" s="48">
        <v>63.351446166355423</v>
      </c>
      <c r="F69" s="48">
        <v>63.870162554639663</v>
      </c>
      <c r="G69" s="48">
        <v>64.261985383334476</v>
      </c>
      <c r="H69" s="48">
        <v>64.624117621492118</v>
      </c>
      <c r="I69" s="48">
        <v>64.919410104886353</v>
      </c>
      <c r="J69" s="48">
        <v>65.14097117902682</v>
      </c>
      <c r="K69" s="48">
        <v>65.307085723439599</v>
      </c>
      <c r="L69" s="48">
        <v>65.422559140633538</v>
      </c>
      <c r="M69" s="48">
        <v>65.563201093195687</v>
      </c>
      <c r="N69" s="48">
        <v>65.646567691972464</v>
      </c>
      <c r="O69" s="48">
        <v>65.889657850948822</v>
      </c>
      <c r="P69" s="48">
        <v>66.092537928026047</v>
      </c>
      <c r="Q69" s="48">
        <v>66.135083005799117</v>
      </c>
      <c r="R69" s="48">
        <v>66.243964426917714</v>
      </c>
      <c r="S69" s="48">
        <v>66.348041289698514</v>
      </c>
      <c r="T69" s="48">
        <v>66.166331360558331</v>
      </c>
      <c r="U69" s="48">
        <v>66.147510757680095</v>
      </c>
      <c r="V69" s="48">
        <v>66.153518990916439</v>
      </c>
      <c r="W69" s="48">
        <v>66.219065062507951</v>
      </c>
      <c r="X69" s="48">
        <v>66.159353053437826</v>
      </c>
      <c r="Y69" s="48">
        <v>66.284125935894977</v>
      </c>
      <c r="Z69" s="48">
        <v>66.497411869108262</v>
      </c>
      <c r="AA69" s="48">
        <v>66.829829032465724</v>
      </c>
      <c r="AB69" s="48">
        <v>66.949618392055015</v>
      </c>
      <c r="AC69" s="48">
        <v>66.945094547057963</v>
      </c>
      <c r="AD69" s="48">
        <v>67.356015745985772</v>
      </c>
      <c r="AE69" s="48">
        <v>68.11571117106304</v>
      </c>
      <c r="AF69" s="48">
        <v>68.28774949533927</v>
      </c>
      <c r="AG69" s="48">
        <v>68.361242445070872</v>
      </c>
      <c r="AH69" s="48">
        <v>68.313577243770666</v>
      </c>
      <c r="AI69" s="48">
        <v>68.180328476237193</v>
      </c>
      <c r="AJ69" s="48">
        <v>67.980749869622713</v>
      </c>
      <c r="AK69" s="48">
        <v>67.238799698253985</v>
      </c>
      <c r="AL69" s="48">
        <v>66.324873125736559</v>
      </c>
      <c r="AM69" s="48">
        <v>66.103611098018675</v>
      </c>
      <c r="AN69" s="48">
        <v>66.112319960234899</v>
      </c>
      <c r="AO69" s="48">
        <v>66.714478089209791</v>
      </c>
      <c r="AP69" s="48">
        <v>67.343658485096213</v>
      </c>
      <c r="AQ69" s="48">
        <v>67.707275382945696</v>
      </c>
      <c r="AR69" s="48">
        <v>67.49924181208749</v>
      </c>
      <c r="AS69" s="48">
        <v>67.557795473167815</v>
      </c>
      <c r="AT69" s="48">
        <v>67.699155973594046</v>
      </c>
      <c r="AU69" s="48">
        <v>67.781106727462529</v>
      </c>
      <c r="AV69" s="48">
        <v>67.905848090809599</v>
      </c>
      <c r="AW69" s="48">
        <v>68.252612853902221</v>
      </c>
      <c r="AX69" s="48">
        <v>68.389422787057001</v>
      </c>
      <c r="AY69" s="48">
        <v>69.018779965632248</v>
      </c>
      <c r="AZ69" s="48">
        <v>69.532706244418137</v>
      </c>
      <c r="BA69" s="48">
        <v>69.849218274998179</v>
      </c>
      <c r="BB69" s="48">
        <v>70.462199656373457</v>
      </c>
      <c r="BC69" s="48">
        <v>70.794178913650086</v>
      </c>
      <c r="BD69" s="48">
        <v>71.369970554169839</v>
      </c>
      <c r="BE69" s="48">
        <v>71.734760820870804</v>
      </c>
      <c r="BF69" s="48">
        <v>72.173424364898622</v>
      </c>
      <c r="BG69" s="48">
        <v>72.393657669831811</v>
      </c>
      <c r="BH69" s="48">
        <v>72.70711505616751</v>
      </c>
      <c r="BI69" s="48">
        <v>73.062010849350116</v>
      </c>
      <c r="BJ69" s="48">
        <v>73.509414169373002</v>
      </c>
      <c r="BK69" s="48">
        <v>73.675428743257754</v>
      </c>
      <c r="BL69" s="48">
        <v>73.935400119981622</v>
      </c>
      <c r="BM69" s="55">
        <f t="shared" ref="BM69:BM132" si="1">BL69</f>
        <v>73.935400119981622</v>
      </c>
    </row>
    <row r="70" spans="1:65" x14ac:dyDescent="0.25">
      <c r="A70" s="48" t="s">
        <v>705</v>
      </c>
      <c r="B70" s="48" t="s">
        <v>704</v>
      </c>
      <c r="C70" s="48" t="s">
        <v>745</v>
      </c>
      <c r="D70" s="48" t="s">
        <v>744</v>
      </c>
      <c r="E70" s="48">
        <v>67.026541865278816</v>
      </c>
      <c r="F70" s="48">
        <v>67.38864124976817</v>
      </c>
      <c r="G70" s="48">
        <v>67.48004143206083</v>
      </c>
      <c r="H70" s="48">
        <v>67.747180008025836</v>
      </c>
      <c r="I70" s="48">
        <v>68.141894402128003</v>
      </c>
      <c r="J70" s="48">
        <v>68.29079794371836</v>
      </c>
      <c r="K70" s="48">
        <v>68.498678383476133</v>
      </c>
      <c r="L70" s="48">
        <v>68.620621233676886</v>
      </c>
      <c r="M70" s="48">
        <v>68.689016427311358</v>
      </c>
      <c r="N70" s="48">
        <v>68.694251479025297</v>
      </c>
      <c r="O70" s="48">
        <v>68.969236331312374</v>
      </c>
      <c r="P70" s="48">
        <v>69.105677997857143</v>
      </c>
      <c r="Q70" s="48">
        <v>69.309794236184374</v>
      </c>
      <c r="R70" s="48">
        <v>69.404933999911108</v>
      </c>
      <c r="S70" s="48">
        <v>69.608731613602899</v>
      </c>
      <c r="T70" s="48">
        <v>69.583217899678715</v>
      </c>
      <c r="U70" s="48">
        <v>69.683997598510174</v>
      </c>
      <c r="V70" s="48">
        <v>69.856366058566579</v>
      </c>
      <c r="W70" s="48">
        <v>69.945452395552095</v>
      </c>
      <c r="X70" s="48">
        <v>70.063968693073292</v>
      </c>
      <c r="Y70" s="48">
        <v>70.168347125618752</v>
      </c>
      <c r="Z70" s="48">
        <v>70.432737197461918</v>
      </c>
      <c r="AA70" s="48">
        <v>70.723092405088281</v>
      </c>
      <c r="AB70" s="48">
        <v>70.792333150204882</v>
      </c>
      <c r="AC70" s="48">
        <v>70.942913811043113</v>
      </c>
      <c r="AD70" s="48">
        <v>71.155772766254074</v>
      </c>
      <c r="AE70" s="48">
        <v>71.641466516432615</v>
      </c>
      <c r="AF70" s="48">
        <v>71.858693860631504</v>
      </c>
      <c r="AG70" s="48">
        <v>71.986077746084788</v>
      </c>
      <c r="AH70" s="48">
        <v>72.049186702051742</v>
      </c>
      <c r="AI70" s="48">
        <v>72.049455545939139</v>
      </c>
      <c r="AJ70" s="48">
        <v>71.979598231591751</v>
      </c>
      <c r="AK70" s="48">
        <v>71.863975768431047</v>
      </c>
      <c r="AL70" s="48">
        <v>71.521107930803566</v>
      </c>
      <c r="AM70" s="48">
        <v>71.600060349877339</v>
      </c>
      <c r="AN70" s="48">
        <v>71.680638258314204</v>
      </c>
      <c r="AO70" s="48">
        <v>72.115245619277573</v>
      </c>
      <c r="AP70" s="48">
        <v>72.531654553058374</v>
      </c>
      <c r="AQ70" s="48">
        <v>72.852934513298351</v>
      </c>
      <c r="AR70" s="48">
        <v>72.875083535373889</v>
      </c>
      <c r="AS70" s="48">
        <v>73.029376541074257</v>
      </c>
      <c r="AT70" s="48">
        <v>73.29341894883612</v>
      </c>
      <c r="AU70" s="48">
        <v>73.40800271302426</v>
      </c>
      <c r="AV70" s="48">
        <v>73.515992483010635</v>
      </c>
      <c r="AW70" s="48">
        <v>73.959121360167515</v>
      </c>
      <c r="AX70" s="48">
        <v>74.121101128823724</v>
      </c>
      <c r="AY70" s="48">
        <v>74.618863575219663</v>
      </c>
      <c r="AZ70" s="48">
        <v>74.976981784992859</v>
      </c>
      <c r="BA70" s="48">
        <v>75.243432405631339</v>
      </c>
      <c r="BB70" s="48">
        <v>75.643044803954979</v>
      </c>
      <c r="BC70" s="48">
        <v>75.944018522677766</v>
      </c>
      <c r="BD70" s="48">
        <v>76.459978696856808</v>
      </c>
      <c r="BE70" s="48">
        <v>76.623361597783386</v>
      </c>
      <c r="BF70" s="48">
        <v>76.955618396494273</v>
      </c>
      <c r="BG70" s="48">
        <v>77.282785694461381</v>
      </c>
      <c r="BH70" s="48">
        <v>77.240678024492027</v>
      </c>
      <c r="BI70" s="48">
        <v>77.595535296158815</v>
      </c>
      <c r="BJ70" s="48">
        <v>77.788431316279599</v>
      </c>
      <c r="BK70" s="48">
        <v>77.910152577432711</v>
      </c>
      <c r="BL70" s="48">
        <v>78.031280341609857</v>
      </c>
      <c r="BM70" s="55">
        <f t="shared" si="1"/>
        <v>78.031280341609857</v>
      </c>
    </row>
    <row r="71" spans="1:65" x14ac:dyDescent="0.25">
      <c r="A71" s="48" t="s">
        <v>223</v>
      </c>
      <c r="B71" s="48" t="s">
        <v>472</v>
      </c>
      <c r="C71" s="48" t="s">
        <v>745</v>
      </c>
      <c r="D71" s="48" t="s">
        <v>744</v>
      </c>
      <c r="E71" s="48">
        <v>52.981999999999999</v>
      </c>
      <c r="F71" s="48">
        <v>53.546999999999997</v>
      </c>
      <c r="G71" s="48">
        <v>54.097999999999999</v>
      </c>
      <c r="H71" s="48">
        <v>54.634999999999998</v>
      </c>
      <c r="I71" s="48">
        <v>55.158000000000001</v>
      </c>
      <c r="J71" s="48">
        <v>55.668999999999997</v>
      </c>
      <c r="K71" s="48">
        <v>56.173999999999999</v>
      </c>
      <c r="L71" s="48">
        <v>56.676000000000002</v>
      </c>
      <c r="M71" s="48">
        <v>57.180999999999997</v>
      </c>
      <c r="N71" s="48">
        <v>57.69</v>
      </c>
      <c r="O71" s="48">
        <v>58.203000000000003</v>
      </c>
      <c r="P71" s="48">
        <v>58.718000000000004</v>
      </c>
      <c r="Q71" s="48">
        <v>59.231999999999999</v>
      </c>
      <c r="R71" s="48">
        <v>59.744999999999997</v>
      </c>
      <c r="S71" s="48">
        <v>60.258000000000003</v>
      </c>
      <c r="T71" s="48">
        <v>60.774000000000001</v>
      </c>
      <c r="U71" s="48">
        <v>61.298000000000002</v>
      </c>
      <c r="V71" s="48">
        <v>61.834000000000003</v>
      </c>
      <c r="W71" s="48">
        <v>62.381999999999998</v>
      </c>
      <c r="X71" s="48">
        <v>62.942</v>
      </c>
      <c r="Y71" s="48">
        <v>63.512</v>
      </c>
      <c r="Z71" s="48">
        <v>64.088999999999999</v>
      </c>
      <c r="AA71" s="48">
        <v>64.668999999999997</v>
      </c>
      <c r="AB71" s="48">
        <v>65.245999999999995</v>
      </c>
      <c r="AC71" s="48">
        <v>65.813999999999993</v>
      </c>
      <c r="AD71" s="48">
        <v>66.370999999999995</v>
      </c>
      <c r="AE71" s="48">
        <v>66.911000000000001</v>
      </c>
      <c r="AF71" s="48">
        <v>67.436000000000007</v>
      </c>
      <c r="AG71" s="48">
        <v>67.942999999999998</v>
      </c>
      <c r="AH71" s="48">
        <v>68.430999999999997</v>
      </c>
      <c r="AI71" s="48">
        <v>68.899000000000001</v>
      </c>
      <c r="AJ71" s="48">
        <v>69.346999999999994</v>
      </c>
      <c r="AK71" s="48">
        <v>69.777000000000001</v>
      </c>
      <c r="AL71" s="48">
        <v>70.188999999999993</v>
      </c>
      <c r="AM71" s="48">
        <v>70.587000000000003</v>
      </c>
      <c r="AN71" s="48">
        <v>70.971999999999994</v>
      </c>
      <c r="AO71" s="48">
        <v>71.347999999999999</v>
      </c>
      <c r="AP71" s="48">
        <v>71.715999999999994</v>
      </c>
      <c r="AQ71" s="48">
        <v>72.075000000000003</v>
      </c>
      <c r="AR71" s="48">
        <v>72.424999999999997</v>
      </c>
      <c r="AS71" s="48">
        <v>72.760999999999996</v>
      </c>
      <c r="AT71" s="48">
        <v>73.078000000000003</v>
      </c>
      <c r="AU71" s="48">
        <v>73.370999999999995</v>
      </c>
      <c r="AV71" s="48">
        <v>73.641000000000005</v>
      </c>
      <c r="AW71" s="48">
        <v>73.887</v>
      </c>
      <c r="AX71" s="48">
        <v>74.111999999999995</v>
      </c>
      <c r="AY71" s="48">
        <v>74.319000000000003</v>
      </c>
      <c r="AZ71" s="48">
        <v>74.513999999999996</v>
      </c>
      <c r="BA71" s="48">
        <v>74.704999999999998</v>
      </c>
      <c r="BB71" s="48">
        <v>74.894999999999996</v>
      </c>
      <c r="BC71" s="48">
        <v>75.088999999999999</v>
      </c>
      <c r="BD71" s="48">
        <v>75.289000000000001</v>
      </c>
      <c r="BE71" s="48">
        <v>75.495000000000005</v>
      </c>
      <c r="BF71" s="48">
        <v>75.706999999999994</v>
      </c>
      <c r="BG71" s="48">
        <v>75.923000000000002</v>
      </c>
      <c r="BH71" s="48">
        <v>76.143000000000001</v>
      </c>
      <c r="BI71" s="48">
        <v>76.364999999999995</v>
      </c>
      <c r="BJ71" s="48">
        <v>76.584000000000003</v>
      </c>
      <c r="BK71" s="48">
        <v>76.8</v>
      </c>
      <c r="BL71" s="48">
        <v>77.010000000000005</v>
      </c>
      <c r="BM71" s="55">
        <f t="shared" si="1"/>
        <v>77.010000000000005</v>
      </c>
    </row>
    <row r="72" spans="1:65" x14ac:dyDescent="0.25">
      <c r="A72" s="48" t="s">
        <v>597</v>
      </c>
      <c r="B72" s="48" t="s">
        <v>471</v>
      </c>
      <c r="C72" s="48" t="s">
        <v>745</v>
      </c>
      <c r="D72" s="48" t="s">
        <v>744</v>
      </c>
      <c r="E72" s="48">
        <v>48.042000000000002</v>
      </c>
      <c r="F72" s="48">
        <v>48.609000000000002</v>
      </c>
      <c r="G72" s="48">
        <v>49.134</v>
      </c>
      <c r="H72" s="48">
        <v>49.628</v>
      </c>
      <c r="I72" s="48">
        <v>50.100999999999999</v>
      </c>
      <c r="J72" s="48">
        <v>50.545000000000002</v>
      </c>
      <c r="K72" s="48">
        <v>50.945</v>
      </c>
      <c r="L72" s="48">
        <v>51.292000000000002</v>
      </c>
      <c r="M72" s="48">
        <v>51.591999999999999</v>
      </c>
      <c r="N72" s="48">
        <v>51.865000000000002</v>
      </c>
      <c r="O72" s="48">
        <v>52.146000000000001</v>
      </c>
      <c r="P72" s="48">
        <v>52.478999999999999</v>
      </c>
      <c r="Q72" s="48">
        <v>52.893999999999998</v>
      </c>
      <c r="R72" s="48">
        <v>53.408000000000001</v>
      </c>
      <c r="S72" s="48">
        <v>54.021000000000001</v>
      </c>
      <c r="T72" s="48">
        <v>54.716999999999999</v>
      </c>
      <c r="U72" s="48">
        <v>55.465000000000003</v>
      </c>
      <c r="V72" s="48">
        <v>56.222000000000001</v>
      </c>
      <c r="W72" s="48">
        <v>56.957999999999998</v>
      </c>
      <c r="X72" s="48">
        <v>57.658999999999999</v>
      </c>
      <c r="Y72" s="48">
        <v>58.332000000000001</v>
      </c>
      <c r="Z72" s="48">
        <v>58.994999999999997</v>
      </c>
      <c r="AA72" s="48">
        <v>59.670999999999999</v>
      </c>
      <c r="AB72" s="48">
        <v>60.372</v>
      </c>
      <c r="AC72" s="48">
        <v>61.091000000000001</v>
      </c>
      <c r="AD72" s="48">
        <v>61.805999999999997</v>
      </c>
      <c r="AE72" s="48">
        <v>62.487000000000002</v>
      </c>
      <c r="AF72" s="48">
        <v>63.11</v>
      </c>
      <c r="AG72" s="48">
        <v>63.661999999999999</v>
      </c>
      <c r="AH72" s="48">
        <v>64.143000000000001</v>
      </c>
      <c r="AI72" s="48">
        <v>64.572000000000003</v>
      </c>
      <c r="AJ72" s="48">
        <v>64.977999999999994</v>
      </c>
      <c r="AK72" s="48">
        <v>65.391999999999996</v>
      </c>
      <c r="AL72" s="48">
        <v>65.831000000000003</v>
      </c>
      <c r="AM72" s="48">
        <v>66.298000000000002</v>
      </c>
      <c r="AN72" s="48">
        <v>66.778999999999996</v>
      </c>
      <c r="AO72" s="48">
        <v>67.248999999999995</v>
      </c>
      <c r="AP72" s="48">
        <v>67.680000000000007</v>
      </c>
      <c r="AQ72" s="48">
        <v>68.051000000000002</v>
      </c>
      <c r="AR72" s="48">
        <v>68.356999999999999</v>
      </c>
      <c r="AS72" s="48">
        <v>68.602000000000004</v>
      </c>
      <c r="AT72" s="48">
        <v>68.796000000000006</v>
      </c>
      <c r="AU72" s="48">
        <v>68.960999999999999</v>
      </c>
      <c r="AV72" s="48">
        <v>69.116</v>
      </c>
      <c r="AW72" s="48">
        <v>69.271000000000001</v>
      </c>
      <c r="AX72" s="48">
        <v>69.433999999999997</v>
      </c>
      <c r="AY72" s="48">
        <v>69.608000000000004</v>
      </c>
      <c r="AZ72" s="48">
        <v>69.787999999999997</v>
      </c>
      <c r="BA72" s="48">
        <v>69.971000000000004</v>
      </c>
      <c r="BB72" s="48">
        <v>70.159000000000006</v>
      </c>
      <c r="BC72" s="48">
        <v>70.349000000000004</v>
      </c>
      <c r="BD72" s="48">
        <v>70.543000000000006</v>
      </c>
      <c r="BE72" s="48">
        <v>70.736000000000004</v>
      </c>
      <c r="BF72" s="48">
        <v>70.927999999999997</v>
      </c>
      <c r="BG72" s="48">
        <v>71.117000000000004</v>
      </c>
      <c r="BH72" s="48">
        <v>71.302000000000007</v>
      </c>
      <c r="BI72" s="48">
        <v>71.481999999999999</v>
      </c>
      <c r="BJ72" s="48">
        <v>71.656000000000006</v>
      </c>
      <c r="BK72" s="48">
        <v>71.825000000000003</v>
      </c>
      <c r="BL72" s="48">
        <v>71.989999999999995</v>
      </c>
      <c r="BM72" s="55">
        <f t="shared" si="1"/>
        <v>71.989999999999995</v>
      </c>
    </row>
    <row r="73" spans="1:65" x14ac:dyDescent="0.25">
      <c r="A73" s="48" t="s">
        <v>703</v>
      </c>
      <c r="B73" s="48" t="s">
        <v>702</v>
      </c>
      <c r="C73" s="48" t="s">
        <v>745</v>
      </c>
      <c r="D73" s="48" t="s">
        <v>744</v>
      </c>
      <c r="E73" s="48">
        <v>69.290580958424584</v>
      </c>
      <c r="F73" s="48">
        <v>69.66027108402389</v>
      </c>
      <c r="G73" s="48">
        <v>69.617392282055519</v>
      </c>
      <c r="H73" s="48">
        <v>69.785545126077622</v>
      </c>
      <c r="I73" s="48">
        <v>70.244305994878218</v>
      </c>
      <c r="J73" s="48">
        <v>70.329123699754533</v>
      </c>
      <c r="K73" s="48">
        <v>70.604857031030022</v>
      </c>
      <c r="L73" s="48">
        <v>70.743989687965794</v>
      </c>
      <c r="M73" s="48">
        <v>70.793409307781431</v>
      </c>
      <c r="N73" s="48">
        <v>70.799601336693698</v>
      </c>
      <c r="O73" s="48">
        <v>71.158151600336836</v>
      </c>
      <c r="P73" s="48">
        <v>71.265967694310959</v>
      </c>
      <c r="Q73" s="48">
        <v>71.605410930521685</v>
      </c>
      <c r="R73" s="48">
        <v>71.70035162041691</v>
      </c>
      <c r="S73" s="48">
        <v>72.026062005493216</v>
      </c>
      <c r="T73" s="48">
        <v>72.169234419088568</v>
      </c>
      <c r="U73" s="48">
        <v>72.434668299665873</v>
      </c>
      <c r="V73" s="48">
        <v>72.790042110740117</v>
      </c>
      <c r="W73" s="48">
        <v>73.011120857663983</v>
      </c>
      <c r="X73" s="48">
        <v>73.334365890698606</v>
      </c>
      <c r="Y73" s="48">
        <v>73.528606646717407</v>
      </c>
      <c r="Z73" s="48">
        <v>73.811385155963023</v>
      </c>
      <c r="AA73" s="48">
        <v>74.154397012263402</v>
      </c>
      <c r="AB73" s="48">
        <v>74.228941985333805</v>
      </c>
      <c r="AC73" s="48">
        <v>74.587346649236181</v>
      </c>
      <c r="AD73" s="48">
        <v>74.757187835444881</v>
      </c>
      <c r="AE73" s="48">
        <v>75.056777769690768</v>
      </c>
      <c r="AF73" s="48">
        <v>75.348206131009988</v>
      </c>
      <c r="AG73" s="48">
        <v>75.535930396058703</v>
      </c>
      <c r="AH73" s="48">
        <v>75.761883424068486</v>
      </c>
      <c r="AI73" s="48">
        <v>75.911807927949809</v>
      </c>
      <c r="AJ73" s="48">
        <v>76.026162441481745</v>
      </c>
      <c r="AK73" s="48">
        <v>76.381256811120792</v>
      </c>
      <c r="AL73" s="48">
        <v>76.487951593776685</v>
      </c>
      <c r="AM73" s="48">
        <v>76.796273931134834</v>
      </c>
      <c r="AN73" s="48">
        <v>76.955860615412291</v>
      </c>
      <c r="AO73" s="48">
        <v>77.218449436996622</v>
      </c>
      <c r="AP73" s="48">
        <v>77.581535982960446</v>
      </c>
      <c r="AQ73" s="48">
        <v>77.797178863697866</v>
      </c>
      <c r="AR73" s="48">
        <v>78.021236502015697</v>
      </c>
      <c r="AS73" s="48">
        <v>78.275070380668822</v>
      </c>
      <c r="AT73" s="48">
        <v>78.59711254917093</v>
      </c>
      <c r="AU73" s="48">
        <v>78.684467873250739</v>
      </c>
      <c r="AV73" s="48">
        <v>78.707179494170546</v>
      </c>
      <c r="AW73" s="48">
        <v>79.278701638376702</v>
      </c>
      <c r="AX73" s="48">
        <v>79.426283023874063</v>
      </c>
      <c r="AY73" s="48">
        <v>79.856132400853937</v>
      </c>
      <c r="AZ73" s="48">
        <v>80.099881916696845</v>
      </c>
      <c r="BA73" s="48">
        <v>80.302915791789928</v>
      </c>
      <c r="BB73" s="48">
        <v>80.505181506813173</v>
      </c>
      <c r="BC73" s="48">
        <v>80.746780959516869</v>
      </c>
      <c r="BD73" s="48">
        <v>81.232824854192188</v>
      </c>
      <c r="BE73" s="48">
        <v>81.227158183808683</v>
      </c>
      <c r="BF73" s="48">
        <v>81.512328722287535</v>
      </c>
      <c r="BG73" s="48">
        <v>81.942982704642702</v>
      </c>
      <c r="BH73" s="48">
        <v>81.569229098394374</v>
      </c>
      <c r="BI73" s="48">
        <v>81.954545322423456</v>
      </c>
      <c r="BJ73" s="48">
        <v>81.932316355077702</v>
      </c>
      <c r="BK73" s="48">
        <v>82.059881695948206</v>
      </c>
      <c r="BL73" s="48">
        <v>82.038548222565964</v>
      </c>
      <c r="BM73" s="55">
        <f t="shared" si="1"/>
        <v>82.038548222565964</v>
      </c>
    </row>
    <row r="74" spans="1:65" x14ac:dyDescent="0.25">
      <c r="A74" s="48" t="s">
        <v>76</v>
      </c>
      <c r="B74" s="48" t="s">
        <v>470</v>
      </c>
      <c r="C74" s="48" t="s">
        <v>745</v>
      </c>
      <c r="D74" s="48" t="s">
        <v>744</v>
      </c>
      <c r="E74" s="48">
        <v>38.418999999999997</v>
      </c>
      <c r="F74" s="48">
        <v>39.075000000000003</v>
      </c>
      <c r="G74" s="48">
        <v>39.692999999999998</v>
      </c>
      <c r="H74" s="48">
        <v>40.259</v>
      </c>
      <c r="I74" s="48">
        <v>40.768000000000001</v>
      </c>
      <c r="J74" s="48">
        <v>41.220999999999997</v>
      </c>
      <c r="K74" s="48">
        <v>41.63</v>
      </c>
      <c r="L74" s="48">
        <v>42.015000000000001</v>
      </c>
      <c r="M74" s="48">
        <v>42.393999999999998</v>
      </c>
      <c r="N74" s="48">
        <v>42.773000000000003</v>
      </c>
      <c r="O74" s="48">
        <v>43.155999999999999</v>
      </c>
      <c r="P74" s="48">
        <v>43.545000000000002</v>
      </c>
      <c r="Q74" s="48">
        <v>43.933999999999997</v>
      </c>
      <c r="R74" s="48">
        <v>44.316000000000003</v>
      </c>
      <c r="S74" s="48">
        <v>44.691000000000003</v>
      </c>
      <c r="T74" s="48">
        <v>45.054000000000002</v>
      </c>
      <c r="U74" s="48">
        <v>45.404000000000003</v>
      </c>
      <c r="V74" s="48">
        <v>45.738999999999997</v>
      </c>
      <c r="W74" s="48">
        <v>46.058999999999997</v>
      </c>
      <c r="X74" s="48">
        <v>46.363999999999997</v>
      </c>
      <c r="Y74" s="48">
        <v>46.654000000000003</v>
      </c>
      <c r="Z74" s="48">
        <v>46.927</v>
      </c>
      <c r="AA74" s="48">
        <v>47.186999999999998</v>
      </c>
      <c r="AB74" s="48">
        <v>47.441000000000003</v>
      </c>
      <c r="AC74" s="48">
        <v>47.695</v>
      </c>
      <c r="AD74" s="48">
        <v>47.956000000000003</v>
      </c>
      <c r="AE74" s="48">
        <v>48.23</v>
      </c>
      <c r="AF74" s="48">
        <v>48.521999999999998</v>
      </c>
      <c r="AG74" s="48">
        <v>48.841000000000001</v>
      </c>
      <c r="AH74" s="48">
        <v>49.192</v>
      </c>
      <c r="AI74" s="48">
        <v>49.588000000000001</v>
      </c>
      <c r="AJ74" s="48">
        <v>50.04</v>
      </c>
      <c r="AK74" s="48">
        <v>50.545000000000002</v>
      </c>
      <c r="AL74" s="48">
        <v>51.1</v>
      </c>
      <c r="AM74" s="48">
        <v>51.695999999999998</v>
      </c>
      <c r="AN74" s="48">
        <v>52.316000000000003</v>
      </c>
      <c r="AO74" s="48">
        <v>52.938000000000002</v>
      </c>
      <c r="AP74" s="48">
        <v>53.548000000000002</v>
      </c>
      <c r="AQ74" s="48">
        <v>54.137</v>
      </c>
      <c r="AR74" s="48">
        <v>54.707000000000001</v>
      </c>
      <c r="AS74" s="48">
        <v>55.273000000000003</v>
      </c>
      <c r="AT74" s="48">
        <v>55.863999999999997</v>
      </c>
      <c r="AU74" s="48">
        <v>56.5</v>
      </c>
      <c r="AV74" s="48">
        <v>57.191000000000003</v>
      </c>
      <c r="AW74" s="48">
        <v>57.932000000000002</v>
      </c>
      <c r="AX74" s="48">
        <v>58.707000000000001</v>
      </c>
      <c r="AY74" s="48">
        <v>59.487000000000002</v>
      </c>
      <c r="AZ74" s="48">
        <v>60.243000000000002</v>
      </c>
      <c r="BA74" s="48">
        <v>60.951999999999998</v>
      </c>
      <c r="BB74" s="48">
        <v>61.601999999999997</v>
      </c>
      <c r="BC74" s="48">
        <v>62.192999999999998</v>
      </c>
      <c r="BD74" s="48">
        <v>62.731999999999999</v>
      </c>
      <c r="BE74" s="48">
        <v>63.238</v>
      </c>
      <c r="BF74" s="48">
        <v>63.725999999999999</v>
      </c>
      <c r="BG74" s="48">
        <v>64.200999999999993</v>
      </c>
      <c r="BH74" s="48">
        <v>64.664000000000001</v>
      </c>
      <c r="BI74" s="48">
        <v>65.111000000000004</v>
      </c>
      <c r="BJ74" s="48">
        <v>65.537999999999997</v>
      </c>
      <c r="BK74" s="48">
        <v>65.941000000000003</v>
      </c>
      <c r="BL74" s="48">
        <v>66.320999999999998</v>
      </c>
      <c r="BM74" s="55">
        <f t="shared" si="1"/>
        <v>66.320999999999998</v>
      </c>
    </row>
    <row r="75" spans="1:65" x14ac:dyDescent="0.25">
      <c r="A75" s="48" t="s">
        <v>283</v>
      </c>
      <c r="B75" s="48" t="s">
        <v>469</v>
      </c>
      <c r="C75" s="48" t="s">
        <v>745</v>
      </c>
      <c r="D75" s="48" t="s">
        <v>744</v>
      </c>
      <c r="E75" s="48">
        <v>69.109268292682941</v>
      </c>
      <c r="F75" s="48">
        <v>69.480487804878052</v>
      </c>
      <c r="G75" s="48">
        <v>69.519024390243914</v>
      </c>
      <c r="H75" s="48">
        <v>69.681219512195128</v>
      </c>
      <c r="I75" s="48">
        <v>70.399756097560982</v>
      </c>
      <c r="J75" s="48">
        <v>70.80926829268293</v>
      </c>
      <c r="K75" s="48">
        <v>71.055121951219519</v>
      </c>
      <c r="L75" s="48">
        <v>71.25292682926829</v>
      </c>
      <c r="M75" s="48">
        <v>71.537804878048789</v>
      </c>
      <c r="N75" s="48">
        <v>71.057560975609761</v>
      </c>
      <c r="O75" s="48">
        <v>72.027317073170735</v>
      </c>
      <c r="P75" s="48">
        <v>71.630243902439034</v>
      </c>
      <c r="Q75" s="48">
        <v>72.8180487804878</v>
      </c>
      <c r="R75" s="48">
        <v>72.610731707317086</v>
      </c>
      <c r="S75" s="48">
        <v>72.969756097560989</v>
      </c>
      <c r="T75" s="48">
        <v>73.318780487804872</v>
      </c>
      <c r="U75" s="48">
        <v>73.642682926829295</v>
      </c>
      <c r="V75" s="48">
        <v>74.131951219512203</v>
      </c>
      <c r="W75" s="48">
        <v>74.295609756097562</v>
      </c>
      <c r="X75" s="48">
        <v>74.818780487804872</v>
      </c>
      <c r="Y75" s="48">
        <v>75.349268292682936</v>
      </c>
      <c r="Z75" s="48">
        <v>75.52853658536587</v>
      </c>
      <c r="AA75" s="48">
        <v>76.134146341463421</v>
      </c>
      <c r="AB75" s="48">
        <v>75.9090243902439</v>
      </c>
      <c r="AC75" s="48">
        <v>76.295365853658552</v>
      </c>
      <c r="AD75" s="48">
        <v>76.259512195121957</v>
      </c>
      <c r="AE75" s="48">
        <v>76.510487804878053</v>
      </c>
      <c r="AF75" s="48">
        <v>76.728048780487825</v>
      </c>
      <c r="AG75" s="48">
        <v>76.74707317073171</v>
      </c>
      <c r="AH75" s="48">
        <v>76.813658536585379</v>
      </c>
      <c r="AI75" s="48">
        <v>76.837560975609762</v>
      </c>
      <c r="AJ75" s="48">
        <v>76.971219512195134</v>
      </c>
      <c r="AK75" s="48">
        <v>77.41</v>
      </c>
      <c r="AL75" s="48">
        <v>77.546585365853673</v>
      </c>
      <c r="AM75" s="48">
        <v>77.901463414634151</v>
      </c>
      <c r="AN75" s="48">
        <v>77.980731707317076</v>
      </c>
      <c r="AO75" s="48">
        <v>78.120487804878053</v>
      </c>
      <c r="AP75" s="48">
        <v>78.604146341463419</v>
      </c>
      <c r="AQ75" s="48">
        <v>78.665853658536591</v>
      </c>
      <c r="AR75" s="48">
        <v>78.717073170731723</v>
      </c>
      <c r="AS75" s="48">
        <v>78.965853658536588</v>
      </c>
      <c r="AT75" s="48">
        <v>79.368292682926835</v>
      </c>
      <c r="AU75" s="48">
        <v>79.568292682926838</v>
      </c>
      <c r="AV75" s="48">
        <v>79.61951219512197</v>
      </c>
      <c r="AW75" s="48">
        <v>79.870731707317091</v>
      </c>
      <c r="AX75" s="48">
        <v>80.170731707317088</v>
      </c>
      <c r="AY75" s="48">
        <v>80.821951219512201</v>
      </c>
      <c r="AZ75" s="48">
        <v>80.873170731707319</v>
      </c>
      <c r="BA75" s="48">
        <v>81.175609756097572</v>
      </c>
      <c r="BB75" s="48">
        <v>81.475609756097555</v>
      </c>
      <c r="BC75" s="48">
        <v>81.626829268292695</v>
      </c>
      <c r="BD75" s="48">
        <v>82.475609756097569</v>
      </c>
      <c r="BE75" s="48">
        <v>82.426829268292707</v>
      </c>
      <c r="BF75" s="48">
        <v>83.078048780487819</v>
      </c>
      <c r="BG75" s="48">
        <v>83.229268292682931</v>
      </c>
      <c r="BH75" s="48">
        <v>82.831707317073182</v>
      </c>
      <c r="BI75" s="48">
        <v>83.329268292682926</v>
      </c>
      <c r="BJ75" s="48">
        <v>83.282926829268291</v>
      </c>
      <c r="BK75" s="48">
        <v>83.43170731707319</v>
      </c>
      <c r="BL75" s="48">
        <v>83.48536585365855</v>
      </c>
      <c r="BM75" s="55">
        <f t="shared" si="1"/>
        <v>83.48536585365855</v>
      </c>
    </row>
    <row r="76" spans="1:65" x14ac:dyDescent="0.25">
      <c r="A76" s="48" t="s">
        <v>262</v>
      </c>
      <c r="B76" s="48" t="s">
        <v>468</v>
      </c>
      <c r="C76" s="48" t="s">
        <v>745</v>
      </c>
      <c r="D76" s="48" t="s">
        <v>744</v>
      </c>
      <c r="E76" s="48">
        <v>67.902902439024388</v>
      </c>
      <c r="F76" s="48">
        <v>68.360804878048796</v>
      </c>
      <c r="G76" s="48">
        <v>68.741024390243922</v>
      </c>
      <c r="H76" s="48">
        <v>69.053560975609756</v>
      </c>
      <c r="I76" s="48">
        <v>69.309926829268306</v>
      </c>
      <c r="J76" s="48">
        <v>69.517634146341464</v>
      </c>
      <c r="K76" s="48">
        <v>69.681195121951234</v>
      </c>
      <c r="L76" s="48">
        <v>69.802121951219533</v>
      </c>
      <c r="M76" s="48">
        <v>69.8829268292683</v>
      </c>
      <c r="N76" s="48">
        <v>69.928097560975615</v>
      </c>
      <c r="O76" s="48">
        <v>69.93709756097563</v>
      </c>
      <c r="P76" s="48">
        <v>69.905341463414643</v>
      </c>
      <c r="Q76" s="48">
        <v>69.832829268292684</v>
      </c>
      <c r="R76" s="48">
        <v>69.72458536585367</v>
      </c>
      <c r="S76" s="48">
        <v>69.590219512195119</v>
      </c>
      <c r="T76" s="48">
        <v>69.441317073170737</v>
      </c>
      <c r="U76" s="48">
        <v>69.290024390243914</v>
      </c>
      <c r="V76" s="48">
        <v>69.146951219512204</v>
      </c>
      <c r="W76" s="48">
        <v>69.026268292682929</v>
      </c>
      <c r="X76" s="48">
        <v>68.938585365853655</v>
      </c>
      <c r="Y76" s="48">
        <v>68.90563414634147</v>
      </c>
      <c r="Z76" s="48">
        <v>68.978048780487796</v>
      </c>
      <c r="AA76" s="48">
        <v>69.126829268292695</v>
      </c>
      <c r="AB76" s="48">
        <v>69.37560975609756</v>
      </c>
      <c r="AC76" s="48">
        <v>69.278048780487822</v>
      </c>
      <c r="AD76" s="48">
        <v>69.380487804878058</v>
      </c>
      <c r="AE76" s="48">
        <v>70.085365853658544</v>
      </c>
      <c r="AF76" s="48">
        <v>70.643902439024387</v>
      </c>
      <c r="AG76" s="48">
        <v>70.697560975609761</v>
      </c>
      <c r="AH76" s="48">
        <v>70.039024390243895</v>
      </c>
      <c r="AI76" s="48">
        <v>69.475609756097569</v>
      </c>
      <c r="AJ76" s="48">
        <v>69.373170731707319</v>
      </c>
      <c r="AK76" s="48">
        <v>68.863414634146352</v>
      </c>
      <c r="AL76" s="48">
        <v>67.909756097560987</v>
      </c>
      <c r="AM76" s="48">
        <v>66.5</v>
      </c>
      <c r="AN76" s="48">
        <v>67.543902439024379</v>
      </c>
      <c r="AO76" s="48">
        <v>69.612195121951217</v>
      </c>
      <c r="AP76" s="48">
        <v>69.809756097560992</v>
      </c>
      <c r="AQ76" s="48">
        <v>69.358536585365854</v>
      </c>
      <c r="AR76" s="48">
        <v>70.063414634146341</v>
      </c>
      <c r="AS76" s="48">
        <v>70.417073170731726</v>
      </c>
      <c r="AT76" s="48">
        <v>70.25853658536586</v>
      </c>
      <c r="AU76" s="48">
        <v>70.904878048780503</v>
      </c>
      <c r="AV76" s="48">
        <v>71.317073170731703</v>
      </c>
      <c r="AW76" s="48">
        <v>71.909756097560972</v>
      </c>
      <c r="AX76" s="48">
        <v>72.568292682926824</v>
      </c>
      <c r="AY76" s="48">
        <v>72.691463414634143</v>
      </c>
      <c r="AZ76" s="48">
        <v>72.814634146341476</v>
      </c>
      <c r="BA76" s="48">
        <v>73.770731707317083</v>
      </c>
      <c r="BB76" s="48">
        <v>74.824390243902442</v>
      </c>
      <c r="BC76" s="48">
        <v>75.429268292682934</v>
      </c>
      <c r="BD76" s="48">
        <v>76.229268292682931</v>
      </c>
      <c r="BE76" s="48">
        <v>76.326829268292698</v>
      </c>
      <c r="BF76" s="48">
        <v>77.141463414634146</v>
      </c>
      <c r="BG76" s="48">
        <v>77.034146341463426</v>
      </c>
      <c r="BH76" s="48">
        <v>77.590243902439028</v>
      </c>
      <c r="BI76" s="48">
        <v>77.64146341463416</v>
      </c>
      <c r="BJ76" s="48">
        <v>78.092682926829269</v>
      </c>
      <c r="BK76" s="48">
        <v>78.243902439024396</v>
      </c>
      <c r="BL76" s="48">
        <v>78.497560975609773</v>
      </c>
      <c r="BM76" s="55">
        <f t="shared" si="1"/>
        <v>78.497560975609773</v>
      </c>
    </row>
    <row r="77" spans="1:65" x14ac:dyDescent="0.25">
      <c r="A77" s="48" t="s">
        <v>77</v>
      </c>
      <c r="B77" s="48" t="s">
        <v>467</v>
      </c>
      <c r="C77" s="48" t="s">
        <v>745</v>
      </c>
      <c r="D77" s="48" t="s">
        <v>744</v>
      </c>
      <c r="E77" s="48">
        <v>38.418999999999997</v>
      </c>
      <c r="F77" s="48">
        <v>39.082000000000001</v>
      </c>
      <c r="G77" s="48">
        <v>39.710999999999999</v>
      </c>
      <c r="H77" s="48">
        <v>40.29</v>
      </c>
      <c r="I77" s="48">
        <v>40.81</v>
      </c>
      <c r="J77" s="48">
        <v>41.267000000000003</v>
      </c>
      <c r="K77" s="48">
        <v>41.667999999999999</v>
      </c>
      <c r="L77" s="48">
        <v>42.026000000000003</v>
      </c>
      <c r="M77" s="48">
        <v>42.354999999999997</v>
      </c>
      <c r="N77" s="48">
        <v>42.658999999999999</v>
      </c>
      <c r="O77" s="48">
        <v>42.944000000000003</v>
      </c>
      <c r="P77" s="48">
        <v>43.213000000000001</v>
      </c>
      <c r="Q77" s="48">
        <v>43.465000000000003</v>
      </c>
      <c r="R77" s="48">
        <v>43.692999999999998</v>
      </c>
      <c r="S77" s="48">
        <v>43.893999999999998</v>
      </c>
      <c r="T77" s="48">
        <v>44.043999999999997</v>
      </c>
      <c r="U77" s="48">
        <v>44.116</v>
      </c>
      <c r="V77" s="48">
        <v>44.103000000000002</v>
      </c>
      <c r="W77" s="48">
        <v>44.015999999999998</v>
      </c>
      <c r="X77" s="48">
        <v>43.881</v>
      </c>
      <c r="Y77" s="48">
        <v>43.747</v>
      </c>
      <c r="Z77" s="48">
        <v>43.674999999999997</v>
      </c>
      <c r="AA77" s="48">
        <v>43.712000000000003</v>
      </c>
      <c r="AB77" s="48">
        <v>43.884999999999998</v>
      </c>
      <c r="AC77" s="48">
        <v>44.198999999999998</v>
      </c>
      <c r="AD77" s="48">
        <v>44.633000000000003</v>
      </c>
      <c r="AE77" s="48">
        <v>45.146999999999998</v>
      </c>
      <c r="AF77" s="48">
        <v>45.682000000000002</v>
      </c>
      <c r="AG77" s="48">
        <v>46.194000000000003</v>
      </c>
      <c r="AH77" s="48">
        <v>46.667000000000002</v>
      </c>
      <c r="AI77" s="48">
        <v>47.098999999999997</v>
      </c>
      <c r="AJ77" s="48">
        <v>47.503999999999998</v>
      </c>
      <c r="AK77" s="48">
        <v>47.911000000000001</v>
      </c>
      <c r="AL77" s="48">
        <v>48.344000000000001</v>
      </c>
      <c r="AM77" s="48">
        <v>48.81</v>
      </c>
      <c r="AN77" s="48">
        <v>49.302999999999997</v>
      </c>
      <c r="AO77" s="48">
        <v>49.81</v>
      </c>
      <c r="AP77" s="48">
        <v>50.32</v>
      </c>
      <c r="AQ77" s="48">
        <v>50.835000000000001</v>
      </c>
      <c r="AR77" s="48">
        <v>51.366</v>
      </c>
      <c r="AS77" s="48">
        <v>51.941000000000003</v>
      </c>
      <c r="AT77" s="48">
        <v>52.594999999999999</v>
      </c>
      <c r="AU77" s="48">
        <v>53.348999999999997</v>
      </c>
      <c r="AV77" s="48">
        <v>54.210999999999999</v>
      </c>
      <c r="AW77" s="48">
        <v>55.173999999999999</v>
      </c>
      <c r="AX77" s="48">
        <v>56.222999999999999</v>
      </c>
      <c r="AY77" s="48">
        <v>57.334000000000003</v>
      </c>
      <c r="AZ77" s="48">
        <v>58.466999999999999</v>
      </c>
      <c r="BA77" s="48">
        <v>59.581000000000003</v>
      </c>
      <c r="BB77" s="48">
        <v>60.645000000000003</v>
      </c>
      <c r="BC77" s="48">
        <v>61.627000000000002</v>
      </c>
      <c r="BD77" s="48">
        <v>62.505000000000003</v>
      </c>
      <c r="BE77" s="48">
        <v>63.280999999999999</v>
      </c>
      <c r="BF77" s="48">
        <v>63.960999999999999</v>
      </c>
      <c r="BG77" s="48">
        <v>64.546999999999997</v>
      </c>
      <c r="BH77" s="48">
        <v>65.048000000000002</v>
      </c>
      <c r="BI77" s="48">
        <v>65.481999999999999</v>
      </c>
      <c r="BJ77" s="48">
        <v>65.872</v>
      </c>
      <c r="BK77" s="48">
        <v>66.239999999999995</v>
      </c>
      <c r="BL77" s="48">
        <v>66.596999999999994</v>
      </c>
      <c r="BM77" s="55">
        <f t="shared" si="1"/>
        <v>66.596999999999994</v>
      </c>
    </row>
    <row r="78" spans="1:65" x14ac:dyDescent="0.25">
      <c r="A78" s="48" t="s">
        <v>701</v>
      </c>
      <c r="B78" s="48" t="s">
        <v>700</v>
      </c>
      <c r="C78" s="48" t="s">
        <v>745</v>
      </c>
      <c r="D78" s="48" t="s">
        <v>744</v>
      </c>
      <c r="E78" s="48">
        <v>69.020866671126896</v>
      </c>
      <c r="F78" s="48">
        <v>69.412211929780483</v>
      </c>
      <c r="G78" s="48">
        <v>69.318361704961234</v>
      </c>
      <c r="H78" s="48">
        <v>69.612851555884234</v>
      </c>
      <c r="I78" s="48">
        <v>70.030842694367493</v>
      </c>
      <c r="J78" s="48">
        <v>70.157154754351851</v>
      </c>
      <c r="K78" s="48">
        <v>70.428153404398174</v>
      </c>
      <c r="L78" s="48">
        <v>70.473602860928736</v>
      </c>
      <c r="M78" s="48">
        <v>70.584133770009785</v>
      </c>
      <c r="N78" s="48">
        <v>70.533458563746251</v>
      </c>
      <c r="O78" s="48">
        <v>70.858259509384524</v>
      </c>
      <c r="P78" s="48">
        <v>70.938898845468827</v>
      </c>
      <c r="Q78" s="48">
        <v>71.313069845846087</v>
      </c>
      <c r="R78" s="48">
        <v>71.422208374589502</v>
      </c>
      <c r="S78" s="48">
        <v>71.726335369460443</v>
      </c>
      <c r="T78" s="48">
        <v>71.807843373001504</v>
      </c>
      <c r="U78" s="48">
        <v>72.03444171261016</v>
      </c>
      <c r="V78" s="48">
        <v>72.295522828220896</v>
      </c>
      <c r="W78" s="48">
        <v>72.433704266937866</v>
      </c>
      <c r="X78" s="48">
        <v>72.698052275828843</v>
      </c>
      <c r="Y78" s="48">
        <v>72.751268504203054</v>
      </c>
      <c r="Z78" s="48">
        <v>73.089631829597479</v>
      </c>
      <c r="AA78" s="48">
        <v>73.366590697805492</v>
      </c>
      <c r="AB78" s="48">
        <v>73.411165112760358</v>
      </c>
      <c r="AC78" s="48">
        <v>73.669311737752338</v>
      </c>
      <c r="AD78" s="48">
        <v>73.774190903735388</v>
      </c>
      <c r="AE78" s="48">
        <v>74.038049634088821</v>
      </c>
      <c r="AF78" s="48">
        <v>74.266401011014253</v>
      </c>
      <c r="AG78" s="48">
        <v>74.468485528048774</v>
      </c>
      <c r="AH78" s="48">
        <v>74.629427781383129</v>
      </c>
      <c r="AI78" s="48">
        <v>74.730662504994314</v>
      </c>
      <c r="AJ78" s="48">
        <v>74.816900146936334</v>
      </c>
      <c r="AK78" s="48">
        <v>75.131843211633367</v>
      </c>
      <c r="AL78" s="48">
        <v>75.261221658466837</v>
      </c>
      <c r="AM78" s="48">
        <v>75.529103615831303</v>
      </c>
      <c r="AN78" s="48">
        <v>75.676868434721655</v>
      </c>
      <c r="AO78" s="48">
        <v>75.927968671369669</v>
      </c>
      <c r="AP78" s="48">
        <v>76.245519147249595</v>
      </c>
      <c r="AQ78" s="48">
        <v>76.514517163972684</v>
      </c>
      <c r="AR78" s="48">
        <v>76.748581942770329</v>
      </c>
      <c r="AS78" s="48">
        <v>77.078447799160458</v>
      </c>
      <c r="AT78" s="48">
        <v>77.425483377395338</v>
      </c>
      <c r="AU78" s="48">
        <v>77.532721541344188</v>
      </c>
      <c r="AV78" s="48">
        <v>77.590661959010419</v>
      </c>
      <c r="AW78" s="48">
        <v>78.115757597671191</v>
      </c>
      <c r="AX78" s="48">
        <v>78.272641141778962</v>
      </c>
      <c r="AY78" s="48">
        <v>78.66892324743678</v>
      </c>
      <c r="AZ78" s="48">
        <v>78.902036037535439</v>
      </c>
      <c r="BA78" s="48">
        <v>79.125498846820975</v>
      </c>
      <c r="BB78" s="48">
        <v>79.357228310647145</v>
      </c>
      <c r="BC78" s="48">
        <v>79.629426046291925</v>
      </c>
      <c r="BD78" s="48">
        <v>80.137772913296971</v>
      </c>
      <c r="BE78" s="48">
        <v>80.156888172744956</v>
      </c>
      <c r="BF78" s="48">
        <v>80.463740924924096</v>
      </c>
      <c r="BG78" s="48">
        <v>80.870447559214412</v>
      </c>
      <c r="BH78" s="48">
        <v>80.56680714159566</v>
      </c>
      <c r="BI78" s="48">
        <v>80.949864642054294</v>
      </c>
      <c r="BJ78" s="48">
        <v>80.930838644338309</v>
      </c>
      <c r="BK78" s="48">
        <v>81.034905464391457</v>
      </c>
      <c r="BL78" s="48">
        <v>81.06384681733131</v>
      </c>
      <c r="BM78" s="55">
        <f t="shared" si="1"/>
        <v>81.06384681733131</v>
      </c>
    </row>
    <row r="79" spans="1:65" x14ac:dyDescent="0.25">
      <c r="A79" s="48" t="s">
        <v>699</v>
      </c>
      <c r="B79" s="48" t="s">
        <v>698</v>
      </c>
      <c r="C79" s="48" t="s">
        <v>745</v>
      </c>
      <c r="D79" s="48" t="s">
        <v>744</v>
      </c>
      <c r="E79" s="48">
        <v>40.98057586262474</v>
      </c>
      <c r="F79" s="48">
        <v>41.505086605036247</v>
      </c>
      <c r="G79" s="48">
        <v>42.023944161656381</v>
      </c>
      <c r="H79" s="48">
        <v>42.536280394124333</v>
      </c>
      <c r="I79" s="48">
        <v>43.041926618692116</v>
      </c>
      <c r="J79" s="48">
        <v>43.540109367203996</v>
      </c>
      <c r="K79" s="48">
        <v>44.031581142827392</v>
      </c>
      <c r="L79" s="48">
        <v>44.515668578496538</v>
      </c>
      <c r="M79" s="48">
        <v>44.992835631458171</v>
      </c>
      <c r="N79" s="48">
        <v>45.462068444800202</v>
      </c>
      <c r="O79" s="48">
        <v>45.923683795030442</v>
      </c>
      <c r="P79" s="48">
        <v>46.377998160174592</v>
      </c>
      <c r="Q79" s="48">
        <v>46.823962134891119</v>
      </c>
      <c r="R79" s="48">
        <v>47.258764326749265</v>
      </c>
      <c r="S79" s="48">
        <v>47.68016094587886</v>
      </c>
      <c r="T79" s="48">
        <v>48.084110250515842</v>
      </c>
      <c r="U79" s="48">
        <v>48.465798713773154</v>
      </c>
      <c r="V79" s="48">
        <v>48.825124014528008</v>
      </c>
      <c r="W79" s="48">
        <v>49.165030685076779</v>
      </c>
      <c r="X79" s="48">
        <v>49.489324493709994</v>
      </c>
      <c r="Y79" s="48">
        <v>49.803314524499022</v>
      </c>
      <c r="Z79" s="48">
        <v>50.182368105929072</v>
      </c>
      <c r="AA79" s="48">
        <v>50.491121767662399</v>
      </c>
      <c r="AB79" s="48">
        <v>50.801285611191524</v>
      </c>
      <c r="AC79" s="48">
        <v>51.111040901889481</v>
      </c>
      <c r="AD79" s="48">
        <v>51.415319747117024</v>
      </c>
      <c r="AE79" s="48">
        <v>51.706092695457244</v>
      </c>
      <c r="AF79" s="48">
        <v>51.977151503793721</v>
      </c>
      <c r="AG79" s="48">
        <v>52.216211961092547</v>
      </c>
      <c r="AH79" s="48">
        <v>52.428638025697126</v>
      </c>
      <c r="AI79" s="48">
        <v>52.679472723993612</v>
      </c>
      <c r="AJ79" s="48">
        <v>52.840989008680715</v>
      </c>
      <c r="AK79" s="48">
        <v>52.986003277856391</v>
      </c>
      <c r="AL79" s="48">
        <v>53.125235580335939</v>
      </c>
      <c r="AM79" s="48">
        <v>53.266984836160653</v>
      </c>
      <c r="AN79" s="48">
        <v>53.418240709159043</v>
      </c>
      <c r="AO79" s="48">
        <v>53.585020505227334</v>
      </c>
      <c r="AP79" s="48">
        <v>53.771281276012949</v>
      </c>
      <c r="AQ79" s="48">
        <v>53.978119279960325</v>
      </c>
      <c r="AR79" s="48">
        <v>54.216278578161884</v>
      </c>
      <c r="AS79" s="48">
        <v>54.497800617771489</v>
      </c>
      <c r="AT79" s="48">
        <v>54.830206502697727</v>
      </c>
      <c r="AU79" s="48">
        <v>55.211991086924364</v>
      </c>
      <c r="AV79" s="48">
        <v>55.638424354645011</v>
      </c>
      <c r="AW79" s="48">
        <v>56.102803956133315</v>
      </c>
      <c r="AX79" s="48">
        <v>56.596620196478185</v>
      </c>
      <c r="AY79" s="48">
        <v>57.11004197127891</v>
      </c>
      <c r="AZ79" s="48">
        <v>57.630119901520644</v>
      </c>
      <c r="BA79" s="48">
        <v>58.145183130204529</v>
      </c>
      <c r="BB79" s="48">
        <v>58.644540175692875</v>
      </c>
      <c r="BC79" s="48">
        <v>59.120581018672837</v>
      </c>
      <c r="BD79" s="48">
        <v>59.576622014987748</v>
      </c>
      <c r="BE79" s="48">
        <v>60.016244523342657</v>
      </c>
      <c r="BF79" s="48">
        <v>60.440072852570104</v>
      </c>
      <c r="BG79" s="48">
        <v>60.843464763071204</v>
      </c>
      <c r="BH79" s="48">
        <v>61.221046562511816</v>
      </c>
      <c r="BI79" s="48">
        <v>61.570307918327451</v>
      </c>
      <c r="BJ79" s="48">
        <v>61.892848003862937</v>
      </c>
      <c r="BK79" s="48">
        <v>62.194249042537479</v>
      </c>
      <c r="BL79" s="48">
        <v>62.480088340481998</v>
      </c>
      <c r="BM79" s="55">
        <f t="shared" si="1"/>
        <v>62.480088340481998</v>
      </c>
    </row>
    <row r="80" spans="1:65" x14ac:dyDescent="0.25">
      <c r="A80" s="48" t="s">
        <v>263</v>
      </c>
      <c r="B80" s="48" t="s">
        <v>466</v>
      </c>
      <c r="C80" s="48" t="s">
        <v>745</v>
      </c>
      <c r="D80" s="48" t="s">
        <v>744</v>
      </c>
      <c r="E80" s="48">
        <v>68.819756097560983</v>
      </c>
      <c r="F80" s="48">
        <v>68.844146341463414</v>
      </c>
      <c r="G80" s="48">
        <v>68.577804878048781</v>
      </c>
      <c r="H80" s="48">
        <v>69.012682926829271</v>
      </c>
      <c r="I80" s="48">
        <v>69.220975609756096</v>
      </c>
      <c r="J80" s="48">
        <v>68.977804878048772</v>
      </c>
      <c r="K80" s="48">
        <v>69.477073170731714</v>
      </c>
      <c r="L80" s="48">
        <v>69.666585365853678</v>
      </c>
      <c r="M80" s="48">
        <v>69.616341463414642</v>
      </c>
      <c r="N80" s="48">
        <v>69.503414634146353</v>
      </c>
      <c r="O80" s="48">
        <v>70.179512195121958</v>
      </c>
      <c r="P80" s="48">
        <v>70.017560975609769</v>
      </c>
      <c r="Q80" s="48">
        <v>70.707317073170728</v>
      </c>
      <c r="R80" s="48">
        <v>71.223658536585376</v>
      </c>
      <c r="S80" s="48">
        <v>71.134878048780493</v>
      </c>
      <c r="T80" s="48">
        <v>71.673658536585378</v>
      </c>
      <c r="U80" s="48">
        <v>71.812926829268292</v>
      </c>
      <c r="V80" s="48">
        <v>72.350243902439018</v>
      </c>
      <c r="W80" s="48">
        <v>72.89707317073173</v>
      </c>
      <c r="X80" s="48">
        <v>73.155365853658552</v>
      </c>
      <c r="Y80" s="48">
        <v>73.44</v>
      </c>
      <c r="Z80" s="48">
        <v>73.746585365853662</v>
      </c>
      <c r="AA80" s="48">
        <v>74.298048780487818</v>
      </c>
      <c r="AB80" s="48">
        <v>74.2009756097561</v>
      </c>
      <c r="AC80" s="48">
        <v>74.519024390243914</v>
      </c>
      <c r="AD80" s="48">
        <v>74.222926829268303</v>
      </c>
      <c r="AE80" s="48">
        <v>74.56</v>
      </c>
      <c r="AF80" s="48">
        <v>74.591951219512197</v>
      </c>
      <c r="AG80" s="48">
        <v>74.577073170731708</v>
      </c>
      <c r="AH80" s="48">
        <v>74.792195121951238</v>
      </c>
      <c r="AI80" s="48">
        <v>74.813170731707316</v>
      </c>
      <c r="AJ80" s="48">
        <v>75.227560975609762</v>
      </c>
      <c r="AK80" s="48">
        <v>75.455365853658549</v>
      </c>
      <c r="AL80" s="48">
        <v>75.705121951219525</v>
      </c>
      <c r="AM80" s="48">
        <v>76.395609756097556</v>
      </c>
      <c r="AN80" s="48">
        <v>76.409512195121962</v>
      </c>
      <c r="AO80" s="48">
        <v>76.69341463414635</v>
      </c>
      <c r="AP80" s="48">
        <v>76.878536585365865</v>
      </c>
      <c r="AQ80" s="48">
        <v>77.090731707317076</v>
      </c>
      <c r="AR80" s="48">
        <v>77.291219512195127</v>
      </c>
      <c r="AS80" s="48">
        <v>77.465853658536602</v>
      </c>
      <c r="AT80" s="48">
        <v>77.965853658536588</v>
      </c>
      <c r="AU80" s="48">
        <v>78.119512195121956</v>
      </c>
      <c r="AV80" s="48">
        <v>78.368292682926835</v>
      </c>
      <c r="AW80" s="48">
        <v>78.714634146341481</v>
      </c>
      <c r="AX80" s="48">
        <v>78.817073170731703</v>
      </c>
      <c r="AY80" s="48">
        <v>79.214634146341467</v>
      </c>
      <c r="AZ80" s="48">
        <v>79.263414634146358</v>
      </c>
      <c r="BA80" s="48">
        <v>79.568292682926838</v>
      </c>
      <c r="BB80" s="48">
        <v>79.719512195121965</v>
      </c>
      <c r="BC80" s="48">
        <v>79.870731707317091</v>
      </c>
      <c r="BD80" s="48">
        <v>80.470731707317086</v>
      </c>
      <c r="BE80" s="48">
        <v>80.626829268292695</v>
      </c>
      <c r="BF80" s="48">
        <v>80.975609756097569</v>
      </c>
      <c r="BG80" s="48">
        <v>81.180487804878069</v>
      </c>
      <c r="BH80" s="48">
        <v>81.480487804878067</v>
      </c>
      <c r="BI80" s="48">
        <v>81.429268292682934</v>
      </c>
      <c r="BJ80" s="48">
        <v>81.631707317073193</v>
      </c>
      <c r="BK80" s="48">
        <v>81.734146341463429</v>
      </c>
      <c r="BL80" s="48">
        <v>81.785365853658561</v>
      </c>
      <c r="BM80" s="55">
        <f t="shared" si="1"/>
        <v>81.785365853658561</v>
      </c>
    </row>
    <row r="81" spans="1:65" x14ac:dyDescent="0.25">
      <c r="A81" s="48" t="s">
        <v>234</v>
      </c>
      <c r="B81" s="48" t="s">
        <v>465</v>
      </c>
      <c r="C81" s="48" t="s">
        <v>745</v>
      </c>
      <c r="D81" s="48" t="s">
        <v>744</v>
      </c>
      <c r="E81" s="48">
        <v>60.811</v>
      </c>
      <c r="F81" s="48">
        <v>61.171999999999997</v>
      </c>
      <c r="G81" s="48">
        <v>61.478000000000002</v>
      </c>
      <c r="H81" s="48">
        <v>61.741</v>
      </c>
      <c r="I81" s="48">
        <v>61.966999999999999</v>
      </c>
      <c r="J81" s="48">
        <v>62.156999999999996</v>
      </c>
      <c r="K81" s="48">
        <v>62.302</v>
      </c>
      <c r="L81" s="48">
        <v>62.401000000000003</v>
      </c>
      <c r="M81" s="48">
        <v>62.456000000000003</v>
      </c>
      <c r="N81" s="48">
        <v>62.481000000000002</v>
      </c>
      <c r="O81" s="48">
        <v>62.491999999999997</v>
      </c>
      <c r="P81" s="48">
        <v>62.512</v>
      </c>
      <c r="Q81" s="48">
        <v>62.555</v>
      </c>
      <c r="R81" s="48">
        <v>62.633000000000003</v>
      </c>
      <c r="S81" s="48">
        <v>62.752000000000002</v>
      </c>
      <c r="T81" s="48">
        <v>62.912999999999997</v>
      </c>
      <c r="U81" s="48">
        <v>63.11</v>
      </c>
      <c r="V81" s="48">
        <v>63.326999999999998</v>
      </c>
      <c r="W81" s="48">
        <v>63.552</v>
      </c>
      <c r="X81" s="48">
        <v>63.776000000000003</v>
      </c>
      <c r="Y81" s="48">
        <v>63.997</v>
      </c>
      <c r="Z81" s="48">
        <v>64.216999999999999</v>
      </c>
      <c r="AA81" s="48">
        <v>64.436000000000007</v>
      </c>
      <c r="AB81" s="48">
        <v>64.650999999999996</v>
      </c>
      <c r="AC81" s="48">
        <v>64.856999999999999</v>
      </c>
      <c r="AD81" s="48">
        <v>65.040999999999997</v>
      </c>
      <c r="AE81" s="48">
        <v>65.19</v>
      </c>
      <c r="AF81" s="48">
        <v>65.299000000000007</v>
      </c>
      <c r="AG81" s="48">
        <v>65.364999999999995</v>
      </c>
      <c r="AH81" s="48">
        <v>65.391000000000005</v>
      </c>
      <c r="AI81" s="48">
        <v>65.379000000000005</v>
      </c>
      <c r="AJ81" s="48">
        <v>65.335999999999999</v>
      </c>
      <c r="AK81" s="48">
        <v>65.278000000000006</v>
      </c>
      <c r="AL81" s="48">
        <v>65.218000000000004</v>
      </c>
      <c r="AM81" s="48">
        <v>65.17</v>
      </c>
      <c r="AN81" s="48">
        <v>65.150000000000006</v>
      </c>
      <c r="AO81" s="48">
        <v>65.174999999999997</v>
      </c>
      <c r="AP81" s="48">
        <v>65.245999999999995</v>
      </c>
      <c r="AQ81" s="48">
        <v>65.36</v>
      </c>
      <c r="AR81" s="48">
        <v>65.512</v>
      </c>
      <c r="AS81" s="48">
        <v>65.686999999999998</v>
      </c>
      <c r="AT81" s="48">
        <v>65.863</v>
      </c>
      <c r="AU81" s="48">
        <v>66.022000000000006</v>
      </c>
      <c r="AV81" s="48">
        <v>66.152000000000001</v>
      </c>
      <c r="AW81" s="48">
        <v>66.247</v>
      </c>
      <c r="AX81" s="48">
        <v>66.313000000000002</v>
      </c>
      <c r="AY81" s="48">
        <v>66.361999999999995</v>
      </c>
      <c r="AZ81" s="48">
        <v>66.412999999999997</v>
      </c>
      <c r="BA81" s="48">
        <v>66.477000000000004</v>
      </c>
      <c r="BB81" s="48">
        <v>66.558999999999997</v>
      </c>
      <c r="BC81" s="48">
        <v>66.655000000000001</v>
      </c>
      <c r="BD81" s="48">
        <v>66.759</v>
      </c>
      <c r="BE81" s="48">
        <v>66.858999999999995</v>
      </c>
      <c r="BF81" s="48">
        <v>66.95</v>
      </c>
      <c r="BG81" s="48">
        <v>67.03</v>
      </c>
      <c r="BH81" s="48">
        <v>67.102999999999994</v>
      </c>
      <c r="BI81" s="48">
        <v>67.174999999999997</v>
      </c>
      <c r="BJ81" s="48">
        <v>67.251999999999995</v>
      </c>
      <c r="BK81" s="48">
        <v>67.340999999999994</v>
      </c>
      <c r="BL81" s="48">
        <v>67.444000000000003</v>
      </c>
      <c r="BM81" s="55">
        <f t="shared" si="1"/>
        <v>67.444000000000003</v>
      </c>
    </row>
    <row r="82" spans="1:65" x14ac:dyDescent="0.25">
      <c r="A82" s="48" t="s">
        <v>287</v>
      </c>
      <c r="B82" s="48" t="s">
        <v>464</v>
      </c>
      <c r="C82" s="48" t="s">
        <v>745</v>
      </c>
      <c r="D82" s="48" t="s">
        <v>744</v>
      </c>
      <c r="E82" s="48">
        <v>69.868292682926835</v>
      </c>
      <c r="F82" s="48">
        <v>70.117073170731715</v>
      </c>
      <c r="G82" s="48">
        <v>70.314634146341476</v>
      </c>
      <c r="H82" s="48">
        <v>70.514634146341479</v>
      </c>
      <c r="I82" s="48">
        <v>70.663414634146349</v>
      </c>
      <c r="J82" s="48">
        <v>70.812195121951234</v>
      </c>
      <c r="K82" s="48">
        <v>70.960975609756119</v>
      </c>
      <c r="L82" s="48">
        <v>71.160975609756107</v>
      </c>
      <c r="M82" s="48">
        <v>71.309756097560978</v>
      </c>
      <c r="N82" s="48">
        <v>71.458536585365863</v>
      </c>
      <c r="O82" s="48">
        <v>71.658536585365866</v>
      </c>
      <c r="P82" s="48">
        <v>71.907317073170731</v>
      </c>
      <c r="Q82" s="48">
        <v>72.107317073170734</v>
      </c>
      <c r="R82" s="48">
        <v>72.356097560975613</v>
      </c>
      <c r="S82" s="48">
        <v>72.604878048780478</v>
      </c>
      <c r="T82" s="48">
        <v>72.853658536585385</v>
      </c>
      <c r="U82" s="48">
        <v>73.10243902439025</v>
      </c>
      <c r="V82" s="48">
        <v>73.351219512195129</v>
      </c>
      <c r="W82" s="48">
        <v>73.60243902439025</v>
      </c>
      <c r="X82" s="48">
        <v>73.851219512195129</v>
      </c>
      <c r="Y82" s="48">
        <v>74.051219512195132</v>
      </c>
      <c r="Z82" s="48">
        <v>74.3</v>
      </c>
      <c r="AA82" s="48">
        <v>74.5</v>
      </c>
      <c r="AB82" s="48">
        <v>74.8</v>
      </c>
      <c r="AC82" s="48">
        <v>75</v>
      </c>
      <c r="AD82" s="48">
        <v>75.3</v>
      </c>
      <c r="AE82" s="48">
        <v>75.599999999999994</v>
      </c>
      <c r="AF82" s="48">
        <v>75.8</v>
      </c>
      <c r="AG82" s="48">
        <v>76.099999999999994</v>
      </c>
      <c r="AH82" s="48">
        <v>76.348780487804873</v>
      </c>
      <c r="AI82" s="48">
        <v>76.599999999999994</v>
      </c>
      <c r="AJ82" s="48">
        <v>76.848780487804888</v>
      </c>
      <c r="AK82" s="48">
        <v>77.099999999999994</v>
      </c>
      <c r="AL82" s="48">
        <v>77.3</v>
      </c>
      <c r="AM82" s="48">
        <v>77.648780487804885</v>
      </c>
      <c r="AN82" s="48">
        <v>77.751219512195121</v>
      </c>
      <c r="AO82" s="48">
        <v>77.95365853658538</v>
      </c>
      <c r="AP82" s="48">
        <v>78.304878048780495</v>
      </c>
      <c r="AQ82" s="48">
        <v>78.604878048780492</v>
      </c>
      <c r="AR82" s="48">
        <v>78.756097560975604</v>
      </c>
      <c r="AS82" s="48">
        <v>79.056097560975616</v>
      </c>
      <c r="AT82" s="48">
        <v>79.158536585365866</v>
      </c>
      <c r="AU82" s="48">
        <v>79.260975609756116</v>
      </c>
      <c r="AV82" s="48">
        <v>79.114634146341473</v>
      </c>
      <c r="AW82" s="48">
        <v>80.163414634146349</v>
      </c>
      <c r="AX82" s="48">
        <v>80.163414634146349</v>
      </c>
      <c r="AY82" s="48">
        <v>80.812195121951234</v>
      </c>
      <c r="AZ82" s="48">
        <v>81.112195121951231</v>
      </c>
      <c r="BA82" s="48">
        <v>81.214634146341481</v>
      </c>
      <c r="BB82" s="48">
        <v>81.41463414634147</v>
      </c>
      <c r="BC82" s="48">
        <v>81.663414634146349</v>
      </c>
      <c r="BD82" s="48">
        <v>82.114634146341473</v>
      </c>
      <c r="BE82" s="48">
        <v>81.968292682926844</v>
      </c>
      <c r="BF82" s="48">
        <v>82.219512195121965</v>
      </c>
      <c r="BG82" s="48">
        <v>82.719512195121951</v>
      </c>
      <c r="BH82" s="48">
        <v>82.321951219512201</v>
      </c>
      <c r="BI82" s="48">
        <v>82.573170731707322</v>
      </c>
      <c r="BJ82" s="48">
        <v>82.575609756097563</v>
      </c>
      <c r="BK82" s="48">
        <v>82.724390243902448</v>
      </c>
      <c r="BL82" s="48">
        <v>82.578048780487805</v>
      </c>
      <c r="BM82" s="55">
        <f t="shared" si="1"/>
        <v>82.578048780487805</v>
      </c>
    </row>
    <row r="83" spans="1:65" x14ac:dyDescent="0.25">
      <c r="A83" s="48" t="s">
        <v>697</v>
      </c>
      <c r="B83" s="48" t="s">
        <v>596</v>
      </c>
      <c r="C83" s="48" t="s">
        <v>745</v>
      </c>
      <c r="D83" s="48" t="s">
        <v>744</v>
      </c>
      <c r="R83" s="48">
        <v>74.497560975609773</v>
      </c>
      <c r="W83" s="48">
        <v>75.98536585365855</v>
      </c>
      <c r="AE83" s="48">
        <v>75.214634146341467</v>
      </c>
      <c r="AF83" s="48">
        <v>75.465853658536588</v>
      </c>
      <c r="AG83" s="48">
        <v>75.714634146341467</v>
      </c>
      <c r="AH83" s="48">
        <v>75.91463414634147</v>
      </c>
      <c r="AI83" s="48">
        <v>76.165853658536591</v>
      </c>
      <c r="AJ83" s="48">
        <v>76.41463414634147</v>
      </c>
      <c r="AK83" s="48">
        <v>76.614634146341473</v>
      </c>
      <c r="AL83" s="48">
        <v>76.865853658536579</v>
      </c>
      <c r="AM83" s="48">
        <v>77.1170731707317</v>
      </c>
      <c r="AN83" s="48">
        <v>77.368292682926835</v>
      </c>
      <c r="AO83" s="48">
        <v>77.57073170731708</v>
      </c>
      <c r="AP83" s="48">
        <v>77.824390243902457</v>
      </c>
      <c r="AQ83" s="48">
        <v>78.026829268292687</v>
      </c>
      <c r="AR83" s="48">
        <v>78.280487804878064</v>
      </c>
      <c r="AS83" s="48">
        <v>78.434146341463432</v>
      </c>
      <c r="AT83" s="48">
        <v>78.636585365853662</v>
      </c>
      <c r="AU83" s="48">
        <v>78.839024390243907</v>
      </c>
      <c r="AV83" s="48">
        <v>78.990243902439033</v>
      </c>
      <c r="AW83" s="48">
        <v>79.190243902439036</v>
      </c>
      <c r="AX83" s="48">
        <v>79.441463414634157</v>
      </c>
      <c r="AY83" s="48">
        <v>79.690243902439036</v>
      </c>
      <c r="AZ83" s="48">
        <v>79.941463414634157</v>
      </c>
      <c r="BA83" s="48">
        <v>80.139024390243918</v>
      </c>
      <c r="BB83" s="48">
        <v>80.387804878048797</v>
      </c>
      <c r="BC83" s="48">
        <v>80.639024390243904</v>
      </c>
      <c r="BD83" s="48">
        <v>80.887804878048783</v>
      </c>
      <c r="BE83" s="48">
        <v>81.090243902439042</v>
      </c>
      <c r="BF83" s="48">
        <v>81.341463414634148</v>
      </c>
      <c r="BG83" s="48">
        <v>81.592682926829269</v>
      </c>
      <c r="BH83" s="48">
        <v>81.843902439024404</v>
      </c>
      <c r="BI83" s="48">
        <v>82.043902439024393</v>
      </c>
      <c r="BJ83" s="48">
        <v>82.295121951219514</v>
      </c>
      <c r="BK83" s="48">
        <v>82.495121951219531</v>
      </c>
      <c r="BL83" s="48">
        <v>82.746341463414637</v>
      </c>
      <c r="BM83" s="55">
        <f t="shared" si="1"/>
        <v>82.746341463414637</v>
      </c>
    </row>
    <row r="84" spans="1:65" x14ac:dyDescent="0.25">
      <c r="A84" s="48" t="s">
        <v>572</v>
      </c>
      <c r="B84" s="48" t="s">
        <v>573</v>
      </c>
      <c r="C84" s="48" t="s">
        <v>745</v>
      </c>
      <c r="D84" s="48" t="s">
        <v>744</v>
      </c>
      <c r="E84" s="48">
        <v>54.512999999999998</v>
      </c>
      <c r="F84" s="48">
        <v>54.954000000000001</v>
      </c>
      <c r="G84" s="48">
        <v>55.396000000000001</v>
      </c>
      <c r="H84" s="48">
        <v>55.838000000000001</v>
      </c>
      <c r="I84" s="48">
        <v>56.279000000000003</v>
      </c>
      <c r="J84" s="48">
        <v>56.716999999999999</v>
      </c>
      <c r="K84" s="48">
        <v>57.152999999999999</v>
      </c>
      <c r="L84" s="48">
        <v>57.585000000000001</v>
      </c>
      <c r="M84" s="48">
        <v>58.012</v>
      </c>
      <c r="N84" s="48">
        <v>58.433999999999997</v>
      </c>
      <c r="O84" s="48">
        <v>58.850999999999999</v>
      </c>
      <c r="P84" s="48">
        <v>59.265000000000001</v>
      </c>
      <c r="Q84" s="48">
        <v>59.674999999999997</v>
      </c>
      <c r="R84" s="48">
        <v>60.079000000000001</v>
      </c>
      <c r="S84" s="48">
        <v>60.472999999999999</v>
      </c>
      <c r="T84" s="48">
        <v>60.85</v>
      </c>
      <c r="U84" s="48">
        <v>61.206000000000003</v>
      </c>
      <c r="V84" s="48">
        <v>61.534999999999997</v>
      </c>
      <c r="W84" s="48">
        <v>61.834000000000003</v>
      </c>
      <c r="X84" s="48">
        <v>62.1</v>
      </c>
      <c r="Y84" s="48">
        <v>62.331000000000003</v>
      </c>
      <c r="Z84" s="48">
        <v>62.527999999999999</v>
      </c>
      <c r="AA84" s="48">
        <v>62.692999999999998</v>
      </c>
      <c r="AB84" s="48">
        <v>62.834000000000003</v>
      </c>
      <c r="AC84" s="48">
        <v>62.954999999999998</v>
      </c>
      <c r="AD84" s="48">
        <v>63.064</v>
      </c>
      <c r="AE84" s="48">
        <v>63.168999999999997</v>
      </c>
      <c r="AF84" s="48">
        <v>63.273000000000003</v>
      </c>
      <c r="AG84" s="48">
        <v>63.38</v>
      </c>
      <c r="AH84" s="48">
        <v>63.491999999999997</v>
      </c>
      <c r="AI84" s="48">
        <v>63.604999999999997</v>
      </c>
      <c r="AJ84" s="48">
        <v>63.715000000000003</v>
      </c>
      <c r="AK84" s="48">
        <v>63.814</v>
      </c>
      <c r="AL84" s="48">
        <v>63.901000000000003</v>
      </c>
      <c r="AM84" s="48">
        <v>63.978000000000002</v>
      </c>
      <c r="AN84" s="48">
        <v>64.049000000000007</v>
      </c>
      <c r="AO84" s="48">
        <v>64.120999999999995</v>
      </c>
      <c r="AP84" s="48">
        <v>64.201999999999998</v>
      </c>
      <c r="AQ84" s="48">
        <v>64.298000000000002</v>
      </c>
      <c r="AR84" s="48">
        <v>64.412999999999997</v>
      </c>
      <c r="AS84" s="48">
        <v>64.55</v>
      </c>
      <c r="AT84" s="48">
        <v>64.709999999999994</v>
      </c>
      <c r="AU84" s="48">
        <v>64.888000000000005</v>
      </c>
      <c r="AV84" s="48">
        <v>65.08</v>
      </c>
      <c r="AW84" s="48">
        <v>65.281999999999996</v>
      </c>
      <c r="AX84" s="48">
        <v>65.489000000000004</v>
      </c>
      <c r="AY84" s="48">
        <v>65.697000000000003</v>
      </c>
      <c r="AZ84" s="48">
        <v>65.900999999999996</v>
      </c>
      <c r="BA84" s="48">
        <v>66.099000000000004</v>
      </c>
      <c r="BB84" s="48">
        <v>66.290000000000006</v>
      </c>
      <c r="BC84" s="48">
        <v>66.471000000000004</v>
      </c>
      <c r="BD84" s="48">
        <v>66.646000000000001</v>
      </c>
      <c r="BE84" s="48">
        <v>66.816999999999993</v>
      </c>
      <c r="BF84" s="48">
        <v>66.986000000000004</v>
      </c>
      <c r="BG84" s="48">
        <v>67.152000000000001</v>
      </c>
      <c r="BH84" s="48">
        <v>67.314999999999998</v>
      </c>
      <c r="BI84" s="48">
        <v>67.471000000000004</v>
      </c>
      <c r="BJ84" s="48">
        <v>67.617999999999995</v>
      </c>
      <c r="BK84" s="48">
        <v>67.754999999999995</v>
      </c>
      <c r="BL84" s="48">
        <v>67.882999999999996</v>
      </c>
      <c r="BM84" s="55">
        <f t="shared" si="1"/>
        <v>67.882999999999996</v>
      </c>
    </row>
    <row r="85" spans="1:65" x14ac:dyDescent="0.25">
      <c r="A85" s="48" t="s">
        <v>101</v>
      </c>
      <c r="B85" s="48" t="s">
        <v>463</v>
      </c>
      <c r="C85" s="48" t="s">
        <v>745</v>
      </c>
      <c r="D85" s="48" t="s">
        <v>744</v>
      </c>
      <c r="E85" s="48">
        <v>39.694000000000003</v>
      </c>
      <c r="F85" s="48">
        <v>40.082000000000001</v>
      </c>
      <c r="G85" s="48">
        <v>40.56</v>
      </c>
      <c r="H85" s="48">
        <v>41.149000000000001</v>
      </c>
      <c r="I85" s="48">
        <v>41.848999999999997</v>
      </c>
      <c r="J85" s="48">
        <v>42.651000000000003</v>
      </c>
      <c r="K85" s="48">
        <v>43.527999999999999</v>
      </c>
      <c r="L85" s="48">
        <v>44.442</v>
      </c>
      <c r="M85" s="48">
        <v>45.356999999999999</v>
      </c>
      <c r="N85" s="48">
        <v>46.255000000000003</v>
      </c>
      <c r="O85" s="48">
        <v>47.125</v>
      </c>
      <c r="P85" s="48">
        <v>47.966999999999999</v>
      </c>
      <c r="Q85" s="48">
        <v>48.792999999999999</v>
      </c>
      <c r="R85" s="48">
        <v>49.612000000000002</v>
      </c>
      <c r="S85" s="48">
        <v>50.424999999999997</v>
      </c>
      <c r="T85" s="48">
        <v>51.234000000000002</v>
      </c>
      <c r="U85" s="48">
        <v>52.040999999999997</v>
      </c>
      <c r="V85" s="48">
        <v>52.847999999999999</v>
      </c>
      <c r="W85" s="48">
        <v>53.652000000000001</v>
      </c>
      <c r="X85" s="48">
        <v>54.451999999999998</v>
      </c>
      <c r="Y85" s="48">
        <v>55.252000000000002</v>
      </c>
      <c r="Z85" s="48">
        <v>56.061</v>
      </c>
      <c r="AA85" s="48">
        <v>56.872999999999998</v>
      </c>
      <c r="AB85" s="48">
        <v>57.673999999999999</v>
      </c>
      <c r="AC85" s="48">
        <v>58.444000000000003</v>
      </c>
      <c r="AD85" s="48">
        <v>59.152999999999999</v>
      </c>
      <c r="AE85" s="48">
        <v>59.767000000000003</v>
      </c>
      <c r="AF85" s="48">
        <v>60.265999999999998</v>
      </c>
      <c r="AG85" s="48">
        <v>60.633000000000003</v>
      </c>
      <c r="AH85" s="48">
        <v>60.865000000000002</v>
      </c>
      <c r="AI85" s="48">
        <v>60.965000000000003</v>
      </c>
      <c r="AJ85" s="48">
        <v>60.944000000000003</v>
      </c>
      <c r="AK85" s="48">
        <v>60.832999999999998</v>
      </c>
      <c r="AL85" s="48">
        <v>60.658999999999999</v>
      </c>
      <c r="AM85" s="48">
        <v>60.439</v>
      </c>
      <c r="AN85" s="48">
        <v>60.174999999999997</v>
      </c>
      <c r="AO85" s="48">
        <v>59.853999999999999</v>
      </c>
      <c r="AP85" s="48">
        <v>59.478999999999999</v>
      </c>
      <c r="AQ85" s="48">
        <v>59.066000000000003</v>
      </c>
      <c r="AR85" s="48">
        <v>58.646000000000001</v>
      </c>
      <c r="AS85" s="48">
        <v>58.264000000000003</v>
      </c>
      <c r="AT85" s="48">
        <v>57.968000000000004</v>
      </c>
      <c r="AU85" s="48">
        <v>57.790999999999997</v>
      </c>
      <c r="AV85" s="48">
        <v>57.759</v>
      </c>
      <c r="AW85" s="48">
        <v>57.884999999999998</v>
      </c>
      <c r="AX85" s="48">
        <v>58.180999999999997</v>
      </c>
      <c r="AY85" s="48">
        <v>58.640999999999998</v>
      </c>
      <c r="AZ85" s="48">
        <v>59.228999999999999</v>
      </c>
      <c r="BA85" s="48">
        <v>59.904000000000003</v>
      </c>
      <c r="BB85" s="48">
        <v>60.637</v>
      </c>
      <c r="BC85" s="48">
        <v>61.4</v>
      </c>
      <c r="BD85" s="48">
        <v>62.167999999999999</v>
      </c>
      <c r="BE85" s="48">
        <v>62.923999999999999</v>
      </c>
      <c r="BF85" s="48">
        <v>63.648000000000003</v>
      </c>
      <c r="BG85" s="48">
        <v>64.317999999999998</v>
      </c>
      <c r="BH85" s="48">
        <v>64.912999999999997</v>
      </c>
      <c r="BI85" s="48">
        <v>65.418000000000006</v>
      </c>
      <c r="BJ85" s="48">
        <v>65.838999999999999</v>
      </c>
      <c r="BK85" s="48">
        <v>66.186999999999998</v>
      </c>
      <c r="BL85" s="48">
        <v>66.466999999999999</v>
      </c>
      <c r="BM85" s="55">
        <f t="shared" si="1"/>
        <v>66.466999999999999</v>
      </c>
    </row>
    <row r="86" spans="1:65" x14ac:dyDescent="0.25">
      <c r="A86" s="48" t="s">
        <v>270</v>
      </c>
      <c r="B86" s="48" t="s">
        <v>462</v>
      </c>
      <c r="C86" s="48" t="s">
        <v>745</v>
      </c>
      <c r="D86" s="48" t="s">
        <v>744</v>
      </c>
      <c r="E86" s="48">
        <v>71.126829268292695</v>
      </c>
      <c r="F86" s="48">
        <v>70.878048780487816</v>
      </c>
      <c r="G86" s="48">
        <v>70.926829268292693</v>
      </c>
      <c r="H86" s="48">
        <v>70.826829268292698</v>
      </c>
      <c r="I86" s="48">
        <v>71.62439024390244</v>
      </c>
      <c r="J86" s="48">
        <v>71.62439024390244</v>
      </c>
      <c r="K86" s="48">
        <v>71.573170731707322</v>
      </c>
      <c r="L86" s="48">
        <v>72.12439024390244</v>
      </c>
      <c r="M86" s="48">
        <v>71.724390243902462</v>
      </c>
      <c r="N86" s="48">
        <v>71.721951219512206</v>
      </c>
      <c r="O86" s="48">
        <v>71.973170731707327</v>
      </c>
      <c r="P86" s="48">
        <v>72.273170731707339</v>
      </c>
      <c r="Q86" s="48">
        <v>72.12439024390244</v>
      </c>
      <c r="R86" s="48">
        <v>72.324390243902442</v>
      </c>
      <c r="S86" s="48">
        <v>72.524390243902445</v>
      </c>
      <c r="T86" s="48">
        <v>72.724390243902448</v>
      </c>
      <c r="U86" s="48">
        <v>72.775609756097566</v>
      </c>
      <c r="V86" s="48">
        <v>73.224390243902448</v>
      </c>
      <c r="W86" s="48">
        <v>73.175609756097558</v>
      </c>
      <c r="X86" s="48">
        <v>73.275609756097566</v>
      </c>
      <c r="Y86" s="48">
        <v>73.675609756097572</v>
      </c>
      <c r="Z86" s="48">
        <v>74.026829268292687</v>
      </c>
      <c r="AA86" s="48">
        <v>74.178048780487813</v>
      </c>
      <c r="AB86" s="48">
        <v>74.378048780487816</v>
      </c>
      <c r="AC86" s="48">
        <v>74.778048780487822</v>
      </c>
      <c r="AD86" s="48">
        <v>74.629268292682937</v>
      </c>
      <c r="AE86" s="48">
        <v>74.929268292682949</v>
      </c>
      <c r="AF86" s="48">
        <v>75.280487804878049</v>
      </c>
      <c r="AG86" s="48">
        <v>75.380487804878058</v>
      </c>
      <c r="AH86" s="48">
        <v>75.582926829268317</v>
      </c>
      <c r="AI86" s="48">
        <v>75.880487804878058</v>
      </c>
      <c r="AJ86" s="48">
        <v>76.082926829268317</v>
      </c>
      <c r="AK86" s="48">
        <v>76.434146341463418</v>
      </c>
      <c r="AL86" s="48">
        <v>76.385365853658527</v>
      </c>
      <c r="AM86" s="48">
        <v>76.885365853658541</v>
      </c>
      <c r="AN86" s="48">
        <v>76.836585365853665</v>
      </c>
      <c r="AO86" s="48">
        <v>77.087804878048786</v>
      </c>
      <c r="AP86" s="48">
        <v>77.210975609756119</v>
      </c>
      <c r="AQ86" s="48">
        <v>77.190243902439036</v>
      </c>
      <c r="AR86" s="48">
        <v>77.390243902439039</v>
      </c>
      <c r="AS86" s="48">
        <v>77.741463414634154</v>
      </c>
      <c r="AT86" s="48">
        <v>77.992682926829275</v>
      </c>
      <c r="AU86" s="48">
        <v>78.143902439024387</v>
      </c>
      <c r="AV86" s="48">
        <v>78.44634146341464</v>
      </c>
      <c r="AW86" s="48">
        <v>78.746341463414637</v>
      </c>
      <c r="AX86" s="48">
        <v>79.048780487804891</v>
      </c>
      <c r="AY86" s="48">
        <v>79.248780487804893</v>
      </c>
      <c r="AZ86" s="48">
        <v>79.448780487804882</v>
      </c>
      <c r="BA86" s="48">
        <v>79.599999999999994</v>
      </c>
      <c r="BB86" s="48">
        <v>80.051219512195118</v>
      </c>
      <c r="BC86" s="48">
        <v>80.402439024390247</v>
      </c>
      <c r="BD86" s="48">
        <v>80.951219512195124</v>
      </c>
      <c r="BE86" s="48">
        <v>80.904878048780489</v>
      </c>
      <c r="BF86" s="48">
        <v>81.004878048780498</v>
      </c>
      <c r="BG86" s="48">
        <v>81.304878048780495</v>
      </c>
      <c r="BH86" s="48">
        <v>80.956097560975621</v>
      </c>
      <c r="BI86" s="48">
        <v>81.156097560975624</v>
      </c>
      <c r="BJ86" s="48">
        <v>81.256097560975604</v>
      </c>
      <c r="BK86" s="48">
        <v>81.256097560975604</v>
      </c>
      <c r="BL86" s="48">
        <v>81.2048780487805</v>
      </c>
      <c r="BM86" s="55">
        <f t="shared" si="1"/>
        <v>81.2048780487805</v>
      </c>
    </row>
    <row r="87" spans="1:65" x14ac:dyDescent="0.25">
      <c r="A87" s="48" t="s">
        <v>139</v>
      </c>
      <c r="B87" s="48" t="s">
        <v>461</v>
      </c>
      <c r="C87" s="48" t="s">
        <v>745</v>
      </c>
      <c r="D87" s="48" t="s">
        <v>744</v>
      </c>
      <c r="E87" s="48">
        <v>63.651000000000003</v>
      </c>
      <c r="F87" s="48">
        <v>64.058000000000007</v>
      </c>
      <c r="G87" s="48">
        <v>64.468999999999994</v>
      </c>
      <c r="H87" s="48">
        <v>64.881</v>
      </c>
      <c r="I87" s="48">
        <v>65.290999999999997</v>
      </c>
      <c r="J87" s="48">
        <v>65.694000000000003</v>
      </c>
      <c r="K87" s="48">
        <v>66.084000000000003</v>
      </c>
      <c r="L87" s="48">
        <v>66.454999999999998</v>
      </c>
      <c r="M87" s="48">
        <v>66.805000000000007</v>
      </c>
      <c r="N87" s="48">
        <v>67.135999999999996</v>
      </c>
      <c r="O87" s="48">
        <v>67.451999999999998</v>
      </c>
      <c r="P87" s="48">
        <v>67.766000000000005</v>
      </c>
      <c r="Q87" s="48">
        <v>68.081999999999994</v>
      </c>
      <c r="R87" s="48">
        <v>68.400999999999996</v>
      </c>
      <c r="S87" s="48">
        <v>68.718000000000004</v>
      </c>
      <c r="T87" s="48">
        <v>69.013999999999996</v>
      </c>
      <c r="U87" s="48">
        <v>69.266000000000005</v>
      </c>
      <c r="V87" s="48">
        <v>69.460999999999999</v>
      </c>
      <c r="W87" s="48">
        <v>69.591999999999999</v>
      </c>
      <c r="X87" s="48">
        <v>69.665000000000006</v>
      </c>
      <c r="Y87" s="48">
        <v>69.7</v>
      </c>
      <c r="Z87" s="48">
        <v>69.725999999999999</v>
      </c>
      <c r="AA87" s="48">
        <v>69.768000000000001</v>
      </c>
      <c r="AB87" s="48">
        <v>69.843999999999994</v>
      </c>
      <c r="AC87" s="48">
        <v>69.953999999999994</v>
      </c>
      <c r="AD87" s="48">
        <v>70.087999999999994</v>
      </c>
      <c r="AE87" s="48">
        <v>70.225999999999999</v>
      </c>
      <c r="AF87" s="48">
        <v>70.338999999999999</v>
      </c>
      <c r="AG87" s="48">
        <v>70.406999999999996</v>
      </c>
      <c r="AH87" s="48">
        <v>70.424999999999997</v>
      </c>
      <c r="AI87" s="48">
        <v>70.385999999999996</v>
      </c>
      <c r="AJ87" s="48">
        <v>70.290000000000006</v>
      </c>
      <c r="AK87" s="48">
        <v>70.156000000000006</v>
      </c>
      <c r="AL87" s="48">
        <v>70.003</v>
      </c>
      <c r="AM87" s="48">
        <v>69.849000000000004</v>
      </c>
      <c r="AN87" s="48">
        <v>69.718000000000004</v>
      </c>
      <c r="AO87" s="48">
        <v>69.635000000000005</v>
      </c>
      <c r="AP87" s="48">
        <v>69.613</v>
      </c>
      <c r="AQ87" s="48">
        <v>69.653999999999996</v>
      </c>
      <c r="AR87" s="48">
        <v>69.756</v>
      </c>
      <c r="AS87" s="48">
        <v>69.902000000000001</v>
      </c>
      <c r="AT87" s="48">
        <v>70.064999999999998</v>
      </c>
      <c r="AU87" s="48">
        <v>70.22</v>
      </c>
      <c r="AV87" s="48">
        <v>70.349000000000004</v>
      </c>
      <c r="AW87" s="48">
        <v>70.450999999999993</v>
      </c>
      <c r="AX87" s="48">
        <v>70.537999999999997</v>
      </c>
      <c r="AY87" s="48">
        <v>70.635000000000005</v>
      </c>
      <c r="AZ87" s="48">
        <v>70.765000000000001</v>
      </c>
      <c r="BA87" s="48">
        <v>70.945999999999998</v>
      </c>
      <c r="BB87" s="48">
        <v>71.180000000000007</v>
      </c>
      <c r="BC87" s="48">
        <v>71.459999999999994</v>
      </c>
      <c r="BD87" s="48">
        <v>71.772999999999996</v>
      </c>
      <c r="BE87" s="48">
        <v>72.096999999999994</v>
      </c>
      <c r="BF87" s="48">
        <v>72.412000000000006</v>
      </c>
      <c r="BG87" s="48">
        <v>72.706999999999994</v>
      </c>
      <c r="BH87" s="48">
        <v>72.972999999999999</v>
      </c>
      <c r="BI87" s="48">
        <v>73.206999999999994</v>
      </c>
      <c r="BJ87" s="48">
        <v>73.414000000000001</v>
      </c>
      <c r="BK87" s="48">
        <v>73.599999999999994</v>
      </c>
      <c r="BL87" s="48">
        <v>73.766999999999996</v>
      </c>
      <c r="BM87" s="55">
        <f t="shared" si="1"/>
        <v>73.766999999999996</v>
      </c>
    </row>
    <row r="88" spans="1:65" x14ac:dyDescent="0.25">
      <c r="A88" s="48" t="s">
        <v>115</v>
      </c>
      <c r="B88" s="48" t="s">
        <v>460</v>
      </c>
      <c r="C88" s="48" t="s">
        <v>745</v>
      </c>
      <c r="D88" s="48" t="s">
        <v>744</v>
      </c>
      <c r="E88" s="48">
        <v>45.843000000000004</v>
      </c>
      <c r="F88" s="48">
        <v>46.279000000000003</v>
      </c>
      <c r="G88" s="48">
        <v>46.695999999999998</v>
      </c>
      <c r="H88" s="48">
        <v>47.093000000000004</v>
      </c>
      <c r="I88" s="48">
        <v>47.469000000000001</v>
      </c>
      <c r="J88" s="48">
        <v>47.823</v>
      </c>
      <c r="K88" s="48">
        <v>48.155000000000001</v>
      </c>
      <c r="L88" s="48">
        <v>48.469000000000001</v>
      </c>
      <c r="M88" s="48">
        <v>48.768000000000001</v>
      </c>
      <c r="N88" s="48">
        <v>49.057000000000002</v>
      </c>
      <c r="O88" s="48">
        <v>49.34</v>
      </c>
      <c r="P88" s="48">
        <v>49.625</v>
      </c>
      <c r="Q88" s="48">
        <v>49.911999999999999</v>
      </c>
      <c r="R88" s="48">
        <v>50.206000000000003</v>
      </c>
      <c r="S88" s="48">
        <v>50.506999999999998</v>
      </c>
      <c r="T88" s="48">
        <v>50.811</v>
      </c>
      <c r="U88" s="48">
        <v>51.113</v>
      </c>
      <c r="V88" s="48">
        <v>51.408999999999999</v>
      </c>
      <c r="W88" s="48">
        <v>51.698</v>
      </c>
      <c r="X88" s="48">
        <v>51.984000000000002</v>
      </c>
      <c r="Y88" s="48">
        <v>52.277000000000001</v>
      </c>
      <c r="Z88" s="48">
        <v>52.585000000000001</v>
      </c>
      <c r="AA88" s="48">
        <v>52.92</v>
      </c>
      <c r="AB88" s="48">
        <v>53.286000000000001</v>
      </c>
      <c r="AC88" s="48">
        <v>53.685000000000002</v>
      </c>
      <c r="AD88" s="48">
        <v>54.127000000000002</v>
      </c>
      <c r="AE88" s="48">
        <v>54.622</v>
      </c>
      <c r="AF88" s="48">
        <v>55.158999999999999</v>
      </c>
      <c r="AG88" s="48">
        <v>55.716999999999999</v>
      </c>
      <c r="AH88" s="48">
        <v>56.271000000000001</v>
      </c>
      <c r="AI88" s="48">
        <v>56.776000000000003</v>
      </c>
      <c r="AJ88" s="48">
        <v>57.182000000000002</v>
      </c>
      <c r="AK88" s="48">
        <v>57.462000000000003</v>
      </c>
      <c r="AL88" s="48">
        <v>57.604999999999997</v>
      </c>
      <c r="AM88" s="48">
        <v>57.62</v>
      </c>
      <c r="AN88" s="48">
        <v>57.527999999999999</v>
      </c>
      <c r="AO88" s="48">
        <v>57.366</v>
      </c>
      <c r="AP88" s="48">
        <v>57.186999999999998</v>
      </c>
      <c r="AQ88" s="48">
        <v>57.045000000000002</v>
      </c>
      <c r="AR88" s="48">
        <v>56.972000000000001</v>
      </c>
      <c r="AS88" s="48">
        <v>57.002000000000002</v>
      </c>
      <c r="AT88" s="48">
        <v>57.158000000000001</v>
      </c>
      <c r="AU88" s="48">
        <v>57.424999999999997</v>
      </c>
      <c r="AV88" s="48">
        <v>57.784999999999997</v>
      </c>
      <c r="AW88" s="48">
        <v>58.225000000000001</v>
      </c>
      <c r="AX88" s="48">
        <v>58.719000000000001</v>
      </c>
      <c r="AY88" s="48">
        <v>59.234000000000002</v>
      </c>
      <c r="AZ88" s="48">
        <v>59.741</v>
      </c>
      <c r="BA88" s="48">
        <v>60.216000000000001</v>
      </c>
      <c r="BB88" s="48">
        <v>60.645000000000003</v>
      </c>
      <c r="BC88" s="48">
        <v>61.03</v>
      </c>
      <c r="BD88" s="48">
        <v>61.381</v>
      </c>
      <c r="BE88" s="48">
        <v>61.72</v>
      </c>
      <c r="BF88" s="48">
        <v>62.064</v>
      </c>
      <c r="BG88" s="48">
        <v>62.415999999999997</v>
      </c>
      <c r="BH88" s="48">
        <v>62.771999999999998</v>
      </c>
      <c r="BI88" s="48">
        <v>63.124000000000002</v>
      </c>
      <c r="BJ88" s="48">
        <v>63.463000000000001</v>
      </c>
      <c r="BK88" s="48">
        <v>63.78</v>
      </c>
      <c r="BL88" s="48">
        <v>64.073999999999998</v>
      </c>
      <c r="BM88" s="55">
        <f t="shared" si="1"/>
        <v>64.073999999999998</v>
      </c>
    </row>
    <row r="89" spans="1:65" x14ac:dyDescent="0.25">
      <c r="A89" s="48" t="s">
        <v>592</v>
      </c>
      <c r="B89" s="48" t="s">
        <v>593</v>
      </c>
      <c r="C89" s="48" t="s">
        <v>745</v>
      </c>
      <c r="D89" s="48" t="s">
        <v>744</v>
      </c>
      <c r="BM89" s="55">
        <f t="shared" si="1"/>
        <v>0</v>
      </c>
    </row>
    <row r="90" spans="1:65" x14ac:dyDescent="0.25">
      <c r="A90" s="48" t="s">
        <v>116</v>
      </c>
      <c r="B90" s="48" t="s">
        <v>459</v>
      </c>
      <c r="C90" s="48" t="s">
        <v>745</v>
      </c>
      <c r="D90" s="48" t="s">
        <v>744</v>
      </c>
      <c r="E90" s="48">
        <v>34.89</v>
      </c>
      <c r="F90" s="48">
        <v>35.085999999999999</v>
      </c>
      <c r="G90" s="48">
        <v>35.265999999999998</v>
      </c>
      <c r="H90" s="48">
        <v>35.432000000000002</v>
      </c>
      <c r="I90" s="48">
        <v>35.588000000000001</v>
      </c>
      <c r="J90" s="48">
        <v>35.74</v>
      </c>
      <c r="K90" s="48">
        <v>35.89</v>
      </c>
      <c r="L90" s="48">
        <v>36.048000000000002</v>
      </c>
      <c r="M90" s="48">
        <v>36.222000000000001</v>
      </c>
      <c r="N90" s="48">
        <v>36.420999999999999</v>
      </c>
      <c r="O90" s="48">
        <v>36.655000000000001</v>
      </c>
      <c r="P90" s="48">
        <v>36.932000000000002</v>
      </c>
      <c r="Q90" s="48">
        <v>37.255000000000003</v>
      </c>
      <c r="R90" s="48">
        <v>37.624000000000002</v>
      </c>
      <c r="S90" s="48">
        <v>38.040999999999997</v>
      </c>
      <c r="T90" s="48">
        <v>38.502000000000002</v>
      </c>
      <c r="U90" s="48">
        <v>39</v>
      </c>
      <c r="V90" s="48">
        <v>39.527000000000001</v>
      </c>
      <c r="W90" s="48">
        <v>40.082000000000001</v>
      </c>
      <c r="X90" s="48">
        <v>40.667000000000002</v>
      </c>
      <c r="Y90" s="48">
        <v>41.3</v>
      </c>
      <c r="Z90" s="48">
        <v>42.002000000000002</v>
      </c>
      <c r="AA90" s="48">
        <v>42.783000000000001</v>
      </c>
      <c r="AB90" s="48">
        <v>43.64</v>
      </c>
      <c r="AC90" s="48">
        <v>44.558</v>
      </c>
      <c r="AD90" s="48">
        <v>45.52</v>
      </c>
      <c r="AE90" s="48">
        <v>46.503</v>
      </c>
      <c r="AF90" s="48">
        <v>47.473999999999997</v>
      </c>
      <c r="AG90" s="48">
        <v>48.399000000000001</v>
      </c>
      <c r="AH90" s="48">
        <v>49.247</v>
      </c>
      <c r="AI90" s="48">
        <v>49.987000000000002</v>
      </c>
      <c r="AJ90" s="48">
        <v>50.593000000000004</v>
      </c>
      <c r="AK90" s="48">
        <v>51.066000000000003</v>
      </c>
      <c r="AL90" s="48">
        <v>51.412999999999997</v>
      </c>
      <c r="AM90" s="48">
        <v>51.64</v>
      </c>
      <c r="AN90" s="48">
        <v>51.744</v>
      </c>
      <c r="AO90" s="48">
        <v>51.726999999999997</v>
      </c>
      <c r="AP90" s="48">
        <v>51.616</v>
      </c>
      <c r="AQ90" s="48">
        <v>51.456000000000003</v>
      </c>
      <c r="AR90" s="48">
        <v>51.295000000000002</v>
      </c>
      <c r="AS90" s="48">
        <v>51.203000000000003</v>
      </c>
      <c r="AT90" s="48">
        <v>51.255000000000003</v>
      </c>
      <c r="AU90" s="48">
        <v>51.484000000000002</v>
      </c>
      <c r="AV90" s="48">
        <v>51.901000000000003</v>
      </c>
      <c r="AW90" s="48">
        <v>52.499000000000002</v>
      </c>
      <c r="AX90" s="48">
        <v>53.238</v>
      </c>
      <c r="AY90" s="48">
        <v>54.052</v>
      </c>
      <c r="AZ90" s="48">
        <v>54.863999999999997</v>
      </c>
      <c r="BA90" s="48">
        <v>55.613999999999997</v>
      </c>
      <c r="BB90" s="48">
        <v>56.279000000000003</v>
      </c>
      <c r="BC90" s="48">
        <v>56.860999999999997</v>
      </c>
      <c r="BD90" s="48">
        <v>57.387</v>
      </c>
      <c r="BE90" s="48">
        <v>57.905000000000001</v>
      </c>
      <c r="BF90" s="48">
        <v>58.447000000000003</v>
      </c>
      <c r="BG90" s="48">
        <v>59.015999999999998</v>
      </c>
      <c r="BH90" s="48">
        <v>59.597999999999999</v>
      </c>
      <c r="BI90" s="48">
        <v>60.17</v>
      </c>
      <c r="BJ90" s="48">
        <v>60.706000000000003</v>
      </c>
      <c r="BK90" s="48">
        <v>61.185000000000002</v>
      </c>
      <c r="BL90" s="48">
        <v>61.601999999999997</v>
      </c>
      <c r="BM90" s="55">
        <f t="shared" si="1"/>
        <v>61.601999999999997</v>
      </c>
    </row>
    <row r="91" spans="1:65" x14ac:dyDescent="0.25">
      <c r="A91" s="48" t="s">
        <v>594</v>
      </c>
      <c r="B91" s="48" t="s">
        <v>457</v>
      </c>
      <c r="C91" s="48" t="s">
        <v>745</v>
      </c>
      <c r="D91" s="48" t="s">
        <v>744</v>
      </c>
      <c r="E91" s="48">
        <v>32.054000000000002</v>
      </c>
      <c r="F91" s="48">
        <v>32.335999999999999</v>
      </c>
      <c r="G91" s="48">
        <v>32.67</v>
      </c>
      <c r="H91" s="48">
        <v>33.07</v>
      </c>
      <c r="I91" s="48">
        <v>33.542999999999999</v>
      </c>
      <c r="J91" s="48">
        <v>34.097000000000001</v>
      </c>
      <c r="K91" s="48">
        <v>34.734999999999999</v>
      </c>
      <c r="L91" s="48">
        <v>35.445</v>
      </c>
      <c r="M91" s="48">
        <v>36.210999999999999</v>
      </c>
      <c r="N91" s="48">
        <v>37.023000000000003</v>
      </c>
      <c r="O91" s="48">
        <v>37.868000000000002</v>
      </c>
      <c r="P91" s="48">
        <v>38.734000000000002</v>
      </c>
      <c r="Q91" s="48">
        <v>39.61</v>
      </c>
      <c r="R91" s="48">
        <v>40.484999999999999</v>
      </c>
      <c r="S91" s="48">
        <v>41.351999999999997</v>
      </c>
      <c r="T91" s="48">
        <v>42.204999999999998</v>
      </c>
      <c r="U91" s="48">
        <v>43.046999999999997</v>
      </c>
      <c r="V91" s="48">
        <v>43.881999999999998</v>
      </c>
      <c r="W91" s="48">
        <v>44.712000000000003</v>
      </c>
      <c r="X91" s="48">
        <v>45.533000000000001</v>
      </c>
      <c r="Y91" s="48">
        <v>46.341000000000001</v>
      </c>
      <c r="Z91" s="48">
        <v>47.133000000000003</v>
      </c>
      <c r="AA91" s="48">
        <v>47.902999999999999</v>
      </c>
      <c r="AB91" s="48">
        <v>48.645000000000003</v>
      </c>
      <c r="AC91" s="48">
        <v>49.347999999999999</v>
      </c>
      <c r="AD91" s="48">
        <v>49.997999999999998</v>
      </c>
      <c r="AE91" s="48">
        <v>50.576999999999998</v>
      </c>
      <c r="AF91" s="48">
        <v>51.082000000000001</v>
      </c>
      <c r="AG91" s="48">
        <v>51.518000000000001</v>
      </c>
      <c r="AH91" s="48">
        <v>51.892000000000003</v>
      </c>
      <c r="AI91" s="48">
        <v>52.220999999999997</v>
      </c>
      <c r="AJ91" s="48">
        <v>52.527999999999999</v>
      </c>
      <c r="AK91" s="48">
        <v>52.834000000000003</v>
      </c>
      <c r="AL91" s="48">
        <v>53.156999999999996</v>
      </c>
      <c r="AM91" s="48">
        <v>53.508000000000003</v>
      </c>
      <c r="AN91" s="48">
        <v>53.889000000000003</v>
      </c>
      <c r="AO91" s="48">
        <v>54.295999999999999</v>
      </c>
      <c r="AP91" s="48">
        <v>54.715000000000003</v>
      </c>
      <c r="AQ91" s="48">
        <v>55.133000000000003</v>
      </c>
      <c r="AR91" s="48">
        <v>55.546999999999997</v>
      </c>
      <c r="AS91" s="48">
        <v>55.956000000000003</v>
      </c>
      <c r="AT91" s="48">
        <v>56.359000000000002</v>
      </c>
      <c r="AU91" s="48">
        <v>56.761000000000003</v>
      </c>
      <c r="AV91" s="48">
        <v>57.158999999999999</v>
      </c>
      <c r="AW91" s="48">
        <v>57.552999999999997</v>
      </c>
      <c r="AX91" s="48">
        <v>57.939</v>
      </c>
      <c r="AY91" s="48">
        <v>58.313000000000002</v>
      </c>
      <c r="AZ91" s="48">
        <v>58.670999999999999</v>
      </c>
      <c r="BA91" s="48">
        <v>59.012</v>
      </c>
      <c r="BB91" s="48">
        <v>59.334000000000003</v>
      </c>
      <c r="BC91" s="48">
        <v>59.637</v>
      </c>
      <c r="BD91" s="48">
        <v>59.917000000000002</v>
      </c>
      <c r="BE91" s="48">
        <v>60.177999999999997</v>
      </c>
      <c r="BF91" s="48">
        <v>60.426000000000002</v>
      </c>
      <c r="BG91" s="48">
        <v>60.667000000000002</v>
      </c>
      <c r="BH91" s="48">
        <v>60.91</v>
      </c>
      <c r="BI91" s="48">
        <v>61.165999999999997</v>
      </c>
      <c r="BJ91" s="48">
        <v>61.44</v>
      </c>
      <c r="BK91" s="48">
        <v>61.734999999999999</v>
      </c>
      <c r="BL91" s="48">
        <v>62.05</v>
      </c>
      <c r="BM91" s="55">
        <f t="shared" si="1"/>
        <v>62.05</v>
      </c>
    </row>
    <row r="92" spans="1:65" x14ac:dyDescent="0.25">
      <c r="A92" s="48" t="s">
        <v>117</v>
      </c>
      <c r="B92" s="48" t="s">
        <v>456</v>
      </c>
      <c r="C92" s="48" t="s">
        <v>745</v>
      </c>
      <c r="D92" s="48" t="s">
        <v>744</v>
      </c>
      <c r="E92" s="48">
        <v>37.478000000000002</v>
      </c>
      <c r="F92" s="48">
        <v>37.752000000000002</v>
      </c>
      <c r="G92" s="48">
        <v>38.042000000000002</v>
      </c>
      <c r="H92" s="48">
        <v>38.348999999999997</v>
      </c>
      <c r="I92" s="48">
        <v>38.670999999999999</v>
      </c>
      <c r="J92" s="48">
        <v>39.003999999999998</v>
      </c>
      <c r="K92" s="48">
        <v>39.343000000000004</v>
      </c>
      <c r="L92" s="48">
        <v>39.679000000000002</v>
      </c>
      <c r="M92" s="48">
        <v>40.01</v>
      </c>
      <c r="N92" s="48">
        <v>40.332999999999998</v>
      </c>
      <c r="O92" s="48">
        <v>40.649000000000001</v>
      </c>
      <c r="P92" s="48">
        <v>40.960999999999999</v>
      </c>
      <c r="Q92" s="48">
        <v>41.276000000000003</v>
      </c>
      <c r="R92" s="48">
        <v>41.597000000000001</v>
      </c>
      <c r="S92" s="48">
        <v>41.924999999999997</v>
      </c>
      <c r="T92" s="48">
        <v>42.262999999999998</v>
      </c>
      <c r="U92" s="48">
        <v>42.612000000000002</v>
      </c>
      <c r="V92" s="48">
        <v>42.97</v>
      </c>
      <c r="W92" s="48">
        <v>43.332999999999998</v>
      </c>
      <c r="X92" s="48">
        <v>43.697000000000003</v>
      </c>
      <c r="Y92" s="48">
        <v>44.055999999999997</v>
      </c>
      <c r="Z92" s="48">
        <v>44.402000000000001</v>
      </c>
      <c r="AA92" s="48">
        <v>44.732999999999997</v>
      </c>
      <c r="AB92" s="48">
        <v>45.045999999999999</v>
      </c>
      <c r="AC92" s="48">
        <v>45.341999999999999</v>
      </c>
      <c r="AD92" s="48">
        <v>45.627000000000002</v>
      </c>
      <c r="AE92" s="48">
        <v>45.906999999999996</v>
      </c>
      <c r="AF92" s="48">
        <v>46.19</v>
      </c>
      <c r="AG92" s="48">
        <v>46.481000000000002</v>
      </c>
      <c r="AH92" s="48">
        <v>46.783000000000001</v>
      </c>
      <c r="AI92" s="48">
        <v>47.094999999999999</v>
      </c>
      <c r="AJ92" s="48">
        <v>47.411000000000001</v>
      </c>
      <c r="AK92" s="48">
        <v>47.725999999999999</v>
      </c>
      <c r="AL92" s="48">
        <v>48.037999999999997</v>
      </c>
      <c r="AM92" s="48">
        <v>48.347999999999999</v>
      </c>
      <c r="AN92" s="48">
        <v>48.658000000000001</v>
      </c>
      <c r="AO92" s="48">
        <v>48.972999999999999</v>
      </c>
      <c r="AP92" s="48">
        <v>49.301000000000002</v>
      </c>
      <c r="AQ92" s="48">
        <v>49.642000000000003</v>
      </c>
      <c r="AR92" s="48">
        <v>49.999000000000002</v>
      </c>
      <c r="AS92" s="48">
        <v>50.368000000000002</v>
      </c>
      <c r="AT92" s="48">
        <v>50.744</v>
      </c>
      <c r="AU92" s="48">
        <v>51.122999999999998</v>
      </c>
      <c r="AV92" s="48">
        <v>51.500999999999998</v>
      </c>
      <c r="AW92" s="48">
        <v>51.883000000000003</v>
      </c>
      <c r="AX92" s="48">
        <v>52.274999999999999</v>
      </c>
      <c r="AY92" s="48">
        <v>52.691000000000003</v>
      </c>
      <c r="AZ92" s="48">
        <v>53.136000000000003</v>
      </c>
      <c r="BA92" s="48">
        <v>53.612000000000002</v>
      </c>
      <c r="BB92" s="48">
        <v>54.113</v>
      </c>
      <c r="BC92" s="48">
        <v>54.628</v>
      </c>
      <c r="BD92" s="48">
        <v>55.143999999999998</v>
      </c>
      <c r="BE92" s="48">
        <v>55.645000000000003</v>
      </c>
      <c r="BF92" s="48">
        <v>56.116999999999997</v>
      </c>
      <c r="BG92" s="48">
        <v>56.555999999999997</v>
      </c>
      <c r="BH92" s="48">
        <v>56.959000000000003</v>
      </c>
      <c r="BI92" s="48">
        <v>57.328000000000003</v>
      </c>
      <c r="BJ92" s="48">
        <v>57.673000000000002</v>
      </c>
      <c r="BK92" s="48">
        <v>58.003</v>
      </c>
      <c r="BL92" s="48">
        <v>58.322000000000003</v>
      </c>
      <c r="BM92" s="55">
        <f t="shared" si="1"/>
        <v>58.322000000000003</v>
      </c>
    </row>
    <row r="93" spans="1:65" x14ac:dyDescent="0.25">
      <c r="A93" s="48" t="s">
        <v>100</v>
      </c>
      <c r="B93" s="48" t="s">
        <v>455</v>
      </c>
      <c r="C93" s="48" t="s">
        <v>745</v>
      </c>
      <c r="D93" s="48" t="s">
        <v>744</v>
      </c>
      <c r="E93" s="48">
        <v>36.534999999999997</v>
      </c>
      <c r="F93" s="48">
        <v>36.872</v>
      </c>
      <c r="G93" s="48">
        <v>37.207999999999998</v>
      </c>
      <c r="H93" s="48">
        <v>37.542000000000002</v>
      </c>
      <c r="I93" s="48">
        <v>37.874000000000002</v>
      </c>
      <c r="J93" s="48">
        <v>38.204999999999998</v>
      </c>
      <c r="K93" s="48">
        <v>38.536000000000001</v>
      </c>
      <c r="L93" s="48">
        <v>38.866</v>
      </c>
      <c r="M93" s="48">
        <v>39.195</v>
      </c>
      <c r="N93" s="48">
        <v>39.524999999999999</v>
      </c>
      <c r="O93" s="48">
        <v>39.847999999999999</v>
      </c>
      <c r="P93" s="48">
        <v>40.155999999999999</v>
      </c>
      <c r="Q93" s="48">
        <v>40.448</v>
      </c>
      <c r="R93" s="48">
        <v>40.731999999999999</v>
      </c>
      <c r="S93" s="48">
        <v>41.021000000000001</v>
      </c>
      <c r="T93" s="48">
        <v>41.344000000000001</v>
      </c>
      <c r="U93" s="48">
        <v>41.738</v>
      </c>
      <c r="V93" s="48">
        <v>42.218000000000004</v>
      </c>
      <c r="W93" s="48">
        <v>42.787999999999997</v>
      </c>
      <c r="X93" s="48">
        <v>43.435000000000002</v>
      </c>
      <c r="Y93" s="48">
        <v>44.127000000000002</v>
      </c>
      <c r="Z93" s="48">
        <v>44.819000000000003</v>
      </c>
      <c r="AA93" s="48">
        <v>45.466000000000001</v>
      </c>
      <c r="AB93" s="48">
        <v>46.039000000000001</v>
      </c>
      <c r="AC93" s="48">
        <v>46.527999999999999</v>
      </c>
      <c r="AD93" s="48">
        <v>46.938000000000002</v>
      </c>
      <c r="AE93" s="48">
        <v>47.292999999999999</v>
      </c>
      <c r="AF93" s="48">
        <v>47.63</v>
      </c>
      <c r="AG93" s="48">
        <v>47.981000000000002</v>
      </c>
      <c r="AH93" s="48">
        <v>48.36</v>
      </c>
      <c r="AI93" s="48">
        <v>48.774999999999999</v>
      </c>
      <c r="AJ93" s="48">
        <v>49.228999999999999</v>
      </c>
      <c r="AK93" s="48">
        <v>49.707999999999998</v>
      </c>
      <c r="AL93" s="48">
        <v>50.2</v>
      </c>
      <c r="AM93" s="48">
        <v>50.694000000000003</v>
      </c>
      <c r="AN93" s="48">
        <v>51.183999999999997</v>
      </c>
      <c r="AO93" s="48">
        <v>51.658999999999999</v>
      </c>
      <c r="AP93" s="48">
        <v>52.112000000000002</v>
      </c>
      <c r="AQ93" s="48">
        <v>52.537999999999997</v>
      </c>
      <c r="AR93" s="48">
        <v>52.93</v>
      </c>
      <c r="AS93" s="48">
        <v>53.279000000000003</v>
      </c>
      <c r="AT93" s="48">
        <v>53.581000000000003</v>
      </c>
      <c r="AU93" s="48">
        <v>53.84</v>
      </c>
      <c r="AV93" s="48">
        <v>54.064</v>
      </c>
      <c r="AW93" s="48">
        <v>54.262999999999998</v>
      </c>
      <c r="AX93" s="48">
        <v>54.448999999999998</v>
      </c>
      <c r="AY93" s="48">
        <v>54.637999999999998</v>
      </c>
      <c r="AZ93" s="48">
        <v>54.841999999999999</v>
      </c>
      <c r="BA93" s="48">
        <v>55.07</v>
      </c>
      <c r="BB93" s="48">
        <v>55.329000000000001</v>
      </c>
      <c r="BC93" s="48">
        <v>55.622</v>
      </c>
      <c r="BD93" s="48">
        <v>55.945</v>
      </c>
      <c r="BE93" s="48">
        <v>56.287999999999997</v>
      </c>
      <c r="BF93" s="48">
        <v>56.642000000000003</v>
      </c>
      <c r="BG93" s="48">
        <v>57.000999999999998</v>
      </c>
      <c r="BH93" s="48">
        <v>57.359000000000002</v>
      </c>
      <c r="BI93" s="48">
        <v>57.713000000000001</v>
      </c>
      <c r="BJ93" s="48">
        <v>58.061</v>
      </c>
      <c r="BK93" s="48">
        <v>58.402000000000001</v>
      </c>
      <c r="BL93" s="48">
        <v>58.734999999999999</v>
      </c>
      <c r="BM93" s="55">
        <f t="shared" si="1"/>
        <v>58.734999999999999</v>
      </c>
    </row>
    <row r="94" spans="1:65" x14ac:dyDescent="0.25">
      <c r="A94" s="48" t="s">
        <v>275</v>
      </c>
      <c r="B94" s="48" t="s">
        <v>454</v>
      </c>
      <c r="C94" s="48" t="s">
        <v>745</v>
      </c>
      <c r="D94" s="48" t="s">
        <v>744</v>
      </c>
      <c r="E94" s="48">
        <v>68.163902439024397</v>
      </c>
      <c r="F94" s="48">
        <v>68.54863414634147</v>
      </c>
      <c r="G94" s="48">
        <v>68.892268292682928</v>
      </c>
      <c r="H94" s="48">
        <v>69.185707317073167</v>
      </c>
      <c r="I94" s="48">
        <v>69.429439024390248</v>
      </c>
      <c r="J94" s="48">
        <v>69.638000000000005</v>
      </c>
      <c r="K94" s="48">
        <v>69.837463414634144</v>
      </c>
      <c r="L94" s="48">
        <v>70.052463414634161</v>
      </c>
      <c r="M94" s="48">
        <v>70.302560975609765</v>
      </c>
      <c r="N94" s="48">
        <v>70.589292682926839</v>
      </c>
      <c r="O94" s="48">
        <v>70.903634146341474</v>
      </c>
      <c r="P94" s="48">
        <v>71.226560975609772</v>
      </c>
      <c r="Q94" s="48">
        <v>71.534999999999997</v>
      </c>
      <c r="R94" s="48">
        <v>71.814853658536592</v>
      </c>
      <c r="S94" s="48">
        <v>72.064634146341476</v>
      </c>
      <c r="T94" s="48">
        <v>72.293707317073185</v>
      </c>
      <c r="U94" s="48">
        <v>72.519560975609764</v>
      </c>
      <c r="V94" s="48">
        <v>72.761658536585372</v>
      </c>
      <c r="W94" s="48">
        <v>73.031073170731716</v>
      </c>
      <c r="X94" s="48">
        <v>73.329365853658544</v>
      </c>
      <c r="Y94" s="48">
        <v>73.647146341463426</v>
      </c>
      <c r="Z94" s="48">
        <v>73.969487804878057</v>
      </c>
      <c r="AA94" s="48">
        <v>74.279000000000011</v>
      </c>
      <c r="AB94" s="48">
        <v>74.565853658536597</v>
      </c>
      <c r="AC94" s="48">
        <v>74.82912195121952</v>
      </c>
      <c r="AD94" s="48">
        <v>75.078512195121959</v>
      </c>
      <c r="AE94" s="48">
        <v>75.329707317073186</v>
      </c>
      <c r="AF94" s="48">
        <v>75.598146341463419</v>
      </c>
      <c r="AG94" s="48">
        <v>75.89124390243903</v>
      </c>
      <c r="AH94" s="48">
        <v>76.687804878048794</v>
      </c>
      <c r="AI94" s="48">
        <v>76.939024390243915</v>
      </c>
      <c r="AJ94" s="48">
        <v>77.136585365853662</v>
      </c>
      <c r="AK94" s="48">
        <v>77.3829268292683</v>
      </c>
      <c r="AL94" s="48">
        <v>77.390243902439039</v>
      </c>
      <c r="AM94" s="48">
        <v>77.639024390243918</v>
      </c>
      <c r="AN94" s="48">
        <v>77.585365853658544</v>
      </c>
      <c r="AO94" s="48">
        <v>77.685365853658539</v>
      </c>
      <c r="AP94" s="48">
        <v>78.136585365853662</v>
      </c>
      <c r="AQ94" s="48">
        <v>77.839024390243921</v>
      </c>
      <c r="AR94" s="48">
        <v>77.987804878048792</v>
      </c>
      <c r="AS94" s="48">
        <v>77.887804878048797</v>
      </c>
      <c r="AT94" s="48">
        <v>78.387804878048783</v>
      </c>
      <c r="AU94" s="48">
        <v>78.641463414634146</v>
      </c>
      <c r="AV94" s="48">
        <v>78.841463414634148</v>
      </c>
      <c r="AW94" s="48">
        <v>79.039024390243895</v>
      </c>
      <c r="AX94" s="48">
        <v>79.239024390243912</v>
      </c>
      <c r="AY94" s="48">
        <v>79.439024390243915</v>
      </c>
      <c r="AZ94" s="48">
        <v>79.439024390243915</v>
      </c>
      <c r="BA94" s="48">
        <v>79.939024390243915</v>
      </c>
      <c r="BB94" s="48">
        <v>80.18780487804878</v>
      </c>
      <c r="BC94" s="48">
        <v>80.387804878048797</v>
      </c>
      <c r="BD94" s="48">
        <v>80.731707317073173</v>
      </c>
      <c r="BE94" s="48">
        <v>80.634146341463421</v>
      </c>
      <c r="BF94" s="48">
        <v>81.285365853658533</v>
      </c>
      <c r="BG94" s="48">
        <v>81.385365853658527</v>
      </c>
      <c r="BH94" s="48">
        <v>81.036585365853668</v>
      </c>
      <c r="BI94" s="48">
        <v>81.387804878048797</v>
      </c>
      <c r="BJ94" s="48">
        <v>81.287804878048775</v>
      </c>
      <c r="BK94" s="48">
        <v>81.787804878048803</v>
      </c>
      <c r="BL94" s="48">
        <v>81.939024390243915</v>
      </c>
      <c r="BM94" s="55">
        <f t="shared" si="1"/>
        <v>81.939024390243915</v>
      </c>
    </row>
    <row r="95" spans="1:65" x14ac:dyDescent="0.25">
      <c r="A95" s="48" t="s">
        <v>198</v>
      </c>
      <c r="B95" s="48" t="s">
        <v>520</v>
      </c>
      <c r="C95" s="48" t="s">
        <v>745</v>
      </c>
      <c r="D95" s="48" t="s">
        <v>744</v>
      </c>
      <c r="E95" s="48">
        <v>62.231000000000002</v>
      </c>
      <c r="F95" s="48">
        <v>62.656999999999996</v>
      </c>
      <c r="G95" s="48">
        <v>63.064</v>
      </c>
      <c r="H95" s="48">
        <v>63.451000000000001</v>
      </c>
      <c r="I95" s="48">
        <v>63.817</v>
      </c>
      <c r="J95" s="48">
        <v>64.161000000000001</v>
      </c>
      <c r="K95" s="48">
        <v>64.483999999999995</v>
      </c>
      <c r="L95" s="48">
        <v>64.789000000000001</v>
      </c>
      <c r="M95" s="48">
        <v>65.076999999999998</v>
      </c>
      <c r="N95" s="48">
        <v>65.352000000000004</v>
      </c>
      <c r="O95" s="48">
        <v>65.619</v>
      </c>
      <c r="P95" s="48">
        <v>65.88</v>
      </c>
      <c r="Q95" s="48">
        <v>66.138999999999996</v>
      </c>
      <c r="R95" s="48">
        <v>66.394999999999996</v>
      </c>
      <c r="S95" s="48">
        <v>66.649000000000001</v>
      </c>
      <c r="T95" s="48">
        <v>66.894999999999996</v>
      </c>
      <c r="U95" s="48">
        <v>67.13</v>
      </c>
      <c r="V95" s="48">
        <v>67.346999999999994</v>
      </c>
      <c r="W95" s="48">
        <v>67.545000000000002</v>
      </c>
      <c r="X95" s="48">
        <v>67.722999999999999</v>
      </c>
      <c r="Y95" s="48">
        <v>67.879000000000005</v>
      </c>
      <c r="Z95" s="48">
        <v>68.012</v>
      </c>
      <c r="AA95" s="48">
        <v>68.128</v>
      </c>
      <c r="AB95" s="48">
        <v>68.233999999999995</v>
      </c>
      <c r="AC95" s="48">
        <v>68.340999999999994</v>
      </c>
      <c r="AD95" s="48">
        <v>68.462000000000003</v>
      </c>
      <c r="AE95" s="48">
        <v>68.611999999999995</v>
      </c>
      <c r="AF95" s="48">
        <v>68.798000000000002</v>
      </c>
      <c r="AG95" s="48">
        <v>69.024000000000001</v>
      </c>
      <c r="AH95" s="48">
        <v>69.292000000000002</v>
      </c>
      <c r="AI95" s="48">
        <v>69.597999999999999</v>
      </c>
      <c r="AJ95" s="48">
        <v>69.936999999999998</v>
      </c>
      <c r="AK95" s="48">
        <v>70.295000000000002</v>
      </c>
      <c r="AL95" s="48">
        <v>70.659000000000006</v>
      </c>
      <c r="AM95" s="48">
        <v>71.015000000000001</v>
      </c>
      <c r="AN95" s="48">
        <v>71.355999999999995</v>
      </c>
      <c r="AO95" s="48">
        <v>71.673000000000002</v>
      </c>
      <c r="AP95" s="48">
        <v>71.963999999999999</v>
      </c>
      <c r="AQ95" s="48">
        <v>72.225999999999999</v>
      </c>
      <c r="AR95" s="48">
        <v>72.454999999999998</v>
      </c>
      <c r="AS95" s="48">
        <v>72.647999999999996</v>
      </c>
      <c r="AT95" s="48">
        <v>72.805000000000007</v>
      </c>
      <c r="AU95" s="48">
        <v>72.929000000000002</v>
      </c>
      <c r="AV95" s="48">
        <v>73.022999999999996</v>
      </c>
      <c r="AW95" s="48">
        <v>73.087999999999994</v>
      </c>
      <c r="AX95" s="48">
        <v>73.123000000000005</v>
      </c>
      <c r="AY95" s="48">
        <v>73.125</v>
      </c>
      <c r="AZ95" s="48">
        <v>73.096000000000004</v>
      </c>
      <c r="BA95" s="48">
        <v>73.037999999999997</v>
      </c>
      <c r="BB95" s="48">
        <v>72.959999999999994</v>
      </c>
      <c r="BC95" s="48">
        <v>72.867000000000004</v>
      </c>
      <c r="BD95" s="48">
        <v>72.768000000000001</v>
      </c>
      <c r="BE95" s="48">
        <v>72.668999999999997</v>
      </c>
      <c r="BF95" s="48">
        <v>72.578999999999994</v>
      </c>
      <c r="BG95" s="48">
        <v>72.503</v>
      </c>
      <c r="BH95" s="48">
        <v>72.444999999999993</v>
      </c>
      <c r="BI95" s="48">
        <v>72.408000000000001</v>
      </c>
      <c r="BJ95" s="48">
        <v>72.388000000000005</v>
      </c>
      <c r="BK95" s="48">
        <v>72.384</v>
      </c>
      <c r="BL95" s="48">
        <v>72.397000000000006</v>
      </c>
      <c r="BM95" s="55">
        <f t="shared" si="1"/>
        <v>72.397000000000006</v>
      </c>
    </row>
    <row r="96" spans="1:65" x14ac:dyDescent="0.25">
      <c r="A96" s="48" t="s">
        <v>590</v>
      </c>
      <c r="B96" s="48" t="s">
        <v>591</v>
      </c>
      <c r="C96" s="48" t="s">
        <v>745</v>
      </c>
      <c r="D96" s="48" t="s">
        <v>744</v>
      </c>
      <c r="W96" s="48">
        <v>63.41463414634147</v>
      </c>
      <c r="X96" s="48">
        <v>63.9548780487805</v>
      </c>
      <c r="Y96" s="48">
        <v>63.449756097560986</v>
      </c>
      <c r="Z96" s="48">
        <v>63.074878048780484</v>
      </c>
      <c r="AA96" s="48">
        <v>63.192682926829285</v>
      </c>
      <c r="AB96" s="48">
        <v>63.3</v>
      </c>
      <c r="AC96" s="48">
        <v>63.466585365853668</v>
      </c>
      <c r="AD96" s="48">
        <v>63.833658536585375</v>
      </c>
      <c r="AE96" s="48">
        <v>64.248780487804879</v>
      </c>
      <c r="AF96" s="48">
        <v>64.654146341463417</v>
      </c>
      <c r="AG96" s="48">
        <v>64.582439024390254</v>
      </c>
      <c r="AH96" s="48">
        <v>64.667560975609774</v>
      </c>
      <c r="AI96" s="48">
        <v>65.068292682926824</v>
      </c>
      <c r="AJ96" s="48">
        <v>65.03170731707317</v>
      </c>
      <c r="AK96" s="48">
        <v>65.196097560975602</v>
      </c>
      <c r="AL96" s="48">
        <v>65.58536585365853</v>
      </c>
      <c r="AM96" s="48">
        <v>65.900975609756102</v>
      </c>
      <c r="AN96" s="48">
        <v>65.644146341463411</v>
      </c>
      <c r="AO96" s="48">
        <v>65.767317073170744</v>
      </c>
      <c r="AP96" s="48">
        <v>65.798048780487804</v>
      </c>
      <c r="AQ96" s="48">
        <v>66.157073170731721</v>
      </c>
      <c r="AR96" s="48">
        <v>66.403414634146358</v>
      </c>
      <c r="AS96" s="48">
        <v>66.963414634146346</v>
      </c>
      <c r="AT96" s="48">
        <v>67.607804878048782</v>
      </c>
      <c r="AU96" s="48">
        <v>68.162682926829277</v>
      </c>
      <c r="AV96" s="48">
        <v>68.435365853658553</v>
      </c>
      <c r="AW96" s="48">
        <v>68.806829268292688</v>
      </c>
      <c r="AX96" s="48">
        <v>69.2207317073171</v>
      </c>
      <c r="AY96" s="48">
        <v>69.519268292682938</v>
      </c>
      <c r="AZ96" s="48">
        <v>69.982682926829284</v>
      </c>
      <c r="BA96" s="48">
        <v>70.213414634146346</v>
      </c>
      <c r="BB96" s="48">
        <v>70.467804878048781</v>
      </c>
      <c r="BC96" s="48">
        <v>70.857073170731709</v>
      </c>
      <c r="BD96" s="48">
        <v>71.062439024390244</v>
      </c>
      <c r="BE96" s="48">
        <v>71.299024390243915</v>
      </c>
      <c r="BF96" s="48">
        <v>71.830487804878061</v>
      </c>
      <c r="BG96" s="48">
        <v>71.538414634146349</v>
      </c>
      <c r="BH96" s="48">
        <v>71.246341463414637</v>
      </c>
      <c r="BI96" s="48">
        <v>70.848780487804888</v>
      </c>
      <c r="BJ96" s="48">
        <v>70.62243902439026</v>
      </c>
      <c r="BM96" s="55">
        <f t="shared" si="1"/>
        <v>0</v>
      </c>
    </row>
    <row r="97" spans="1:65" x14ac:dyDescent="0.25">
      <c r="A97" s="48" t="s">
        <v>212</v>
      </c>
      <c r="B97" s="48" t="s">
        <v>453</v>
      </c>
      <c r="C97" s="48" t="s">
        <v>745</v>
      </c>
      <c r="D97" s="48" t="s">
        <v>744</v>
      </c>
      <c r="E97" s="48">
        <v>46.701999999999998</v>
      </c>
      <c r="F97" s="48">
        <v>47.219000000000001</v>
      </c>
      <c r="G97" s="48">
        <v>47.75</v>
      </c>
      <c r="H97" s="48">
        <v>48.295000000000002</v>
      </c>
      <c r="I97" s="48">
        <v>48.856000000000002</v>
      </c>
      <c r="J97" s="48">
        <v>49.433999999999997</v>
      </c>
      <c r="K97" s="48">
        <v>50.031999999999996</v>
      </c>
      <c r="L97" s="48">
        <v>50.646000000000001</v>
      </c>
      <c r="M97" s="48">
        <v>51.267000000000003</v>
      </c>
      <c r="N97" s="48">
        <v>51.889000000000003</v>
      </c>
      <c r="O97" s="48">
        <v>52.500999999999998</v>
      </c>
      <c r="P97" s="48">
        <v>53.091000000000001</v>
      </c>
      <c r="Q97" s="48">
        <v>53.652000000000001</v>
      </c>
      <c r="R97" s="48">
        <v>54.180999999999997</v>
      </c>
      <c r="S97" s="48">
        <v>54.676000000000002</v>
      </c>
      <c r="T97" s="48">
        <v>55.14</v>
      </c>
      <c r="U97" s="48">
        <v>55.576999999999998</v>
      </c>
      <c r="V97" s="48">
        <v>56</v>
      </c>
      <c r="W97" s="48">
        <v>56.417999999999999</v>
      </c>
      <c r="X97" s="48">
        <v>56.84</v>
      </c>
      <c r="Y97" s="48">
        <v>57.271999999999998</v>
      </c>
      <c r="Z97" s="48">
        <v>57.719000000000001</v>
      </c>
      <c r="AA97" s="48">
        <v>58.183</v>
      </c>
      <c r="AB97" s="48">
        <v>58.661000000000001</v>
      </c>
      <c r="AC97" s="48">
        <v>59.154000000000003</v>
      </c>
      <c r="AD97" s="48">
        <v>59.661000000000001</v>
      </c>
      <c r="AE97" s="48">
        <v>60.176000000000002</v>
      </c>
      <c r="AF97" s="48">
        <v>60.694000000000003</v>
      </c>
      <c r="AG97" s="48">
        <v>61.213999999999999</v>
      </c>
      <c r="AH97" s="48">
        <v>61.734999999999999</v>
      </c>
      <c r="AI97" s="48">
        <v>62.261000000000003</v>
      </c>
      <c r="AJ97" s="48">
        <v>62.798999999999999</v>
      </c>
      <c r="AK97" s="48">
        <v>63.351999999999997</v>
      </c>
      <c r="AL97" s="48">
        <v>63.920999999999999</v>
      </c>
      <c r="AM97" s="48">
        <v>64.501999999999995</v>
      </c>
      <c r="AN97" s="48">
        <v>65.09</v>
      </c>
      <c r="AO97" s="48">
        <v>65.677999999999997</v>
      </c>
      <c r="AP97" s="48">
        <v>66.257000000000005</v>
      </c>
      <c r="AQ97" s="48">
        <v>66.816999999999993</v>
      </c>
      <c r="AR97" s="48">
        <v>67.350999999999999</v>
      </c>
      <c r="AS97" s="48">
        <v>67.849000000000004</v>
      </c>
      <c r="AT97" s="48">
        <v>68.304000000000002</v>
      </c>
      <c r="AU97" s="48">
        <v>68.716999999999999</v>
      </c>
      <c r="AV97" s="48">
        <v>69.091999999999999</v>
      </c>
      <c r="AW97" s="48">
        <v>69.436999999999998</v>
      </c>
      <c r="AX97" s="48">
        <v>69.762</v>
      </c>
      <c r="AY97" s="48">
        <v>70.081999999999994</v>
      </c>
      <c r="AZ97" s="48">
        <v>70.409000000000006</v>
      </c>
      <c r="BA97" s="48">
        <v>70.75</v>
      </c>
      <c r="BB97" s="48">
        <v>71.108000000000004</v>
      </c>
      <c r="BC97" s="48">
        <v>71.480999999999995</v>
      </c>
      <c r="BD97" s="48">
        <v>71.861000000000004</v>
      </c>
      <c r="BE97" s="48">
        <v>72.236000000000004</v>
      </c>
      <c r="BF97" s="48">
        <v>72.596000000000004</v>
      </c>
      <c r="BG97" s="48">
        <v>72.935000000000002</v>
      </c>
      <c r="BH97" s="48">
        <v>73.25</v>
      </c>
      <c r="BI97" s="48">
        <v>73.540999999999997</v>
      </c>
      <c r="BJ97" s="48">
        <v>73.81</v>
      </c>
      <c r="BK97" s="48">
        <v>74.063000000000002</v>
      </c>
      <c r="BL97" s="48">
        <v>74.302000000000007</v>
      </c>
      <c r="BM97" s="55">
        <f t="shared" si="1"/>
        <v>74.302000000000007</v>
      </c>
    </row>
    <row r="98" spans="1:65" x14ac:dyDescent="0.25">
      <c r="A98" s="48" t="s">
        <v>240</v>
      </c>
      <c r="B98" s="48" t="s">
        <v>452</v>
      </c>
      <c r="C98" s="48" t="s">
        <v>745</v>
      </c>
      <c r="D98" s="48" t="s">
        <v>744</v>
      </c>
      <c r="E98" s="48">
        <v>60.97</v>
      </c>
      <c r="F98" s="48">
        <v>61.481000000000002</v>
      </c>
      <c r="G98" s="48">
        <v>61.985999999999997</v>
      </c>
      <c r="H98" s="48">
        <v>62.481999999999999</v>
      </c>
      <c r="I98" s="48">
        <v>62.968000000000004</v>
      </c>
      <c r="J98" s="48">
        <v>63.442999999999998</v>
      </c>
      <c r="K98" s="48">
        <v>63.906999999999996</v>
      </c>
      <c r="L98" s="48">
        <v>64.361000000000004</v>
      </c>
      <c r="M98" s="48">
        <v>64.805000000000007</v>
      </c>
      <c r="N98" s="48">
        <v>65.239000000000004</v>
      </c>
      <c r="O98" s="48">
        <v>65.662000000000006</v>
      </c>
      <c r="P98" s="48">
        <v>66.073999999999998</v>
      </c>
      <c r="Q98" s="48">
        <v>66.472999999999999</v>
      </c>
      <c r="R98" s="48">
        <v>66.86</v>
      </c>
      <c r="S98" s="48">
        <v>67.234999999999999</v>
      </c>
      <c r="T98" s="48">
        <v>67.599000000000004</v>
      </c>
      <c r="U98" s="48">
        <v>67.950999999999993</v>
      </c>
      <c r="V98" s="48">
        <v>68.292000000000002</v>
      </c>
      <c r="W98" s="48">
        <v>68.623999999999995</v>
      </c>
      <c r="X98" s="48">
        <v>68.947000000000003</v>
      </c>
      <c r="Y98" s="48">
        <v>69.262</v>
      </c>
      <c r="Z98" s="48">
        <v>69.566999999999993</v>
      </c>
      <c r="AA98" s="48">
        <v>69.864000000000004</v>
      </c>
      <c r="AB98" s="48">
        <v>70.150999999999996</v>
      </c>
      <c r="AC98" s="48">
        <v>70.430999999999997</v>
      </c>
      <c r="AD98" s="48">
        <v>70.700999999999993</v>
      </c>
      <c r="AE98" s="48">
        <v>70.959999999999994</v>
      </c>
      <c r="AF98" s="48">
        <v>71.209000000000003</v>
      </c>
      <c r="AG98" s="48">
        <v>71.45</v>
      </c>
      <c r="AH98" s="48">
        <v>71.686999999999998</v>
      </c>
      <c r="AI98" s="48">
        <v>71.924999999999997</v>
      </c>
      <c r="AJ98" s="48">
        <v>72.167000000000002</v>
      </c>
      <c r="AK98" s="48">
        <v>72.42</v>
      </c>
      <c r="AL98" s="48">
        <v>72.685000000000002</v>
      </c>
      <c r="AM98" s="48">
        <v>72.966999999999999</v>
      </c>
      <c r="AN98" s="48">
        <v>73.266999999999996</v>
      </c>
      <c r="AO98" s="48">
        <v>73.588999999999999</v>
      </c>
      <c r="AP98" s="48">
        <v>73.930000000000007</v>
      </c>
      <c r="AQ98" s="48">
        <v>74.283000000000001</v>
      </c>
      <c r="AR98" s="48">
        <v>74.646000000000001</v>
      </c>
      <c r="AS98" s="48">
        <v>75.010999999999996</v>
      </c>
      <c r="AT98" s="48">
        <v>75.373000000000005</v>
      </c>
      <c r="AU98" s="48">
        <v>75.725999999999999</v>
      </c>
      <c r="AV98" s="48">
        <v>76.064999999999998</v>
      </c>
      <c r="AW98" s="48">
        <v>76.387</v>
      </c>
      <c r="AX98" s="48">
        <v>76.686999999999998</v>
      </c>
      <c r="AY98" s="48">
        <v>76.965999999999994</v>
      </c>
      <c r="AZ98" s="48">
        <v>77.227000000000004</v>
      </c>
      <c r="BA98" s="48">
        <v>77.474000000000004</v>
      </c>
      <c r="BB98" s="48">
        <v>77.709999999999994</v>
      </c>
      <c r="BC98" s="48">
        <v>77.941000000000003</v>
      </c>
      <c r="BD98" s="48">
        <v>78.173000000000002</v>
      </c>
      <c r="BE98" s="48">
        <v>78.408000000000001</v>
      </c>
      <c r="BF98" s="48">
        <v>78.649000000000001</v>
      </c>
      <c r="BG98" s="48">
        <v>78.894999999999996</v>
      </c>
      <c r="BH98" s="48">
        <v>79.144000000000005</v>
      </c>
      <c r="BI98" s="48">
        <v>79.391000000000005</v>
      </c>
      <c r="BJ98" s="48">
        <v>79.631</v>
      </c>
      <c r="BK98" s="48">
        <v>79.858999999999995</v>
      </c>
      <c r="BL98" s="48">
        <v>80.073999999999998</v>
      </c>
      <c r="BM98" s="55">
        <f t="shared" si="1"/>
        <v>80.073999999999998</v>
      </c>
    </row>
    <row r="99" spans="1:65" x14ac:dyDescent="0.25">
      <c r="A99" s="48" t="s">
        <v>225</v>
      </c>
      <c r="B99" s="48" t="s">
        <v>451</v>
      </c>
      <c r="C99" s="48" t="s">
        <v>745</v>
      </c>
      <c r="D99" s="48" t="s">
        <v>744</v>
      </c>
      <c r="E99" s="48">
        <v>60.26</v>
      </c>
      <c r="F99" s="48">
        <v>60.441000000000003</v>
      </c>
      <c r="G99" s="48">
        <v>60.622999999999998</v>
      </c>
      <c r="H99" s="48">
        <v>60.805</v>
      </c>
      <c r="I99" s="48">
        <v>60.984000000000002</v>
      </c>
      <c r="J99" s="48">
        <v>61.156999999999996</v>
      </c>
      <c r="K99" s="48">
        <v>61.317</v>
      </c>
      <c r="L99" s="48">
        <v>61.462000000000003</v>
      </c>
      <c r="M99" s="48">
        <v>61.588000000000001</v>
      </c>
      <c r="N99" s="48">
        <v>61.697000000000003</v>
      </c>
      <c r="O99" s="48">
        <v>61.789000000000001</v>
      </c>
      <c r="P99" s="48">
        <v>61.868000000000002</v>
      </c>
      <c r="Q99" s="48">
        <v>61.938000000000002</v>
      </c>
      <c r="R99" s="48">
        <v>62.005000000000003</v>
      </c>
      <c r="S99" s="48">
        <v>62.072000000000003</v>
      </c>
      <c r="T99" s="48">
        <v>62.14</v>
      </c>
      <c r="U99" s="48">
        <v>62.210999999999999</v>
      </c>
      <c r="V99" s="48">
        <v>62.283000000000001</v>
      </c>
      <c r="W99" s="48">
        <v>62.354999999999997</v>
      </c>
      <c r="X99" s="48">
        <v>62.427</v>
      </c>
      <c r="Y99" s="48">
        <v>62.497999999999998</v>
      </c>
      <c r="Z99" s="48">
        <v>62.564999999999998</v>
      </c>
      <c r="AA99" s="48">
        <v>62.625999999999998</v>
      </c>
      <c r="AB99" s="48">
        <v>62.683999999999997</v>
      </c>
      <c r="AC99" s="48">
        <v>62.741</v>
      </c>
      <c r="AD99" s="48">
        <v>62.801000000000002</v>
      </c>
      <c r="AE99" s="48">
        <v>62.869</v>
      </c>
      <c r="AF99" s="48">
        <v>62.95</v>
      </c>
      <c r="AG99" s="48">
        <v>63.045999999999999</v>
      </c>
      <c r="AH99" s="48">
        <v>63.158999999999999</v>
      </c>
      <c r="AI99" s="48">
        <v>63.286999999999999</v>
      </c>
      <c r="AJ99" s="48">
        <v>63.427</v>
      </c>
      <c r="AK99" s="48">
        <v>63.576000000000001</v>
      </c>
      <c r="AL99" s="48">
        <v>63.73</v>
      </c>
      <c r="AM99" s="48">
        <v>63.890999999999998</v>
      </c>
      <c r="AN99" s="48">
        <v>64.063999999999993</v>
      </c>
      <c r="AO99" s="48">
        <v>64.254999999999995</v>
      </c>
      <c r="AP99" s="48">
        <v>64.468000000000004</v>
      </c>
      <c r="AQ99" s="48">
        <v>64.704999999999998</v>
      </c>
      <c r="AR99" s="48">
        <v>64.963999999999999</v>
      </c>
      <c r="AS99" s="48">
        <v>65.242000000000004</v>
      </c>
      <c r="AT99" s="48">
        <v>65.531999999999996</v>
      </c>
      <c r="AU99" s="48">
        <v>65.828000000000003</v>
      </c>
      <c r="AV99" s="48">
        <v>66.122</v>
      </c>
      <c r="AW99" s="48">
        <v>66.412000000000006</v>
      </c>
      <c r="AX99" s="48">
        <v>66.694000000000003</v>
      </c>
      <c r="AY99" s="48">
        <v>66.971999999999994</v>
      </c>
      <c r="AZ99" s="48">
        <v>67.247</v>
      </c>
      <c r="BA99" s="48">
        <v>67.521000000000001</v>
      </c>
      <c r="BB99" s="48">
        <v>67.792000000000002</v>
      </c>
      <c r="BC99" s="48">
        <v>68.058999999999997</v>
      </c>
      <c r="BD99" s="48">
        <v>68.320999999999998</v>
      </c>
      <c r="BE99" s="48">
        <v>68.575000000000003</v>
      </c>
      <c r="BF99" s="48">
        <v>68.819000000000003</v>
      </c>
      <c r="BG99" s="48">
        <v>69.049000000000007</v>
      </c>
      <c r="BH99" s="48">
        <v>69.262</v>
      </c>
      <c r="BI99" s="48">
        <v>69.453999999999994</v>
      </c>
      <c r="BJ99" s="48">
        <v>69.623999999999995</v>
      </c>
      <c r="BK99" s="48">
        <v>69.774000000000001</v>
      </c>
      <c r="BL99" s="48">
        <v>69.906000000000006</v>
      </c>
      <c r="BM99" s="55">
        <f t="shared" si="1"/>
        <v>69.906000000000006</v>
      </c>
    </row>
    <row r="100" spans="1:65" x14ac:dyDescent="0.25">
      <c r="A100" s="48" t="s">
        <v>617</v>
      </c>
      <c r="B100" s="48" t="s">
        <v>618</v>
      </c>
      <c r="C100" s="48" t="s">
        <v>745</v>
      </c>
      <c r="D100" s="48" t="s">
        <v>744</v>
      </c>
      <c r="E100" s="48">
        <v>68.552833909280778</v>
      </c>
      <c r="F100" s="48">
        <v>68.93566881690748</v>
      </c>
      <c r="G100" s="48">
        <v>68.909647751525512</v>
      </c>
      <c r="H100" s="48">
        <v>69.114675801263957</v>
      </c>
      <c r="I100" s="48">
        <v>69.510133311594643</v>
      </c>
      <c r="J100" s="48">
        <v>69.615897676142168</v>
      </c>
      <c r="K100" s="48">
        <v>69.877362486389501</v>
      </c>
      <c r="L100" s="48">
        <v>70.102699579718092</v>
      </c>
      <c r="M100" s="48">
        <v>70.04428299992874</v>
      </c>
      <c r="N100" s="48">
        <v>70.242162080873143</v>
      </c>
      <c r="O100" s="48">
        <v>70.55858960871565</v>
      </c>
      <c r="P100" s="48">
        <v>70.843321228271677</v>
      </c>
      <c r="Q100" s="48">
        <v>71.137946084667647</v>
      </c>
      <c r="R100" s="48">
        <v>71.311109608407293</v>
      </c>
      <c r="S100" s="48">
        <v>71.721671204237012</v>
      </c>
      <c r="T100" s="48">
        <v>72.069209450329652</v>
      </c>
      <c r="U100" s="48">
        <v>72.330112952748436</v>
      </c>
      <c r="V100" s="48">
        <v>72.683655265894231</v>
      </c>
      <c r="W100" s="48">
        <v>72.838468103092922</v>
      </c>
      <c r="X100" s="48">
        <v>73.163401995303175</v>
      </c>
      <c r="Y100" s="48">
        <v>73.188398488973419</v>
      </c>
      <c r="Z100" s="48">
        <v>73.545123846357825</v>
      </c>
      <c r="AA100" s="48">
        <v>73.876825698106259</v>
      </c>
      <c r="AB100" s="48">
        <v>73.977152937534029</v>
      </c>
      <c r="AC100" s="48">
        <v>74.256498573702601</v>
      </c>
      <c r="AD100" s="48">
        <v>74.384467469150991</v>
      </c>
      <c r="AE100" s="48">
        <v>74.633063120069991</v>
      </c>
      <c r="AF100" s="48">
        <v>74.902004206166254</v>
      </c>
      <c r="AG100" s="48">
        <v>75.019397526475714</v>
      </c>
      <c r="AH100" s="48">
        <v>75.266115632244194</v>
      </c>
      <c r="AI100" s="48">
        <v>75.428234876309915</v>
      </c>
      <c r="AJ100" s="48">
        <v>75.602934788434936</v>
      </c>
      <c r="AK100" s="48">
        <v>75.864048377496701</v>
      </c>
      <c r="AL100" s="48">
        <v>75.939204151056089</v>
      </c>
      <c r="AM100" s="48">
        <v>76.219680456519569</v>
      </c>
      <c r="AN100" s="48">
        <v>76.285507490644022</v>
      </c>
      <c r="AO100" s="48">
        <v>76.656928333720302</v>
      </c>
      <c r="AP100" s="48">
        <v>76.990857000001228</v>
      </c>
      <c r="AQ100" s="48">
        <v>77.172618781558285</v>
      </c>
      <c r="AR100" s="48">
        <v>77.316472489269074</v>
      </c>
      <c r="AS100" s="48">
        <v>77.59380137243879</v>
      </c>
      <c r="AT100" s="48">
        <v>77.895553503523345</v>
      </c>
      <c r="AU100" s="48">
        <v>78.033790559816168</v>
      </c>
      <c r="AV100" s="48">
        <v>78.160908965487096</v>
      </c>
      <c r="AW100" s="48">
        <v>78.574733421338436</v>
      </c>
      <c r="AX100" s="48">
        <v>78.673396381549878</v>
      </c>
      <c r="AY100" s="48">
        <v>78.983456879594002</v>
      </c>
      <c r="AZ100" s="48">
        <v>79.218514773457301</v>
      </c>
      <c r="BA100" s="48">
        <v>79.365988877575859</v>
      </c>
      <c r="BB100" s="48">
        <v>79.646586914547242</v>
      </c>
      <c r="BC100" s="48">
        <v>79.826213187919024</v>
      </c>
      <c r="BD100" s="48">
        <v>80.067766145981565</v>
      </c>
      <c r="BE100" s="48">
        <v>80.186773941704644</v>
      </c>
      <c r="BF100" s="48">
        <v>80.364781860608588</v>
      </c>
      <c r="BG100" s="48">
        <v>80.62339128040847</v>
      </c>
      <c r="BH100" s="48">
        <v>80.498519282074369</v>
      </c>
      <c r="BI100" s="48">
        <v>80.64386433377372</v>
      </c>
      <c r="BJ100" s="48">
        <v>80.684364355102446</v>
      </c>
      <c r="BK100" s="48">
        <v>80.787339762866139</v>
      </c>
      <c r="BL100" s="48">
        <v>80.887366861794632</v>
      </c>
      <c r="BM100" s="55">
        <f t="shared" si="1"/>
        <v>80.887366861794632</v>
      </c>
    </row>
    <row r="101" spans="1:65" x14ac:dyDescent="0.25">
      <c r="A101" s="48" t="s">
        <v>589</v>
      </c>
      <c r="B101" s="48" t="s">
        <v>450</v>
      </c>
      <c r="C101" s="48" t="s">
        <v>745</v>
      </c>
      <c r="D101" s="48" t="s">
        <v>744</v>
      </c>
      <c r="E101" s="48">
        <v>66.961682926829283</v>
      </c>
      <c r="F101" s="48">
        <v>67.548756097560982</v>
      </c>
      <c r="G101" s="48">
        <v>68.105975609756115</v>
      </c>
      <c r="H101" s="48">
        <v>68.625853658536585</v>
      </c>
      <c r="I101" s="48">
        <v>69.104365853658535</v>
      </c>
      <c r="J101" s="48">
        <v>69.542878048780494</v>
      </c>
      <c r="K101" s="48">
        <v>69.946219512195128</v>
      </c>
      <c r="L101" s="48">
        <v>70.325780487804877</v>
      </c>
      <c r="M101" s="48">
        <v>70.690536585365862</v>
      </c>
      <c r="N101" s="48">
        <v>71.044560975609755</v>
      </c>
      <c r="O101" s="48">
        <v>71.386512195121966</v>
      </c>
      <c r="P101" s="48">
        <v>71.458536585365863</v>
      </c>
      <c r="Q101" s="48">
        <v>71.456097560975621</v>
      </c>
      <c r="R101" s="48">
        <v>72.109756097560975</v>
      </c>
      <c r="S101" s="48">
        <v>72.612195121951217</v>
      </c>
      <c r="T101" s="48">
        <v>73.368292682926835</v>
      </c>
      <c r="U101" s="48">
        <v>72.819512195121959</v>
      </c>
      <c r="V101" s="48">
        <v>73.319512195121959</v>
      </c>
      <c r="W101" s="48">
        <v>73.575609756097563</v>
      </c>
      <c r="X101" s="48">
        <v>73.67317073170733</v>
      </c>
      <c r="Y101" s="48">
        <v>74.673170731707316</v>
      </c>
      <c r="Z101" s="48">
        <v>75.324390243902457</v>
      </c>
      <c r="AA101" s="48">
        <v>75.429268292682934</v>
      </c>
      <c r="AB101" s="48">
        <v>75.275609756097566</v>
      </c>
      <c r="AC101" s="48">
        <v>76.029268292682943</v>
      </c>
      <c r="AD101" s="48">
        <v>76.434146341463418</v>
      </c>
      <c r="AE101" s="48">
        <v>76.685365853658539</v>
      </c>
      <c r="AF101" s="48">
        <v>76.8829268292683</v>
      </c>
      <c r="AG101" s="48">
        <v>77.082926829268303</v>
      </c>
      <c r="AH101" s="48">
        <v>77.029268292682943</v>
      </c>
      <c r="AI101" s="48">
        <v>77.380487804878058</v>
      </c>
      <c r="AJ101" s="48">
        <v>77.882926829268314</v>
      </c>
      <c r="AK101" s="48">
        <v>77.678048780487813</v>
      </c>
      <c r="AL101" s="48">
        <v>78.031707317073185</v>
      </c>
      <c r="AM101" s="48">
        <v>78.529268292682943</v>
      </c>
      <c r="AN101" s="48">
        <v>78.682926829268311</v>
      </c>
      <c r="AO101" s="48">
        <v>79.626829268292695</v>
      </c>
      <c r="AP101" s="48">
        <v>80.126829268292681</v>
      </c>
      <c r="AQ101" s="48">
        <v>80.131707317073179</v>
      </c>
      <c r="AR101" s="48">
        <v>80.382926829268314</v>
      </c>
      <c r="AS101" s="48">
        <v>80.878048780487816</v>
      </c>
      <c r="AT101" s="48">
        <v>81.424390243902451</v>
      </c>
      <c r="AU101" s="48">
        <v>81.426829268292693</v>
      </c>
      <c r="AV101" s="48">
        <v>81.378048780487802</v>
      </c>
      <c r="AW101" s="48">
        <v>81.82926829268294</v>
      </c>
      <c r="AX101" s="48">
        <v>81.629268292682923</v>
      </c>
      <c r="AY101" s="48">
        <v>82.375609756097575</v>
      </c>
      <c r="AZ101" s="48">
        <v>82.326829268292698</v>
      </c>
      <c r="BA101" s="48">
        <v>82.375609756097575</v>
      </c>
      <c r="BB101" s="48">
        <v>82.775609756097566</v>
      </c>
      <c r="BC101" s="48">
        <v>82.978048780487825</v>
      </c>
      <c r="BD101" s="48">
        <v>83.421951219512195</v>
      </c>
      <c r="BE101" s="48">
        <v>83.480487804878067</v>
      </c>
      <c r="BF101" s="48">
        <v>83.831707317073182</v>
      </c>
      <c r="BG101" s="48">
        <v>83.980487804878067</v>
      </c>
      <c r="BH101" s="48">
        <v>84.278048780487822</v>
      </c>
      <c r="BI101" s="48">
        <v>84.22682926829269</v>
      </c>
      <c r="BJ101" s="48">
        <v>84.680487804878055</v>
      </c>
      <c r="BK101" s="48">
        <v>84.934146341463432</v>
      </c>
      <c r="BL101" s="48">
        <v>85.078048780487805</v>
      </c>
      <c r="BM101" s="55">
        <f t="shared" si="1"/>
        <v>85.078048780487805</v>
      </c>
    </row>
    <row r="102" spans="1:65" x14ac:dyDescent="0.25">
      <c r="A102" s="48" t="s">
        <v>213</v>
      </c>
      <c r="B102" s="48" t="s">
        <v>449</v>
      </c>
      <c r="C102" s="48" t="s">
        <v>745</v>
      </c>
      <c r="D102" s="48" t="s">
        <v>744</v>
      </c>
      <c r="E102" s="48">
        <v>46.274000000000001</v>
      </c>
      <c r="F102" s="48">
        <v>46.953000000000003</v>
      </c>
      <c r="G102" s="48">
        <v>47.625</v>
      </c>
      <c r="H102" s="48">
        <v>48.284999999999997</v>
      </c>
      <c r="I102" s="48">
        <v>48.926000000000002</v>
      </c>
      <c r="J102" s="48">
        <v>49.548000000000002</v>
      </c>
      <c r="K102" s="48">
        <v>50.151000000000003</v>
      </c>
      <c r="L102" s="48">
        <v>50.741999999999997</v>
      </c>
      <c r="M102" s="48">
        <v>51.33</v>
      </c>
      <c r="N102" s="48">
        <v>51.920999999999999</v>
      </c>
      <c r="O102" s="48">
        <v>52.521999999999998</v>
      </c>
      <c r="P102" s="48">
        <v>53.14</v>
      </c>
      <c r="Q102" s="48">
        <v>53.777999999999999</v>
      </c>
      <c r="R102" s="48">
        <v>54.439</v>
      </c>
      <c r="S102" s="48">
        <v>55.124000000000002</v>
      </c>
      <c r="T102" s="48">
        <v>55.834000000000003</v>
      </c>
      <c r="U102" s="48">
        <v>56.567</v>
      </c>
      <c r="V102" s="48">
        <v>57.317</v>
      </c>
      <c r="W102" s="48">
        <v>58.08</v>
      </c>
      <c r="X102" s="48">
        <v>58.850999999999999</v>
      </c>
      <c r="Y102" s="48">
        <v>59.631999999999998</v>
      </c>
      <c r="Z102" s="48">
        <v>60.427</v>
      </c>
      <c r="AA102" s="48">
        <v>61.235999999999997</v>
      </c>
      <c r="AB102" s="48">
        <v>62.05</v>
      </c>
      <c r="AC102" s="48">
        <v>62.859000000000002</v>
      </c>
      <c r="AD102" s="48">
        <v>63.643000000000001</v>
      </c>
      <c r="AE102" s="48">
        <v>64.382000000000005</v>
      </c>
      <c r="AF102" s="48">
        <v>65.061999999999998</v>
      </c>
      <c r="AG102" s="48">
        <v>65.679000000000002</v>
      </c>
      <c r="AH102" s="48">
        <v>66.228999999999999</v>
      </c>
      <c r="AI102" s="48">
        <v>66.722999999999999</v>
      </c>
      <c r="AJ102" s="48">
        <v>67.174999999999997</v>
      </c>
      <c r="AK102" s="48">
        <v>67.605000000000004</v>
      </c>
      <c r="AL102" s="48">
        <v>68.028000000000006</v>
      </c>
      <c r="AM102" s="48">
        <v>68.45</v>
      </c>
      <c r="AN102" s="48">
        <v>68.870999999999995</v>
      </c>
      <c r="AO102" s="48">
        <v>69.284000000000006</v>
      </c>
      <c r="AP102" s="48">
        <v>69.676000000000002</v>
      </c>
      <c r="AQ102" s="48">
        <v>70.040999999999997</v>
      </c>
      <c r="AR102" s="48">
        <v>70.378</v>
      </c>
      <c r="AS102" s="48">
        <v>70.688999999999993</v>
      </c>
      <c r="AT102" s="48">
        <v>70.975999999999999</v>
      </c>
      <c r="AU102" s="48">
        <v>71.248999999999995</v>
      </c>
      <c r="AV102" s="48">
        <v>71.510999999999996</v>
      </c>
      <c r="AW102" s="48">
        <v>71.77</v>
      </c>
      <c r="AX102" s="48">
        <v>72.025999999999996</v>
      </c>
      <c r="AY102" s="48">
        <v>72.284999999999997</v>
      </c>
      <c r="AZ102" s="48">
        <v>72.543999999999997</v>
      </c>
      <c r="BA102" s="48">
        <v>72.802999999999997</v>
      </c>
      <c r="BB102" s="48">
        <v>73.061000000000007</v>
      </c>
      <c r="BC102" s="48">
        <v>73.316999999999993</v>
      </c>
      <c r="BD102" s="48">
        <v>73.569000000000003</v>
      </c>
      <c r="BE102" s="48">
        <v>73.813999999999993</v>
      </c>
      <c r="BF102" s="48">
        <v>74.051000000000002</v>
      </c>
      <c r="BG102" s="48">
        <v>74.278000000000006</v>
      </c>
      <c r="BH102" s="48">
        <v>74.495000000000005</v>
      </c>
      <c r="BI102" s="48">
        <v>74.700999999999993</v>
      </c>
      <c r="BJ102" s="48">
        <v>74.897999999999996</v>
      </c>
      <c r="BK102" s="48">
        <v>75.087999999999994</v>
      </c>
      <c r="BL102" s="48">
        <v>75.27</v>
      </c>
      <c r="BM102" s="55">
        <f t="shared" si="1"/>
        <v>75.27</v>
      </c>
    </row>
    <row r="103" spans="1:65" x14ac:dyDescent="0.25">
      <c r="A103" s="48" t="s">
        <v>696</v>
      </c>
      <c r="B103" s="48" t="s">
        <v>695</v>
      </c>
      <c r="C103" s="48" t="s">
        <v>745</v>
      </c>
      <c r="D103" s="48" t="s">
        <v>744</v>
      </c>
      <c r="E103" s="48">
        <v>39.779657074983227</v>
      </c>
      <c r="F103" s="48">
        <v>40.221402300364723</v>
      </c>
      <c r="G103" s="48">
        <v>40.652315796319911</v>
      </c>
      <c r="H103" s="48">
        <v>41.071032402868546</v>
      </c>
      <c r="I103" s="48">
        <v>41.478183604364823</v>
      </c>
      <c r="J103" s="48">
        <v>41.875989987783981</v>
      </c>
      <c r="K103" s="48">
        <v>42.268775665037936</v>
      </c>
      <c r="L103" s="48">
        <v>42.66053712415632</v>
      </c>
      <c r="M103" s="48">
        <v>43.054548682429136</v>
      </c>
      <c r="N103" s="48">
        <v>43.451746780237066</v>
      </c>
      <c r="O103" s="48">
        <v>43.853009433172176</v>
      </c>
      <c r="P103" s="48">
        <v>44.258425968694439</v>
      </c>
      <c r="Q103" s="48">
        <v>44.664566088965387</v>
      </c>
      <c r="R103" s="48">
        <v>45.067763359964196</v>
      </c>
      <c r="S103" s="48">
        <v>45.465756440874408</v>
      </c>
      <c r="T103" s="48">
        <v>45.854217728293044</v>
      </c>
      <c r="U103" s="48">
        <v>46.229049745626355</v>
      </c>
      <c r="V103" s="48">
        <v>46.589482007585843</v>
      </c>
      <c r="W103" s="48">
        <v>46.936330552875305</v>
      </c>
      <c r="X103" s="48">
        <v>47.27141474875296</v>
      </c>
      <c r="Y103" s="48">
        <v>47.598819043130021</v>
      </c>
      <c r="Z103" s="48">
        <v>47.924426006241539</v>
      </c>
      <c r="AA103" s="48">
        <v>48.250277166014556</v>
      </c>
      <c r="AB103" s="48">
        <v>48.573933658252201</v>
      </c>
      <c r="AC103" s="48">
        <v>48.889970488551519</v>
      </c>
      <c r="AD103" s="48">
        <v>49.183225010350178</v>
      </c>
      <c r="AE103" s="48">
        <v>49.434855822821227</v>
      </c>
      <c r="AF103" s="48">
        <v>49.631766850646983</v>
      </c>
      <c r="AG103" s="48">
        <v>49.771071208017403</v>
      </c>
      <c r="AH103" s="48">
        <v>49.864640747134104</v>
      </c>
      <c r="AI103" s="48">
        <v>49.936848306077806</v>
      </c>
      <c r="AJ103" s="48">
        <v>50.017687333132962</v>
      </c>
      <c r="AK103" s="48">
        <v>50.13036458639364</v>
      </c>
      <c r="AL103" s="48">
        <v>50.280538009826373</v>
      </c>
      <c r="AM103" s="48">
        <v>50.45924323035679</v>
      </c>
      <c r="AN103" s="48">
        <v>50.662269846547048</v>
      </c>
      <c r="AO103" s="48">
        <v>50.894722143975578</v>
      </c>
      <c r="AP103" s="48">
        <v>51.16403682540259</v>
      </c>
      <c r="AQ103" s="48">
        <v>51.477492694038645</v>
      </c>
      <c r="AR103" s="48">
        <v>51.842192164426024</v>
      </c>
      <c r="AS103" s="48">
        <v>52.264100611419202</v>
      </c>
      <c r="AT103" s="48">
        <v>52.749342343717792</v>
      </c>
      <c r="AU103" s="48">
        <v>53.296647283507859</v>
      </c>
      <c r="AV103" s="48">
        <v>53.900322591060736</v>
      </c>
      <c r="AW103" s="48">
        <v>54.552077898404185</v>
      </c>
      <c r="AX103" s="48">
        <v>55.242284625571706</v>
      </c>
      <c r="AY103" s="48">
        <v>55.961616966626465</v>
      </c>
      <c r="AZ103" s="48">
        <v>56.696964109547224</v>
      </c>
      <c r="BA103" s="48">
        <v>57.433568605744156</v>
      </c>
      <c r="BB103" s="48">
        <v>58.158223887980768</v>
      </c>
      <c r="BC103" s="48">
        <v>58.858947453848018</v>
      </c>
      <c r="BD103" s="48">
        <v>59.528871018139469</v>
      </c>
      <c r="BE103" s="48">
        <v>60.166565350657216</v>
      </c>
      <c r="BF103" s="48">
        <v>60.770335329346658</v>
      </c>
      <c r="BG103" s="48">
        <v>61.334314134141358</v>
      </c>
      <c r="BH103" s="48">
        <v>61.852952892215889</v>
      </c>
      <c r="BI103" s="48">
        <v>62.323284644718932</v>
      </c>
      <c r="BJ103" s="48">
        <v>62.748671772016991</v>
      </c>
      <c r="BK103" s="48">
        <v>63.134991156130098</v>
      </c>
      <c r="BL103" s="48">
        <v>63.486455325630196</v>
      </c>
      <c r="BM103" s="55">
        <f t="shared" si="1"/>
        <v>63.486455325630196</v>
      </c>
    </row>
    <row r="104" spans="1:65" x14ac:dyDescent="0.25">
      <c r="A104" s="48" t="s">
        <v>274</v>
      </c>
      <c r="B104" s="48" t="s">
        <v>448</v>
      </c>
      <c r="C104" s="48" t="s">
        <v>745</v>
      </c>
      <c r="D104" s="48" t="s">
        <v>744</v>
      </c>
      <c r="E104" s="48">
        <v>64.608658536585367</v>
      </c>
      <c r="F104" s="48">
        <v>65.015512195121957</v>
      </c>
      <c r="G104" s="48">
        <v>65.40824390243904</v>
      </c>
      <c r="H104" s="48">
        <v>65.787878048780499</v>
      </c>
      <c r="I104" s="48">
        <v>66.154439024390257</v>
      </c>
      <c r="J104" s="48">
        <v>66.512048780487802</v>
      </c>
      <c r="K104" s="48">
        <v>66.862780487804883</v>
      </c>
      <c r="L104" s="48">
        <v>67.208731707317071</v>
      </c>
      <c r="M104" s="48">
        <v>67.548926829268297</v>
      </c>
      <c r="N104" s="48">
        <v>67.881365853658536</v>
      </c>
      <c r="O104" s="48">
        <v>68.200487804878051</v>
      </c>
      <c r="P104" s="48">
        <v>68.501634146341473</v>
      </c>
      <c r="Q104" s="48">
        <v>68.778731707317078</v>
      </c>
      <c r="R104" s="48">
        <v>69.029243902439035</v>
      </c>
      <c r="S104" s="48">
        <v>69.252707317073174</v>
      </c>
      <c r="T104" s="48">
        <v>70.001951219512208</v>
      </c>
      <c r="U104" s="48">
        <v>70.455365853658535</v>
      </c>
      <c r="V104" s="48">
        <v>70.744390243902444</v>
      </c>
      <c r="W104" s="48">
        <v>70.538780487804885</v>
      </c>
      <c r="X104" s="48">
        <v>70.427317073170741</v>
      </c>
      <c r="Y104" s="48">
        <v>70.175365853658562</v>
      </c>
      <c r="Z104" s="48">
        <v>70.344390243902453</v>
      </c>
      <c r="AA104" s="48">
        <v>70.482682926829284</v>
      </c>
      <c r="AB104" s="48">
        <v>70.274878048780494</v>
      </c>
      <c r="AC104" s="48">
        <v>70.218536585365854</v>
      </c>
      <c r="AD104" s="48">
        <v>70.886097560975614</v>
      </c>
      <c r="AE104" s="48">
        <v>71.419024390243905</v>
      </c>
      <c r="AF104" s="48">
        <v>71.470243902439037</v>
      </c>
      <c r="AG104" s="48">
        <v>71.488292682926826</v>
      </c>
      <c r="AH104" s="48">
        <v>71.844634146341463</v>
      </c>
      <c r="AI104" s="48">
        <v>72.17048780487805</v>
      </c>
      <c r="AJ104" s="48">
        <v>72.185365853658553</v>
      </c>
      <c r="AK104" s="48">
        <v>71.241463414634154</v>
      </c>
      <c r="AL104" s="48">
        <v>71.522439024390252</v>
      </c>
      <c r="AM104" s="48">
        <v>71.80341463414635</v>
      </c>
      <c r="AN104" s="48">
        <v>72.084390243902448</v>
      </c>
      <c r="AO104" s="48">
        <v>72.365365853658545</v>
      </c>
      <c r="AP104" s="48">
        <v>72.495121951219517</v>
      </c>
      <c r="AQ104" s="48">
        <v>72.317073170731717</v>
      </c>
      <c r="AR104" s="48">
        <v>72.641951219512194</v>
      </c>
      <c r="AS104" s="48">
        <v>72.807804878048799</v>
      </c>
      <c r="AT104" s="48">
        <v>74.512926829268309</v>
      </c>
      <c r="AU104" s="48">
        <v>74.717317073170747</v>
      </c>
      <c r="AV104" s="48">
        <v>74.6139024390244</v>
      </c>
      <c r="AW104" s="48">
        <v>75.52024390243902</v>
      </c>
      <c r="AX104" s="48">
        <v>75.244634146341468</v>
      </c>
      <c r="AY104" s="48">
        <v>75.836829268292703</v>
      </c>
      <c r="AZ104" s="48">
        <v>75.705609756097573</v>
      </c>
      <c r="BA104" s="48">
        <v>75.912195121951228</v>
      </c>
      <c r="BB104" s="48">
        <v>76.168292682926847</v>
      </c>
      <c r="BC104" s="48">
        <v>76.475609756097555</v>
      </c>
      <c r="BD104" s="48">
        <v>76.775609756097566</v>
      </c>
      <c r="BE104" s="48">
        <v>76.924390243902437</v>
      </c>
      <c r="BF104" s="48">
        <v>77.126829268292695</v>
      </c>
      <c r="BG104" s="48">
        <v>77.478048780487811</v>
      </c>
      <c r="BH104" s="48">
        <v>77.27560975609758</v>
      </c>
      <c r="BI104" s="48">
        <v>78.021951219512204</v>
      </c>
      <c r="BJ104" s="48">
        <v>77.826829268292698</v>
      </c>
      <c r="BK104" s="48">
        <v>78.070731707317094</v>
      </c>
      <c r="BL104" s="48">
        <v>78.424390243902451</v>
      </c>
      <c r="BM104" s="55">
        <f t="shared" si="1"/>
        <v>78.424390243902451</v>
      </c>
    </row>
    <row r="105" spans="1:65" x14ac:dyDescent="0.25">
      <c r="A105" s="48" t="s">
        <v>200</v>
      </c>
      <c r="B105" s="48" t="s">
        <v>447</v>
      </c>
      <c r="C105" s="48" t="s">
        <v>745</v>
      </c>
      <c r="D105" s="48" t="s">
        <v>744</v>
      </c>
      <c r="E105" s="48">
        <v>41.762</v>
      </c>
      <c r="F105" s="48">
        <v>42.182000000000002</v>
      </c>
      <c r="G105" s="48">
        <v>42.591000000000001</v>
      </c>
      <c r="H105" s="48">
        <v>43</v>
      </c>
      <c r="I105" s="48">
        <v>43.414000000000001</v>
      </c>
      <c r="J105" s="48">
        <v>43.837000000000003</v>
      </c>
      <c r="K105" s="48">
        <v>44.267000000000003</v>
      </c>
      <c r="L105" s="48">
        <v>44.7</v>
      </c>
      <c r="M105" s="48">
        <v>45.134</v>
      </c>
      <c r="N105" s="48">
        <v>45.573</v>
      </c>
      <c r="O105" s="48">
        <v>46.027000000000001</v>
      </c>
      <c r="P105" s="48">
        <v>46.508000000000003</v>
      </c>
      <c r="Q105" s="48">
        <v>47.018999999999998</v>
      </c>
      <c r="R105" s="48">
        <v>47.558999999999997</v>
      </c>
      <c r="S105" s="48">
        <v>48.119</v>
      </c>
      <c r="T105" s="48">
        <v>48.683</v>
      </c>
      <c r="U105" s="48">
        <v>49.231999999999999</v>
      </c>
      <c r="V105" s="48">
        <v>49.746000000000002</v>
      </c>
      <c r="W105" s="48">
        <v>50.215000000000003</v>
      </c>
      <c r="X105" s="48">
        <v>50.634999999999998</v>
      </c>
      <c r="Y105" s="48">
        <v>51.009</v>
      </c>
      <c r="Z105" s="48">
        <v>51.347000000000001</v>
      </c>
      <c r="AA105" s="48">
        <v>51.667999999999999</v>
      </c>
      <c r="AB105" s="48">
        <v>51.987000000000002</v>
      </c>
      <c r="AC105" s="48">
        <v>52.308999999999997</v>
      </c>
      <c r="AD105" s="48">
        <v>52.637</v>
      </c>
      <c r="AE105" s="48">
        <v>52.97</v>
      </c>
      <c r="AF105" s="48">
        <v>53.302</v>
      </c>
      <c r="AG105" s="48">
        <v>53.628</v>
      </c>
      <c r="AH105" s="48">
        <v>53.948999999999998</v>
      </c>
      <c r="AI105" s="48">
        <v>54.265000000000001</v>
      </c>
      <c r="AJ105" s="48">
        <v>54.58</v>
      </c>
      <c r="AK105" s="48">
        <v>54.893999999999998</v>
      </c>
      <c r="AL105" s="48">
        <v>55.209000000000003</v>
      </c>
      <c r="AM105" s="48">
        <v>55.523000000000003</v>
      </c>
      <c r="AN105" s="48">
        <v>55.829000000000001</v>
      </c>
      <c r="AO105" s="48">
        <v>56.121000000000002</v>
      </c>
      <c r="AP105" s="48">
        <v>56.393000000000001</v>
      </c>
      <c r="AQ105" s="48">
        <v>56.648000000000003</v>
      </c>
      <c r="AR105" s="48">
        <v>56.890999999999998</v>
      </c>
      <c r="AS105" s="48">
        <v>57.131</v>
      </c>
      <c r="AT105" s="48">
        <v>57.381999999999998</v>
      </c>
      <c r="AU105" s="48">
        <v>57.655000000000001</v>
      </c>
      <c r="AV105" s="48">
        <v>57.959000000000003</v>
      </c>
      <c r="AW105" s="48">
        <v>58.292000000000002</v>
      </c>
      <c r="AX105" s="48">
        <v>58.652000000000001</v>
      </c>
      <c r="AY105" s="48">
        <v>59.027999999999999</v>
      </c>
      <c r="AZ105" s="48">
        <v>59.408000000000001</v>
      </c>
      <c r="BA105" s="48">
        <v>59.781999999999996</v>
      </c>
      <c r="BB105" s="48">
        <v>60.148000000000003</v>
      </c>
      <c r="BC105" s="48">
        <v>60.511000000000003</v>
      </c>
      <c r="BD105" s="48">
        <v>60.878999999999998</v>
      </c>
      <c r="BE105" s="48">
        <v>61.26</v>
      </c>
      <c r="BF105" s="48">
        <v>61.658000000000001</v>
      </c>
      <c r="BG105" s="48">
        <v>62.069000000000003</v>
      </c>
      <c r="BH105" s="48">
        <v>62.484999999999999</v>
      </c>
      <c r="BI105" s="48">
        <v>62.896000000000001</v>
      </c>
      <c r="BJ105" s="48">
        <v>63.29</v>
      </c>
      <c r="BK105" s="48">
        <v>63.66</v>
      </c>
      <c r="BL105" s="48">
        <v>64.001000000000005</v>
      </c>
      <c r="BM105" s="55">
        <f t="shared" si="1"/>
        <v>64.001000000000005</v>
      </c>
    </row>
    <row r="106" spans="1:65" x14ac:dyDescent="0.25">
      <c r="A106" s="48" t="s">
        <v>252</v>
      </c>
      <c r="B106" s="48" t="s">
        <v>446</v>
      </c>
      <c r="C106" s="48" t="s">
        <v>745</v>
      </c>
      <c r="D106" s="48" t="s">
        <v>744</v>
      </c>
      <c r="E106" s="48">
        <v>68.003170731707328</v>
      </c>
      <c r="F106" s="48">
        <v>68.936097560975625</v>
      </c>
      <c r="G106" s="48">
        <v>67.865853658536594</v>
      </c>
      <c r="H106" s="48">
        <v>68.87414634146343</v>
      </c>
      <c r="I106" s="48">
        <v>69.380975609756106</v>
      </c>
      <c r="J106" s="48">
        <v>69.071219512195128</v>
      </c>
      <c r="K106" s="48">
        <v>69.822439024390249</v>
      </c>
      <c r="L106" s="48">
        <v>69.407073170731707</v>
      </c>
      <c r="M106" s="48">
        <v>69.230243902439042</v>
      </c>
      <c r="N106" s="48">
        <v>69.314634146341476</v>
      </c>
      <c r="O106" s="48">
        <v>69.164634146341484</v>
      </c>
      <c r="P106" s="48">
        <v>69.052439024390253</v>
      </c>
      <c r="Q106" s="48">
        <v>69.66463414634147</v>
      </c>
      <c r="R106" s="48">
        <v>69.518048780487817</v>
      </c>
      <c r="S106" s="48">
        <v>69.248048780487821</v>
      </c>
      <c r="T106" s="48">
        <v>69.290000000000006</v>
      </c>
      <c r="U106" s="48">
        <v>69.573170731707322</v>
      </c>
      <c r="V106" s="48">
        <v>69.848048780487801</v>
      </c>
      <c r="W106" s="48">
        <v>69.393902439024387</v>
      </c>
      <c r="X106" s="48">
        <v>69.615365853658545</v>
      </c>
      <c r="Y106" s="48">
        <v>69.061707317073186</v>
      </c>
      <c r="Z106" s="48">
        <v>69.139268292682928</v>
      </c>
      <c r="AA106" s="48">
        <v>69.357804878048796</v>
      </c>
      <c r="AB106" s="48">
        <v>68.973658536585376</v>
      </c>
      <c r="AC106" s="48">
        <v>69.02585365853659</v>
      </c>
      <c r="AD106" s="48">
        <v>68.972195121951231</v>
      </c>
      <c r="AE106" s="48">
        <v>69.17341463414634</v>
      </c>
      <c r="AF106" s="48">
        <v>69.651219512195127</v>
      </c>
      <c r="AG106" s="48">
        <v>70.023414634146349</v>
      </c>
      <c r="AH106" s="48">
        <v>69.461707317073177</v>
      </c>
      <c r="AI106" s="48">
        <v>69.315609756097572</v>
      </c>
      <c r="AJ106" s="48">
        <v>69.37707317073172</v>
      </c>
      <c r="AK106" s="48">
        <v>69.117073170731715</v>
      </c>
      <c r="AL106" s="48">
        <v>69.101219512195129</v>
      </c>
      <c r="AM106" s="48">
        <v>69.469756097560989</v>
      </c>
      <c r="AN106" s="48">
        <v>69.791707317073175</v>
      </c>
      <c r="AO106" s="48">
        <v>70.328780487804892</v>
      </c>
      <c r="AP106" s="48">
        <v>70.702439024390245</v>
      </c>
      <c r="AQ106" s="48">
        <v>70.557804878048799</v>
      </c>
      <c r="AR106" s="48">
        <v>70.677073170731703</v>
      </c>
      <c r="AS106" s="48">
        <v>71.246341463414637</v>
      </c>
      <c r="AT106" s="48">
        <v>72.248780487804893</v>
      </c>
      <c r="AU106" s="48">
        <v>72.348780487804888</v>
      </c>
      <c r="AV106" s="48">
        <v>72.3</v>
      </c>
      <c r="AW106" s="48">
        <v>72.648780487804885</v>
      </c>
      <c r="AX106" s="48">
        <v>72.648780487804885</v>
      </c>
      <c r="AY106" s="48">
        <v>73.097560975609767</v>
      </c>
      <c r="AZ106" s="48">
        <v>73.151219512195127</v>
      </c>
      <c r="BA106" s="48">
        <v>73.702439024390259</v>
      </c>
      <c r="BB106" s="48">
        <v>73.904878048780489</v>
      </c>
      <c r="BC106" s="48">
        <v>74.207317073170742</v>
      </c>
      <c r="BD106" s="48">
        <v>74.858536585365869</v>
      </c>
      <c r="BE106" s="48">
        <v>75.063414634146341</v>
      </c>
      <c r="BF106" s="48">
        <v>75.565853658536597</v>
      </c>
      <c r="BG106" s="48">
        <v>75.763414634146343</v>
      </c>
      <c r="BH106" s="48">
        <v>75.568292682926852</v>
      </c>
      <c r="BI106" s="48">
        <v>76.063414634146355</v>
      </c>
      <c r="BJ106" s="48">
        <v>75.817073170731717</v>
      </c>
      <c r="BK106" s="48">
        <v>76.065853658536597</v>
      </c>
      <c r="BL106" s="48">
        <v>76.021951219512218</v>
      </c>
      <c r="BM106" s="55">
        <f t="shared" si="1"/>
        <v>76.021951219512218</v>
      </c>
    </row>
    <row r="107" spans="1:65" x14ac:dyDescent="0.25">
      <c r="A107" s="48" t="s">
        <v>694</v>
      </c>
      <c r="B107" s="48" t="s">
        <v>693</v>
      </c>
      <c r="C107" s="48" t="s">
        <v>745</v>
      </c>
      <c r="D107" s="48" t="s">
        <v>744</v>
      </c>
      <c r="E107" s="48">
        <v>48.676177381830946</v>
      </c>
      <c r="F107" s="48">
        <v>49.19620641690296</v>
      </c>
      <c r="G107" s="48">
        <v>49.794693748541462</v>
      </c>
      <c r="H107" s="48">
        <v>50.53221846820388</v>
      </c>
      <c r="I107" s="48">
        <v>51.395143817691043</v>
      </c>
      <c r="J107" s="48">
        <v>52.364594586608582</v>
      </c>
      <c r="K107" s="48">
        <v>53.374703277597163</v>
      </c>
      <c r="L107" s="48">
        <v>54.36898115663061</v>
      </c>
      <c r="M107" s="48">
        <v>55.329690023354345</v>
      </c>
      <c r="N107" s="48">
        <v>56.183747355954942</v>
      </c>
      <c r="O107" s="48">
        <v>56.976201930726134</v>
      </c>
      <c r="P107" s="48">
        <v>57.67603709665827</v>
      </c>
      <c r="Q107" s="48">
        <v>58.321289304735309</v>
      </c>
      <c r="R107" s="48">
        <v>58.934040967911585</v>
      </c>
      <c r="S107" s="48">
        <v>59.529445859092199</v>
      </c>
      <c r="T107" s="48">
        <v>60.052809410968983</v>
      </c>
      <c r="U107" s="48">
        <v>60.575548635915489</v>
      </c>
      <c r="V107" s="48">
        <v>61.058722350424745</v>
      </c>
      <c r="W107" s="48">
        <v>61.510724373335798</v>
      </c>
      <c r="X107" s="48">
        <v>61.915215477875599</v>
      </c>
      <c r="Y107" s="48">
        <v>62.29169015325153</v>
      </c>
      <c r="Z107" s="48">
        <v>62.668395054497481</v>
      </c>
      <c r="AA107" s="48">
        <v>63.027189983118475</v>
      </c>
      <c r="AB107" s="48">
        <v>63.342884715252112</v>
      </c>
      <c r="AC107" s="48">
        <v>63.632218383972663</v>
      </c>
      <c r="AD107" s="48">
        <v>63.964611745035064</v>
      </c>
      <c r="AE107" s="48">
        <v>64.339655138612713</v>
      </c>
      <c r="AF107" s="48">
        <v>64.639056104262451</v>
      </c>
      <c r="AG107" s="48">
        <v>64.92530372833258</v>
      </c>
      <c r="AH107" s="48">
        <v>65.182213263837724</v>
      </c>
      <c r="AI107" s="48">
        <v>65.429526817316528</v>
      </c>
      <c r="AJ107" s="48">
        <v>65.671273481334651</v>
      </c>
      <c r="AK107" s="48">
        <v>65.851867244708743</v>
      </c>
      <c r="AL107" s="48">
        <v>66.024171918483404</v>
      </c>
      <c r="AM107" s="48">
        <v>66.268226199901235</v>
      </c>
      <c r="AN107" s="48">
        <v>66.539297824236598</v>
      </c>
      <c r="AO107" s="48">
        <v>66.872673827982766</v>
      </c>
      <c r="AP107" s="48">
        <v>67.210960985104052</v>
      </c>
      <c r="AQ107" s="48">
        <v>67.520444385331587</v>
      </c>
      <c r="AR107" s="48">
        <v>67.770146151067294</v>
      </c>
      <c r="AS107" s="48">
        <v>68.052799877030154</v>
      </c>
      <c r="AT107" s="48">
        <v>68.342533085598347</v>
      </c>
      <c r="AU107" s="48">
        <v>68.623658330674161</v>
      </c>
      <c r="AV107" s="48">
        <v>68.904981785984603</v>
      </c>
      <c r="AW107" s="48">
        <v>69.209757018713717</v>
      </c>
      <c r="AX107" s="48">
        <v>69.495754941079554</v>
      </c>
      <c r="AY107" s="48">
        <v>69.833031981969626</v>
      </c>
      <c r="AZ107" s="48">
        <v>70.163603584321351</v>
      </c>
      <c r="BA107" s="48">
        <v>70.483381400715487</v>
      </c>
      <c r="BB107" s="48">
        <v>70.83252215912664</v>
      </c>
      <c r="BC107" s="48">
        <v>71.161540646723168</v>
      </c>
      <c r="BD107" s="48">
        <v>71.509423645071877</v>
      </c>
      <c r="BE107" s="48">
        <v>71.827263873728867</v>
      </c>
      <c r="BF107" s="48">
        <v>72.142202818988764</v>
      </c>
      <c r="BG107" s="48">
        <v>72.427290111634036</v>
      </c>
      <c r="BH107" s="48">
        <v>72.696195576492514</v>
      </c>
      <c r="BI107" s="48">
        <v>72.955095258895895</v>
      </c>
      <c r="BJ107" s="48">
        <v>73.200660546294515</v>
      </c>
      <c r="BK107" s="48">
        <v>73.405002995835702</v>
      </c>
      <c r="BL107" s="48">
        <v>73.606727763060263</v>
      </c>
      <c r="BM107" s="55">
        <f t="shared" si="1"/>
        <v>73.606727763060263</v>
      </c>
    </row>
    <row r="108" spans="1:65" x14ac:dyDescent="0.25">
      <c r="A108" s="48" t="s">
        <v>692</v>
      </c>
      <c r="B108" s="48" t="s">
        <v>691</v>
      </c>
      <c r="C108" s="48" t="s">
        <v>745</v>
      </c>
      <c r="D108" s="48" t="s">
        <v>744</v>
      </c>
      <c r="E108" s="48">
        <v>47.530344190789926</v>
      </c>
      <c r="F108" s="48">
        <v>48.04028607217672</v>
      </c>
      <c r="G108" s="48">
        <v>48.620262724838192</v>
      </c>
      <c r="H108" s="48">
        <v>49.319439258539397</v>
      </c>
      <c r="I108" s="48">
        <v>50.11973044879187</v>
      </c>
      <c r="J108" s="48">
        <v>51.004213870452354</v>
      </c>
      <c r="K108" s="48">
        <v>51.917196240189888</v>
      </c>
      <c r="L108" s="48">
        <v>52.808805421268865</v>
      </c>
      <c r="M108" s="48">
        <v>53.665523114537606</v>
      </c>
      <c r="N108" s="48">
        <v>54.428478106707878</v>
      </c>
      <c r="O108" s="48">
        <v>55.137143944358726</v>
      </c>
      <c r="P108" s="48">
        <v>55.768914674316022</v>
      </c>
      <c r="Q108" s="48">
        <v>56.356570765061868</v>
      </c>
      <c r="R108" s="48">
        <v>56.920460841891497</v>
      </c>
      <c r="S108" s="48">
        <v>57.473542469698465</v>
      </c>
      <c r="T108" s="48">
        <v>57.970548263939371</v>
      </c>
      <c r="U108" s="48">
        <v>58.471049154449304</v>
      </c>
      <c r="V108" s="48">
        <v>58.941010012688075</v>
      </c>
      <c r="W108" s="48">
        <v>59.385681980228014</v>
      </c>
      <c r="X108" s="48">
        <v>59.789676635228034</v>
      </c>
      <c r="Y108" s="48">
        <v>60.167021831014353</v>
      </c>
      <c r="Z108" s="48">
        <v>60.543193461661055</v>
      </c>
      <c r="AA108" s="48">
        <v>60.899970799125221</v>
      </c>
      <c r="AB108" s="48">
        <v>61.217072308571261</v>
      </c>
      <c r="AC108" s="48">
        <v>61.507505223941259</v>
      </c>
      <c r="AD108" s="48">
        <v>61.826692556079962</v>
      </c>
      <c r="AE108" s="48">
        <v>62.172687247388978</v>
      </c>
      <c r="AF108" s="48">
        <v>62.44921831344962</v>
      </c>
      <c r="AG108" s="48">
        <v>62.706092715309801</v>
      </c>
      <c r="AH108" s="48">
        <v>62.933815364124413</v>
      </c>
      <c r="AI108" s="48">
        <v>63.147003546698798</v>
      </c>
      <c r="AJ108" s="48">
        <v>63.357478402289658</v>
      </c>
      <c r="AK108" s="48">
        <v>63.51046933264567</v>
      </c>
      <c r="AL108" s="48">
        <v>63.662312532661836</v>
      </c>
      <c r="AM108" s="48">
        <v>63.874350401480413</v>
      </c>
      <c r="AN108" s="48">
        <v>64.11160518371085</v>
      </c>
      <c r="AO108" s="48">
        <v>64.402811081361193</v>
      </c>
      <c r="AP108" s="48">
        <v>64.705302679284685</v>
      </c>
      <c r="AQ108" s="48">
        <v>64.98045142209547</v>
      </c>
      <c r="AR108" s="48">
        <v>65.218398751286543</v>
      </c>
      <c r="AS108" s="48">
        <v>65.490505782319786</v>
      </c>
      <c r="AT108" s="48">
        <v>65.772581182579685</v>
      </c>
      <c r="AU108" s="48">
        <v>66.05638610093213</v>
      </c>
      <c r="AV108" s="48">
        <v>66.350033741536905</v>
      </c>
      <c r="AW108" s="48">
        <v>66.670640092032784</v>
      </c>
      <c r="AX108" s="48">
        <v>66.984164796654568</v>
      </c>
      <c r="AY108" s="48">
        <v>67.343094083962242</v>
      </c>
      <c r="AZ108" s="48">
        <v>67.700216936839553</v>
      </c>
      <c r="BA108" s="48">
        <v>68.049495233536021</v>
      </c>
      <c r="BB108" s="48">
        <v>68.419076145055044</v>
      </c>
      <c r="BC108" s="48">
        <v>68.768139895052713</v>
      </c>
      <c r="BD108" s="48">
        <v>69.126815402606269</v>
      </c>
      <c r="BE108" s="48">
        <v>69.457978592644338</v>
      </c>
      <c r="BF108" s="48">
        <v>69.78232001784977</v>
      </c>
      <c r="BG108" s="48">
        <v>70.078654669337283</v>
      </c>
      <c r="BH108" s="48">
        <v>70.35621204647299</v>
      </c>
      <c r="BI108" s="48">
        <v>70.618988895804165</v>
      </c>
      <c r="BJ108" s="48">
        <v>70.864487918998734</v>
      </c>
      <c r="BK108" s="48">
        <v>71.071883579646126</v>
      </c>
      <c r="BL108" s="48">
        <v>71.270780680885551</v>
      </c>
      <c r="BM108" s="55">
        <f t="shared" si="1"/>
        <v>71.270780680885551</v>
      </c>
    </row>
    <row r="109" spans="1:65" x14ac:dyDescent="0.25">
      <c r="A109" s="48" t="s">
        <v>690</v>
      </c>
      <c r="B109" s="48" t="s">
        <v>689</v>
      </c>
      <c r="C109" s="48" t="s">
        <v>745</v>
      </c>
      <c r="D109" s="48" t="s">
        <v>744</v>
      </c>
      <c r="E109" s="48">
        <v>41.740483848357677</v>
      </c>
      <c r="F109" s="48">
        <v>42.276061294986832</v>
      </c>
      <c r="G109" s="48">
        <v>42.804899692853553</v>
      </c>
      <c r="H109" s="48">
        <v>43.325045927765927</v>
      </c>
      <c r="I109" s="48">
        <v>43.832701707556502</v>
      </c>
      <c r="J109" s="48">
        <v>44.318447158196932</v>
      </c>
      <c r="K109" s="48">
        <v>44.771660685231318</v>
      </c>
      <c r="L109" s="48">
        <v>45.186560837674378</v>
      </c>
      <c r="M109" s="48">
        <v>45.563461108510879</v>
      </c>
      <c r="N109" s="48">
        <v>45.906994889121961</v>
      </c>
      <c r="O109" s="48">
        <v>46.229703041554167</v>
      </c>
      <c r="P109" s="48">
        <v>46.549045458349106</v>
      </c>
      <c r="Q109" s="48">
        <v>46.881602198507572</v>
      </c>
      <c r="R109" s="48">
        <v>47.239007676514383</v>
      </c>
      <c r="S109" s="48">
        <v>47.628975020982772</v>
      </c>
      <c r="T109" s="48">
        <v>48.056426720215335</v>
      </c>
      <c r="U109" s="48">
        <v>48.521352542253325</v>
      </c>
      <c r="V109" s="48">
        <v>49.010788632464738</v>
      </c>
      <c r="W109" s="48">
        <v>49.507215717340465</v>
      </c>
      <c r="X109" s="48">
        <v>49.995716300267631</v>
      </c>
      <c r="Y109" s="48">
        <v>50.464912849951375</v>
      </c>
      <c r="Z109" s="48">
        <v>50.947252599892906</v>
      </c>
      <c r="AA109" s="48">
        <v>51.374866790608586</v>
      </c>
      <c r="AB109" s="48">
        <v>51.777603104392526</v>
      </c>
      <c r="AC109" s="48">
        <v>52.157792308984639</v>
      </c>
      <c r="AD109" s="48">
        <v>52.504603347387842</v>
      </c>
      <c r="AE109" s="48">
        <v>52.808866336363728</v>
      </c>
      <c r="AF109" s="48">
        <v>53.07147644528235</v>
      </c>
      <c r="AG109" s="48">
        <v>53.2876820477126</v>
      </c>
      <c r="AH109" s="48">
        <v>53.484055193817305</v>
      </c>
      <c r="AI109" s="48">
        <v>53.654786411167933</v>
      </c>
      <c r="AJ109" s="48">
        <v>53.819734799577432</v>
      </c>
      <c r="AK109" s="48">
        <v>53.99285714757643</v>
      </c>
      <c r="AL109" s="48">
        <v>54.175342021895915</v>
      </c>
      <c r="AM109" s="48">
        <v>54.373701931117608</v>
      </c>
      <c r="AN109" s="48">
        <v>54.592641563732229</v>
      </c>
      <c r="AO109" s="48">
        <v>54.834917082268426</v>
      </c>
      <c r="AP109" s="48">
        <v>55.095725128127512</v>
      </c>
      <c r="AQ109" s="48">
        <v>55.372109100756063</v>
      </c>
      <c r="AR109" s="48">
        <v>55.680360167151065</v>
      </c>
      <c r="AS109" s="48">
        <v>56.014276589602296</v>
      </c>
      <c r="AT109" s="48">
        <v>56.388742428160768</v>
      </c>
      <c r="AU109" s="48">
        <v>56.803571213642115</v>
      </c>
      <c r="AV109" s="48">
        <v>57.260247101880182</v>
      </c>
      <c r="AW109" s="48">
        <v>57.754650659730359</v>
      </c>
      <c r="AX109" s="48">
        <v>58.279716380397005</v>
      </c>
      <c r="AY109" s="48">
        <v>58.827378492905446</v>
      </c>
      <c r="AZ109" s="48">
        <v>59.387668788619166</v>
      </c>
      <c r="BA109" s="48">
        <v>59.945404154558446</v>
      </c>
      <c r="BB109" s="48">
        <v>60.488222142816063</v>
      </c>
      <c r="BC109" s="48">
        <v>61.007020336603262</v>
      </c>
      <c r="BD109" s="48">
        <v>61.500045415799534</v>
      </c>
      <c r="BE109" s="48">
        <v>61.967886284460967</v>
      </c>
      <c r="BF109" s="48">
        <v>62.413853823056513</v>
      </c>
      <c r="BG109" s="48">
        <v>62.836656926591054</v>
      </c>
      <c r="BH109" s="48">
        <v>63.232680558338181</v>
      </c>
      <c r="BI109" s="48">
        <v>63.599184529526525</v>
      </c>
      <c r="BJ109" s="48">
        <v>63.936761677071367</v>
      </c>
      <c r="BK109" s="48">
        <v>64.248179766274561</v>
      </c>
      <c r="BL109" s="48">
        <v>64.536308941045021</v>
      </c>
      <c r="BM109" s="55">
        <f t="shared" si="1"/>
        <v>64.536308941045021</v>
      </c>
    </row>
    <row r="110" spans="1:65" x14ac:dyDescent="0.25">
      <c r="A110" s="48" t="s">
        <v>688</v>
      </c>
      <c r="B110" s="48" t="s">
        <v>687</v>
      </c>
      <c r="C110" s="48" t="s">
        <v>745</v>
      </c>
      <c r="D110" s="48" t="s">
        <v>744</v>
      </c>
      <c r="E110" s="48">
        <v>43.250961523181324</v>
      </c>
      <c r="F110" s="48">
        <v>43.908915569124197</v>
      </c>
      <c r="G110" s="48">
        <v>44.546938600385054</v>
      </c>
      <c r="H110" s="48">
        <v>45.162266488449767</v>
      </c>
      <c r="I110" s="48">
        <v>45.754180756580212</v>
      </c>
      <c r="J110" s="48">
        <v>46.324125324268579</v>
      </c>
      <c r="K110" s="48">
        <v>46.87547942776316</v>
      </c>
      <c r="L110" s="48">
        <v>47.41093214301884</v>
      </c>
      <c r="M110" s="48">
        <v>47.934593647708461</v>
      </c>
      <c r="N110" s="48">
        <v>48.445615243317597</v>
      </c>
      <c r="O110" s="48">
        <v>48.943633047656704</v>
      </c>
      <c r="P110" s="48">
        <v>49.427388849474809</v>
      </c>
      <c r="Q110" s="48">
        <v>49.895667378254544</v>
      </c>
      <c r="R110" s="48">
        <v>50.346708202207495</v>
      </c>
      <c r="S110" s="48">
        <v>50.782157710869647</v>
      </c>
      <c r="T110" s="48">
        <v>51.20568926124043</v>
      </c>
      <c r="U110" s="48">
        <v>51.621721402642734</v>
      </c>
      <c r="V110" s="48">
        <v>52.032146921828534</v>
      </c>
      <c r="W110" s="48">
        <v>52.437061808758948</v>
      </c>
      <c r="X110" s="48">
        <v>52.834119478652674</v>
      </c>
      <c r="Y110" s="48">
        <v>53.216387281855404</v>
      </c>
      <c r="Z110" s="48">
        <v>53.576486395107956</v>
      </c>
      <c r="AA110" s="48">
        <v>53.910369806154193</v>
      </c>
      <c r="AB110" s="48">
        <v>54.194414609767655</v>
      </c>
      <c r="AC110" s="48">
        <v>54.439807661156898</v>
      </c>
      <c r="AD110" s="48">
        <v>54.637003478320558</v>
      </c>
      <c r="AE110" s="48">
        <v>54.785137670241362</v>
      </c>
      <c r="AF110" s="48">
        <v>54.894344001570197</v>
      </c>
      <c r="AG110" s="48">
        <v>54.959597338920794</v>
      </c>
      <c r="AH110" s="48">
        <v>55.000132681596121</v>
      </c>
      <c r="AI110" s="48">
        <v>55.019882044589316</v>
      </c>
      <c r="AJ110" s="48">
        <v>55.009318728371632</v>
      </c>
      <c r="AK110" s="48">
        <v>54.986894136956479</v>
      </c>
      <c r="AL110" s="48">
        <v>54.945663604937799</v>
      </c>
      <c r="AM110" s="48">
        <v>54.909354758142442</v>
      </c>
      <c r="AN110" s="48">
        <v>54.884428149885643</v>
      </c>
      <c r="AO110" s="48">
        <v>54.881654864466036</v>
      </c>
      <c r="AP110" s="48">
        <v>54.908994418499752</v>
      </c>
      <c r="AQ110" s="48">
        <v>54.95880884789598</v>
      </c>
      <c r="AR110" s="48">
        <v>55.049288789764901</v>
      </c>
      <c r="AS110" s="48">
        <v>55.1935390637301</v>
      </c>
      <c r="AT110" s="48">
        <v>55.399217548525549</v>
      </c>
      <c r="AU110" s="48">
        <v>55.670273711144254</v>
      </c>
      <c r="AV110" s="48">
        <v>55.991789418956415</v>
      </c>
      <c r="AW110" s="48">
        <v>56.37096255964412</v>
      </c>
      <c r="AX110" s="48">
        <v>56.797771944149339</v>
      </c>
      <c r="AY110" s="48">
        <v>57.261563664603059</v>
      </c>
      <c r="AZ110" s="48">
        <v>57.748814865220929</v>
      </c>
      <c r="BA110" s="48">
        <v>58.242903891537658</v>
      </c>
      <c r="BB110" s="48">
        <v>58.730647213090229</v>
      </c>
      <c r="BC110" s="48">
        <v>59.208353767746161</v>
      </c>
      <c r="BD110" s="48">
        <v>59.664621674473771</v>
      </c>
      <c r="BE110" s="48">
        <v>60.093254219474964</v>
      </c>
      <c r="BF110" s="48">
        <v>60.504176855401376</v>
      </c>
      <c r="BG110" s="48">
        <v>60.893693955563528</v>
      </c>
      <c r="BH110" s="48">
        <v>61.256278707183924</v>
      </c>
      <c r="BI110" s="48">
        <v>61.587965839818963</v>
      </c>
      <c r="BJ110" s="48">
        <v>61.889129203363147</v>
      </c>
      <c r="BK110" s="48">
        <v>62.161867386443291</v>
      </c>
      <c r="BL110" s="48">
        <v>62.408997221988137</v>
      </c>
      <c r="BM110" s="55">
        <f t="shared" si="1"/>
        <v>62.408997221988137</v>
      </c>
    </row>
    <row r="111" spans="1:65" x14ac:dyDescent="0.25">
      <c r="A111" s="48" t="s">
        <v>181</v>
      </c>
      <c r="B111" s="48" t="s">
        <v>445</v>
      </c>
      <c r="C111" s="48" t="s">
        <v>745</v>
      </c>
      <c r="D111" s="48" t="s">
        <v>744</v>
      </c>
      <c r="E111" s="48">
        <v>46.664000000000001</v>
      </c>
      <c r="F111" s="48">
        <v>47.276000000000003</v>
      </c>
      <c r="G111" s="48">
        <v>47.877000000000002</v>
      </c>
      <c r="H111" s="48">
        <v>48.468000000000004</v>
      </c>
      <c r="I111" s="48">
        <v>49.051000000000002</v>
      </c>
      <c r="J111" s="48">
        <v>49.628999999999998</v>
      </c>
      <c r="K111" s="48">
        <v>50.207999999999998</v>
      </c>
      <c r="L111" s="48">
        <v>50.789000000000001</v>
      </c>
      <c r="M111" s="48">
        <v>51.374000000000002</v>
      </c>
      <c r="N111" s="48">
        <v>51.963000000000001</v>
      </c>
      <c r="O111" s="48">
        <v>52.552999999999997</v>
      </c>
      <c r="P111" s="48">
        <v>53.14</v>
      </c>
      <c r="Q111" s="48">
        <v>53.72</v>
      </c>
      <c r="R111" s="48">
        <v>54.287999999999997</v>
      </c>
      <c r="S111" s="48">
        <v>54.843000000000004</v>
      </c>
      <c r="T111" s="48">
        <v>55.386000000000003</v>
      </c>
      <c r="U111" s="48">
        <v>55.92</v>
      </c>
      <c r="V111" s="48">
        <v>56.448</v>
      </c>
      <c r="W111" s="48">
        <v>56.970999999999997</v>
      </c>
      <c r="X111" s="48">
        <v>57.488</v>
      </c>
      <c r="Y111" s="48">
        <v>57.994999999999997</v>
      </c>
      <c r="Z111" s="48">
        <v>58.488999999999997</v>
      </c>
      <c r="AA111" s="48">
        <v>58.966000000000001</v>
      </c>
      <c r="AB111" s="48">
        <v>59.423000000000002</v>
      </c>
      <c r="AC111" s="48">
        <v>59.863</v>
      </c>
      <c r="AD111" s="48">
        <v>60.286999999999999</v>
      </c>
      <c r="AE111" s="48">
        <v>60.7</v>
      </c>
      <c r="AF111" s="48">
        <v>61.106999999999999</v>
      </c>
      <c r="AG111" s="48">
        <v>61.512</v>
      </c>
      <c r="AH111" s="48">
        <v>61.914999999999999</v>
      </c>
      <c r="AI111" s="48">
        <v>62.32</v>
      </c>
      <c r="AJ111" s="48">
        <v>62.726999999999997</v>
      </c>
      <c r="AK111" s="48">
        <v>63.131</v>
      </c>
      <c r="AL111" s="48">
        <v>63.529000000000003</v>
      </c>
      <c r="AM111" s="48">
        <v>63.918999999999997</v>
      </c>
      <c r="AN111" s="48">
        <v>64.290999999999997</v>
      </c>
      <c r="AO111" s="48">
        <v>64.637</v>
      </c>
      <c r="AP111" s="48">
        <v>64.953999999999994</v>
      </c>
      <c r="AQ111" s="48">
        <v>65.244</v>
      </c>
      <c r="AR111" s="48">
        <v>65.513000000000005</v>
      </c>
      <c r="AS111" s="48">
        <v>65.772000000000006</v>
      </c>
      <c r="AT111" s="48">
        <v>66.037000000000006</v>
      </c>
      <c r="AU111" s="48">
        <v>66.320999999999998</v>
      </c>
      <c r="AV111" s="48">
        <v>66.631</v>
      </c>
      <c r="AW111" s="48">
        <v>66.968999999999994</v>
      </c>
      <c r="AX111" s="48">
        <v>67.334000000000003</v>
      </c>
      <c r="AY111" s="48">
        <v>67.716999999999999</v>
      </c>
      <c r="AZ111" s="48">
        <v>68.105000000000004</v>
      </c>
      <c r="BA111" s="48">
        <v>68.484999999999999</v>
      </c>
      <c r="BB111" s="48">
        <v>68.852999999999994</v>
      </c>
      <c r="BC111" s="48">
        <v>69.204999999999998</v>
      </c>
      <c r="BD111" s="48">
        <v>69.542000000000002</v>
      </c>
      <c r="BE111" s="48">
        <v>69.866</v>
      </c>
      <c r="BF111" s="48">
        <v>70.179000000000002</v>
      </c>
      <c r="BG111" s="48">
        <v>70.480999999999995</v>
      </c>
      <c r="BH111" s="48">
        <v>70.768000000000001</v>
      </c>
      <c r="BI111" s="48">
        <v>71.034999999999997</v>
      </c>
      <c r="BJ111" s="48">
        <v>71.281999999999996</v>
      </c>
      <c r="BK111" s="48">
        <v>71.509</v>
      </c>
      <c r="BL111" s="48">
        <v>71.715999999999994</v>
      </c>
      <c r="BM111" s="55">
        <f t="shared" si="1"/>
        <v>71.715999999999994</v>
      </c>
    </row>
    <row r="112" spans="1:65" x14ac:dyDescent="0.25">
      <c r="A112" s="48" t="s">
        <v>686</v>
      </c>
      <c r="B112" s="48" t="s">
        <v>685</v>
      </c>
      <c r="C112" s="48" t="s">
        <v>745</v>
      </c>
      <c r="D112" s="48" t="s">
        <v>744</v>
      </c>
      <c r="E112" s="48">
        <v>41.036658649269</v>
      </c>
      <c r="F112" s="48">
        <v>41.515557484325605</v>
      </c>
      <c r="G112" s="48">
        <v>41.993653900877511</v>
      </c>
      <c r="H112" s="48">
        <v>42.469477346324815</v>
      </c>
      <c r="I112" s="48">
        <v>42.937932863544461</v>
      </c>
      <c r="J112" s="48">
        <v>43.38461469419984</v>
      </c>
      <c r="K112" s="48">
        <v>43.792451818535667</v>
      </c>
      <c r="L112" s="48">
        <v>44.151601291178672</v>
      </c>
      <c r="M112" s="48">
        <v>44.460342351001053</v>
      </c>
      <c r="N112" s="48">
        <v>44.725415666350976</v>
      </c>
      <c r="O112" s="48">
        <v>44.964941750603884</v>
      </c>
      <c r="P112" s="48">
        <v>45.204948923859249</v>
      </c>
      <c r="Q112" s="48">
        <v>45.470349626349829</v>
      </c>
      <c r="R112" s="48">
        <v>45.779054894158087</v>
      </c>
      <c r="S112" s="48">
        <v>46.141822628041645</v>
      </c>
      <c r="T112" s="48">
        <v>46.564465562923843</v>
      </c>
      <c r="U112" s="48">
        <v>47.045238264235302</v>
      </c>
      <c r="V112" s="48">
        <v>47.564564716410914</v>
      </c>
      <c r="W112" s="48">
        <v>48.096985181168058</v>
      </c>
      <c r="X112" s="48">
        <v>48.621932818515731</v>
      </c>
      <c r="Y112" s="48">
        <v>49.126079273448774</v>
      </c>
      <c r="Z112" s="48">
        <v>49.66597083826845</v>
      </c>
      <c r="AA112" s="48">
        <v>50.132929022038667</v>
      </c>
      <c r="AB112" s="48">
        <v>50.588946725171112</v>
      </c>
      <c r="AC112" s="48">
        <v>51.030814649005336</v>
      </c>
      <c r="AD112" s="48">
        <v>51.447544796601669</v>
      </c>
      <c r="AE112" s="48">
        <v>51.825816884626107</v>
      </c>
      <c r="AF112" s="48">
        <v>52.161742411854746</v>
      </c>
      <c r="AG112" s="48">
        <v>52.45130353431211</v>
      </c>
      <c r="AH112" s="48">
        <v>52.72426962095971</v>
      </c>
      <c r="AI112" s="48">
        <v>52.969727453626305</v>
      </c>
      <c r="AJ112" s="48">
        <v>53.222800331992914</v>
      </c>
      <c r="AK112" s="48">
        <v>53.49421920285446</v>
      </c>
      <c r="AL112" s="48">
        <v>53.789342235744137</v>
      </c>
      <c r="AM112" s="48">
        <v>54.105516338274661</v>
      </c>
      <c r="AN112" s="48">
        <v>54.446623318370428</v>
      </c>
      <c r="AO112" s="48">
        <v>54.811522812259675</v>
      </c>
      <c r="AP112" s="48">
        <v>55.189279295653407</v>
      </c>
      <c r="AQ112" s="48">
        <v>55.579325748376064</v>
      </c>
      <c r="AR112" s="48">
        <v>55.996877988470843</v>
      </c>
      <c r="AS112" s="48">
        <v>56.425914934414052</v>
      </c>
      <c r="AT112" s="48">
        <v>56.884718238731253</v>
      </c>
      <c r="AU112" s="48">
        <v>57.37109348211132</v>
      </c>
      <c r="AV112" s="48">
        <v>57.894546769186455</v>
      </c>
      <c r="AW112" s="48">
        <v>58.445861235197292</v>
      </c>
      <c r="AX112" s="48">
        <v>59.0195915218168</v>
      </c>
      <c r="AY112" s="48">
        <v>59.609062889475567</v>
      </c>
      <c r="AZ112" s="48">
        <v>60.206158633457193</v>
      </c>
      <c r="BA112" s="48">
        <v>60.796416514245124</v>
      </c>
      <c r="BB112" s="48">
        <v>61.36779781577966</v>
      </c>
      <c r="BC112" s="48">
        <v>61.909051177292703</v>
      </c>
      <c r="BD112" s="48">
        <v>62.422550079802392</v>
      </c>
      <c r="BE112" s="48">
        <v>62.911584884287301</v>
      </c>
      <c r="BF112" s="48">
        <v>63.376744920076042</v>
      </c>
      <c r="BG112" s="48">
        <v>63.817804467446599</v>
      </c>
      <c r="BH112" s="48">
        <v>64.231929056754637</v>
      </c>
      <c r="BI112" s="48">
        <v>64.616897889678199</v>
      </c>
      <c r="BJ112" s="48">
        <v>64.973389550121126</v>
      </c>
      <c r="BK112" s="48">
        <v>65.304562034606505</v>
      </c>
      <c r="BL112" s="48">
        <v>65.613343865546639</v>
      </c>
      <c r="BM112" s="55">
        <f t="shared" si="1"/>
        <v>65.613343865546639</v>
      </c>
    </row>
    <row r="113" spans="1:65" x14ac:dyDescent="0.25">
      <c r="A113" s="48" t="s">
        <v>586</v>
      </c>
      <c r="B113" s="48" t="s">
        <v>587</v>
      </c>
      <c r="C113" s="48" t="s">
        <v>745</v>
      </c>
      <c r="D113" s="48" t="s">
        <v>744</v>
      </c>
      <c r="AM113" s="48">
        <v>76.529268292682929</v>
      </c>
      <c r="AU113" s="48">
        <v>77.965853658536588</v>
      </c>
      <c r="BM113" s="55">
        <f t="shared" si="1"/>
        <v>0</v>
      </c>
    </row>
    <row r="114" spans="1:65" x14ac:dyDescent="0.25">
      <c r="A114" s="48" t="s">
        <v>163</v>
      </c>
      <c r="B114" s="48" t="s">
        <v>444</v>
      </c>
      <c r="C114" s="48" t="s">
        <v>745</v>
      </c>
      <c r="D114" s="48" t="s">
        <v>744</v>
      </c>
      <c r="E114" s="48">
        <v>41.421999999999997</v>
      </c>
      <c r="F114" s="48">
        <v>42.027000000000001</v>
      </c>
      <c r="G114" s="48">
        <v>42.637</v>
      </c>
      <c r="H114" s="48">
        <v>43.252000000000002</v>
      </c>
      <c r="I114" s="48">
        <v>43.872999999999998</v>
      </c>
      <c r="J114" s="48">
        <v>44.5</v>
      </c>
      <c r="K114" s="48">
        <v>45.136000000000003</v>
      </c>
      <c r="L114" s="48">
        <v>45.779000000000003</v>
      </c>
      <c r="M114" s="48">
        <v>46.427999999999997</v>
      </c>
      <c r="N114" s="48">
        <v>47.081000000000003</v>
      </c>
      <c r="O114" s="48">
        <v>47.737000000000002</v>
      </c>
      <c r="P114" s="48">
        <v>48.398000000000003</v>
      </c>
      <c r="Q114" s="48">
        <v>49.061</v>
      </c>
      <c r="R114" s="48">
        <v>49.722000000000001</v>
      </c>
      <c r="S114" s="48">
        <v>50.374000000000002</v>
      </c>
      <c r="T114" s="48">
        <v>51.012</v>
      </c>
      <c r="U114" s="48">
        <v>51.63</v>
      </c>
      <c r="V114" s="48">
        <v>52.222000000000001</v>
      </c>
      <c r="W114" s="48">
        <v>52.786000000000001</v>
      </c>
      <c r="X114" s="48">
        <v>53.319000000000003</v>
      </c>
      <c r="Y114" s="48">
        <v>53.814</v>
      </c>
      <c r="Z114" s="48">
        <v>54.268000000000001</v>
      </c>
      <c r="AA114" s="48">
        <v>54.686</v>
      </c>
      <c r="AB114" s="48">
        <v>55.073999999999998</v>
      </c>
      <c r="AC114" s="48">
        <v>55.441000000000003</v>
      </c>
      <c r="AD114" s="48">
        <v>55.801000000000002</v>
      </c>
      <c r="AE114" s="48">
        <v>56.168999999999997</v>
      </c>
      <c r="AF114" s="48">
        <v>56.552999999999997</v>
      </c>
      <c r="AG114" s="48">
        <v>56.963000000000001</v>
      </c>
      <c r="AH114" s="48">
        <v>57.4</v>
      </c>
      <c r="AI114" s="48">
        <v>57.865000000000002</v>
      </c>
      <c r="AJ114" s="48">
        <v>58.353000000000002</v>
      </c>
      <c r="AK114" s="48">
        <v>58.850999999999999</v>
      </c>
      <c r="AL114" s="48">
        <v>59.348999999999997</v>
      </c>
      <c r="AM114" s="48">
        <v>59.84</v>
      </c>
      <c r="AN114" s="48">
        <v>60.32</v>
      </c>
      <c r="AO114" s="48">
        <v>60.783000000000001</v>
      </c>
      <c r="AP114" s="48">
        <v>61.232999999999997</v>
      </c>
      <c r="AQ114" s="48">
        <v>61.668999999999997</v>
      </c>
      <c r="AR114" s="48">
        <v>62.093000000000004</v>
      </c>
      <c r="AS114" s="48">
        <v>62.505000000000003</v>
      </c>
      <c r="AT114" s="48">
        <v>62.906999999999996</v>
      </c>
      <c r="AU114" s="48">
        <v>63.304000000000002</v>
      </c>
      <c r="AV114" s="48">
        <v>63.698999999999998</v>
      </c>
      <c r="AW114" s="48">
        <v>64.094999999999999</v>
      </c>
      <c r="AX114" s="48">
        <v>64.5</v>
      </c>
      <c r="AY114" s="48">
        <v>64.918000000000006</v>
      </c>
      <c r="AZ114" s="48">
        <v>65.349999999999994</v>
      </c>
      <c r="BA114" s="48">
        <v>65.793999999999997</v>
      </c>
      <c r="BB114" s="48">
        <v>66.244</v>
      </c>
      <c r="BC114" s="48">
        <v>66.692999999999998</v>
      </c>
      <c r="BD114" s="48">
        <v>67.13</v>
      </c>
      <c r="BE114" s="48">
        <v>67.545000000000002</v>
      </c>
      <c r="BF114" s="48">
        <v>67.930999999999997</v>
      </c>
      <c r="BG114" s="48">
        <v>68.286000000000001</v>
      </c>
      <c r="BH114" s="48">
        <v>68.606999999999999</v>
      </c>
      <c r="BI114" s="48">
        <v>68.897000000000006</v>
      </c>
      <c r="BJ114" s="48">
        <v>69.165000000000006</v>
      </c>
      <c r="BK114" s="48">
        <v>69.415999999999997</v>
      </c>
      <c r="BL114" s="48">
        <v>69.656000000000006</v>
      </c>
      <c r="BM114" s="55">
        <f t="shared" si="1"/>
        <v>69.656000000000006</v>
      </c>
    </row>
    <row r="115" spans="1:65" x14ac:dyDescent="0.25">
      <c r="A115" s="48" t="s">
        <v>684</v>
      </c>
      <c r="B115" s="48" t="s">
        <v>683</v>
      </c>
      <c r="C115" s="48" t="s">
        <v>745</v>
      </c>
      <c r="D115" s="48" t="s">
        <v>744</v>
      </c>
      <c r="BM115" s="55">
        <f t="shared" si="1"/>
        <v>0</v>
      </c>
    </row>
    <row r="116" spans="1:65" x14ac:dyDescent="0.25">
      <c r="A116" s="48" t="s">
        <v>265</v>
      </c>
      <c r="B116" s="48" t="s">
        <v>443</v>
      </c>
      <c r="C116" s="48" t="s">
        <v>745</v>
      </c>
      <c r="D116" s="48" t="s">
        <v>744</v>
      </c>
      <c r="E116" s="48">
        <v>69.796512195121963</v>
      </c>
      <c r="F116" s="48">
        <v>69.978268292682927</v>
      </c>
      <c r="G116" s="48">
        <v>70.134073170731725</v>
      </c>
      <c r="H116" s="48">
        <v>70.2729268292683</v>
      </c>
      <c r="I116" s="48">
        <v>70.401292682926837</v>
      </c>
      <c r="J116" s="48">
        <v>70.523146341463416</v>
      </c>
      <c r="K116" s="48">
        <v>70.638439024390266</v>
      </c>
      <c r="L116" s="48">
        <v>70.745146341463425</v>
      </c>
      <c r="M116" s="48">
        <v>70.844292682926834</v>
      </c>
      <c r="N116" s="48">
        <v>70.93787804878049</v>
      </c>
      <c r="O116" s="48">
        <v>71.031439024390252</v>
      </c>
      <c r="P116" s="48">
        <v>71.128536585365865</v>
      </c>
      <c r="Q116" s="48">
        <v>71.232243902439038</v>
      </c>
      <c r="R116" s="48">
        <v>71.345560975609757</v>
      </c>
      <c r="S116" s="48">
        <v>71.472024390243917</v>
      </c>
      <c r="T116" s="48">
        <v>71.616609756097574</v>
      </c>
      <c r="U116" s="48">
        <v>71.782780487804885</v>
      </c>
      <c r="V116" s="48">
        <v>71.969000000000008</v>
      </c>
      <c r="W116" s="48">
        <v>72.173731707317074</v>
      </c>
      <c r="X116" s="48">
        <v>72.393463414634169</v>
      </c>
      <c r="Y116" s="48">
        <v>72.623243902439029</v>
      </c>
      <c r="Z116" s="48">
        <v>72.856097560975627</v>
      </c>
      <c r="AA116" s="48">
        <v>73.088073170731718</v>
      </c>
      <c r="AB116" s="48">
        <v>73.313682926829273</v>
      </c>
      <c r="AC116" s="48">
        <v>73.53146341463416</v>
      </c>
      <c r="AD116" s="48">
        <v>73.742365853658541</v>
      </c>
      <c r="AE116" s="48">
        <v>73.951414634146346</v>
      </c>
      <c r="AF116" s="48">
        <v>74.162536585365871</v>
      </c>
      <c r="AG116" s="48">
        <v>74.377707317073174</v>
      </c>
      <c r="AH116" s="48">
        <v>74.5959024390244</v>
      </c>
      <c r="AI116" s="48">
        <v>74.809097560975616</v>
      </c>
      <c r="AJ116" s="48">
        <v>75.005268292682942</v>
      </c>
      <c r="AK116" s="48">
        <v>75.180951219512195</v>
      </c>
      <c r="AL116" s="48">
        <v>75.336121951219525</v>
      </c>
      <c r="AM116" s="48">
        <v>75.476804878048782</v>
      </c>
      <c r="AN116" s="48">
        <v>75.617560975609777</v>
      </c>
      <c r="AO116" s="48">
        <v>75.831707317073167</v>
      </c>
      <c r="AP116" s="48">
        <v>75.98536585365855</v>
      </c>
      <c r="AQ116" s="48">
        <v>76.180487804878069</v>
      </c>
      <c r="AR116" s="48">
        <v>76.082926829268317</v>
      </c>
      <c r="AS116" s="48">
        <v>76.536585365853668</v>
      </c>
      <c r="AT116" s="48">
        <v>77.134146341463421</v>
      </c>
      <c r="AU116" s="48">
        <v>77.634146341463421</v>
      </c>
      <c r="AV116" s="48">
        <v>78.139024390243904</v>
      </c>
      <c r="AW116" s="48">
        <v>78.53902439024391</v>
      </c>
      <c r="AX116" s="48">
        <v>78.943902439024399</v>
      </c>
      <c r="AY116" s="48">
        <v>79.241463414634154</v>
      </c>
      <c r="AZ116" s="48">
        <v>79.641463414634146</v>
      </c>
      <c r="BA116" s="48">
        <v>80.095121951219525</v>
      </c>
      <c r="BB116" s="48">
        <v>80.190243902439022</v>
      </c>
      <c r="BC116" s="48">
        <v>80.743902439024382</v>
      </c>
      <c r="BD116" s="48">
        <v>80.746341463414637</v>
      </c>
      <c r="BE116" s="48">
        <v>80.846341463414646</v>
      </c>
      <c r="BF116" s="48">
        <v>80.948780487804882</v>
      </c>
      <c r="BG116" s="48">
        <v>81.348780487804873</v>
      </c>
      <c r="BH116" s="48">
        <v>81.45365853658538</v>
      </c>
      <c r="BI116" s="48">
        <v>81.653658536585368</v>
      </c>
      <c r="BJ116" s="48">
        <v>82.156097560975624</v>
      </c>
      <c r="BK116" s="48">
        <v>82.256097560975618</v>
      </c>
      <c r="BL116" s="48">
        <v>82.302439024390267</v>
      </c>
      <c r="BM116" s="55">
        <f t="shared" si="1"/>
        <v>82.302439024390267</v>
      </c>
    </row>
    <row r="117" spans="1:65" x14ac:dyDescent="0.25">
      <c r="A117" s="48" t="s">
        <v>588</v>
      </c>
      <c r="B117" s="48" t="s">
        <v>442</v>
      </c>
      <c r="C117" s="48" t="s">
        <v>745</v>
      </c>
      <c r="D117" s="48" t="s">
        <v>744</v>
      </c>
      <c r="E117" s="48">
        <v>44.947000000000003</v>
      </c>
      <c r="F117" s="48">
        <v>45.512</v>
      </c>
      <c r="G117" s="48">
        <v>46.069000000000003</v>
      </c>
      <c r="H117" s="48">
        <v>46.621000000000002</v>
      </c>
      <c r="I117" s="48">
        <v>47.171999999999997</v>
      </c>
      <c r="J117" s="48">
        <v>47.728999999999999</v>
      </c>
      <c r="K117" s="48">
        <v>48.298000000000002</v>
      </c>
      <c r="L117" s="48">
        <v>48.887999999999998</v>
      </c>
      <c r="M117" s="48">
        <v>49.503</v>
      </c>
      <c r="N117" s="48">
        <v>50.148000000000003</v>
      </c>
      <c r="O117" s="48">
        <v>50.854999999999997</v>
      </c>
      <c r="P117" s="48">
        <v>51.661000000000001</v>
      </c>
      <c r="Q117" s="48">
        <v>52.558999999999997</v>
      </c>
      <c r="R117" s="48">
        <v>53.512999999999998</v>
      </c>
      <c r="S117" s="48">
        <v>54.463000000000001</v>
      </c>
      <c r="T117" s="48">
        <v>55.264000000000003</v>
      </c>
      <c r="U117" s="48">
        <v>55.744</v>
      </c>
      <c r="V117" s="48">
        <v>55.826999999999998</v>
      </c>
      <c r="W117" s="48">
        <v>55.514000000000003</v>
      </c>
      <c r="X117" s="48">
        <v>54.881999999999998</v>
      </c>
      <c r="Y117" s="48">
        <v>54.113999999999997</v>
      </c>
      <c r="Z117" s="48">
        <v>53.453000000000003</v>
      </c>
      <c r="AA117" s="48">
        <v>53.125999999999998</v>
      </c>
      <c r="AB117" s="48">
        <v>53.286999999999999</v>
      </c>
      <c r="AC117" s="48">
        <v>53.982999999999997</v>
      </c>
      <c r="AD117" s="48">
        <v>55.195999999999998</v>
      </c>
      <c r="AE117" s="48">
        <v>56.828000000000003</v>
      </c>
      <c r="AF117" s="48">
        <v>58.664999999999999</v>
      </c>
      <c r="AG117" s="48">
        <v>60.515999999999998</v>
      </c>
      <c r="AH117" s="48">
        <v>62.271999999999998</v>
      </c>
      <c r="AI117" s="48">
        <v>63.837000000000003</v>
      </c>
      <c r="AJ117" s="48">
        <v>65.153000000000006</v>
      </c>
      <c r="AK117" s="48">
        <v>66.242999999999995</v>
      </c>
      <c r="AL117" s="48">
        <v>67.137</v>
      </c>
      <c r="AM117" s="48">
        <v>67.84</v>
      </c>
      <c r="AN117" s="48">
        <v>68.376999999999995</v>
      </c>
      <c r="AO117" s="48">
        <v>68.790999999999997</v>
      </c>
      <c r="AP117" s="48">
        <v>69.138999999999996</v>
      </c>
      <c r="AQ117" s="48">
        <v>69.471000000000004</v>
      </c>
      <c r="AR117" s="48">
        <v>69.813000000000002</v>
      </c>
      <c r="AS117" s="48">
        <v>70.176000000000002</v>
      </c>
      <c r="AT117" s="48">
        <v>70.552999999999997</v>
      </c>
      <c r="AU117" s="48">
        <v>70.921000000000006</v>
      </c>
      <c r="AV117" s="48">
        <v>71.265000000000001</v>
      </c>
      <c r="AW117" s="48">
        <v>71.591999999999999</v>
      </c>
      <c r="AX117" s="48">
        <v>71.917000000000002</v>
      </c>
      <c r="AY117" s="48">
        <v>72.257000000000005</v>
      </c>
      <c r="AZ117" s="48">
        <v>72.626000000000005</v>
      </c>
      <c r="BA117" s="48">
        <v>73.027000000000001</v>
      </c>
      <c r="BB117" s="48">
        <v>73.456999999999994</v>
      </c>
      <c r="BC117" s="48">
        <v>73.905000000000001</v>
      </c>
      <c r="BD117" s="48">
        <v>74.352000000000004</v>
      </c>
      <c r="BE117" s="48">
        <v>74.775999999999996</v>
      </c>
      <c r="BF117" s="48">
        <v>75.162000000000006</v>
      </c>
      <c r="BG117" s="48">
        <v>75.501999999999995</v>
      </c>
      <c r="BH117" s="48">
        <v>75.796000000000006</v>
      </c>
      <c r="BI117" s="48">
        <v>76.046999999999997</v>
      </c>
      <c r="BJ117" s="48">
        <v>76.271000000000001</v>
      </c>
      <c r="BK117" s="48">
        <v>76.478999999999999</v>
      </c>
      <c r="BL117" s="48">
        <v>76.677000000000007</v>
      </c>
      <c r="BM117" s="55">
        <f t="shared" si="1"/>
        <v>76.677000000000007</v>
      </c>
    </row>
    <row r="118" spans="1:65" x14ac:dyDescent="0.25">
      <c r="A118" s="48" t="s">
        <v>140</v>
      </c>
      <c r="B118" s="48" t="s">
        <v>441</v>
      </c>
      <c r="C118" s="48" t="s">
        <v>745</v>
      </c>
      <c r="D118" s="48" t="s">
        <v>744</v>
      </c>
      <c r="E118" s="48">
        <v>48.021999999999998</v>
      </c>
      <c r="F118" s="48">
        <v>49.222000000000001</v>
      </c>
      <c r="G118" s="48">
        <v>50.408999999999999</v>
      </c>
      <c r="H118" s="48">
        <v>51.58</v>
      </c>
      <c r="I118" s="48">
        <v>52.73</v>
      </c>
      <c r="J118" s="48">
        <v>53.838999999999999</v>
      </c>
      <c r="K118" s="48">
        <v>54.884999999999998</v>
      </c>
      <c r="L118" s="48">
        <v>55.85</v>
      </c>
      <c r="M118" s="48">
        <v>56.722999999999999</v>
      </c>
      <c r="N118" s="48">
        <v>57.5</v>
      </c>
      <c r="O118" s="48">
        <v>58.201000000000001</v>
      </c>
      <c r="P118" s="48">
        <v>58.856000000000002</v>
      </c>
      <c r="Q118" s="48">
        <v>59.484000000000002</v>
      </c>
      <c r="R118" s="48">
        <v>60.085999999999999</v>
      </c>
      <c r="S118" s="48">
        <v>60.643999999999998</v>
      </c>
      <c r="T118" s="48">
        <v>61.078000000000003</v>
      </c>
      <c r="U118" s="48">
        <v>61.290999999999997</v>
      </c>
      <c r="V118" s="48">
        <v>61.238</v>
      </c>
      <c r="W118" s="48">
        <v>60.933</v>
      </c>
      <c r="X118" s="48">
        <v>60.435000000000002</v>
      </c>
      <c r="Y118" s="48">
        <v>59.881999999999998</v>
      </c>
      <c r="Z118" s="48">
        <v>59.448</v>
      </c>
      <c r="AA118" s="48">
        <v>59.274999999999999</v>
      </c>
      <c r="AB118" s="48">
        <v>59.454000000000001</v>
      </c>
      <c r="AC118" s="48">
        <v>60.002000000000002</v>
      </c>
      <c r="AD118" s="48">
        <v>60.877000000000002</v>
      </c>
      <c r="AE118" s="48">
        <v>61.978999999999999</v>
      </c>
      <c r="AF118" s="48">
        <v>63.146999999999998</v>
      </c>
      <c r="AG118" s="48">
        <v>64.245999999999995</v>
      </c>
      <c r="AH118" s="48">
        <v>65.212000000000003</v>
      </c>
      <c r="AI118" s="48">
        <v>66.010999999999996</v>
      </c>
      <c r="AJ118" s="48">
        <v>66.653000000000006</v>
      </c>
      <c r="AK118" s="48">
        <v>67.191000000000003</v>
      </c>
      <c r="AL118" s="48">
        <v>67.668000000000006</v>
      </c>
      <c r="AM118" s="48">
        <v>68.088999999999999</v>
      </c>
      <c r="AN118" s="48">
        <v>68.445999999999998</v>
      </c>
      <c r="AO118" s="48">
        <v>68.730999999999995</v>
      </c>
      <c r="AP118" s="48">
        <v>68.936000000000007</v>
      </c>
      <c r="AQ118" s="48">
        <v>69.06</v>
      </c>
      <c r="AR118" s="48">
        <v>69.108000000000004</v>
      </c>
      <c r="AS118" s="48">
        <v>69.081999999999994</v>
      </c>
      <c r="AT118" s="48">
        <v>68.983000000000004</v>
      </c>
      <c r="AU118" s="48">
        <v>68.826999999999998</v>
      </c>
      <c r="AV118" s="48">
        <v>68.635999999999996</v>
      </c>
      <c r="AW118" s="48">
        <v>68.436999999999998</v>
      </c>
      <c r="AX118" s="48">
        <v>68.266000000000005</v>
      </c>
      <c r="AY118" s="48">
        <v>68.156999999999996</v>
      </c>
      <c r="AZ118" s="48">
        <v>68.13</v>
      </c>
      <c r="BA118" s="48">
        <v>68.19</v>
      </c>
      <c r="BB118" s="48">
        <v>68.34</v>
      </c>
      <c r="BC118" s="48">
        <v>68.566999999999993</v>
      </c>
      <c r="BD118" s="48">
        <v>68.847999999999999</v>
      </c>
      <c r="BE118" s="48">
        <v>69.147999999999996</v>
      </c>
      <c r="BF118" s="48">
        <v>69.436999999999998</v>
      </c>
      <c r="BG118" s="48">
        <v>69.7</v>
      </c>
      <c r="BH118" s="48">
        <v>69.929000000000002</v>
      </c>
      <c r="BI118" s="48">
        <v>70.122</v>
      </c>
      <c r="BJ118" s="48">
        <v>70.293999999999997</v>
      </c>
      <c r="BK118" s="48">
        <v>70.453999999999994</v>
      </c>
      <c r="BL118" s="48">
        <v>70.603999999999999</v>
      </c>
      <c r="BM118" s="55">
        <f t="shared" si="1"/>
        <v>70.603999999999999</v>
      </c>
    </row>
    <row r="119" spans="1:65" x14ac:dyDescent="0.25">
      <c r="A119" s="48" t="s">
        <v>264</v>
      </c>
      <c r="B119" s="48" t="s">
        <v>440</v>
      </c>
      <c r="C119" s="48" t="s">
        <v>745</v>
      </c>
      <c r="D119" s="48" t="s">
        <v>744</v>
      </c>
      <c r="E119" s="48">
        <v>73.42317073170733</v>
      </c>
      <c r="F119" s="48">
        <v>73.503414634146353</v>
      </c>
      <c r="G119" s="48">
        <v>73.721951219512192</v>
      </c>
      <c r="H119" s="48">
        <v>73.042926829268296</v>
      </c>
      <c r="I119" s="48">
        <v>73.541707317073175</v>
      </c>
      <c r="J119" s="48">
        <v>73.868780487804869</v>
      </c>
      <c r="K119" s="48">
        <v>73.30048780487806</v>
      </c>
      <c r="L119" s="48">
        <v>73.78317073170733</v>
      </c>
      <c r="M119" s="48">
        <v>74.00585365853658</v>
      </c>
      <c r="N119" s="48">
        <v>73.776341463414653</v>
      </c>
      <c r="O119" s="48">
        <v>73.933902439024408</v>
      </c>
      <c r="P119" s="48">
        <v>73.570487804878056</v>
      </c>
      <c r="Q119" s="48">
        <v>74.455853658536597</v>
      </c>
      <c r="R119" s="48">
        <v>74.450975609756114</v>
      </c>
      <c r="S119" s="48">
        <v>74.511707317073189</v>
      </c>
      <c r="T119" s="48">
        <v>75.578780487804877</v>
      </c>
      <c r="U119" s="48">
        <v>76.972195121951231</v>
      </c>
      <c r="V119" s="48">
        <v>76.373658536585353</v>
      </c>
      <c r="W119" s="48">
        <v>76.649268292682933</v>
      </c>
      <c r="X119" s="48">
        <v>76.773170731707324</v>
      </c>
      <c r="Y119" s="48">
        <v>76.84658536585367</v>
      </c>
      <c r="Z119" s="48">
        <v>76.521463414634141</v>
      </c>
      <c r="AA119" s="48">
        <v>77.037804878048789</v>
      </c>
      <c r="AB119" s="48">
        <v>76.845609756097573</v>
      </c>
      <c r="AC119" s="48">
        <v>77.576585365853674</v>
      </c>
      <c r="AD119" s="48">
        <v>77.60243902439025</v>
      </c>
      <c r="AE119" s="48">
        <v>77.990731707317082</v>
      </c>
      <c r="AF119" s="48">
        <v>77.339024390243921</v>
      </c>
      <c r="AG119" s="48">
        <v>77.082926829268303</v>
      </c>
      <c r="AH119" s="48">
        <v>78.140975609756111</v>
      </c>
      <c r="AI119" s="48">
        <v>78.03634146341463</v>
      </c>
      <c r="AJ119" s="48">
        <v>77.991951219512202</v>
      </c>
      <c r="AK119" s="48">
        <v>78.760243902439029</v>
      </c>
      <c r="AL119" s="48">
        <v>78.93463414634148</v>
      </c>
      <c r="AM119" s="48">
        <v>79.24707317073171</v>
      </c>
      <c r="AN119" s="48">
        <v>77.984390243902439</v>
      </c>
      <c r="AO119" s="48">
        <v>78.777804878048798</v>
      </c>
      <c r="AP119" s="48">
        <v>78.885365853658527</v>
      </c>
      <c r="AQ119" s="48">
        <v>79.60243902439025</v>
      </c>
      <c r="AR119" s="48">
        <v>79.351219512195144</v>
      </c>
      <c r="AS119" s="48">
        <v>79.653658536585368</v>
      </c>
      <c r="AT119" s="48">
        <v>80.690243902439036</v>
      </c>
      <c r="AU119" s="48">
        <v>80.502439024390256</v>
      </c>
      <c r="AV119" s="48">
        <v>80.963414634146361</v>
      </c>
      <c r="AW119" s="48">
        <v>80.997560975609773</v>
      </c>
      <c r="AX119" s="48">
        <v>81.502439024390242</v>
      </c>
      <c r="AY119" s="48">
        <v>81.158536585365866</v>
      </c>
      <c r="AZ119" s="48">
        <v>81.45365853658538</v>
      </c>
      <c r="BA119" s="48">
        <v>81.609756097560989</v>
      </c>
      <c r="BB119" s="48">
        <v>81.751219512195135</v>
      </c>
      <c r="BC119" s="48">
        <v>81.89756097560975</v>
      </c>
      <c r="BD119" s="48">
        <v>82.358536585365869</v>
      </c>
      <c r="BE119" s="48">
        <v>82.917073170731712</v>
      </c>
      <c r="BF119" s="48">
        <v>82.060975609756113</v>
      </c>
      <c r="BG119" s="48">
        <v>82.86097560975611</v>
      </c>
      <c r="BH119" s="48">
        <v>82.468292682926844</v>
      </c>
      <c r="BI119" s="48">
        <v>82.2048780487805</v>
      </c>
      <c r="BJ119" s="48">
        <v>82.660975609756093</v>
      </c>
      <c r="BK119" s="48">
        <v>82.86097560975611</v>
      </c>
      <c r="BL119" s="48">
        <v>82.560975609756099</v>
      </c>
      <c r="BM119" s="55">
        <f t="shared" si="1"/>
        <v>82.560975609756099</v>
      </c>
    </row>
    <row r="120" spans="1:65" x14ac:dyDescent="0.25">
      <c r="A120" s="48" t="s">
        <v>141</v>
      </c>
      <c r="B120" s="48" t="s">
        <v>439</v>
      </c>
      <c r="C120" s="48" t="s">
        <v>745</v>
      </c>
      <c r="D120" s="48" t="s">
        <v>744</v>
      </c>
      <c r="F120" s="48">
        <v>72.006585365853653</v>
      </c>
      <c r="G120" s="48">
        <v>72.112195121951217</v>
      </c>
      <c r="K120" s="48">
        <v>72.285609756097557</v>
      </c>
      <c r="L120" s="48">
        <v>71.509756097560995</v>
      </c>
      <c r="M120" s="48">
        <v>71.056585365853664</v>
      </c>
      <c r="N120" s="48">
        <v>70.970487804878061</v>
      </c>
      <c r="O120" s="48">
        <v>71.213414634146346</v>
      </c>
      <c r="P120" s="48">
        <v>71.719024390243902</v>
      </c>
      <c r="Q120" s="48">
        <v>71.078048780487819</v>
      </c>
      <c r="R120" s="48">
        <v>71.69341463414635</v>
      </c>
      <c r="S120" s="48">
        <v>71.66170731707318</v>
      </c>
      <c r="T120" s="48">
        <v>72.045121951219514</v>
      </c>
      <c r="U120" s="48">
        <v>72.956097560975621</v>
      </c>
      <c r="V120" s="48">
        <v>72.958536585365863</v>
      </c>
      <c r="W120" s="48">
        <v>73.207317073170728</v>
      </c>
      <c r="X120" s="48">
        <v>73.507317073170739</v>
      </c>
      <c r="Y120" s="48">
        <v>73.87560975609756</v>
      </c>
      <c r="Z120" s="48">
        <v>74.260975609756116</v>
      </c>
      <c r="AA120" s="48">
        <v>74.109756097560989</v>
      </c>
      <c r="AB120" s="48">
        <v>74.458536585365849</v>
      </c>
      <c r="AC120" s="48">
        <v>74.807317073170736</v>
      </c>
      <c r="AD120" s="48">
        <v>75.207317073170742</v>
      </c>
      <c r="AE120" s="48">
        <v>74.956097560975621</v>
      </c>
      <c r="AF120" s="48">
        <v>75.25853658536586</v>
      </c>
      <c r="AG120" s="48">
        <v>74.436585365853674</v>
      </c>
      <c r="AH120" s="48">
        <v>76.307317073170736</v>
      </c>
      <c r="AI120" s="48">
        <v>76.607317073170748</v>
      </c>
      <c r="AJ120" s="48">
        <v>76.758536585365874</v>
      </c>
      <c r="AK120" s="48">
        <v>76.504878048780498</v>
      </c>
      <c r="AL120" s="48">
        <v>77.153658536585368</v>
      </c>
      <c r="AM120" s="48">
        <v>77.402439024390262</v>
      </c>
      <c r="AN120" s="48">
        <v>77.451219512195138</v>
      </c>
      <c r="AO120" s="48">
        <v>78.104878048780506</v>
      </c>
      <c r="AP120" s="48">
        <v>78</v>
      </c>
      <c r="AQ120" s="48">
        <v>78.148780487804871</v>
      </c>
      <c r="AR120" s="48">
        <v>78.658536585365866</v>
      </c>
      <c r="AS120" s="48">
        <v>78.95365853658538</v>
      </c>
      <c r="AT120" s="48">
        <v>79.407317073170745</v>
      </c>
      <c r="AU120" s="48">
        <v>79.451219512195124</v>
      </c>
      <c r="AV120" s="48">
        <v>79.648780487804885</v>
      </c>
      <c r="AW120" s="48">
        <v>80.146341463414643</v>
      </c>
      <c r="AX120" s="48">
        <v>80.151219512195127</v>
      </c>
      <c r="AY120" s="48">
        <v>80.553658536585374</v>
      </c>
      <c r="AZ120" s="48">
        <v>80.504878048780512</v>
      </c>
      <c r="BA120" s="48">
        <v>80.951219512195124</v>
      </c>
      <c r="BB120" s="48">
        <v>81.404878048780489</v>
      </c>
      <c r="BC120" s="48">
        <v>81.60243902439025</v>
      </c>
      <c r="BD120" s="48">
        <v>81.656097560975624</v>
      </c>
      <c r="BE120" s="48">
        <v>81.7048780487805</v>
      </c>
      <c r="BF120" s="48">
        <v>82.056097560975616</v>
      </c>
      <c r="BG120" s="48">
        <v>82.153658536585368</v>
      </c>
      <c r="BH120" s="48">
        <v>82.051219512195118</v>
      </c>
      <c r="BI120" s="48">
        <v>82.407317073170745</v>
      </c>
      <c r="BJ120" s="48">
        <v>82.551219512195118</v>
      </c>
      <c r="BK120" s="48">
        <v>82.802439024390253</v>
      </c>
      <c r="BL120" s="48">
        <v>82.804878048780495</v>
      </c>
      <c r="BM120" s="55">
        <f t="shared" si="1"/>
        <v>82.804878048780495</v>
      </c>
    </row>
    <row r="121" spans="1:65" x14ac:dyDescent="0.25">
      <c r="A121" s="48" t="s">
        <v>276</v>
      </c>
      <c r="B121" s="48" t="s">
        <v>438</v>
      </c>
      <c r="C121" s="48" t="s">
        <v>745</v>
      </c>
      <c r="D121" s="48" t="s">
        <v>744</v>
      </c>
      <c r="E121" s="48">
        <v>69.123902439024405</v>
      </c>
      <c r="F121" s="48">
        <v>69.760243902439043</v>
      </c>
      <c r="G121" s="48">
        <v>69.149756097560982</v>
      </c>
      <c r="H121" s="48">
        <v>69.248048780487821</v>
      </c>
      <c r="I121" s="48">
        <v>70.311707317073186</v>
      </c>
      <c r="J121" s="48">
        <v>70.171707317073185</v>
      </c>
      <c r="K121" s="48">
        <v>70.92609756097562</v>
      </c>
      <c r="L121" s="48">
        <v>70.95658536585367</v>
      </c>
      <c r="M121" s="48">
        <v>70.78</v>
      </c>
      <c r="N121" s="48">
        <v>70.81195121951221</v>
      </c>
      <c r="O121" s="48">
        <v>71.558780487804881</v>
      </c>
      <c r="P121" s="48">
        <v>71.806829268292688</v>
      </c>
      <c r="Q121" s="48">
        <v>72.075365853658553</v>
      </c>
      <c r="R121" s="48">
        <v>72.026341463414639</v>
      </c>
      <c r="S121" s="48">
        <v>72.734390243902453</v>
      </c>
      <c r="T121" s="48">
        <v>72.647317073170754</v>
      </c>
      <c r="U121" s="48">
        <v>72.991951219512202</v>
      </c>
      <c r="V121" s="48">
        <v>73.364634146341473</v>
      </c>
      <c r="W121" s="48">
        <v>73.693170731707326</v>
      </c>
      <c r="X121" s="48">
        <v>74.002682926829266</v>
      </c>
      <c r="Y121" s="48">
        <v>73.943170731707326</v>
      </c>
      <c r="Z121" s="48">
        <v>74.353902439024395</v>
      </c>
      <c r="AA121" s="48">
        <v>74.814634146341476</v>
      </c>
      <c r="AB121" s="48">
        <v>74.640243902439025</v>
      </c>
      <c r="AC121" s="48">
        <v>75.389512195121952</v>
      </c>
      <c r="AD121" s="48">
        <v>75.470731707317086</v>
      </c>
      <c r="AE121" s="48">
        <v>75.770731707317069</v>
      </c>
      <c r="AF121" s="48">
        <v>76.219512195121965</v>
      </c>
      <c r="AG121" s="48">
        <v>76.370731707317077</v>
      </c>
      <c r="AH121" s="48">
        <v>76.819512195121973</v>
      </c>
      <c r="AI121" s="48">
        <v>76.970731707317071</v>
      </c>
      <c r="AJ121" s="48">
        <v>77.019512195121948</v>
      </c>
      <c r="AK121" s="48">
        <v>77.419512195121968</v>
      </c>
      <c r="AL121" s="48">
        <v>77.721951219512192</v>
      </c>
      <c r="AM121" s="48">
        <v>77.921951219512209</v>
      </c>
      <c r="AN121" s="48">
        <v>78.170731707317074</v>
      </c>
      <c r="AO121" s="48">
        <v>78.521951219512218</v>
      </c>
      <c r="AP121" s="48">
        <v>78.824390243902442</v>
      </c>
      <c r="AQ121" s="48">
        <v>78.975609756097555</v>
      </c>
      <c r="AR121" s="48">
        <v>79.424390243902437</v>
      </c>
      <c r="AS121" s="48">
        <v>79.778048780487822</v>
      </c>
      <c r="AT121" s="48">
        <v>80.126829268292681</v>
      </c>
      <c r="AU121" s="48">
        <v>80.229268292682946</v>
      </c>
      <c r="AV121" s="48">
        <v>79.982926829268308</v>
      </c>
      <c r="AW121" s="48">
        <v>80.780487804878064</v>
      </c>
      <c r="AX121" s="48">
        <v>80.782926829268291</v>
      </c>
      <c r="AY121" s="48">
        <v>81.282926829268291</v>
      </c>
      <c r="AZ121" s="48">
        <v>81.434146341463418</v>
      </c>
      <c r="BA121" s="48">
        <v>81.48536585365855</v>
      </c>
      <c r="BB121" s="48">
        <v>81.636585365853662</v>
      </c>
      <c r="BC121" s="48">
        <v>82.036585365853668</v>
      </c>
      <c r="BD121" s="48">
        <v>82.187804878048794</v>
      </c>
      <c r="BE121" s="48">
        <v>82.239024390243912</v>
      </c>
      <c r="BF121" s="48">
        <v>82.690243902439022</v>
      </c>
      <c r="BG121" s="48">
        <v>83.090243902439042</v>
      </c>
      <c r="BH121" s="48">
        <v>82.543902439024393</v>
      </c>
      <c r="BI121" s="48">
        <v>83.243902439024382</v>
      </c>
      <c r="BJ121" s="48">
        <v>82.946341463414655</v>
      </c>
      <c r="BK121" s="48">
        <v>83.346341463414646</v>
      </c>
      <c r="BL121" s="48">
        <v>83.197560975609761</v>
      </c>
      <c r="BM121" s="55">
        <f t="shared" si="1"/>
        <v>83.197560975609761</v>
      </c>
    </row>
    <row r="122" spans="1:65" x14ac:dyDescent="0.25">
      <c r="A122" s="48" t="s">
        <v>201</v>
      </c>
      <c r="B122" s="48" t="s">
        <v>437</v>
      </c>
      <c r="C122" s="48" t="s">
        <v>745</v>
      </c>
      <c r="D122" s="48" t="s">
        <v>744</v>
      </c>
      <c r="E122" s="48">
        <v>64.77</v>
      </c>
      <c r="F122" s="48">
        <v>65.132999999999996</v>
      </c>
      <c r="G122" s="48">
        <v>65.465000000000003</v>
      </c>
      <c r="H122" s="48">
        <v>65.784000000000006</v>
      </c>
      <c r="I122" s="48">
        <v>66.099999999999994</v>
      </c>
      <c r="J122" s="48">
        <v>66.42</v>
      </c>
      <c r="K122" s="48">
        <v>66.739999999999995</v>
      </c>
      <c r="L122" s="48">
        <v>67.051000000000002</v>
      </c>
      <c r="M122" s="48">
        <v>67.349000000000004</v>
      </c>
      <c r="N122" s="48">
        <v>67.635999999999996</v>
      </c>
      <c r="O122" s="48">
        <v>67.917000000000002</v>
      </c>
      <c r="P122" s="48">
        <v>68.2</v>
      </c>
      <c r="Q122" s="48">
        <v>68.491</v>
      </c>
      <c r="R122" s="48">
        <v>68.790999999999997</v>
      </c>
      <c r="S122" s="48">
        <v>69.099000000000004</v>
      </c>
      <c r="T122" s="48">
        <v>69.41</v>
      </c>
      <c r="U122" s="48">
        <v>69.718000000000004</v>
      </c>
      <c r="V122" s="48">
        <v>70.015000000000001</v>
      </c>
      <c r="W122" s="48">
        <v>70.293999999999997</v>
      </c>
      <c r="X122" s="48">
        <v>70.552999999999997</v>
      </c>
      <c r="Y122" s="48">
        <v>70.793000000000006</v>
      </c>
      <c r="Z122" s="48">
        <v>71.012</v>
      </c>
      <c r="AA122" s="48">
        <v>71.216999999999999</v>
      </c>
      <c r="AB122" s="48">
        <v>71.415999999999997</v>
      </c>
      <c r="AC122" s="48">
        <v>71.614000000000004</v>
      </c>
      <c r="AD122" s="48">
        <v>71.822999999999993</v>
      </c>
      <c r="AE122" s="48">
        <v>72.055999999999997</v>
      </c>
      <c r="AF122" s="48">
        <v>72.316999999999993</v>
      </c>
      <c r="AG122" s="48">
        <v>72.600999999999999</v>
      </c>
      <c r="AH122" s="48">
        <v>72.903000000000006</v>
      </c>
      <c r="AI122" s="48">
        <v>73.203999999999994</v>
      </c>
      <c r="AJ122" s="48">
        <v>73.484999999999999</v>
      </c>
      <c r="AK122" s="48">
        <v>73.727000000000004</v>
      </c>
      <c r="AL122" s="48">
        <v>73.918000000000006</v>
      </c>
      <c r="AM122" s="48">
        <v>74.052999999999997</v>
      </c>
      <c r="AN122" s="48">
        <v>74.132999999999996</v>
      </c>
      <c r="AO122" s="48">
        <v>74.167000000000002</v>
      </c>
      <c r="AP122" s="48">
        <v>74.171999999999997</v>
      </c>
      <c r="AQ122" s="48">
        <v>74.164000000000001</v>
      </c>
      <c r="AR122" s="48">
        <v>74.152000000000001</v>
      </c>
      <c r="AS122" s="48">
        <v>74.141999999999996</v>
      </c>
      <c r="AT122" s="48">
        <v>74.138999999999996</v>
      </c>
      <c r="AU122" s="48">
        <v>74.14</v>
      </c>
      <c r="AV122" s="48">
        <v>74.141999999999996</v>
      </c>
      <c r="AW122" s="48">
        <v>74.146000000000001</v>
      </c>
      <c r="AX122" s="48">
        <v>74.147999999999996</v>
      </c>
      <c r="AY122" s="48">
        <v>74.143000000000001</v>
      </c>
      <c r="AZ122" s="48">
        <v>74.129000000000005</v>
      </c>
      <c r="BA122" s="48">
        <v>74.102999999999994</v>
      </c>
      <c r="BB122" s="48">
        <v>74.070999999999998</v>
      </c>
      <c r="BC122" s="48">
        <v>74.037999999999997</v>
      </c>
      <c r="BD122" s="48">
        <v>74.012</v>
      </c>
      <c r="BE122" s="48">
        <v>74.001000000000005</v>
      </c>
      <c r="BF122" s="48">
        <v>74.010000000000005</v>
      </c>
      <c r="BG122" s="48">
        <v>74.042000000000002</v>
      </c>
      <c r="BH122" s="48">
        <v>74.097999999999999</v>
      </c>
      <c r="BI122" s="48">
        <v>74.174999999999997</v>
      </c>
      <c r="BJ122" s="48">
        <v>74.266999999999996</v>
      </c>
      <c r="BK122" s="48">
        <v>74.367999999999995</v>
      </c>
      <c r="BL122" s="48">
        <v>74.474999999999994</v>
      </c>
      <c r="BM122" s="55">
        <f t="shared" si="1"/>
        <v>74.474999999999994</v>
      </c>
    </row>
    <row r="123" spans="1:65" x14ac:dyDescent="0.25">
      <c r="A123" s="48" t="s">
        <v>142</v>
      </c>
      <c r="B123" s="48" t="s">
        <v>436</v>
      </c>
      <c r="C123" s="48" t="s">
        <v>745</v>
      </c>
      <c r="D123" s="48" t="s">
        <v>744</v>
      </c>
      <c r="E123" s="48">
        <v>52.651000000000003</v>
      </c>
      <c r="F123" s="48">
        <v>53.438000000000002</v>
      </c>
      <c r="G123" s="48">
        <v>54.22</v>
      </c>
      <c r="H123" s="48">
        <v>54.994999999999997</v>
      </c>
      <c r="I123" s="48">
        <v>55.765000000000001</v>
      </c>
      <c r="J123" s="48">
        <v>56.526000000000003</v>
      </c>
      <c r="K123" s="48">
        <v>57.279000000000003</v>
      </c>
      <c r="L123" s="48">
        <v>58.021999999999998</v>
      </c>
      <c r="M123" s="48">
        <v>58.752000000000002</v>
      </c>
      <c r="N123" s="48">
        <v>59.468000000000004</v>
      </c>
      <c r="O123" s="48">
        <v>60.170999999999999</v>
      </c>
      <c r="P123" s="48">
        <v>60.863999999999997</v>
      </c>
      <c r="Q123" s="48">
        <v>61.545000000000002</v>
      </c>
      <c r="R123" s="48">
        <v>62.215000000000003</v>
      </c>
      <c r="S123" s="48">
        <v>62.869</v>
      </c>
      <c r="T123" s="48">
        <v>63.502000000000002</v>
      </c>
      <c r="U123" s="48">
        <v>64.108000000000004</v>
      </c>
      <c r="V123" s="48">
        <v>64.683000000000007</v>
      </c>
      <c r="W123" s="48">
        <v>65.224000000000004</v>
      </c>
      <c r="X123" s="48">
        <v>65.730999999999995</v>
      </c>
      <c r="Y123" s="48">
        <v>66.206999999999994</v>
      </c>
      <c r="Z123" s="48">
        <v>66.656000000000006</v>
      </c>
      <c r="AA123" s="48">
        <v>67.085999999999999</v>
      </c>
      <c r="AB123" s="48">
        <v>67.5</v>
      </c>
      <c r="AC123" s="48">
        <v>67.899000000000001</v>
      </c>
      <c r="AD123" s="48">
        <v>68.283000000000001</v>
      </c>
      <c r="AE123" s="48">
        <v>68.649000000000001</v>
      </c>
      <c r="AF123" s="48">
        <v>68.992000000000004</v>
      </c>
      <c r="AG123" s="48">
        <v>69.311000000000007</v>
      </c>
      <c r="AH123" s="48">
        <v>69.603999999999999</v>
      </c>
      <c r="AI123" s="48">
        <v>69.872</v>
      </c>
      <c r="AJ123" s="48">
        <v>70.113</v>
      </c>
      <c r="AK123" s="48">
        <v>70.331000000000003</v>
      </c>
      <c r="AL123" s="48">
        <v>70.528999999999996</v>
      </c>
      <c r="AM123" s="48">
        <v>70.712000000000003</v>
      </c>
      <c r="AN123" s="48">
        <v>70.885000000000005</v>
      </c>
      <c r="AO123" s="48">
        <v>71.052999999999997</v>
      </c>
      <c r="AP123" s="48">
        <v>71.218999999999994</v>
      </c>
      <c r="AQ123" s="48">
        <v>71.385999999999996</v>
      </c>
      <c r="AR123" s="48">
        <v>71.555999999999997</v>
      </c>
      <c r="AS123" s="48">
        <v>71.73</v>
      </c>
      <c r="AT123" s="48">
        <v>71.906999999999996</v>
      </c>
      <c r="AU123" s="48">
        <v>72.082999999999998</v>
      </c>
      <c r="AV123" s="48">
        <v>72.256</v>
      </c>
      <c r="AW123" s="48">
        <v>72.427000000000007</v>
      </c>
      <c r="AX123" s="48">
        <v>72.594999999999999</v>
      </c>
      <c r="AY123" s="48">
        <v>72.763000000000005</v>
      </c>
      <c r="AZ123" s="48">
        <v>72.930999999999997</v>
      </c>
      <c r="BA123" s="48">
        <v>73.099000000000004</v>
      </c>
      <c r="BB123" s="48">
        <v>73.266000000000005</v>
      </c>
      <c r="BC123" s="48">
        <v>73.427999999999997</v>
      </c>
      <c r="BD123" s="48">
        <v>73.581000000000003</v>
      </c>
      <c r="BE123" s="48">
        <v>73.721999999999994</v>
      </c>
      <c r="BF123" s="48">
        <v>73.850999999999999</v>
      </c>
      <c r="BG123" s="48">
        <v>73.968999999999994</v>
      </c>
      <c r="BH123" s="48">
        <v>74.078000000000003</v>
      </c>
      <c r="BI123" s="48">
        <v>74.183999999999997</v>
      </c>
      <c r="BJ123" s="48">
        <v>74.292000000000002</v>
      </c>
      <c r="BK123" s="48">
        <v>74.405000000000001</v>
      </c>
      <c r="BL123" s="48">
        <v>74.525999999999996</v>
      </c>
      <c r="BM123" s="55">
        <f t="shared" si="1"/>
        <v>74.525999999999996</v>
      </c>
    </row>
    <row r="124" spans="1:65" x14ac:dyDescent="0.25">
      <c r="A124" s="48" t="s">
        <v>175</v>
      </c>
      <c r="B124" s="48" t="s">
        <v>435</v>
      </c>
      <c r="C124" s="48" t="s">
        <v>745</v>
      </c>
      <c r="D124" s="48" t="s">
        <v>744</v>
      </c>
      <c r="E124" s="48">
        <v>67.666097560975629</v>
      </c>
      <c r="F124" s="48">
        <v>68.31</v>
      </c>
      <c r="G124" s="48">
        <v>68.594878048780501</v>
      </c>
      <c r="H124" s="48">
        <v>69.658048780487832</v>
      </c>
      <c r="I124" s="48">
        <v>70.132439024390251</v>
      </c>
      <c r="J124" s="48">
        <v>70.201951219512196</v>
      </c>
      <c r="K124" s="48">
        <v>70.986585365853671</v>
      </c>
      <c r="L124" s="48">
        <v>71.276585365853663</v>
      </c>
      <c r="M124" s="48">
        <v>71.61121951219512</v>
      </c>
      <c r="N124" s="48">
        <v>71.838780487804883</v>
      </c>
      <c r="O124" s="48">
        <v>71.950243902439027</v>
      </c>
      <c r="P124" s="48">
        <v>72.882926829268314</v>
      </c>
      <c r="Q124" s="48">
        <v>73.506585365853667</v>
      </c>
      <c r="R124" s="48">
        <v>73.757560975609749</v>
      </c>
      <c r="S124" s="48">
        <v>74.393902439024387</v>
      </c>
      <c r="T124" s="48">
        <v>75.057317073170736</v>
      </c>
      <c r="U124" s="48">
        <v>75.456829268292708</v>
      </c>
      <c r="V124" s="48">
        <v>75.898292682926837</v>
      </c>
      <c r="W124" s="48">
        <v>76.038292682926837</v>
      </c>
      <c r="X124" s="48">
        <v>76.337560975609776</v>
      </c>
      <c r="Y124" s="48">
        <v>76.091707317073173</v>
      </c>
      <c r="Z124" s="48">
        <v>76.41439024390246</v>
      </c>
      <c r="AA124" s="48">
        <v>76.922926829268306</v>
      </c>
      <c r="AB124" s="48">
        <v>76.961463414634167</v>
      </c>
      <c r="AC124" s="48">
        <v>77.365365853658531</v>
      </c>
      <c r="AD124" s="48">
        <v>77.65048780487804</v>
      </c>
      <c r="AE124" s="48">
        <v>78.064634146341476</v>
      </c>
      <c r="AF124" s="48">
        <v>78.483658536585381</v>
      </c>
      <c r="AG124" s="48">
        <v>78.399268292682933</v>
      </c>
      <c r="AH124" s="48">
        <v>78.818048780487814</v>
      </c>
      <c r="AI124" s="48">
        <v>78.836829268292689</v>
      </c>
      <c r="AJ124" s="48">
        <v>79.100731707317081</v>
      </c>
      <c r="AK124" s="48">
        <v>79.153902439024392</v>
      </c>
      <c r="AL124" s="48">
        <v>79.293658536585369</v>
      </c>
      <c r="AM124" s="48">
        <v>79.687073170731708</v>
      </c>
      <c r="AN124" s="48">
        <v>79.536341463414658</v>
      </c>
      <c r="AO124" s="48">
        <v>80.200243902439041</v>
      </c>
      <c r="AP124" s="48">
        <v>80.424146341463413</v>
      </c>
      <c r="AQ124" s="48">
        <v>80.501463414634159</v>
      </c>
      <c r="AR124" s="48">
        <v>80.570731707317094</v>
      </c>
      <c r="AS124" s="48">
        <v>81.076097560975626</v>
      </c>
      <c r="AT124" s="48">
        <v>81.417073170731712</v>
      </c>
      <c r="AU124" s="48">
        <v>81.563414634146341</v>
      </c>
      <c r="AV124" s="48">
        <v>81.760000000000005</v>
      </c>
      <c r="AW124" s="48">
        <v>82.03024390243904</v>
      </c>
      <c r="AX124" s="48">
        <v>81.925121951219523</v>
      </c>
      <c r="AY124" s="48">
        <v>82.321951219512201</v>
      </c>
      <c r="AZ124" s="48">
        <v>82.507073170731715</v>
      </c>
      <c r="BA124" s="48">
        <v>82.587560975609776</v>
      </c>
      <c r="BB124" s="48">
        <v>82.931463414634152</v>
      </c>
      <c r="BC124" s="48">
        <v>82.842682926829269</v>
      </c>
      <c r="BD124" s="48">
        <v>82.591219512195138</v>
      </c>
      <c r="BE124" s="48">
        <v>83.096097560975608</v>
      </c>
      <c r="BF124" s="48">
        <v>83.331951219512206</v>
      </c>
      <c r="BG124" s="48">
        <v>83.5878048780488</v>
      </c>
      <c r="BH124" s="48">
        <v>83.793902439024393</v>
      </c>
      <c r="BI124" s="48">
        <v>83.984878048780502</v>
      </c>
      <c r="BJ124" s="48">
        <v>84.099756097560984</v>
      </c>
      <c r="BK124" s="48">
        <v>84.210975609756105</v>
      </c>
      <c r="BL124" s="48">
        <v>84.356341463414637</v>
      </c>
      <c r="BM124" s="55">
        <f t="shared" si="1"/>
        <v>84.356341463414637</v>
      </c>
    </row>
    <row r="125" spans="1:65" x14ac:dyDescent="0.25">
      <c r="A125" s="48" t="s">
        <v>154</v>
      </c>
      <c r="B125" s="48" t="s">
        <v>434</v>
      </c>
      <c r="C125" s="48" t="s">
        <v>745</v>
      </c>
      <c r="D125" s="48" t="s">
        <v>744</v>
      </c>
      <c r="E125" s="48">
        <v>58.367585365853671</v>
      </c>
      <c r="F125" s="48">
        <v>58.781585365853665</v>
      </c>
      <c r="G125" s="48">
        <v>59.199560975609756</v>
      </c>
      <c r="H125" s="48">
        <v>59.619536585365864</v>
      </c>
      <c r="I125" s="48">
        <v>60.038000000000004</v>
      </c>
      <c r="J125" s="48">
        <v>60.451951219512203</v>
      </c>
      <c r="K125" s="48">
        <v>60.855414634146349</v>
      </c>
      <c r="L125" s="48">
        <v>61.243390243902439</v>
      </c>
      <c r="M125" s="48">
        <v>61.612878048780495</v>
      </c>
      <c r="N125" s="48">
        <v>61.959878048780489</v>
      </c>
      <c r="O125" s="48">
        <v>62.279390243902448</v>
      </c>
      <c r="P125" s="48">
        <v>62.566902439024403</v>
      </c>
      <c r="Q125" s="48">
        <v>62.825926829268298</v>
      </c>
      <c r="R125" s="48">
        <v>63.060926829268297</v>
      </c>
      <c r="S125" s="48">
        <v>63.279926829268312</v>
      </c>
      <c r="T125" s="48">
        <v>63.491878048780499</v>
      </c>
      <c r="U125" s="48">
        <v>63.709268292682935</v>
      </c>
      <c r="V125" s="48">
        <v>63.940097560975616</v>
      </c>
      <c r="W125" s="48">
        <v>64.191902439024403</v>
      </c>
      <c r="X125" s="48">
        <v>64.466731707317081</v>
      </c>
      <c r="Y125" s="48">
        <v>66.624390243902454</v>
      </c>
      <c r="Z125" s="48">
        <v>66.706097560975621</v>
      </c>
      <c r="AA125" s="48">
        <v>66.787804878048803</v>
      </c>
      <c r="AB125" s="48">
        <v>67.662195121951228</v>
      </c>
      <c r="AC125" s="48">
        <v>68.536585365853668</v>
      </c>
      <c r="AD125" s="48">
        <v>68.536585365853668</v>
      </c>
      <c r="AE125" s="48">
        <v>68.913414634146335</v>
      </c>
      <c r="AF125" s="48">
        <v>69.290243902439045</v>
      </c>
      <c r="AG125" s="48">
        <v>68.848780487804873</v>
      </c>
      <c r="AH125" s="48">
        <v>68.29024390243903</v>
      </c>
      <c r="AI125" s="48">
        <v>68.336585365853651</v>
      </c>
      <c r="AJ125" s="48">
        <v>67.599999999999994</v>
      </c>
      <c r="AK125" s="48">
        <v>67.400000000000006</v>
      </c>
      <c r="AL125" s="48">
        <v>65.400000000000006</v>
      </c>
      <c r="AM125" s="48">
        <v>64.900000000000006</v>
      </c>
      <c r="AN125" s="48">
        <v>63.5</v>
      </c>
      <c r="AO125" s="48">
        <v>63.6</v>
      </c>
      <c r="AP125" s="48">
        <v>64</v>
      </c>
      <c r="AQ125" s="48">
        <v>64.5</v>
      </c>
      <c r="AR125" s="48">
        <v>65.63</v>
      </c>
      <c r="AS125" s="48">
        <v>65.45</v>
      </c>
      <c r="AT125" s="48">
        <v>65.760000000000005</v>
      </c>
      <c r="AU125" s="48">
        <v>65.95</v>
      </c>
      <c r="AV125" s="48">
        <v>65.739999999999995</v>
      </c>
      <c r="AW125" s="48">
        <v>66.06</v>
      </c>
      <c r="AX125" s="48">
        <v>65.86</v>
      </c>
      <c r="AY125" s="48">
        <v>66.150000000000006</v>
      </c>
      <c r="AZ125" s="48">
        <v>66.34</v>
      </c>
      <c r="BA125" s="48">
        <v>67.11</v>
      </c>
      <c r="BB125" s="48">
        <v>68.39</v>
      </c>
      <c r="BC125" s="48">
        <v>68.45</v>
      </c>
      <c r="BD125" s="48">
        <v>68.69</v>
      </c>
      <c r="BE125" s="48">
        <v>69.52</v>
      </c>
      <c r="BF125" s="48">
        <v>70.62</v>
      </c>
      <c r="BG125" s="48">
        <v>71.44</v>
      </c>
      <c r="BH125" s="48">
        <v>71.97</v>
      </c>
      <c r="BI125" s="48">
        <v>72.41</v>
      </c>
      <c r="BJ125" s="48">
        <v>72.95</v>
      </c>
      <c r="BK125" s="48">
        <v>73.150000000000006</v>
      </c>
      <c r="BL125" s="48">
        <v>73.180000000000007</v>
      </c>
      <c r="BM125" s="55">
        <f t="shared" si="1"/>
        <v>73.180000000000007</v>
      </c>
    </row>
    <row r="126" spans="1:65" x14ac:dyDescent="0.25">
      <c r="A126" s="48" t="s">
        <v>78</v>
      </c>
      <c r="B126" s="48" t="s">
        <v>433</v>
      </c>
      <c r="C126" s="48" t="s">
        <v>745</v>
      </c>
      <c r="D126" s="48" t="s">
        <v>744</v>
      </c>
      <c r="E126" s="48">
        <v>46.76</v>
      </c>
      <c r="F126" s="48">
        <v>47.417000000000002</v>
      </c>
      <c r="G126" s="48">
        <v>48.058</v>
      </c>
      <c r="H126" s="48">
        <v>48.673999999999999</v>
      </c>
      <c r="I126" s="48">
        <v>49.261000000000003</v>
      </c>
      <c r="J126" s="48">
        <v>49.820999999999998</v>
      </c>
      <c r="K126" s="48">
        <v>50.363999999999997</v>
      </c>
      <c r="L126" s="48">
        <v>50.902000000000001</v>
      </c>
      <c r="M126" s="48">
        <v>51.445999999999998</v>
      </c>
      <c r="N126" s="48">
        <v>51.997999999999998</v>
      </c>
      <c r="O126" s="48">
        <v>52.557000000000002</v>
      </c>
      <c r="P126" s="48">
        <v>53.118000000000002</v>
      </c>
      <c r="Q126" s="48">
        <v>53.673999999999999</v>
      </c>
      <c r="R126" s="48">
        <v>54.218000000000004</v>
      </c>
      <c r="S126" s="48">
        <v>54.749000000000002</v>
      </c>
      <c r="T126" s="48">
        <v>55.273000000000003</v>
      </c>
      <c r="U126" s="48">
        <v>55.802</v>
      </c>
      <c r="V126" s="48">
        <v>56.337000000000003</v>
      </c>
      <c r="W126" s="48">
        <v>56.872</v>
      </c>
      <c r="X126" s="48">
        <v>57.393000000000001</v>
      </c>
      <c r="Y126" s="48">
        <v>57.881</v>
      </c>
      <c r="Z126" s="48">
        <v>58.316000000000003</v>
      </c>
      <c r="AA126" s="48">
        <v>58.676000000000002</v>
      </c>
      <c r="AB126" s="48">
        <v>58.94</v>
      </c>
      <c r="AC126" s="48">
        <v>59.093000000000004</v>
      </c>
      <c r="AD126" s="48">
        <v>59.12</v>
      </c>
      <c r="AE126" s="48">
        <v>59.01</v>
      </c>
      <c r="AF126" s="48">
        <v>58.773000000000003</v>
      </c>
      <c r="AG126" s="48">
        <v>58.421999999999997</v>
      </c>
      <c r="AH126" s="48">
        <v>57.966999999999999</v>
      </c>
      <c r="AI126" s="48">
        <v>57.405999999999999</v>
      </c>
      <c r="AJ126" s="48">
        <v>56.735999999999997</v>
      </c>
      <c r="AK126" s="48">
        <v>55.972999999999999</v>
      </c>
      <c r="AL126" s="48">
        <v>55.151000000000003</v>
      </c>
      <c r="AM126" s="48">
        <v>54.31</v>
      </c>
      <c r="AN126" s="48">
        <v>53.485999999999997</v>
      </c>
      <c r="AO126" s="48">
        <v>52.709000000000003</v>
      </c>
      <c r="AP126" s="48">
        <v>52.014000000000003</v>
      </c>
      <c r="AQ126" s="48">
        <v>51.448</v>
      </c>
      <c r="AR126" s="48">
        <v>51.058999999999997</v>
      </c>
      <c r="AS126" s="48">
        <v>50.920999999999999</v>
      </c>
      <c r="AT126" s="48">
        <v>51.100999999999999</v>
      </c>
      <c r="AU126" s="48">
        <v>51.606000000000002</v>
      </c>
      <c r="AV126" s="48">
        <v>52.41</v>
      </c>
      <c r="AW126" s="48">
        <v>53.475000000000001</v>
      </c>
      <c r="AX126" s="48">
        <v>54.731999999999999</v>
      </c>
      <c r="AY126" s="48">
        <v>56.093000000000004</v>
      </c>
      <c r="AZ126" s="48">
        <v>57.463000000000001</v>
      </c>
      <c r="BA126" s="48">
        <v>58.76</v>
      </c>
      <c r="BB126" s="48">
        <v>59.932000000000002</v>
      </c>
      <c r="BC126" s="48">
        <v>60.959000000000003</v>
      </c>
      <c r="BD126" s="48">
        <v>61.850999999999999</v>
      </c>
      <c r="BE126" s="48">
        <v>62.658999999999999</v>
      </c>
      <c r="BF126" s="48">
        <v>63.418999999999997</v>
      </c>
      <c r="BG126" s="48">
        <v>64.135000000000005</v>
      </c>
      <c r="BH126" s="48">
        <v>64.798000000000002</v>
      </c>
      <c r="BI126" s="48">
        <v>65.393000000000001</v>
      </c>
      <c r="BJ126" s="48">
        <v>65.909000000000006</v>
      </c>
      <c r="BK126" s="48">
        <v>66.341999999999999</v>
      </c>
      <c r="BL126" s="48">
        <v>66.698999999999998</v>
      </c>
      <c r="BM126" s="55">
        <f t="shared" si="1"/>
        <v>66.698999999999998</v>
      </c>
    </row>
    <row r="127" spans="1:65" x14ac:dyDescent="0.25">
      <c r="A127" s="48" t="s">
        <v>580</v>
      </c>
      <c r="B127" s="48" t="s">
        <v>432</v>
      </c>
      <c r="C127" s="48" t="s">
        <v>745</v>
      </c>
      <c r="D127" s="48" t="s">
        <v>744</v>
      </c>
      <c r="E127" s="48">
        <v>56.128073170731717</v>
      </c>
      <c r="F127" s="48">
        <v>56.564121951219512</v>
      </c>
      <c r="G127" s="48">
        <v>57.002658536585372</v>
      </c>
      <c r="H127" s="48">
        <v>57.443195121951234</v>
      </c>
      <c r="I127" s="48">
        <v>57.882243902439036</v>
      </c>
      <c r="J127" s="48">
        <v>58.31526829268293</v>
      </c>
      <c r="K127" s="48">
        <v>58.738292682926833</v>
      </c>
      <c r="L127" s="48">
        <v>59.146317073170742</v>
      </c>
      <c r="M127" s="48">
        <v>59.535853658536595</v>
      </c>
      <c r="N127" s="48">
        <v>59.903878048780498</v>
      </c>
      <c r="O127" s="48">
        <v>60.244902439024393</v>
      </c>
      <c r="P127" s="48">
        <v>60.554414634146347</v>
      </c>
      <c r="Q127" s="48">
        <v>60.835414634146353</v>
      </c>
      <c r="R127" s="48">
        <v>61.0929024390244</v>
      </c>
      <c r="S127" s="48">
        <v>61.332902439024394</v>
      </c>
      <c r="T127" s="48">
        <v>61.564853658536599</v>
      </c>
      <c r="U127" s="48">
        <v>61.797243902439028</v>
      </c>
      <c r="V127" s="48">
        <v>62.040073170731716</v>
      </c>
      <c r="W127" s="48">
        <v>62.300902439024391</v>
      </c>
      <c r="X127" s="48">
        <v>62.585756097560989</v>
      </c>
      <c r="Y127" s="48">
        <v>62.903780487804887</v>
      </c>
      <c r="Z127" s="48">
        <v>63.263634146341467</v>
      </c>
      <c r="AA127" s="48">
        <v>63.658878048780494</v>
      </c>
      <c r="AB127" s="48">
        <v>64.077512195121955</v>
      </c>
      <c r="AC127" s="48">
        <v>64.5049268292683</v>
      </c>
      <c r="AD127" s="48">
        <v>64.918951219512209</v>
      </c>
      <c r="AE127" s="48">
        <v>65.293780487804881</v>
      </c>
      <c r="AF127" s="48">
        <v>65.611195121951226</v>
      </c>
      <c r="AG127" s="48">
        <v>65.858585365853671</v>
      </c>
      <c r="AH127" s="48">
        <v>67.907317073170745</v>
      </c>
      <c r="AI127" s="48">
        <v>68.297560975609755</v>
      </c>
      <c r="AJ127" s="48">
        <v>68.551219512195132</v>
      </c>
      <c r="AK127" s="48">
        <v>68.10243902439025</v>
      </c>
      <c r="AL127" s="48">
        <v>67.192682926829278</v>
      </c>
      <c r="AM127" s="48">
        <v>66.03902439024391</v>
      </c>
      <c r="AN127" s="48">
        <v>65.79024390243903</v>
      </c>
      <c r="AO127" s="48">
        <v>66.543902439024407</v>
      </c>
      <c r="AP127" s="48">
        <v>66.892682926829266</v>
      </c>
      <c r="AQ127" s="48">
        <v>67.051219512195132</v>
      </c>
      <c r="AR127" s="48">
        <v>68.656097560975624</v>
      </c>
      <c r="AS127" s="48">
        <v>68.558536585365871</v>
      </c>
      <c r="AT127" s="48">
        <v>68.707317073170728</v>
      </c>
      <c r="AU127" s="48">
        <v>68.15609756097561</v>
      </c>
      <c r="AV127" s="48">
        <v>68.256097560975618</v>
      </c>
      <c r="AW127" s="48">
        <v>68.153658536585368</v>
      </c>
      <c r="AX127" s="48">
        <v>67.956097560975621</v>
      </c>
      <c r="AY127" s="48">
        <v>67.695121951219505</v>
      </c>
      <c r="AZ127" s="48">
        <v>67.895121951219522</v>
      </c>
      <c r="BA127" s="48">
        <v>68.451219512195124</v>
      </c>
      <c r="BB127" s="48">
        <v>69.102439024390264</v>
      </c>
      <c r="BC127" s="48">
        <v>69.3</v>
      </c>
      <c r="BD127" s="48">
        <v>69.60243902439025</v>
      </c>
      <c r="BE127" s="48">
        <v>70.002439024390242</v>
      </c>
      <c r="BF127" s="48">
        <v>70.202439024390245</v>
      </c>
      <c r="BG127" s="48">
        <v>70.402439024390247</v>
      </c>
      <c r="BH127" s="48">
        <v>70.651219512195127</v>
      </c>
      <c r="BI127" s="48">
        <v>70.951219512195124</v>
      </c>
      <c r="BJ127" s="48">
        <v>71.2</v>
      </c>
      <c r="BK127" s="48">
        <v>71.400000000000006</v>
      </c>
      <c r="BL127" s="48">
        <v>71.599999999999994</v>
      </c>
      <c r="BM127" s="55">
        <f t="shared" si="1"/>
        <v>71.599999999999994</v>
      </c>
    </row>
    <row r="128" spans="1:65" x14ac:dyDescent="0.25">
      <c r="A128" s="48" t="s">
        <v>180</v>
      </c>
      <c r="B128" s="48" t="s">
        <v>431</v>
      </c>
      <c r="C128" s="48" t="s">
        <v>745</v>
      </c>
      <c r="D128" s="48" t="s">
        <v>744</v>
      </c>
      <c r="E128" s="48">
        <v>41.241999999999997</v>
      </c>
      <c r="F128" s="48">
        <v>41.366</v>
      </c>
      <c r="G128" s="48">
        <v>41.526000000000003</v>
      </c>
      <c r="H128" s="48">
        <v>41.71</v>
      </c>
      <c r="I128" s="48">
        <v>41.893000000000001</v>
      </c>
      <c r="J128" s="48">
        <v>42.082999999999998</v>
      </c>
      <c r="K128" s="48">
        <v>42.298000000000002</v>
      </c>
      <c r="L128" s="48">
        <v>42.485999999999997</v>
      </c>
      <c r="M128" s="48">
        <v>42.55</v>
      </c>
      <c r="N128" s="48">
        <v>42.369</v>
      </c>
      <c r="O128" s="48">
        <v>41.566000000000003</v>
      </c>
      <c r="P128" s="48">
        <v>39.698999999999998</v>
      </c>
      <c r="Q128" s="48">
        <v>36.676000000000002</v>
      </c>
      <c r="R128" s="48">
        <v>32.667000000000002</v>
      </c>
      <c r="S128" s="48">
        <v>28.04</v>
      </c>
      <c r="T128" s="48">
        <v>23.594999999999999</v>
      </c>
      <c r="U128" s="48">
        <v>20.317</v>
      </c>
      <c r="V128" s="48">
        <v>18.907</v>
      </c>
      <c r="W128" s="48">
        <v>19.725000000000001</v>
      </c>
      <c r="X128" s="48">
        <v>22.744</v>
      </c>
      <c r="Y128" s="48">
        <v>27.536000000000001</v>
      </c>
      <c r="Z128" s="48">
        <v>33.341999999999999</v>
      </c>
      <c r="AA128" s="48">
        <v>39.156999999999996</v>
      </c>
      <c r="AB128" s="48">
        <v>44.173000000000002</v>
      </c>
      <c r="AC128" s="48">
        <v>48.024999999999999</v>
      </c>
      <c r="AD128" s="48">
        <v>50.563000000000002</v>
      </c>
      <c r="AE128" s="48">
        <v>51.915999999999997</v>
      </c>
      <c r="AF128" s="48">
        <v>52.587000000000003</v>
      </c>
      <c r="AG128" s="48">
        <v>52.999000000000002</v>
      </c>
      <c r="AH128" s="48">
        <v>53.302</v>
      </c>
      <c r="AI128" s="48">
        <v>53.594999999999999</v>
      </c>
      <c r="AJ128" s="48">
        <v>53.915999999999997</v>
      </c>
      <c r="AK128" s="48">
        <v>54.228000000000002</v>
      </c>
      <c r="AL128" s="48">
        <v>54.514000000000003</v>
      </c>
      <c r="AM128" s="48">
        <v>54.82</v>
      </c>
      <c r="AN128" s="48">
        <v>55.189</v>
      </c>
      <c r="AO128" s="48">
        <v>55.652999999999999</v>
      </c>
      <c r="AP128" s="48">
        <v>56.212000000000003</v>
      </c>
      <c r="AQ128" s="48">
        <v>56.862000000000002</v>
      </c>
      <c r="AR128" s="48">
        <v>57.603999999999999</v>
      </c>
      <c r="AS128" s="48">
        <v>58.432000000000002</v>
      </c>
      <c r="AT128" s="48">
        <v>59.335000000000001</v>
      </c>
      <c r="AU128" s="48">
        <v>60.283000000000001</v>
      </c>
      <c r="AV128" s="48">
        <v>61.241</v>
      </c>
      <c r="AW128" s="48">
        <v>62.186</v>
      </c>
      <c r="AX128" s="48">
        <v>63.088000000000001</v>
      </c>
      <c r="AY128" s="48">
        <v>63.927</v>
      </c>
      <c r="AZ128" s="48">
        <v>64.697000000000003</v>
      </c>
      <c r="BA128" s="48">
        <v>65.394000000000005</v>
      </c>
      <c r="BB128" s="48">
        <v>66.013999999999996</v>
      </c>
      <c r="BC128" s="48">
        <v>66.56</v>
      </c>
      <c r="BD128" s="48">
        <v>67.043000000000006</v>
      </c>
      <c r="BE128" s="48">
        <v>67.48</v>
      </c>
      <c r="BF128" s="48">
        <v>67.888000000000005</v>
      </c>
      <c r="BG128" s="48">
        <v>68.272999999999996</v>
      </c>
      <c r="BH128" s="48">
        <v>68.637</v>
      </c>
      <c r="BI128" s="48">
        <v>68.977000000000004</v>
      </c>
      <c r="BJ128" s="48">
        <v>69.289000000000001</v>
      </c>
      <c r="BK128" s="48">
        <v>69.569999999999993</v>
      </c>
      <c r="BL128" s="48">
        <v>69.822999999999993</v>
      </c>
      <c r="BM128" s="55">
        <f t="shared" si="1"/>
        <v>69.822999999999993</v>
      </c>
    </row>
    <row r="129" spans="1:65" x14ac:dyDescent="0.25">
      <c r="A129" s="48" t="s">
        <v>241</v>
      </c>
      <c r="B129" s="48" t="s">
        <v>585</v>
      </c>
      <c r="C129" s="48" t="s">
        <v>745</v>
      </c>
      <c r="D129" s="48" t="s">
        <v>744</v>
      </c>
      <c r="E129" s="48">
        <v>47.061</v>
      </c>
      <c r="F129" s="48">
        <v>47.557000000000002</v>
      </c>
      <c r="G129" s="48">
        <v>48.070999999999998</v>
      </c>
      <c r="H129" s="48">
        <v>48.600999999999999</v>
      </c>
      <c r="I129" s="48">
        <v>49.145000000000003</v>
      </c>
      <c r="J129" s="48">
        <v>49.697000000000003</v>
      </c>
      <c r="K129" s="48">
        <v>50.25</v>
      </c>
      <c r="L129" s="48">
        <v>50.795999999999999</v>
      </c>
      <c r="M129" s="48">
        <v>51.326999999999998</v>
      </c>
      <c r="N129" s="48">
        <v>51.837000000000003</v>
      </c>
      <c r="O129" s="48">
        <v>52.323</v>
      </c>
      <c r="P129" s="48">
        <v>52.781999999999996</v>
      </c>
      <c r="Q129" s="48">
        <v>53.218000000000004</v>
      </c>
      <c r="R129" s="48">
        <v>53.633000000000003</v>
      </c>
      <c r="S129" s="48">
        <v>54.027000000000001</v>
      </c>
      <c r="T129" s="48">
        <v>54.399000000000001</v>
      </c>
      <c r="U129" s="48">
        <v>54.747999999999998</v>
      </c>
      <c r="V129" s="48">
        <v>55.073999999999998</v>
      </c>
      <c r="W129" s="48">
        <v>55.381999999999998</v>
      </c>
      <c r="X129" s="48">
        <v>55.679000000000002</v>
      </c>
      <c r="Y129" s="48">
        <v>55.970999999999997</v>
      </c>
      <c r="Z129" s="48">
        <v>56.265999999999998</v>
      </c>
      <c r="AA129" s="48">
        <v>56.569000000000003</v>
      </c>
      <c r="AB129" s="48">
        <v>56.886000000000003</v>
      </c>
      <c r="AC129" s="48">
        <v>57.220999999999997</v>
      </c>
      <c r="AD129" s="48">
        <v>57.579000000000001</v>
      </c>
      <c r="AE129" s="48">
        <v>57.962000000000003</v>
      </c>
      <c r="AF129" s="48">
        <v>58.366</v>
      </c>
      <c r="AG129" s="48">
        <v>58.783000000000001</v>
      </c>
      <c r="AH129" s="48">
        <v>59.209000000000003</v>
      </c>
      <c r="AI129" s="48">
        <v>59.636000000000003</v>
      </c>
      <c r="AJ129" s="48">
        <v>60.052999999999997</v>
      </c>
      <c r="AK129" s="48">
        <v>60.454999999999998</v>
      </c>
      <c r="AL129" s="48">
        <v>60.837000000000003</v>
      </c>
      <c r="AM129" s="48">
        <v>61.198</v>
      </c>
      <c r="AN129" s="48">
        <v>61.539000000000001</v>
      </c>
      <c r="AO129" s="48">
        <v>61.866</v>
      </c>
      <c r="AP129" s="48">
        <v>62.188000000000002</v>
      </c>
      <c r="AQ129" s="48">
        <v>62.509</v>
      </c>
      <c r="AR129" s="48">
        <v>62.829000000000001</v>
      </c>
      <c r="AS129" s="48">
        <v>63.143999999999998</v>
      </c>
      <c r="AT129" s="48">
        <v>63.445999999999998</v>
      </c>
      <c r="AU129" s="48">
        <v>63.731000000000002</v>
      </c>
      <c r="AV129" s="48">
        <v>63.994999999999997</v>
      </c>
      <c r="AW129" s="48">
        <v>64.242000000000004</v>
      </c>
      <c r="AX129" s="48">
        <v>64.477999999999994</v>
      </c>
      <c r="AY129" s="48">
        <v>64.712000000000003</v>
      </c>
      <c r="AZ129" s="48">
        <v>64.953000000000003</v>
      </c>
      <c r="BA129" s="48">
        <v>65.207999999999998</v>
      </c>
      <c r="BB129" s="48">
        <v>65.48</v>
      </c>
      <c r="BC129" s="48">
        <v>65.769000000000005</v>
      </c>
      <c r="BD129" s="48">
        <v>66.072000000000003</v>
      </c>
      <c r="BE129" s="48">
        <v>66.381</v>
      </c>
      <c r="BF129" s="48">
        <v>66.69</v>
      </c>
      <c r="BG129" s="48">
        <v>66.995000000000005</v>
      </c>
      <c r="BH129" s="48">
        <v>67.290999999999997</v>
      </c>
      <c r="BI129" s="48">
        <v>67.576999999999998</v>
      </c>
      <c r="BJ129" s="48">
        <v>67.850999999999999</v>
      </c>
      <c r="BK129" s="48">
        <v>68.116</v>
      </c>
      <c r="BL129" s="48">
        <v>68.369</v>
      </c>
      <c r="BM129" s="55">
        <f t="shared" si="1"/>
        <v>68.369</v>
      </c>
    </row>
    <row r="130" spans="1:65" x14ac:dyDescent="0.25">
      <c r="A130" s="48" t="s">
        <v>553</v>
      </c>
      <c r="B130" s="48" t="s">
        <v>554</v>
      </c>
      <c r="C130" s="48" t="s">
        <v>745</v>
      </c>
      <c r="D130" s="48" t="s">
        <v>744</v>
      </c>
      <c r="AA130" s="48">
        <v>63.951219512195138</v>
      </c>
      <c r="AF130" s="48">
        <v>65.951219512195124</v>
      </c>
      <c r="AK130" s="48">
        <v>67.951219512195138</v>
      </c>
      <c r="AP130" s="48">
        <v>70.036341463414644</v>
      </c>
      <c r="AU130" s="48">
        <v>71.336585365853665</v>
      </c>
      <c r="BM130" s="55">
        <f t="shared" si="1"/>
        <v>0</v>
      </c>
    </row>
    <row r="131" spans="1:65" x14ac:dyDescent="0.25">
      <c r="A131" s="48" t="s">
        <v>583</v>
      </c>
      <c r="B131" s="48" t="s">
        <v>430</v>
      </c>
      <c r="C131" s="48" t="s">
        <v>745</v>
      </c>
      <c r="D131" s="48" t="s">
        <v>744</v>
      </c>
      <c r="E131" s="48">
        <v>55.415536585365864</v>
      </c>
      <c r="F131" s="48">
        <v>56.014975609756107</v>
      </c>
      <c r="G131" s="48">
        <v>56.512317073170735</v>
      </c>
      <c r="H131" s="48">
        <v>56.970609756097566</v>
      </c>
      <c r="I131" s="48">
        <v>57.4409268292683</v>
      </c>
      <c r="J131" s="48">
        <v>57.968292682926837</v>
      </c>
      <c r="K131" s="48">
        <v>58.575170731707324</v>
      </c>
      <c r="L131" s="48">
        <v>59.241463414634147</v>
      </c>
      <c r="M131" s="48">
        <v>59.944609756097563</v>
      </c>
      <c r="N131" s="48">
        <v>60.675024390243905</v>
      </c>
      <c r="O131" s="48">
        <v>62.163414634146349</v>
      </c>
      <c r="P131" s="48">
        <v>62.612195121951231</v>
      </c>
      <c r="Q131" s="48">
        <v>63.009756097560988</v>
      </c>
      <c r="R131" s="48">
        <v>63.407317073170745</v>
      </c>
      <c r="S131" s="48">
        <v>63.804878048780502</v>
      </c>
      <c r="T131" s="48">
        <v>64.153658536585368</v>
      </c>
      <c r="U131" s="48">
        <v>64.502439024390242</v>
      </c>
      <c r="V131" s="48">
        <v>64.900000000000006</v>
      </c>
      <c r="W131" s="48">
        <v>65.197560975609761</v>
      </c>
      <c r="X131" s="48">
        <v>65.546341463414649</v>
      </c>
      <c r="Y131" s="48">
        <v>66.046341463414649</v>
      </c>
      <c r="Z131" s="48">
        <v>66.546341463414649</v>
      </c>
      <c r="AA131" s="48">
        <v>67.095121951219525</v>
      </c>
      <c r="AB131" s="48">
        <v>67.546341463414649</v>
      </c>
      <c r="AC131" s="48">
        <v>68.195121951219519</v>
      </c>
      <c r="AD131" s="48">
        <v>68.795121951219514</v>
      </c>
      <c r="AE131" s="48">
        <v>69.44634146341464</v>
      </c>
      <c r="AF131" s="48">
        <v>69.997560975609758</v>
      </c>
      <c r="AG131" s="48">
        <v>70.548780487804891</v>
      </c>
      <c r="AH131" s="48">
        <v>71.048780487804891</v>
      </c>
      <c r="AI131" s="48">
        <v>71.597560975609767</v>
      </c>
      <c r="AJ131" s="48">
        <v>72.046341463414649</v>
      </c>
      <c r="AK131" s="48">
        <v>72.497560975609758</v>
      </c>
      <c r="AL131" s="48">
        <v>72.997560975609773</v>
      </c>
      <c r="AM131" s="48">
        <v>73.397560975609764</v>
      </c>
      <c r="AN131" s="48">
        <v>73.7</v>
      </c>
      <c r="AO131" s="48">
        <v>74.151219512195127</v>
      </c>
      <c r="AP131" s="48">
        <v>74.60243902439025</v>
      </c>
      <c r="AQ131" s="48">
        <v>75.004878048780483</v>
      </c>
      <c r="AR131" s="48">
        <v>75.409756097560987</v>
      </c>
      <c r="AS131" s="48">
        <v>75.909756097560987</v>
      </c>
      <c r="AT131" s="48">
        <v>76.412195121951228</v>
      </c>
      <c r="AU131" s="48">
        <v>76.765853658536599</v>
      </c>
      <c r="AV131" s="48">
        <v>77.214634146341467</v>
      </c>
      <c r="AW131" s="48">
        <v>77.665853658536591</v>
      </c>
      <c r="AX131" s="48">
        <v>78.168292682926833</v>
      </c>
      <c r="AY131" s="48">
        <v>78.668292682926847</v>
      </c>
      <c r="AZ131" s="48">
        <v>79.119512195121956</v>
      </c>
      <c r="BA131" s="48">
        <v>79.517073170731706</v>
      </c>
      <c r="BB131" s="48">
        <v>79.968292682926844</v>
      </c>
      <c r="BC131" s="48">
        <v>80.117073170731715</v>
      </c>
      <c r="BD131" s="48">
        <v>80.568292682926852</v>
      </c>
      <c r="BE131" s="48">
        <v>80.819512195121959</v>
      </c>
      <c r="BF131" s="48">
        <v>81.270731707317069</v>
      </c>
      <c r="BG131" s="48">
        <v>81.721951219512206</v>
      </c>
      <c r="BH131" s="48">
        <v>82.024390243902445</v>
      </c>
      <c r="BI131" s="48">
        <v>82.27560975609758</v>
      </c>
      <c r="BJ131" s="48">
        <v>82.626829268292681</v>
      </c>
      <c r="BK131" s="48">
        <v>82.626829268292681</v>
      </c>
      <c r="BL131" s="48">
        <v>83.22682926829269</v>
      </c>
      <c r="BM131" s="55">
        <f t="shared" si="1"/>
        <v>83.22682926829269</v>
      </c>
    </row>
    <row r="132" spans="1:65" x14ac:dyDescent="0.25">
      <c r="A132" s="48" t="s">
        <v>143</v>
      </c>
      <c r="B132" s="48" t="s">
        <v>429</v>
      </c>
      <c r="C132" s="48" t="s">
        <v>745</v>
      </c>
      <c r="D132" s="48" t="s">
        <v>744</v>
      </c>
      <c r="E132" s="48">
        <v>59.343000000000004</v>
      </c>
      <c r="F132" s="48">
        <v>60.098999999999997</v>
      </c>
      <c r="G132" s="48">
        <v>60.841000000000001</v>
      </c>
      <c r="H132" s="48">
        <v>61.564999999999998</v>
      </c>
      <c r="I132" s="48">
        <v>62.265000000000001</v>
      </c>
      <c r="J132" s="48">
        <v>62.933999999999997</v>
      </c>
      <c r="K132" s="48">
        <v>63.566000000000003</v>
      </c>
      <c r="L132" s="48">
        <v>64.158000000000001</v>
      </c>
      <c r="M132" s="48">
        <v>64.712999999999994</v>
      </c>
      <c r="N132" s="48">
        <v>65.230999999999995</v>
      </c>
      <c r="O132" s="48">
        <v>65.715000000000003</v>
      </c>
      <c r="P132" s="48">
        <v>66.168999999999997</v>
      </c>
      <c r="Q132" s="48">
        <v>66.602000000000004</v>
      </c>
      <c r="R132" s="48">
        <v>67.02</v>
      </c>
      <c r="S132" s="48">
        <v>67.426000000000002</v>
      </c>
      <c r="T132" s="48">
        <v>67.823999999999998</v>
      </c>
      <c r="U132" s="48">
        <v>68.216999999999999</v>
      </c>
      <c r="V132" s="48">
        <v>68.602000000000004</v>
      </c>
      <c r="W132" s="48">
        <v>68.977000000000004</v>
      </c>
      <c r="X132" s="48">
        <v>69.341999999999999</v>
      </c>
      <c r="Y132" s="48">
        <v>69.692999999999998</v>
      </c>
      <c r="Z132" s="48">
        <v>70.028000000000006</v>
      </c>
      <c r="AA132" s="48">
        <v>70.343999999999994</v>
      </c>
      <c r="AB132" s="48">
        <v>70.64</v>
      </c>
      <c r="AC132" s="48">
        <v>70.914000000000001</v>
      </c>
      <c r="AD132" s="48">
        <v>71.167000000000002</v>
      </c>
      <c r="AE132" s="48">
        <v>71.397999999999996</v>
      </c>
      <c r="AF132" s="48">
        <v>71.61</v>
      </c>
      <c r="AG132" s="48">
        <v>71.805000000000007</v>
      </c>
      <c r="AH132" s="48">
        <v>71.984999999999999</v>
      </c>
      <c r="AI132" s="48">
        <v>72.150000000000006</v>
      </c>
      <c r="AJ132" s="48">
        <v>72.3</v>
      </c>
      <c r="AK132" s="48">
        <v>72.435000000000002</v>
      </c>
      <c r="AL132" s="48">
        <v>72.555999999999997</v>
      </c>
      <c r="AM132" s="48">
        <v>72.665999999999997</v>
      </c>
      <c r="AN132" s="48">
        <v>72.763999999999996</v>
      </c>
      <c r="AO132" s="48">
        <v>72.852000000000004</v>
      </c>
      <c r="AP132" s="48">
        <v>72.930999999999997</v>
      </c>
      <c r="AQ132" s="48">
        <v>73.004000000000005</v>
      </c>
      <c r="AR132" s="48">
        <v>73.073999999999998</v>
      </c>
      <c r="AS132" s="48">
        <v>73.141999999999996</v>
      </c>
      <c r="AT132" s="48">
        <v>73.209999999999994</v>
      </c>
      <c r="AU132" s="48">
        <v>73.28</v>
      </c>
      <c r="AV132" s="48">
        <v>73.355000000000004</v>
      </c>
      <c r="AW132" s="48">
        <v>73.438999999999993</v>
      </c>
      <c r="AX132" s="48">
        <v>73.537999999999997</v>
      </c>
      <c r="AY132" s="48">
        <v>73.66</v>
      </c>
      <c r="AZ132" s="48">
        <v>73.807000000000002</v>
      </c>
      <c r="BA132" s="48">
        <v>73.975999999999999</v>
      </c>
      <c r="BB132" s="48">
        <v>74.162000000000006</v>
      </c>
      <c r="BC132" s="48">
        <v>74.358000000000004</v>
      </c>
      <c r="BD132" s="48">
        <v>74.55</v>
      </c>
      <c r="BE132" s="48">
        <v>74.727999999999994</v>
      </c>
      <c r="BF132" s="48">
        <v>74.885000000000005</v>
      </c>
      <c r="BG132" s="48">
        <v>75.019000000000005</v>
      </c>
      <c r="BH132" s="48">
        <v>75.13</v>
      </c>
      <c r="BI132" s="48">
        <v>75.224000000000004</v>
      </c>
      <c r="BJ132" s="48">
        <v>75.311000000000007</v>
      </c>
      <c r="BK132" s="48">
        <v>75.397999999999996</v>
      </c>
      <c r="BL132" s="48">
        <v>75.489000000000004</v>
      </c>
      <c r="BM132" s="55">
        <f t="shared" si="1"/>
        <v>75.489000000000004</v>
      </c>
    </row>
    <row r="133" spans="1:65" x14ac:dyDescent="0.25">
      <c r="A133" s="48" t="s">
        <v>682</v>
      </c>
      <c r="B133" s="48" t="s">
        <v>681</v>
      </c>
      <c r="C133" s="48" t="s">
        <v>745</v>
      </c>
      <c r="D133" s="48" t="s">
        <v>744</v>
      </c>
      <c r="E133" s="48">
        <v>55.52640700571768</v>
      </c>
      <c r="F133" s="48">
        <v>56.007268906973053</v>
      </c>
      <c r="G133" s="48">
        <v>56.471159247134239</v>
      </c>
      <c r="H133" s="48">
        <v>56.918976871026395</v>
      </c>
      <c r="I133" s="48">
        <v>57.353074731778811</v>
      </c>
      <c r="J133" s="48">
        <v>57.7785683166667</v>
      </c>
      <c r="K133" s="48">
        <v>58.200662308857019</v>
      </c>
      <c r="L133" s="48">
        <v>58.623891825310949</v>
      </c>
      <c r="M133" s="48">
        <v>59.05194856920069</v>
      </c>
      <c r="N133" s="48">
        <v>59.486688085572972</v>
      </c>
      <c r="O133" s="48">
        <v>59.928112150502372</v>
      </c>
      <c r="P133" s="48">
        <v>60.37412025757682</v>
      </c>
      <c r="Q133" s="48">
        <v>60.820514714157362</v>
      </c>
      <c r="R133" s="48">
        <v>61.262117627202166</v>
      </c>
      <c r="S133" s="48">
        <v>61.697064448475231</v>
      </c>
      <c r="T133" s="48">
        <v>62.124903663046865</v>
      </c>
      <c r="U133" s="48">
        <v>62.543498831228611</v>
      </c>
      <c r="V133" s="48">
        <v>62.955869881567949</v>
      </c>
      <c r="W133" s="48">
        <v>63.362246180538023</v>
      </c>
      <c r="X133" s="48">
        <v>63.763059104383373</v>
      </c>
      <c r="Y133" s="48">
        <v>64.158937717398175</v>
      </c>
      <c r="Z133" s="48">
        <v>64.549176090121932</v>
      </c>
      <c r="AA133" s="48">
        <v>64.935867701810636</v>
      </c>
      <c r="AB133" s="48">
        <v>65.315258775466006</v>
      </c>
      <c r="AC133" s="48">
        <v>65.692350474144931</v>
      </c>
      <c r="AD133" s="48">
        <v>66.067478203935451</v>
      </c>
      <c r="AE133" s="48">
        <v>66.44196526808426</v>
      </c>
      <c r="AF133" s="48">
        <v>66.816815374640527</v>
      </c>
      <c r="AG133" s="48">
        <v>67.18896405588545</v>
      </c>
      <c r="AH133" s="48">
        <v>67.562033000172661</v>
      </c>
      <c r="AI133" s="48">
        <v>67.933348437448913</v>
      </c>
      <c r="AJ133" s="48">
        <v>68.303388311163729</v>
      </c>
      <c r="AK133" s="48">
        <v>68.67101266732233</v>
      </c>
      <c r="AL133" s="48">
        <v>69.033389488249753</v>
      </c>
      <c r="AM133" s="48">
        <v>69.391746086127199</v>
      </c>
      <c r="AN133" s="48">
        <v>69.745576883652888</v>
      </c>
      <c r="AO133" s="48">
        <v>70.09642888961443</v>
      </c>
      <c r="AP133" s="48">
        <v>70.444544614592289</v>
      </c>
      <c r="AQ133" s="48">
        <v>70.786979029053938</v>
      </c>
      <c r="AR133" s="48">
        <v>71.124105636246355</v>
      </c>
      <c r="AS133" s="48">
        <v>71.45222166282656</v>
      </c>
      <c r="AT133" s="48">
        <v>71.767049622590307</v>
      </c>
      <c r="AU133" s="48">
        <v>72.06815786892507</v>
      </c>
      <c r="AV133" s="48">
        <v>72.351394746379469</v>
      </c>
      <c r="AW133" s="48">
        <v>72.618218418638847</v>
      </c>
      <c r="AX133" s="48">
        <v>72.869185676201724</v>
      </c>
      <c r="AY133" s="48">
        <v>73.104864640473195</v>
      </c>
      <c r="AZ133" s="48">
        <v>73.328996908246395</v>
      </c>
      <c r="BA133" s="48">
        <v>73.543952041310405</v>
      </c>
      <c r="BB133" s="48">
        <v>73.752022513531955</v>
      </c>
      <c r="BC133" s="48">
        <v>73.954286292789547</v>
      </c>
      <c r="BD133" s="48">
        <v>74.151977470675689</v>
      </c>
      <c r="BE133" s="48">
        <v>74.345057532229816</v>
      </c>
      <c r="BF133" s="48">
        <v>74.533239324292481</v>
      </c>
      <c r="BG133" s="48">
        <v>74.717996826596135</v>
      </c>
      <c r="BH133" s="48">
        <v>74.899449258895046</v>
      </c>
      <c r="BI133" s="48">
        <v>75.077007466689096</v>
      </c>
      <c r="BJ133" s="48">
        <v>75.251634531950728</v>
      </c>
      <c r="BK133" s="48">
        <v>75.422501369851148</v>
      </c>
      <c r="BL133" s="48">
        <v>75.591326387177048</v>
      </c>
      <c r="BM133" s="55">
        <f t="shared" ref="BM133:BM196" si="2">BL133</f>
        <v>75.591326387177048</v>
      </c>
    </row>
    <row r="134" spans="1:65" x14ac:dyDescent="0.25">
      <c r="A134" s="48" t="s">
        <v>579</v>
      </c>
      <c r="B134" s="48" t="s">
        <v>428</v>
      </c>
      <c r="C134" s="48" t="s">
        <v>745</v>
      </c>
      <c r="D134" s="48" t="s">
        <v>744</v>
      </c>
      <c r="E134" s="48">
        <v>43.204000000000001</v>
      </c>
      <c r="F134" s="48">
        <v>43.511000000000003</v>
      </c>
      <c r="G134" s="48">
        <v>43.817</v>
      </c>
      <c r="H134" s="48">
        <v>44.121000000000002</v>
      </c>
      <c r="I134" s="48">
        <v>44.423999999999999</v>
      </c>
      <c r="J134" s="48">
        <v>44.728000000000002</v>
      </c>
      <c r="K134" s="48">
        <v>45.033000000000001</v>
      </c>
      <c r="L134" s="48">
        <v>45.34</v>
      </c>
      <c r="M134" s="48">
        <v>45.65</v>
      </c>
      <c r="N134" s="48">
        <v>45.962000000000003</v>
      </c>
      <c r="O134" s="48">
        <v>46.273000000000003</v>
      </c>
      <c r="P134" s="48">
        <v>46.578000000000003</v>
      </c>
      <c r="Q134" s="48">
        <v>46.875999999999998</v>
      </c>
      <c r="R134" s="48">
        <v>47.165999999999997</v>
      </c>
      <c r="S134" s="48">
        <v>47.448999999999998</v>
      </c>
      <c r="T134" s="48">
        <v>47.722000000000001</v>
      </c>
      <c r="U134" s="48">
        <v>47.984999999999999</v>
      </c>
      <c r="V134" s="48">
        <v>48.244</v>
      </c>
      <c r="W134" s="48">
        <v>48.503</v>
      </c>
      <c r="X134" s="48">
        <v>48.771000000000001</v>
      </c>
      <c r="Y134" s="48">
        <v>49.061</v>
      </c>
      <c r="Z134" s="48">
        <v>49.386000000000003</v>
      </c>
      <c r="AA134" s="48">
        <v>49.753</v>
      </c>
      <c r="AB134" s="48">
        <v>50.161999999999999</v>
      </c>
      <c r="AC134" s="48">
        <v>50.61</v>
      </c>
      <c r="AD134" s="48">
        <v>51.084000000000003</v>
      </c>
      <c r="AE134" s="48">
        <v>51.566000000000003</v>
      </c>
      <c r="AF134" s="48">
        <v>52.04</v>
      </c>
      <c r="AG134" s="48">
        <v>52.497</v>
      </c>
      <c r="AH134" s="48">
        <v>52.935000000000002</v>
      </c>
      <c r="AI134" s="48">
        <v>53.363999999999997</v>
      </c>
      <c r="AJ134" s="48">
        <v>53.798999999999999</v>
      </c>
      <c r="AK134" s="48">
        <v>54.258000000000003</v>
      </c>
      <c r="AL134" s="48">
        <v>54.753</v>
      </c>
      <c r="AM134" s="48">
        <v>55.284999999999997</v>
      </c>
      <c r="AN134" s="48">
        <v>55.850999999999999</v>
      </c>
      <c r="AO134" s="48">
        <v>56.44</v>
      </c>
      <c r="AP134" s="48">
        <v>57.04</v>
      </c>
      <c r="AQ134" s="48">
        <v>57.637</v>
      </c>
      <c r="AR134" s="48">
        <v>58.225000000000001</v>
      </c>
      <c r="AS134" s="48">
        <v>58.802999999999997</v>
      </c>
      <c r="AT134" s="48">
        <v>59.372</v>
      </c>
      <c r="AU134" s="48">
        <v>59.936999999999998</v>
      </c>
      <c r="AV134" s="48">
        <v>60.502000000000002</v>
      </c>
      <c r="AW134" s="48">
        <v>61.064999999999998</v>
      </c>
      <c r="AX134" s="48">
        <v>61.625</v>
      </c>
      <c r="AY134" s="48">
        <v>62.182000000000002</v>
      </c>
      <c r="AZ134" s="48">
        <v>62.731000000000002</v>
      </c>
      <c r="BA134" s="48">
        <v>63.271000000000001</v>
      </c>
      <c r="BB134" s="48">
        <v>63.796999999999997</v>
      </c>
      <c r="BC134" s="48">
        <v>64.305999999999997</v>
      </c>
      <c r="BD134" s="48">
        <v>64.796999999999997</v>
      </c>
      <c r="BE134" s="48">
        <v>65.266999999999996</v>
      </c>
      <c r="BF134" s="48">
        <v>65.716999999999999</v>
      </c>
      <c r="BG134" s="48">
        <v>66.144000000000005</v>
      </c>
      <c r="BH134" s="48">
        <v>66.546000000000006</v>
      </c>
      <c r="BI134" s="48">
        <v>66.924000000000007</v>
      </c>
      <c r="BJ134" s="48">
        <v>67.277000000000001</v>
      </c>
      <c r="BK134" s="48">
        <v>67.61</v>
      </c>
      <c r="BL134" s="48">
        <v>67.923000000000002</v>
      </c>
      <c r="BM134" s="55">
        <f t="shared" si="2"/>
        <v>67.923000000000002</v>
      </c>
    </row>
    <row r="135" spans="1:65" x14ac:dyDescent="0.25">
      <c r="A135" s="48" t="s">
        <v>144</v>
      </c>
      <c r="B135" s="48" t="s">
        <v>427</v>
      </c>
      <c r="C135" s="48" t="s">
        <v>745</v>
      </c>
      <c r="D135" s="48" t="s">
        <v>744</v>
      </c>
      <c r="E135" s="48">
        <v>63.267000000000003</v>
      </c>
      <c r="F135" s="48">
        <v>63.575000000000003</v>
      </c>
      <c r="G135" s="48">
        <v>63.871000000000002</v>
      </c>
      <c r="H135" s="48">
        <v>64.156999999999996</v>
      </c>
      <c r="I135" s="48">
        <v>64.435000000000002</v>
      </c>
      <c r="J135" s="48">
        <v>64.709000000000003</v>
      </c>
      <c r="K135" s="48">
        <v>64.981999999999999</v>
      </c>
      <c r="L135" s="48">
        <v>65.254999999999995</v>
      </c>
      <c r="M135" s="48">
        <v>65.528000000000006</v>
      </c>
      <c r="N135" s="48">
        <v>65.8</v>
      </c>
      <c r="O135" s="48">
        <v>66.066999999999993</v>
      </c>
      <c r="P135" s="48">
        <v>66.322999999999993</v>
      </c>
      <c r="Q135" s="48">
        <v>66.564999999999998</v>
      </c>
      <c r="R135" s="48">
        <v>66.789000000000001</v>
      </c>
      <c r="S135" s="48">
        <v>66.995000000000005</v>
      </c>
      <c r="T135" s="48">
        <v>67.183000000000007</v>
      </c>
      <c r="U135" s="48">
        <v>67.352000000000004</v>
      </c>
      <c r="V135" s="48">
        <v>67.507000000000005</v>
      </c>
      <c r="W135" s="48">
        <v>67.656000000000006</v>
      </c>
      <c r="X135" s="48">
        <v>67.802000000000007</v>
      </c>
      <c r="Y135" s="48">
        <v>67.951999999999998</v>
      </c>
      <c r="Z135" s="48">
        <v>68.113</v>
      </c>
      <c r="AA135" s="48">
        <v>68.287000000000006</v>
      </c>
      <c r="AB135" s="48">
        <v>68.477999999999994</v>
      </c>
      <c r="AC135" s="48">
        <v>68.688999999999993</v>
      </c>
      <c r="AD135" s="48">
        <v>68.918000000000006</v>
      </c>
      <c r="AE135" s="48">
        <v>69.162999999999997</v>
      </c>
      <c r="AF135" s="48">
        <v>69.42</v>
      </c>
      <c r="AG135" s="48">
        <v>69.688999999999993</v>
      </c>
      <c r="AH135" s="48">
        <v>69.968999999999994</v>
      </c>
      <c r="AI135" s="48">
        <v>70.266000000000005</v>
      </c>
      <c r="AJ135" s="48">
        <v>70.584000000000003</v>
      </c>
      <c r="AK135" s="48">
        <v>70.929000000000002</v>
      </c>
      <c r="AL135" s="48">
        <v>71.3</v>
      </c>
      <c r="AM135" s="48">
        <v>71.698999999999998</v>
      </c>
      <c r="AN135" s="48">
        <v>72.125</v>
      </c>
      <c r="AO135" s="48">
        <v>72.575999999999993</v>
      </c>
      <c r="AP135" s="48">
        <v>73.046000000000006</v>
      </c>
      <c r="AQ135" s="48">
        <v>73.528000000000006</v>
      </c>
      <c r="AR135" s="48">
        <v>74.016999999999996</v>
      </c>
      <c r="AS135" s="48">
        <v>74.507000000000005</v>
      </c>
      <c r="AT135" s="48">
        <v>74.998999999999995</v>
      </c>
      <c r="AU135" s="48">
        <v>75.488</v>
      </c>
      <c r="AV135" s="48">
        <v>75.968999999999994</v>
      </c>
      <c r="AW135" s="48">
        <v>76.432000000000002</v>
      </c>
      <c r="AX135" s="48">
        <v>76.864999999999995</v>
      </c>
      <c r="AY135" s="48">
        <v>77.260000000000005</v>
      </c>
      <c r="AZ135" s="48">
        <v>77.608999999999995</v>
      </c>
      <c r="BA135" s="48">
        <v>77.911000000000001</v>
      </c>
      <c r="BB135" s="48">
        <v>78.161000000000001</v>
      </c>
      <c r="BC135" s="48">
        <v>78.36</v>
      </c>
      <c r="BD135" s="48">
        <v>78.507000000000005</v>
      </c>
      <c r="BE135" s="48">
        <v>78.611000000000004</v>
      </c>
      <c r="BF135" s="48">
        <v>78.683000000000007</v>
      </c>
      <c r="BG135" s="48">
        <v>78.731999999999999</v>
      </c>
      <c r="BH135" s="48">
        <v>78.768000000000001</v>
      </c>
      <c r="BI135" s="48">
        <v>78.8</v>
      </c>
      <c r="BJ135" s="48">
        <v>78.832999999999998</v>
      </c>
      <c r="BK135" s="48">
        <v>78.875</v>
      </c>
      <c r="BL135" s="48">
        <v>78.930000000000007</v>
      </c>
      <c r="BM135" s="55">
        <f t="shared" si="2"/>
        <v>78.930000000000007</v>
      </c>
    </row>
    <row r="136" spans="1:65" x14ac:dyDescent="0.25">
      <c r="A136" s="48" t="s">
        <v>118</v>
      </c>
      <c r="B136" s="48" t="s">
        <v>426</v>
      </c>
      <c r="C136" s="48" t="s">
        <v>745</v>
      </c>
      <c r="D136" s="48" t="s">
        <v>744</v>
      </c>
      <c r="E136" s="48">
        <v>34.264000000000003</v>
      </c>
      <c r="F136" s="48">
        <v>34.56</v>
      </c>
      <c r="G136" s="48">
        <v>34.911000000000001</v>
      </c>
      <c r="H136" s="48">
        <v>35.322000000000003</v>
      </c>
      <c r="I136" s="48">
        <v>35.795999999999999</v>
      </c>
      <c r="J136" s="48">
        <v>36.323999999999998</v>
      </c>
      <c r="K136" s="48">
        <v>36.895000000000003</v>
      </c>
      <c r="L136" s="48">
        <v>37.491</v>
      </c>
      <c r="M136" s="48">
        <v>38.098999999999997</v>
      </c>
      <c r="N136" s="48">
        <v>38.713999999999999</v>
      </c>
      <c r="O136" s="48">
        <v>39.338000000000001</v>
      </c>
      <c r="P136" s="48">
        <v>39.979999999999997</v>
      </c>
      <c r="Q136" s="48">
        <v>40.65</v>
      </c>
      <c r="R136" s="48">
        <v>41.345999999999997</v>
      </c>
      <c r="S136" s="48">
        <v>42.061</v>
      </c>
      <c r="T136" s="48">
        <v>42.786000000000001</v>
      </c>
      <c r="U136" s="48">
        <v>43.514000000000003</v>
      </c>
      <c r="V136" s="48">
        <v>44.225999999999999</v>
      </c>
      <c r="W136" s="48">
        <v>44.902000000000001</v>
      </c>
      <c r="X136" s="48">
        <v>45.52</v>
      </c>
      <c r="Y136" s="48">
        <v>46.052999999999997</v>
      </c>
      <c r="Z136" s="48">
        <v>46.473999999999997</v>
      </c>
      <c r="AA136" s="48">
        <v>46.776000000000003</v>
      </c>
      <c r="AB136" s="48">
        <v>46.962000000000003</v>
      </c>
      <c r="AC136" s="48">
        <v>47.037999999999997</v>
      </c>
      <c r="AD136" s="48">
        <v>47.003999999999998</v>
      </c>
      <c r="AE136" s="48">
        <v>46.862000000000002</v>
      </c>
      <c r="AF136" s="48">
        <v>46.645000000000003</v>
      </c>
      <c r="AG136" s="48">
        <v>46.399000000000001</v>
      </c>
      <c r="AH136" s="48">
        <v>46.173999999999999</v>
      </c>
      <c r="AI136" s="48">
        <v>46.045999999999999</v>
      </c>
      <c r="AJ136" s="48">
        <v>46.097000000000001</v>
      </c>
      <c r="AK136" s="48">
        <v>46.356999999999999</v>
      </c>
      <c r="AL136" s="48">
        <v>46.832000000000001</v>
      </c>
      <c r="AM136" s="48">
        <v>47.506</v>
      </c>
      <c r="AN136" s="48">
        <v>48.314</v>
      </c>
      <c r="AO136" s="48">
        <v>49.162999999999997</v>
      </c>
      <c r="AP136" s="48">
        <v>49.963000000000001</v>
      </c>
      <c r="AQ136" s="48">
        <v>50.656999999999996</v>
      </c>
      <c r="AR136" s="48">
        <v>51.234000000000002</v>
      </c>
      <c r="AS136" s="48">
        <v>51.734000000000002</v>
      </c>
      <c r="AT136" s="48">
        <v>52.235999999999997</v>
      </c>
      <c r="AU136" s="48">
        <v>52.826000000000001</v>
      </c>
      <c r="AV136" s="48">
        <v>53.554000000000002</v>
      </c>
      <c r="AW136" s="48">
        <v>54.421999999999997</v>
      </c>
      <c r="AX136" s="48">
        <v>55.393000000000001</v>
      </c>
      <c r="AY136" s="48">
        <v>56.4</v>
      </c>
      <c r="AZ136" s="48">
        <v>57.365000000000002</v>
      </c>
      <c r="BA136" s="48">
        <v>58.228999999999999</v>
      </c>
      <c r="BB136" s="48">
        <v>58.970999999999997</v>
      </c>
      <c r="BC136" s="48">
        <v>59.6</v>
      </c>
      <c r="BD136" s="48">
        <v>60.146000000000001</v>
      </c>
      <c r="BE136" s="48">
        <v>60.662999999999997</v>
      </c>
      <c r="BF136" s="48">
        <v>61.186</v>
      </c>
      <c r="BG136" s="48">
        <v>61.722999999999999</v>
      </c>
      <c r="BH136" s="48">
        <v>62.268999999999998</v>
      </c>
      <c r="BI136" s="48">
        <v>62.802</v>
      </c>
      <c r="BJ136" s="48">
        <v>63.295000000000002</v>
      </c>
      <c r="BK136" s="48">
        <v>63.73</v>
      </c>
      <c r="BL136" s="48">
        <v>64.103999999999999</v>
      </c>
      <c r="BM136" s="55">
        <f t="shared" si="2"/>
        <v>64.103999999999999</v>
      </c>
    </row>
    <row r="137" spans="1:65" x14ac:dyDescent="0.25">
      <c r="A137" s="48" t="s">
        <v>129</v>
      </c>
      <c r="B137" s="48" t="s">
        <v>425</v>
      </c>
      <c r="C137" s="48" t="s">
        <v>745</v>
      </c>
      <c r="D137" s="48" t="s">
        <v>744</v>
      </c>
      <c r="E137" s="48">
        <v>42.609000000000002</v>
      </c>
      <c r="F137" s="48">
        <v>44.210999999999999</v>
      </c>
      <c r="G137" s="48">
        <v>45.832999999999998</v>
      </c>
      <c r="H137" s="48">
        <v>47.414999999999999</v>
      </c>
      <c r="I137" s="48">
        <v>48.914000000000001</v>
      </c>
      <c r="J137" s="48">
        <v>50.302999999999997</v>
      </c>
      <c r="K137" s="48">
        <v>51.581000000000003</v>
      </c>
      <c r="L137" s="48">
        <v>52.777999999999999</v>
      </c>
      <c r="M137" s="48">
        <v>53.920999999999999</v>
      </c>
      <c r="N137" s="48">
        <v>55.011000000000003</v>
      </c>
      <c r="O137" s="48">
        <v>56.052</v>
      </c>
      <c r="P137" s="48">
        <v>57.045999999999999</v>
      </c>
      <c r="Q137" s="48">
        <v>57.994999999999997</v>
      </c>
      <c r="R137" s="48">
        <v>58.902000000000001</v>
      </c>
      <c r="S137" s="48">
        <v>59.77</v>
      </c>
      <c r="T137" s="48">
        <v>60.6</v>
      </c>
      <c r="U137" s="48">
        <v>61.393000000000001</v>
      </c>
      <c r="V137" s="48">
        <v>62.15</v>
      </c>
      <c r="W137" s="48">
        <v>62.869</v>
      </c>
      <c r="X137" s="48">
        <v>63.548000000000002</v>
      </c>
      <c r="Y137" s="48">
        <v>64.185000000000002</v>
      </c>
      <c r="Z137" s="48">
        <v>64.771000000000001</v>
      </c>
      <c r="AA137" s="48">
        <v>65.305999999999997</v>
      </c>
      <c r="AB137" s="48">
        <v>65.793000000000006</v>
      </c>
      <c r="AC137" s="48">
        <v>66.234999999999999</v>
      </c>
      <c r="AD137" s="48">
        <v>66.644000000000005</v>
      </c>
      <c r="AE137" s="48">
        <v>67.03</v>
      </c>
      <c r="AF137" s="48">
        <v>67.405000000000001</v>
      </c>
      <c r="AG137" s="48">
        <v>67.775000000000006</v>
      </c>
      <c r="AH137" s="48">
        <v>68.141000000000005</v>
      </c>
      <c r="AI137" s="48">
        <v>68.503</v>
      </c>
      <c r="AJ137" s="48">
        <v>68.849999999999994</v>
      </c>
      <c r="AK137" s="48">
        <v>69.174999999999997</v>
      </c>
      <c r="AL137" s="48">
        <v>69.468999999999994</v>
      </c>
      <c r="AM137" s="48">
        <v>69.731999999999999</v>
      </c>
      <c r="AN137" s="48">
        <v>69.965000000000003</v>
      </c>
      <c r="AO137" s="48">
        <v>70.168999999999997</v>
      </c>
      <c r="AP137" s="48">
        <v>70.352000000000004</v>
      </c>
      <c r="AQ137" s="48">
        <v>70.522000000000006</v>
      </c>
      <c r="AR137" s="48">
        <v>70.683999999999997</v>
      </c>
      <c r="AS137" s="48">
        <v>70.852000000000004</v>
      </c>
      <c r="AT137" s="48">
        <v>71.037999999999997</v>
      </c>
      <c r="AU137" s="48">
        <v>71.244</v>
      </c>
      <c r="AV137" s="48">
        <v>71.465999999999994</v>
      </c>
      <c r="AW137" s="48">
        <v>71.692999999999998</v>
      </c>
      <c r="AX137" s="48">
        <v>71.902000000000001</v>
      </c>
      <c r="AY137" s="48">
        <v>72.063000000000002</v>
      </c>
      <c r="AZ137" s="48">
        <v>72.155000000000001</v>
      </c>
      <c r="BA137" s="48">
        <v>72.174000000000007</v>
      </c>
      <c r="BB137" s="48">
        <v>72.129000000000005</v>
      </c>
      <c r="BC137" s="48">
        <v>72.043999999999997</v>
      </c>
      <c r="BD137" s="48">
        <v>71.956000000000003</v>
      </c>
      <c r="BE137" s="48">
        <v>71.900999999999996</v>
      </c>
      <c r="BF137" s="48">
        <v>71.906999999999996</v>
      </c>
      <c r="BG137" s="48">
        <v>71.980999999999995</v>
      </c>
      <c r="BH137" s="48">
        <v>72.120999999999995</v>
      </c>
      <c r="BI137" s="48">
        <v>72.311000000000007</v>
      </c>
      <c r="BJ137" s="48">
        <v>72.52</v>
      </c>
      <c r="BK137" s="48">
        <v>72.724000000000004</v>
      </c>
      <c r="BL137" s="48">
        <v>72.912999999999997</v>
      </c>
      <c r="BM137" s="55">
        <f t="shared" si="2"/>
        <v>72.912999999999997</v>
      </c>
    </row>
    <row r="138" spans="1:65" x14ac:dyDescent="0.25">
      <c r="A138" s="48" t="s">
        <v>552</v>
      </c>
      <c r="B138" s="48" t="s">
        <v>424</v>
      </c>
      <c r="C138" s="48" t="s">
        <v>745</v>
      </c>
      <c r="D138" s="48" t="s">
        <v>744</v>
      </c>
      <c r="E138" s="48">
        <v>56.738999999999997</v>
      </c>
      <c r="F138" s="48">
        <v>57.588999999999999</v>
      </c>
      <c r="G138" s="48">
        <v>58.427999999999997</v>
      </c>
      <c r="H138" s="48">
        <v>59.246000000000002</v>
      </c>
      <c r="I138" s="48">
        <v>60.034999999999997</v>
      </c>
      <c r="J138" s="48">
        <v>60.780999999999999</v>
      </c>
      <c r="K138" s="48">
        <v>61.470999999999997</v>
      </c>
      <c r="L138" s="48">
        <v>62.098999999999997</v>
      </c>
      <c r="M138" s="48">
        <v>62.67</v>
      </c>
      <c r="N138" s="48">
        <v>63.188000000000002</v>
      </c>
      <c r="O138" s="48">
        <v>63.667000000000002</v>
      </c>
      <c r="P138" s="48">
        <v>64.123999999999995</v>
      </c>
      <c r="Q138" s="48">
        <v>64.578000000000003</v>
      </c>
      <c r="R138" s="48">
        <v>65.040000000000006</v>
      </c>
      <c r="S138" s="48">
        <v>65.515000000000001</v>
      </c>
      <c r="T138" s="48">
        <v>65.997</v>
      </c>
      <c r="U138" s="48">
        <v>66.477999999999994</v>
      </c>
      <c r="V138" s="48">
        <v>66.94</v>
      </c>
      <c r="W138" s="48">
        <v>67.373999999999995</v>
      </c>
      <c r="X138" s="48">
        <v>67.775000000000006</v>
      </c>
      <c r="Y138" s="48">
        <v>68.144000000000005</v>
      </c>
      <c r="Z138" s="48">
        <v>68.483999999999995</v>
      </c>
      <c r="AA138" s="48">
        <v>68.802999999999997</v>
      </c>
      <c r="AB138" s="48">
        <v>69.11</v>
      </c>
      <c r="AC138" s="48">
        <v>69.406999999999996</v>
      </c>
      <c r="AD138" s="48">
        <v>69.697999999999993</v>
      </c>
      <c r="AE138" s="48">
        <v>69.984999999999999</v>
      </c>
      <c r="AF138" s="48">
        <v>70.266000000000005</v>
      </c>
      <c r="AG138" s="48">
        <v>70.540000000000006</v>
      </c>
      <c r="AH138" s="48">
        <v>70.81</v>
      </c>
      <c r="AI138" s="48">
        <v>71.073999999999998</v>
      </c>
      <c r="AJ138" s="48">
        <v>71.334999999999994</v>
      </c>
      <c r="AK138" s="48">
        <v>71.591999999999999</v>
      </c>
      <c r="AL138" s="48">
        <v>71.843000000000004</v>
      </c>
      <c r="AM138" s="48">
        <v>72.087000000000003</v>
      </c>
      <c r="AN138" s="48">
        <v>72.322999999999993</v>
      </c>
      <c r="AO138" s="48">
        <v>72.546999999999997</v>
      </c>
      <c r="AP138" s="48">
        <v>72.759</v>
      </c>
      <c r="AQ138" s="48">
        <v>72.957999999999998</v>
      </c>
      <c r="AR138" s="48">
        <v>73.144000000000005</v>
      </c>
      <c r="AS138" s="48">
        <v>73.319000000000003</v>
      </c>
      <c r="AT138" s="48">
        <v>73.486000000000004</v>
      </c>
      <c r="AU138" s="48">
        <v>73.647999999999996</v>
      </c>
      <c r="AV138" s="48">
        <v>73.808000000000007</v>
      </c>
      <c r="AW138" s="48">
        <v>73.965999999999994</v>
      </c>
      <c r="AX138" s="48">
        <v>74.122</v>
      </c>
      <c r="AY138" s="48">
        <v>74.275999999999996</v>
      </c>
      <c r="AZ138" s="48">
        <v>74.426000000000002</v>
      </c>
      <c r="BA138" s="48">
        <v>74.570999999999998</v>
      </c>
      <c r="BB138" s="48">
        <v>74.712000000000003</v>
      </c>
      <c r="BC138" s="48">
        <v>74.852000000000004</v>
      </c>
      <c r="BD138" s="48">
        <v>74.992999999999995</v>
      </c>
      <c r="BE138" s="48">
        <v>75.138000000000005</v>
      </c>
      <c r="BF138" s="48">
        <v>75.286000000000001</v>
      </c>
      <c r="BG138" s="48">
        <v>75.44</v>
      </c>
      <c r="BH138" s="48">
        <v>75.596000000000004</v>
      </c>
      <c r="BI138" s="48">
        <v>75.751999999999995</v>
      </c>
      <c r="BJ138" s="48">
        <v>75.906999999999996</v>
      </c>
      <c r="BK138" s="48">
        <v>76.057000000000002</v>
      </c>
      <c r="BL138" s="48">
        <v>76.203000000000003</v>
      </c>
      <c r="BM138" s="55">
        <f t="shared" si="2"/>
        <v>76.203000000000003</v>
      </c>
    </row>
    <row r="139" spans="1:65" x14ac:dyDescent="0.25">
      <c r="A139" s="48" t="s">
        <v>680</v>
      </c>
      <c r="B139" s="48" t="s">
        <v>679</v>
      </c>
      <c r="C139" s="48" t="s">
        <v>745</v>
      </c>
      <c r="D139" s="48" t="s">
        <v>744</v>
      </c>
      <c r="E139" s="48">
        <v>56.077666453375045</v>
      </c>
      <c r="F139" s="48">
        <v>56.549323274330931</v>
      </c>
      <c r="G139" s="48">
        <v>57.005275275245879</v>
      </c>
      <c r="H139" s="48">
        <v>57.446656665470577</v>
      </c>
      <c r="I139" s="48">
        <v>57.875292037291594</v>
      </c>
      <c r="J139" s="48">
        <v>58.29637409232695</v>
      </c>
      <c r="K139" s="48">
        <v>58.71505938238613</v>
      </c>
      <c r="L139" s="48">
        <v>59.135503657063339</v>
      </c>
      <c r="M139" s="48">
        <v>59.561547687632846</v>
      </c>
      <c r="N139" s="48">
        <v>59.994828759476903</v>
      </c>
      <c r="O139" s="48">
        <v>60.435447596185284</v>
      </c>
      <c r="P139" s="48">
        <v>60.881139849550621</v>
      </c>
      <c r="Q139" s="48">
        <v>61.327340639786172</v>
      </c>
      <c r="R139" s="48">
        <v>61.768947944722058</v>
      </c>
      <c r="S139" s="48">
        <v>62.203549915954142</v>
      </c>
      <c r="T139" s="48">
        <v>62.630511143778378</v>
      </c>
      <c r="U139" s="48">
        <v>63.04782438128165</v>
      </c>
      <c r="V139" s="48">
        <v>63.458244623522155</v>
      </c>
      <c r="W139" s="48">
        <v>63.862300168941069</v>
      </c>
      <c r="X139" s="48">
        <v>64.260002321078147</v>
      </c>
      <c r="Y139" s="48">
        <v>64.651837627938974</v>
      </c>
      <c r="Z139" s="48">
        <v>65.037008933722944</v>
      </c>
      <c r="AA139" s="48">
        <v>65.417247915278466</v>
      </c>
      <c r="AB139" s="48">
        <v>65.789645689294602</v>
      </c>
      <c r="AC139" s="48">
        <v>66.158177720476488</v>
      </c>
      <c r="AD139" s="48">
        <v>66.523289173499364</v>
      </c>
      <c r="AE139" s="48">
        <v>66.885884752916354</v>
      </c>
      <c r="AF139" s="48">
        <v>67.246800174514291</v>
      </c>
      <c r="AG139" s="48">
        <v>67.603939144832623</v>
      </c>
      <c r="AH139" s="48">
        <v>67.960194836310635</v>
      </c>
      <c r="AI139" s="48">
        <v>68.313725889371071</v>
      </c>
      <c r="AJ139" s="48">
        <v>68.665214668762701</v>
      </c>
      <c r="AK139" s="48">
        <v>69.0138733100802</v>
      </c>
      <c r="AL139" s="48">
        <v>69.358120209881392</v>
      </c>
      <c r="AM139" s="48">
        <v>69.698935199493377</v>
      </c>
      <c r="AN139" s="48">
        <v>70.036389674546143</v>
      </c>
      <c r="AO139" s="48">
        <v>70.372279390592695</v>
      </c>
      <c r="AP139" s="48">
        <v>70.706642929724282</v>
      </c>
      <c r="AQ139" s="48">
        <v>71.036777297667925</v>
      </c>
      <c r="AR139" s="48">
        <v>71.362647851626861</v>
      </c>
      <c r="AS139" s="48">
        <v>71.687389574030973</v>
      </c>
      <c r="AT139" s="48">
        <v>71.993124029438206</v>
      </c>
      <c r="AU139" s="48">
        <v>72.287633788056624</v>
      </c>
      <c r="AV139" s="48">
        <v>72.562261541236651</v>
      </c>
      <c r="AW139" s="48">
        <v>72.819197203177595</v>
      </c>
      <c r="AX139" s="48">
        <v>73.060526657985662</v>
      </c>
      <c r="AY139" s="48">
        <v>73.287458662288245</v>
      </c>
      <c r="AZ139" s="48">
        <v>73.501785238620073</v>
      </c>
      <c r="BA139" s="48">
        <v>73.704156568613669</v>
      </c>
      <c r="BB139" s="48">
        <v>73.904186498661474</v>
      </c>
      <c r="BC139" s="48">
        <v>74.097220251190564</v>
      </c>
      <c r="BD139" s="48">
        <v>74.283117517812684</v>
      </c>
      <c r="BE139" s="48">
        <v>74.461454443990149</v>
      </c>
      <c r="BF139" s="48">
        <v>74.632797924153977</v>
      </c>
      <c r="BG139" s="48">
        <v>74.799046500313267</v>
      </c>
      <c r="BH139" s="48">
        <v>74.961687644385862</v>
      </c>
      <c r="BI139" s="48">
        <v>75.122023177978051</v>
      </c>
      <c r="BJ139" s="48">
        <v>75.282086607755943</v>
      </c>
      <c r="BK139" s="48">
        <v>75.440849404477177</v>
      </c>
      <c r="BL139" s="48">
        <v>75.601495039469512</v>
      </c>
      <c r="BM139" s="55">
        <f t="shared" si="2"/>
        <v>75.601495039469512</v>
      </c>
    </row>
    <row r="140" spans="1:65" x14ac:dyDescent="0.25">
      <c r="A140" s="48" t="s">
        <v>678</v>
      </c>
      <c r="B140" s="48" t="s">
        <v>677</v>
      </c>
      <c r="C140" s="48" t="s">
        <v>745</v>
      </c>
      <c r="D140" s="48" t="s">
        <v>744</v>
      </c>
      <c r="E140" s="48">
        <v>40.307484527452466</v>
      </c>
      <c r="F140" s="48">
        <v>40.76998661010181</v>
      </c>
      <c r="G140" s="48">
        <v>41.233227540607487</v>
      </c>
      <c r="H140" s="48">
        <v>41.695519466386187</v>
      </c>
      <c r="I140" s="48">
        <v>42.151797953218704</v>
      </c>
      <c r="J140" s="48">
        <v>42.586741065285032</v>
      </c>
      <c r="K140" s="48">
        <v>42.981083517558673</v>
      </c>
      <c r="L140" s="48">
        <v>43.323593736637825</v>
      </c>
      <c r="M140" s="48">
        <v>43.611061022302721</v>
      </c>
      <c r="N140" s="48">
        <v>43.849884368048208</v>
      </c>
      <c r="O140" s="48">
        <v>44.059010223818582</v>
      </c>
      <c r="P140" s="48">
        <v>44.26573023661971</v>
      </c>
      <c r="Q140" s="48">
        <v>44.497523430688787</v>
      </c>
      <c r="R140" s="48">
        <v>44.775145481911046</v>
      </c>
      <c r="S140" s="48">
        <v>45.111530451631985</v>
      </c>
      <c r="T140" s="48">
        <v>45.515032707136157</v>
      </c>
      <c r="U140" s="48">
        <v>45.985114457987613</v>
      </c>
      <c r="V140" s="48">
        <v>46.500624722569341</v>
      </c>
      <c r="W140" s="48">
        <v>47.033359917232232</v>
      </c>
      <c r="X140" s="48">
        <v>47.559767729800825</v>
      </c>
      <c r="Y140" s="48">
        <v>48.06381684705282</v>
      </c>
      <c r="Z140" s="48">
        <v>48.543208793476744</v>
      </c>
      <c r="AA140" s="48">
        <v>49.005337242942765</v>
      </c>
      <c r="AB140" s="48">
        <v>49.453907819317102</v>
      </c>
      <c r="AC140" s="48">
        <v>49.886158746133844</v>
      </c>
      <c r="AD140" s="48">
        <v>50.291072928016597</v>
      </c>
      <c r="AE140" s="48">
        <v>50.655365173688871</v>
      </c>
      <c r="AF140" s="48">
        <v>50.974405323939244</v>
      </c>
      <c r="AG140" s="48">
        <v>51.250921106430262</v>
      </c>
      <c r="AH140" s="48">
        <v>51.496403279134014</v>
      </c>
      <c r="AI140" s="48">
        <v>51.732727641083954</v>
      </c>
      <c r="AJ140" s="48">
        <v>51.985982376158219</v>
      </c>
      <c r="AK140" s="48">
        <v>52.272968890054457</v>
      </c>
      <c r="AL140" s="48">
        <v>52.596724973140347</v>
      </c>
      <c r="AM140" s="48">
        <v>52.949660661509661</v>
      </c>
      <c r="AN140" s="48">
        <v>53.324666869399572</v>
      </c>
      <c r="AO140" s="48">
        <v>53.719441700245319</v>
      </c>
      <c r="AP140" s="48">
        <v>54.132205476299056</v>
      </c>
      <c r="AQ140" s="48">
        <v>54.562050175716273</v>
      </c>
      <c r="AR140" s="48">
        <v>55.010431475712721</v>
      </c>
      <c r="AS140" s="48">
        <v>55.479786279605996</v>
      </c>
      <c r="AT140" s="48">
        <v>55.975733053727858</v>
      </c>
      <c r="AU140" s="48">
        <v>56.502747942494437</v>
      </c>
      <c r="AV140" s="48">
        <v>57.061082802817928</v>
      </c>
      <c r="AW140" s="48">
        <v>57.646781135088567</v>
      </c>
      <c r="AX140" s="48">
        <v>58.255704838840231</v>
      </c>
      <c r="AY140" s="48">
        <v>58.883105010108338</v>
      </c>
      <c r="AZ140" s="48">
        <v>59.520278064739777</v>
      </c>
      <c r="BA140" s="48">
        <v>60.156645250041045</v>
      </c>
      <c r="BB140" s="48">
        <v>60.783014707365147</v>
      </c>
      <c r="BC140" s="48">
        <v>61.388933906488795</v>
      </c>
      <c r="BD140" s="48">
        <v>61.967417241657088</v>
      </c>
      <c r="BE140" s="48">
        <v>62.51532189739509</v>
      </c>
      <c r="BF140" s="48">
        <v>63.03046033949154</v>
      </c>
      <c r="BG140" s="48">
        <v>63.509031906184404</v>
      </c>
      <c r="BH140" s="48">
        <v>63.947777333413967</v>
      </c>
      <c r="BI140" s="48">
        <v>64.345829637169373</v>
      </c>
      <c r="BJ140" s="48">
        <v>64.7078616148967</v>
      </c>
      <c r="BK140" s="48">
        <v>65.039801237803772</v>
      </c>
      <c r="BL140" s="48">
        <v>65.345421239127901</v>
      </c>
      <c r="BM140" s="55">
        <f t="shared" si="2"/>
        <v>65.345421239127901</v>
      </c>
    </row>
    <row r="141" spans="1:65" x14ac:dyDescent="0.25">
      <c r="A141" s="48" t="s">
        <v>625</v>
      </c>
      <c r="B141" s="48" t="s">
        <v>626</v>
      </c>
      <c r="C141" s="48" t="s">
        <v>745</v>
      </c>
      <c r="D141" s="48" t="s">
        <v>744</v>
      </c>
      <c r="E141" s="48">
        <v>39.502679251543647</v>
      </c>
      <c r="F141" s="48">
        <v>39.941194007427576</v>
      </c>
      <c r="G141" s="48">
        <v>40.373845360511503</v>
      </c>
      <c r="H141" s="48">
        <v>40.810096077033016</v>
      </c>
      <c r="I141" s="48">
        <v>41.257715834963506</v>
      </c>
      <c r="J141" s="48">
        <v>41.72069530510926</v>
      </c>
      <c r="K141" s="48">
        <v>42.199002160483616</v>
      </c>
      <c r="L141" s="48">
        <v>42.684945176023227</v>
      </c>
      <c r="M141" s="48">
        <v>43.171423599737956</v>
      </c>
      <c r="N141" s="48">
        <v>43.653374644163769</v>
      </c>
      <c r="O141" s="48">
        <v>44.12676535100497</v>
      </c>
      <c r="P141" s="48">
        <v>44.589557593709429</v>
      </c>
      <c r="Q141" s="48">
        <v>45.040391740496673</v>
      </c>
      <c r="R141" s="48">
        <v>45.476677061819338</v>
      </c>
      <c r="S141" s="48">
        <v>45.896413728771968</v>
      </c>
      <c r="T141" s="48">
        <v>46.297091918943622</v>
      </c>
      <c r="U141" s="48">
        <v>46.677010801345581</v>
      </c>
      <c r="V141" s="48">
        <v>47.038824127241</v>
      </c>
      <c r="W141" s="48">
        <v>47.387679923253337</v>
      </c>
      <c r="X141" s="48">
        <v>47.728392113811765</v>
      </c>
      <c r="Y141" s="48">
        <v>48.065965877793843</v>
      </c>
      <c r="Z141" s="48">
        <v>48.404565973661924</v>
      </c>
      <c r="AA141" s="48">
        <v>48.74384571774381</v>
      </c>
      <c r="AB141" s="48">
        <v>49.079942888793219</v>
      </c>
      <c r="AC141" s="48">
        <v>49.407188932135853</v>
      </c>
      <c r="AD141" s="48">
        <v>49.712579346248425</v>
      </c>
      <c r="AE141" s="48">
        <v>49.980263363225028</v>
      </c>
      <c r="AF141" s="48">
        <v>50.19882197662853</v>
      </c>
      <c r="AG141" s="48">
        <v>50.366614467088297</v>
      </c>
      <c r="AH141" s="48">
        <v>50.496497682740575</v>
      </c>
      <c r="AI141" s="48">
        <v>50.612047894875488</v>
      </c>
      <c r="AJ141" s="48">
        <v>50.74113200194811</v>
      </c>
      <c r="AK141" s="48">
        <v>50.90299296138501</v>
      </c>
      <c r="AL141" s="48">
        <v>51.097665225433921</v>
      </c>
      <c r="AM141" s="48">
        <v>51.311308963294259</v>
      </c>
      <c r="AN141" s="48">
        <v>51.541578695483409</v>
      </c>
      <c r="AO141" s="48">
        <v>51.8015395312189</v>
      </c>
      <c r="AP141" s="48">
        <v>52.106498136093855</v>
      </c>
      <c r="AQ141" s="48">
        <v>52.466578066999176</v>
      </c>
      <c r="AR141" s="48">
        <v>52.886512507370668</v>
      </c>
      <c r="AS141" s="48">
        <v>53.365971288916683</v>
      </c>
      <c r="AT141" s="48">
        <v>53.90217494091403</v>
      </c>
      <c r="AU141" s="48">
        <v>54.486601283754212</v>
      </c>
      <c r="AV141" s="48">
        <v>55.110564624975495</v>
      </c>
      <c r="AW141" s="48">
        <v>55.766314022618623</v>
      </c>
      <c r="AX141" s="48">
        <v>56.443108356317659</v>
      </c>
      <c r="AY141" s="48">
        <v>57.132298171262363</v>
      </c>
      <c r="AZ141" s="48">
        <v>57.821805722174837</v>
      </c>
      <c r="BA141" s="48">
        <v>58.495419460702685</v>
      </c>
      <c r="BB141" s="48">
        <v>59.137832069860842</v>
      </c>
      <c r="BC141" s="48">
        <v>59.739739711490593</v>
      </c>
      <c r="BD141" s="48">
        <v>60.30023940366948</v>
      </c>
      <c r="BE141" s="48">
        <v>60.826564297812766</v>
      </c>
      <c r="BF141" s="48">
        <v>61.324603579827865</v>
      </c>
      <c r="BG141" s="48">
        <v>61.794594164248394</v>
      </c>
      <c r="BH141" s="48">
        <v>62.235398830697108</v>
      </c>
      <c r="BI141" s="48">
        <v>62.64587188383566</v>
      </c>
      <c r="BJ141" s="48">
        <v>63.028119947966339</v>
      </c>
      <c r="BK141" s="48">
        <v>63.38749938398842</v>
      </c>
      <c r="BL141" s="48">
        <v>63.727749210232588</v>
      </c>
      <c r="BM141" s="55">
        <f t="shared" si="2"/>
        <v>63.727749210232588</v>
      </c>
    </row>
    <row r="142" spans="1:65" x14ac:dyDescent="0.25">
      <c r="A142" s="48" t="s">
        <v>577</v>
      </c>
      <c r="B142" s="48" t="s">
        <v>578</v>
      </c>
      <c r="C142" s="48" t="s">
        <v>745</v>
      </c>
      <c r="D142" s="48" t="s">
        <v>744</v>
      </c>
      <c r="AM142" s="48">
        <v>78.421951219512195</v>
      </c>
      <c r="AN142" s="48">
        <v>77.390243902439039</v>
      </c>
      <c r="AO142" s="48">
        <v>76.836585365853665</v>
      </c>
      <c r="AP142" s="48">
        <v>76.046341463414649</v>
      </c>
      <c r="AQ142" s="48">
        <v>77.746341463414637</v>
      </c>
      <c r="AR142" s="48">
        <v>79.109756097560989</v>
      </c>
      <c r="AS142" s="48">
        <v>76.826829268292698</v>
      </c>
      <c r="AT142" s="48">
        <v>79.275609756097566</v>
      </c>
      <c r="AU142" s="48">
        <v>79.636585365853662</v>
      </c>
      <c r="AV142" s="48">
        <v>79.960975609756119</v>
      </c>
      <c r="AW142" s="48">
        <v>81.770731707317083</v>
      </c>
      <c r="AX142" s="48">
        <v>80.668292682926833</v>
      </c>
      <c r="AY142" s="48">
        <v>80.948780487804882</v>
      </c>
      <c r="AZ142" s="48">
        <v>81.2951219512195</v>
      </c>
      <c r="BA142" s="48">
        <v>82.682926829268297</v>
      </c>
      <c r="BB142" s="48">
        <v>81.5</v>
      </c>
      <c r="BC142" s="48">
        <v>81.841463414634163</v>
      </c>
      <c r="BD142" s="48">
        <v>81.792682926829286</v>
      </c>
      <c r="BE142" s="48">
        <v>82.3829268292683</v>
      </c>
      <c r="BF142" s="48">
        <v>82.260975609756116</v>
      </c>
      <c r="BG142" s="48">
        <v>82.073170731707322</v>
      </c>
      <c r="BH142" s="48">
        <v>82.65609756097561</v>
      </c>
      <c r="BI142" s="48">
        <v>82.25853658536586</v>
      </c>
      <c r="BJ142" s="48">
        <v>83.746341463414652</v>
      </c>
      <c r="BK142" s="48">
        <v>83.041463414634165</v>
      </c>
      <c r="BL142" s="48">
        <v>83.041463414634165</v>
      </c>
      <c r="BM142" s="55">
        <f t="shared" si="2"/>
        <v>83.041463414634165</v>
      </c>
    </row>
    <row r="143" spans="1:65" x14ac:dyDescent="0.25">
      <c r="A143" s="48" t="s">
        <v>168</v>
      </c>
      <c r="B143" s="48" t="s">
        <v>423</v>
      </c>
      <c r="C143" s="48" t="s">
        <v>745</v>
      </c>
      <c r="D143" s="48" t="s">
        <v>744</v>
      </c>
      <c r="E143" s="48">
        <v>59.369</v>
      </c>
      <c r="F143" s="48">
        <v>59.768999999999998</v>
      </c>
      <c r="G143" s="48">
        <v>60.177</v>
      </c>
      <c r="H143" s="48">
        <v>60.610999999999997</v>
      </c>
      <c r="I143" s="48">
        <v>61.078000000000003</v>
      </c>
      <c r="J143" s="48">
        <v>61.579000000000001</v>
      </c>
      <c r="K143" s="48">
        <v>62.103999999999999</v>
      </c>
      <c r="L143" s="48">
        <v>62.631</v>
      </c>
      <c r="M143" s="48">
        <v>63.143999999999998</v>
      </c>
      <c r="N143" s="48">
        <v>63.634</v>
      </c>
      <c r="O143" s="48">
        <v>64.096999999999994</v>
      </c>
      <c r="P143" s="48">
        <v>64.528000000000006</v>
      </c>
      <c r="Q143" s="48">
        <v>64.933999999999997</v>
      </c>
      <c r="R143" s="48">
        <v>65.320999999999998</v>
      </c>
      <c r="S143" s="48">
        <v>65.694000000000003</v>
      </c>
      <c r="T143" s="48">
        <v>66.066999999999993</v>
      </c>
      <c r="U143" s="48">
        <v>66.459000000000003</v>
      </c>
      <c r="V143" s="48">
        <v>66.873999999999995</v>
      </c>
      <c r="W143" s="48">
        <v>67.308000000000007</v>
      </c>
      <c r="X143" s="48">
        <v>67.751000000000005</v>
      </c>
      <c r="Y143" s="48">
        <v>68.171000000000006</v>
      </c>
      <c r="Z143" s="48">
        <v>68.528999999999996</v>
      </c>
      <c r="AA143" s="48">
        <v>68.801000000000002</v>
      </c>
      <c r="AB143" s="48">
        <v>68.974999999999994</v>
      </c>
      <c r="AC143" s="48">
        <v>69.057000000000002</v>
      </c>
      <c r="AD143" s="48">
        <v>69.078999999999994</v>
      </c>
      <c r="AE143" s="48">
        <v>69.085999999999999</v>
      </c>
      <c r="AF143" s="48">
        <v>69.120999999999995</v>
      </c>
      <c r="AG143" s="48">
        <v>69.209000000000003</v>
      </c>
      <c r="AH143" s="48">
        <v>69.352000000000004</v>
      </c>
      <c r="AI143" s="48">
        <v>69.509</v>
      </c>
      <c r="AJ143" s="48">
        <v>69.62</v>
      </c>
      <c r="AK143" s="48">
        <v>69.638999999999996</v>
      </c>
      <c r="AL143" s="48">
        <v>69.557000000000002</v>
      </c>
      <c r="AM143" s="48">
        <v>69.403000000000006</v>
      </c>
      <c r="AN143" s="48">
        <v>69.259</v>
      </c>
      <c r="AO143" s="48">
        <v>69.236999999999995</v>
      </c>
      <c r="AP143" s="48">
        <v>69.418999999999997</v>
      </c>
      <c r="AQ143" s="48">
        <v>69.844999999999999</v>
      </c>
      <c r="AR143" s="48">
        <v>70.503</v>
      </c>
      <c r="AS143" s="48">
        <v>71.332999999999998</v>
      </c>
      <c r="AT143" s="48">
        <v>72.233000000000004</v>
      </c>
      <c r="AU143" s="48">
        <v>73.084999999999994</v>
      </c>
      <c r="AV143" s="48">
        <v>73.799000000000007</v>
      </c>
      <c r="AW143" s="48">
        <v>74.337000000000003</v>
      </c>
      <c r="AX143" s="48">
        <v>74.694999999999993</v>
      </c>
      <c r="AY143" s="48">
        <v>74.903999999999996</v>
      </c>
      <c r="AZ143" s="48">
        <v>75.037000000000006</v>
      </c>
      <c r="BA143" s="48">
        <v>75.156999999999996</v>
      </c>
      <c r="BB143" s="48">
        <v>75.286000000000001</v>
      </c>
      <c r="BC143" s="48">
        <v>75.438999999999993</v>
      </c>
      <c r="BD143" s="48">
        <v>75.614000000000004</v>
      </c>
      <c r="BE143" s="48">
        <v>75.796000000000006</v>
      </c>
      <c r="BF143" s="48">
        <v>75.974000000000004</v>
      </c>
      <c r="BG143" s="48">
        <v>76.147000000000006</v>
      </c>
      <c r="BH143" s="48">
        <v>76.316000000000003</v>
      </c>
      <c r="BI143" s="48">
        <v>76.481999999999999</v>
      </c>
      <c r="BJ143" s="48">
        <v>76.647999999999996</v>
      </c>
      <c r="BK143" s="48">
        <v>76.811999999999998</v>
      </c>
      <c r="BL143" s="48">
        <v>76.977999999999994</v>
      </c>
      <c r="BM143" s="55">
        <f t="shared" si="2"/>
        <v>76.977999999999994</v>
      </c>
    </row>
    <row r="144" spans="1:65" x14ac:dyDescent="0.25">
      <c r="A144" s="48" t="s">
        <v>676</v>
      </c>
      <c r="B144" s="48" t="s">
        <v>624</v>
      </c>
      <c r="C144" s="48" t="s">
        <v>745</v>
      </c>
      <c r="D144" s="48" t="s">
        <v>744</v>
      </c>
      <c r="E144" s="48">
        <v>45.218376105131959</v>
      </c>
      <c r="F144" s="48">
        <v>45.801348077058066</v>
      </c>
      <c r="G144" s="48">
        <v>46.376392193799589</v>
      </c>
      <c r="H144" s="48">
        <v>46.943199797185962</v>
      </c>
      <c r="I144" s="48">
        <v>47.500254967493532</v>
      </c>
      <c r="J144" s="48">
        <v>48.040603466398565</v>
      </c>
      <c r="K144" s="48">
        <v>48.557001091573952</v>
      </c>
      <c r="L144" s="48">
        <v>49.044717345513185</v>
      </c>
      <c r="M144" s="48">
        <v>49.504961517599483</v>
      </c>
      <c r="N144" s="48">
        <v>49.942940698537974</v>
      </c>
      <c r="O144" s="48">
        <v>50.37198688164294</v>
      </c>
      <c r="P144" s="48">
        <v>50.810695984804227</v>
      </c>
      <c r="Q144" s="48">
        <v>51.272239461867159</v>
      </c>
      <c r="R144" s="48">
        <v>51.763322538662571</v>
      </c>
      <c r="S144" s="48">
        <v>52.283558233729565</v>
      </c>
      <c r="T144" s="48">
        <v>52.82690687107678</v>
      </c>
      <c r="U144" s="48">
        <v>53.381142082999581</v>
      </c>
      <c r="V144" s="48">
        <v>53.92758843811216</v>
      </c>
      <c r="W144" s="48">
        <v>54.451159959697385</v>
      </c>
      <c r="X144" s="48">
        <v>54.942902937395949</v>
      </c>
      <c r="Y144" s="48">
        <v>55.397977058052859</v>
      </c>
      <c r="Z144" s="48">
        <v>55.82098185626915</v>
      </c>
      <c r="AA144" s="48">
        <v>56.223139355239859</v>
      </c>
      <c r="AB144" s="48">
        <v>56.61535612816963</v>
      </c>
      <c r="AC144" s="48">
        <v>57.002650396917069</v>
      </c>
      <c r="AD144" s="48">
        <v>57.388916269876127</v>
      </c>
      <c r="AE144" s="48">
        <v>57.776693813462273</v>
      </c>
      <c r="AF144" s="48">
        <v>58.179150465702747</v>
      </c>
      <c r="AG144" s="48">
        <v>58.564187116515633</v>
      </c>
      <c r="AH144" s="48">
        <v>58.954335738433819</v>
      </c>
      <c r="AI144" s="48">
        <v>59.334704276883265</v>
      </c>
      <c r="AJ144" s="48">
        <v>59.691812671961188</v>
      </c>
      <c r="AK144" s="48">
        <v>60.045528619296192</v>
      </c>
      <c r="AL144" s="48">
        <v>60.384046095989142</v>
      </c>
      <c r="AM144" s="48">
        <v>60.711320170270085</v>
      </c>
      <c r="AN144" s="48">
        <v>61.024922141502245</v>
      </c>
      <c r="AO144" s="48">
        <v>61.354438043672424</v>
      </c>
      <c r="AP144" s="48">
        <v>61.681251909639364</v>
      </c>
      <c r="AQ144" s="48">
        <v>62.007358405573413</v>
      </c>
      <c r="AR144" s="48">
        <v>62.310078395208819</v>
      </c>
      <c r="AS144" s="48">
        <v>62.615289624572902</v>
      </c>
      <c r="AT144" s="48">
        <v>62.938881556493953</v>
      </c>
      <c r="AU144" s="48">
        <v>63.277829225808304</v>
      </c>
      <c r="AV144" s="48">
        <v>63.620684901315002</v>
      </c>
      <c r="AW144" s="48">
        <v>63.97669367183093</v>
      </c>
      <c r="AX144" s="48">
        <v>64.34408993432362</v>
      </c>
      <c r="AY144" s="48">
        <v>64.731971025178993</v>
      </c>
      <c r="AZ144" s="48">
        <v>65.132259680563379</v>
      </c>
      <c r="BA144" s="48">
        <v>65.537063177684516</v>
      </c>
      <c r="BB144" s="48">
        <v>65.957076822085895</v>
      </c>
      <c r="BC144" s="48">
        <v>66.372158523951327</v>
      </c>
      <c r="BD144" s="48">
        <v>66.766305034197188</v>
      </c>
      <c r="BE144" s="48">
        <v>67.136205351818049</v>
      </c>
      <c r="BF144" s="48">
        <v>67.486717941532476</v>
      </c>
      <c r="BG144" s="48">
        <v>67.811506614511487</v>
      </c>
      <c r="BH144" s="48">
        <v>68.110047733765185</v>
      </c>
      <c r="BI144" s="48">
        <v>68.386532492924204</v>
      </c>
      <c r="BJ144" s="48">
        <v>68.641133002055582</v>
      </c>
      <c r="BK144" s="48">
        <v>68.869637153174452</v>
      </c>
      <c r="BL144" s="48">
        <v>69.088491673312546</v>
      </c>
      <c r="BM144" s="55">
        <f t="shared" si="2"/>
        <v>69.088491673312546</v>
      </c>
    </row>
    <row r="145" spans="1:65" x14ac:dyDescent="0.25">
      <c r="A145" s="48" t="s">
        <v>675</v>
      </c>
      <c r="B145" s="48" t="s">
        <v>674</v>
      </c>
      <c r="C145" s="48" t="s">
        <v>745</v>
      </c>
      <c r="D145" s="48" t="s">
        <v>744</v>
      </c>
      <c r="E145" s="48">
        <v>47.197074339192802</v>
      </c>
      <c r="F145" s="48">
        <v>47.712820447096377</v>
      </c>
      <c r="G145" s="48">
        <v>48.307406348114704</v>
      </c>
      <c r="H145" s="48">
        <v>49.007917139167184</v>
      </c>
      <c r="I145" s="48">
        <v>49.820820833703443</v>
      </c>
      <c r="J145" s="48">
        <v>50.714171521556345</v>
      </c>
      <c r="K145" s="48">
        <v>51.642873062300701</v>
      </c>
      <c r="L145" s="48">
        <v>52.558948376696804</v>
      </c>
      <c r="M145" s="48">
        <v>53.424419943049983</v>
      </c>
      <c r="N145" s="48">
        <v>54.21004408041096</v>
      </c>
      <c r="O145" s="48">
        <v>54.93272676583868</v>
      </c>
      <c r="P145" s="48">
        <v>55.581218329687303</v>
      </c>
      <c r="Q145" s="48">
        <v>56.168677011163417</v>
      </c>
      <c r="R145" s="48">
        <v>56.743360303290238</v>
      </c>
      <c r="S145" s="48">
        <v>57.301414097139208</v>
      </c>
      <c r="T145" s="48">
        <v>57.812153580501359</v>
      </c>
      <c r="U145" s="48">
        <v>58.319063890466474</v>
      </c>
      <c r="V145" s="48">
        <v>58.79836180461654</v>
      </c>
      <c r="W145" s="48">
        <v>59.250224413395493</v>
      </c>
      <c r="X145" s="48">
        <v>59.655663377389899</v>
      </c>
      <c r="Y145" s="48">
        <v>60.044562526528814</v>
      </c>
      <c r="Z145" s="48">
        <v>60.415310812787226</v>
      </c>
      <c r="AA145" s="48">
        <v>60.775515356629924</v>
      </c>
      <c r="AB145" s="48">
        <v>61.097464545869926</v>
      </c>
      <c r="AC145" s="48">
        <v>61.39313721624606</v>
      </c>
      <c r="AD145" s="48">
        <v>61.717716968890038</v>
      </c>
      <c r="AE145" s="48">
        <v>62.064775533820828</v>
      </c>
      <c r="AF145" s="48">
        <v>62.344912206953033</v>
      </c>
      <c r="AG145" s="48">
        <v>62.601939045568585</v>
      </c>
      <c r="AH145" s="48">
        <v>62.835668248114942</v>
      </c>
      <c r="AI145" s="48">
        <v>63.055004416512467</v>
      </c>
      <c r="AJ145" s="48">
        <v>63.27004455047031</v>
      </c>
      <c r="AK145" s="48">
        <v>63.418922738033295</v>
      </c>
      <c r="AL145" s="48">
        <v>63.56386223331679</v>
      </c>
      <c r="AM145" s="48">
        <v>63.771771760948404</v>
      </c>
      <c r="AN145" s="48">
        <v>64.00401431847061</v>
      </c>
      <c r="AO145" s="48">
        <v>64.290271446511113</v>
      </c>
      <c r="AP145" s="48">
        <v>64.589229453004165</v>
      </c>
      <c r="AQ145" s="48">
        <v>64.862891370288636</v>
      </c>
      <c r="AR145" s="48">
        <v>65.103144131342262</v>
      </c>
      <c r="AS145" s="48">
        <v>65.375476104853476</v>
      </c>
      <c r="AT145" s="48">
        <v>65.65898070576381</v>
      </c>
      <c r="AU145" s="48">
        <v>65.94652428085972</v>
      </c>
      <c r="AV145" s="48">
        <v>66.245183424773387</v>
      </c>
      <c r="AW145" s="48">
        <v>66.568218300491353</v>
      </c>
      <c r="AX145" s="48">
        <v>66.884949236069701</v>
      </c>
      <c r="AY145" s="48">
        <v>67.246261578443907</v>
      </c>
      <c r="AZ145" s="48">
        <v>67.606550527045002</v>
      </c>
      <c r="BA145" s="48">
        <v>67.957577591314902</v>
      </c>
      <c r="BB145" s="48">
        <v>68.330485519821437</v>
      </c>
      <c r="BC145" s="48">
        <v>68.680622295105522</v>
      </c>
      <c r="BD145" s="48">
        <v>69.041479201012052</v>
      </c>
      <c r="BE145" s="48">
        <v>69.377538291142315</v>
      </c>
      <c r="BF145" s="48">
        <v>69.705526983021201</v>
      </c>
      <c r="BG145" s="48">
        <v>70.002989989246061</v>
      </c>
      <c r="BH145" s="48">
        <v>70.286533124492991</v>
      </c>
      <c r="BI145" s="48">
        <v>70.550869301467685</v>
      </c>
      <c r="BJ145" s="48">
        <v>70.801165455319861</v>
      </c>
      <c r="BK145" s="48">
        <v>71.012687332686397</v>
      </c>
      <c r="BL145" s="48">
        <v>71.212748780428953</v>
      </c>
      <c r="BM145" s="55">
        <f t="shared" si="2"/>
        <v>71.212748780428953</v>
      </c>
    </row>
    <row r="146" spans="1:65" x14ac:dyDescent="0.25">
      <c r="A146" s="48" t="s">
        <v>106</v>
      </c>
      <c r="B146" s="48" t="s">
        <v>422</v>
      </c>
      <c r="C146" s="48" t="s">
        <v>745</v>
      </c>
      <c r="D146" s="48" t="s">
        <v>744</v>
      </c>
      <c r="E146" s="48">
        <v>47.918999999999997</v>
      </c>
      <c r="F146" s="48">
        <v>48.161999999999999</v>
      </c>
      <c r="G146" s="48">
        <v>48.383000000000003</v>
      </c>
      <c r="H146" s="48">
        <v>48.59</v>
      </c>
      <c r="I146" s="48">
        <v>48.796999999999997</v>
      </c>
      <c r="J146" s="48">
        <v>49.015000000000001</v>
      </c>
      <c r="K146" s="48">
        <v>49.253999999999998</v>
      </c>
      <c r="L146" s="48">
        <v>49.523000000000003</v>
      </c>
      <c r="M146" s="48">
        <v>49.829000000000001</v>
      </c>
      <c r="N146" s="48">
        <v>50.18</v>
      </c>
      <c r="O146" s="48">
        <v>50.584000000000003</v>
      </c>
      <c r="P146" s="48">
        <v>51.048000000000002</v>
      </c>
      <c r="Q146" s="48">
        <v>51.564999999999998</v>
      </c>
      <c r="R146" s="48">
        <v>52.128999999999998</v>
      </c>
      <c r="S146" s="48">
        <v>52.731000000000002</v>
      </c>
      <c r="T146" s="48">
        <v>53.366999999999997</v>
      </c>
      <c r="U146" s="48">
        <v>54.03</v>
      </c>
      <c r="V146" s="48">
        <v>54.709000000000003</v>
      </c>
      <c r="W146" s="48">
        <v>55.39</v>
      </c>
      <c r="X146" s="48">
        <v>56.058</v>
      </c>
      <c r="Y146" s="48">
        <v>56.701999999999998</v>
      </c>
      <c r="Z146" s="48">
        <v>57.319000000000003</v>
      </c>
      <c r="AA146" s="48">
        <v>57.901000000000003</v>
      </c>
      <c r="AB146" s="48">
        <v>58.436999999999998</v>
      </c>
      <c r="AC146" s="48">
        <v>58.91</v>
      </c>
      <c r="AD146" s="48">
        <v>59.308999999999997</v>
      </c>
      <c r="AE146" s="48">
        <v>59.631999999999998</v>
      </c>
      <c r="AF146" s="48">
        <v>59.868000000000002</v>
      </c>
      <c r="AG146" s="48">
        <v>60</v>
      </c>
      <c r="AH146" s="48">
        <v>60.003</v>
      </c>
      <c r="AI146" s="48">
        <v>59.837000000000003</v>
      </c>
      <c r="AJ146" s="48">
        <v>59.463999999999999</v>
      </c>
      <c r="AK146" s="48">
        <v>58.868000000000002</v>
      </c>
      <c r="AL146" s="48">
        <v>58.05</v>
      </c>
      <c r="AM146" s="48">
        <v>57.021999999999998</v>
      </c>
      <c r="AN146" s="48">
        <v>55.781999999999996</v>
      </c>
      <c r="AO146" s="48">
        <v>54.334000000000003</v>
      </c>
      <c r="AP146" s="48">
        <v>52.728000000000002</v>
      </c>
      <c r="AQ146" s="48">
        <v>51.033999999999999</v>
      </c>
      <c r="AR146" s="48">
        <v>49.328000000000003</v>
      </c>
      <c r="AS146" s="48">
        <v>47.691000000000003</v>
      </c>
      <c r="AT146" s="48">
        <v>46.197000000000003</v>
      </c>
      <c r="AU146" s="48">
        <v>44.898000000000003</v>
      </c>
      <c r="AV146" s="48">
        <v>43.844999999999999</v>
      </c>
      <c r="AW146" s="48">
        <v>43.082999999999998</v>
      </c>
      <c r="AX146" s="48">
        <v>42.658000000000001</v>
      </c>
      <c r="AY146" s="48">
        <v>42.594999999999999</v>
      </c>
      <c r="AZ146" s="48">
        <v>42.853999999999999</v>
      </c>
      <c r="BA146" s="48">
        <v>43.384</v>
      </c>
      <c r="BB146" s="48">
        <v>44.146000000000001</v>
      </c>
      <c r="BC146" s="48">
        <v>45.1</v>
      </c>
      <c r="BD146" s="48">
        <v>46.207000000000001</v>
      </c>
      <c r="BE146" s="48">
        <v>47.415999999999997</v>
      </c>
      <c r="BF146" s="48">
        <v>48.662999999999997</v>
      </c>
      <c r="BG146" s="48">
        <v>49.890999999999998</v>
      </c>
      <c r="BH146" s="48">
        <v>51.037999999999997</v>
      </c>
      <c r="BI146" s="48">
        <v>52.058999999999997</v>
      </c>
      <c r="BJ146" s="48">
        <v>52.947000000000003</v>
      </c>
      <c r="BK146" s="48">
        <v>53.704999999999998</v>
      </c>
      <c r="BL146" s="48">
        <v>54.331000000000003</v>
      </c>
      <c r="BM146" s="55">
        <f t="shared" si="2"/>
        <v>54.331000000000003</v>
      </c>
    </row>
    <row r="147" spans="1:65" x14ac:dyDescent="0.25">
      <c r="A147" s="48" t="s">
        <v>673</v>
      </c>
      <c r="B147" s="48" t="s">
        <v>672</v>
      </c>
      <c r="C147" s="48" t="s">
        <v>745</v>
      </c>
      <c r="D147" s="48" t="s">
        <v>744</v>
      </c>
      <c r="E147" s="48">
        <v>50.247296516327843</v>
      </c>
      <c r="F147" s="48">
        <v>50.747391085313637</v>
      </c>
      <c r="G147" s="48">
        <v>51.386757732045957</v>
      </c>
      <c r="H147" s="48">
        <v>52.257821611108774</v>
      </c>
      <c r="I147" s="48">
        <v>53.362862534398865</v>
      </c>
      <c r="J147" s="48">
        <v>54.665254419429246</v>
      </c>
      <c r="K147" s="48">
        <v>56.040497485623199</v>
      </c>
      <c r="L147" s="48">
        <v>57.396623722849355</v>
      </c>
      <c r="M147" s="48">
        <v>58.681925821726018</v>
      </c>
      <c r="N147" s="48">
        <v>59.786171898292459</v>
      </c>
      <c r="O147" s="48">
        <v>60.76992130547162</v>
      </c>
      <c r="P147" s="48">
        <v>61.594824577796309</v>
      </c>
      <c r="Q147" s="48">
        <v>62.324200569094707</v>
      </c>
      <c r="R147" s="48">
        <v>62.998141380592855</v>
      </c>
      <c r="S147" s="48">
        <v>63.653253091110187</v>
      </c>
      <c r="T147" s="48">
        <v>64.192808306659316</v>
      </c>
      <c r="U147" s="48">
        <v>64.750290501346171</v>
      </c>
      <c r="V147" s="48">
        <v>65.266813557834041</v>
      </c>
      <c r="W147" s="48">
        <v>65.745565366287607</v>
      </c>
      <c r="X147" s="48">
        <v>66.161107309840688</v>
      </c>
      <c r="Y147" s="48">
        <v>66.549863263462385</v>
      </c>
      <c r="Z147" s="48">
        <v>66.948137396811276</v>
      </c>
      <c r="AA147" s="48">
        <v>67.318610661533768</v>
      </c>
      <c r="AB147" s="48">
        <v>67.603820591921718</v>
      </c>
      <c r="AC147" s="48">
        <v>67.835802285924132</v>
      </c>
      <c r="AD147" s="48">
        <v>68.129369235878556</v>
      </c>
      <c r="AE147" s="48">
        <v>68.48480049704969</v>
      </c>
      <c r="AF147" s="48">
        <v>68.677923525956004</v>
      </c>
      <c r="AG147" s="48">
        <v>68.848296446903632</v>
      </c>
      <c r="AH147" s="48">
        <v>68.959312235061262</v>
      </c>
      <c r="AI147" s="48">
        <v>69.06436512279754</v>
      </c>
      <c r="AJ147" s="48">
        <v>69.15442277603097</v>
      </c>
      <c r="AK147" s="48">
        <v>69.153264494027965</v>
      </c>
      <c r="AL147" s="48">
        <v>69.132435910122851</v>
      </c>
      <c r="AM147" s="48">
        <v>69.250527853567448</v>
      </c>
      <c r="AN147" s="48">
        <v>69.451955045684045</v>
      </c>
      <c r="AO147" s="48">
        <v>69.768080986284119</v>
      </c>
      <c r="AP147" s="48">
        <v>70.092893570940504</v>
      </c>
      <c r="AQ147" s="48">
        <v>70.392138611074273</v>
      </c>
      <c r="AR147" s="48">
        <v>70.619802732048058</v>
      </c>
      <c r="AS147" s="48">
        <v>70.903477252433177</v>
      </c>
      <c r="AT147" s="48">
        <v>71.211850704623686</v>
      </c>
      <c r="AU147" s="48">
        <v>71.499682470623156</v>
      </c>
      <c r="AV147" s="48">
        <v>71.791741559656501</v>
      </c>
      <c r="AW147" s="48">
        <v>72.11890427693983</v>
      </c>
      <c r="AX147" s="48">
        <v>72.401872179693427</v>
      </c>
      <c r="AY147" s="48">
        <v>72.756481760162615</v>
      </c>
      <c r="AZ147" s="48">
        <v>73.081785485558015</v>
      </c>
      <c r="BA147" s="48">
        <v>73.377563431942974</v>
      </c>
      <c r="BB147" s="48">
        <v>73.703076645606444</v>
      </c>
      <c r="BC147" s="48">
        <v>73.983412981258496</v>
      </c>
      <c r="BD147" s="48">
        <v>74.317325339704055</v>
      </c>
      <c r="BE147" s="48">
        <v>74.609183053604426</v>
      </c>
      <c r="BF147" s="48">
        <v>74.918086275698556</v>
      </c>
      <c r="BG147" s="48">
        <v>75.198080177383034</v>
      </c>
      <c r="BH147" s="48">
        <v>75.470973146236375</v>
      </c>
      <c r="BI147" s="48">
        <v>75.746434971624083</v>
      </c>
      <c r="BJ147" s="48">
        <v>76.01544258893496</v>
      </c>
      <c r="BK147" s="48">
        <v>76.224783526461238</v>
      </c>
      <c r="BL147" s="48">
        <v>76.434113231757451</v>
      </c>
      <c r="BM147" s="55">
        <f t="shared" si="2"/>
        <v>76.434113231757451</v>
      </c>
    </row>
    <row r="148" spans="1:65" x14ac:dyDescent="0.25">
      <c r="A148" s="48" t="s">
        <v>267</v>
      </c>
      <c r="B148" s="48" t="s">
        <v>421</v>
      </c>
      <c r="C148" s="48" t="s">
        <v>745</v>
      </c>
      <c r="D148" s="48" t="s">
        <v>744</v>
      </c>
      <c r="E148" s="48">
        <v>69.847317073170743</v>
      </c>
      <c r="F148" s="48">
        <v>70.102682926829289</v>
      </c>
      <c r="G148" s="48">
        <v>69.095365853658535</v>
      </c>
      <c r="H148" s="48">
        <v>70.204390243902438</v>
      </c>
      <c r="I148" s="48">
        <v>71.509024390243908</v>
      </c>
      <c r="J148" s="48">
        <v>71.325121951219515</v>
      </c>
      <c r="K148" s="48">
        <v>71.520243902439034</v>
      </c>
      <c r="L148" s="48">
        <v>71.603902439024395</v>
      </c>
      <c r="M148" s="48">
        <v>71.313658536585379</v>
      </c>
      <c r="N148" s="48">
        <v>70.928536585365862</v>
      </c>
      <c r="O148" s="48">
        <v>70.804390243902446</v>
      </c>
      <c r="P148" s="48">
        <v>71.73536585365855</v>
      </c>
      <c r="Q148" s="48">
        <v>71.024634146341469</v>
      </c>
      <c r="R148" s="48">
        <v>71.33219512195123</v>
      </c>
      <c r="S148" s="48">
        <v>71.24414634146342</v>
      </c>
      <c r="T148" s="48">
        <v>70.867317073170739</v>
      </c>
      <c r="U148" s="48">
        <v>70.958048780487815</v>
      </c>
      <c r="V148" s="48">
        <v>70.809512195121954</v>
      </c>
      <c r="W148" s="48">
        <v>70.604634146341482</v>
      </c>
      <c r="X148" s="48">
        <v>70.482195121951221</v>
      </c>
      <c r="Y148" s="48">
        <v>70.482195121951221</v>
      </c>
      <c r="Z148" s="48">
        <v>70.46073170731708</v>
      </c>
      <c r="AA148" s="48">
        <v>70.836829268292703</v>
      </c>
      <c r="AB148" s="48">
        <v>70.777804878048784</v>
      </c>
      <c r="AC148" s="48">
        <v>70.319999999999993</v>
      </c>
      <c r="AD148" s="48">
        <v>70.501219512195135</v>
      </c>
      <c r="AE148" s="48">
        <v>72.080731707317071</v>
      </c>
      <c r="AF148" s="48">
        <v>71.93463414634148</v>
      </c>
      <c r="AG148" s="48">
        <v>71.762195121951237</v>
      </c>
      <c r="AH148" s="48">
        <v>71.425365853658548</v>
      </c>
      <c r="AI148" s="48">
        <v>71.160731707317083</v>
      </c>
      <c r="AJ148" s="48">
        <v>70.364146341463425</v>
      </c>
      <c r="AK148" s="48">
        <v>70.234390243902453</v>
      </c>
      <c r="AL148" s="48">
        <v>68.910487804878059</v>
      </c>
      <c r="AM148" s="48">
        <v>68.530243902439025</v>
      </c>
      <c r="AN148" s="48">
        <v>69.006341463414657</v>
      </c>
      <c r="AO148" s="48">
        <v>70.108048780487806</v>
      </c>
      <c r="AP148" s="48">
        <v>70.9090243902439</v>
      </c>
      <c r="AQ148" s="48">
        <v>71.219512195121951</v>
      </c>
      <c r="AR148" s="48">
        <v>71.570731707317094</v>
      </c>
      <c r="AS148" s="48">
        <v>72.019512195121948</v>
      </c>
      <c r="AT148" s="48">
        <v>71.658536585365852</v>
      </c>
      <c r="AU148" s="48">
        <v>71.760975609756116</v>
      </c>
      <c r="AV148" s="48">
        <v>72.060975609756113</v>
      </c>
      <c r="AW148" s="48">
        <v>71.960975609756105</v>
      </c>
      <c r="AX148" s="48">
        <v>71.253658536585377</v>
      </c>
      <c r="AY148" s="48">
        <v>71.056097560975616</v>
      </c>
      <c r="AZ148" s="48">
        <v>70.900000000000006</v>
      </c>
      <c r="BA148" s="48">
        <v>71.81219512195122</v>
      </c>
      <c r="BB148" s="48">
        <v>72.91463414634147</v>
      </c>
      <c r="BC148" s="48">
        <v>73.268292682926827</v>
      </c>
      <c r="BD148" s="48">
        <v>73.563414634146355</v>
      </c>
      <c r="BE148" s="48">
        <v>73.863414634146352</v>
      </c>
      <c r="BF148" s="48">
        <v>73.914634146341456</v>
      </c>
      <c r="BG148" s="48">
        <v>74.517073170731706</v>
      </c>
      <c r="BH148" s="48">
        <v>74.321951219512215</v>
      </c>
      <c r="BI148" s="48">
        <v>74.670731707317074</v>
      </c>
      <c r="BJ148" s="48">
        <v>75.480487804878067</v>
      </c>
      <c r="BK148" s="48">
        <v>75.680487804878055</v>
      </c>
      <c r="BL148" s="48">
        <v>76.134146341463421</v>
      </c>
      <c r="BM148" s="55">
        <f t="shared" si="2"/>
        <v>76.134146341463421</v>
      </c>
    </row>
    <row r="149" spans="1:65" x14ac:dyDescent="0.25">
      <c r="A149" s="48" t="s">
        <v>289</v>
      </c>
      <c r="B149" s="48" t="s">
        <v>420</v>
      </c>
      <c r="C149" s="48" t="s">
        <v>745</v>
      </c>
      <c r="D149" s="48" t="s">
        <v>744</v>
      </c>
      <c r="E149" s="48">
        <v>68.446390243902442</v>
      </c>
      <c r="F149" s="48">
        <v>68.737731707317081</v>
      </c>
      <c r="G149" s="48">
        <v>68.998121951219517</v>
      </c>
      <c r="H149" s="48">
        <v>69.223073170731723</v>
      </c>
      <c r="I149" s="48">
        <v>69.411048780487818</v>
      </c>
      <c r="J149" s="48">
        <v>69.561024390243901</v>
      </c>
      <c r="K149" s="48">
        <v>69.674463414634147</v>
      </c>
      <c r="L149" s="48">
        <v>69.761341463414638</v>
      </c>
      <c r="M149" s="48">
        <v>69.835146341463428</v>
      </c>
      <c r="N149" s="48">
        <v>69.904853658536595</v>
      </c>
      <c r="O149" s="48">
        <v>69.983463414634144</v>
      </c>
      <c r="P149" s="48">
        <v>70.081439024390249</v>
      </c>
      <c r="Q149" s="48">
        <v>70.205317073170747</v>
      </c>
      <c r="R149" s="48">
        <v>70.358170731707318</v>
      </c>
      <c r="S149" s="48">
        <v>70.542560975609774</v>
      </c>
      <c r="T149" s="48">
        <v>70.757609756097565</v>
      </c>
      <c r="U149" s="48">
        <v>70.998512195121961</v>
      </c>
      <c r="V149" s="48">
        <v>71.256292682926841</v>
      </c>
      <c r="W149" s="48">
        <v>71.52246341463416</v>
      </c>
      <c r="X149" s="48">
        <v>71.794463414634151</v>
      </c>
      <c r="Y149" s="48">
        <v>72.072609756097563</v>
      </c>
      <c r="Z149" s="48">
        <v>72.357682926829284</v>
      </c>
      <c r="AA149" s="48">
        <v>72.653463414634146</v>
      </c>
      <c r="AB149" s="48">
        <v>72.958878048780491</v>
      </c>
      <c r="AC149" s="48">
        <v>73.271926829268295</v>
      </c>
      <c r="AD149" s="48">
        <v>73.585756097560974</v>
      </c>
      <c r="AE149" s="48">
        <v>73.894609756097566</v>
      </c>
      <c r="AF149" s="48">
        <v>74.193756097560978</v>
      </c>
      <c r="AG149" s="48">
        <v>74.480341463414646</v>
      </c>
      <c r="AH149" s="48">
        <v>74.752414634146348</v>
      </c>
      <c r="AI149" s="48">
        <v>75.010414634146343</v>
      </c>
      <c r="AJ149" s="48">
        <v>75.463414634146346</v>
      </c>
      <c r="AK149" s="48">
        <v>75.770731707317069</v>
      </c>
      <c r="AL149" s="48">
        <v>75.712195121951225</v>
      </c>
      <c r="AM149" s="48">
        <v>76.370731707317077</v>
      </c>
      <c r="AN149" s="48">
        <v>76.512195121951237</v>
      </c>
      <c r="AO149" s="48">
        <v>76.519512195121962</v>
      </c>
      <c r="AP149" s="48">
        <v>76.880487804878044</v>
      </c>
      <c r="AQ149" s="48">
        <v>77.017073170731706</v>
      </c>
      <c r="AR149" s="48">
        <v>77.770731707317083</v>
      </c>
      <c r="AS149" s="48">
        <v>77.873170731707319</v>
      </c>
      <c r="AT149" s="48">
        <v>77.824390243902457</v>
      </c>
      <c r="AU149" s="48">
        <v>77.965853658536588</v>
      </c>
      <c r="AV149" s="48">
        <v>77.72682926829269</v>
      </c>
      <c r="AW149" s="48">
        <v>79.121951219512198</v>
      </c>
      <c r="AX149" s="48">
        <v>79.431707317073176</v>
      </c>
      <c r="AY149" s="48">
        <v>79.287804878048803</v>
      </c>
      <c r="AZ149" s="48">
        <v>79.3829268292683</v>
      </c>
      <c r="BA149" s="48">
        <v>80.53902439024391</v>
      </c>
      <c r="BB149" s="48">
        <v>80.636585365853662</v>
      </c>
      <c r="BC149" s="48">
        <v>80.631707317073179</v>
      </c>
      <c r="BD149" s="48">
        <v>80.987804878048777</v>
      </c>
      <c r="BE149" s="48">
        <v>81.392682926829266</v>
      </c>
      <c r="BF149" s="48">
        <v>81.8</v>
      </c>
      <c r="BG149" s="48">
        <v>82.229268292682931</v>
      </c>
      <c r="BH149" s="48">
        <v>82.292682926829272</v>
      </c>
      <c r="BI149" s="48">
        <v>82.685365853658539</v>
      </c>
      <c r="BJ149" s="48">
        <v>82.095121951219525</v>
      </c>
      <c r="BK149" s="48">
        <v>82.295121951219514</v>
      </c>
      <c r="BL149" s="48">
        <v>82.44634146341464</v>
      </c>
      <c r="BM149" s="55">
        <f t="shared" si="2"/>
        <v>82.44634146341464</v>
      </c>
    </row>
    <row r="150" spans="1:65" x14ac:dyDescent="0.25">
      <c r="A150" s="48" t="s">
        <v>266</v>
      </c>
      <c r="B150" s="48" t="s">
        <v>419</v>
      </c>
      <c r="C150" s="48" t="s">
        <v>745</v>
      </c>
      <c r="D150" s="48" t="s">
        <v>744</v>
      </c>
      <c r="E150" s="48">
        <v>69.786829268292678</v>
      </c>
      <c r="F150" s="48">
        <v>70.032439024390257</v>
      </c>
      <c r="G150" s="48">
        <v>69.430487804878041</v>
      </c>
      <c r="H150" s="48">
        <v>69.829024390243902</v>
      </c>
      <c r="I150" s="48">
        <v>71.028048780487822</v>
      </c>
      <c r="J150" s="48">
        <v>70.72658536585368</v>
      </c>
      <c r="K150" s="48">
        <v>70.707317073170728</v>
      </c>
      <c r="L150" s="48">
        <v>70.393902439024401</v>
      </c>
      <c r="M150" s="48">
        <v>70.04292682926831</v>
      </c>
      <c r="N150" s="48">
        <v>69.796829268292697</v>
      </c>
      <c r="O150" s="48">
        <v>69.835365853658558</v>
      </c>
      <c r="P150" s="48">
        <v>70.16463414634147</v>
      </c>
      <c r="Q150" s="48">
        <v>69.878780487804889</v>
      </c>
      <c r="R150" s="48">
        <v>69.813414634146355</v>
      </c>
      <c r="S150" s="48">
        <v>69.740975609756106</v>
      </c>
      <c r="T150" s="48">
        <v>68.925365853658548</v>
      </c>
      <c r="U150" s="48">
        <v>69.047804878048794</v>
      </c>
      <c r="V150" s="48">
        <v>69.104634146341468</v>
      </c>
      <c r="W150" s="48">
        <v>68.987804878048792</v>
      </c>
      <c r="X150" s="48">
        <v>68.495609756097565</v>
      </c>
      <c r="Y150" s="48">
        <v>68.808536585365857</v>
      </c>
      <c r="Z150" s="48">
        <v>68.786341463414644</v>
      </c>
      <c r="AA150" s="48">
        <v>69.328292682926843</v>
      </c>
      <c r="AB150" s="48">
        <v>69.119024390243922</v>
      </c>
      <c r="AC150" s="48">
        <v>69.162926829268301</v>
      </c>
      <c r="AD150" s="48">
        <v>69.291463414634165</v>
      </c>
      <c r="AE150" s="48">
        <v>70.62243902439026</v>
      </c>
      <c r="AF150" s="48">
        <v>70.692926829268302</v>
      </c>
      <c r="AG150" s="48">
        <v>70.615365853658545</v>
      </c>
      <c r="AH150" s="48">
        <v>70.155365853658552</v>
      </c>
      <c r="AI150" s="48">
        <v>69.273170731707324</v>
      </c>
      <c r="AJ150" s="48">
        <v>69.032439024390257</v>
      </c>
      <c r="AK150" s="48">
        <v>68.396097560975605</v>
      </c>
      <c r="AL150" s="48">
        <v>66.722682926829265</v>
      </c>
      <c r="AM150" s="48">
        <v>65.66439024390246</v>
      </c>
      <c r="AN150" s="48">
        <v>66.391219512195136</v>
      </c>
      <c r="AO150" s="48">
        <v>68.776585365853677</v>
      </c>
      <c r="AP150" s="48">
        <v>69.349268292682936</v>
      </c>
      <c r="AQ150" s="48">
        <v>69.012195121951223</v>
      </c>
      <c r="AR150" s="48">
        <v>69.742926829268299</v>
      </c>
      <c r="AS150" s="48">
        <v>70.314634146341476</v>
      </c>
      <c r="AT150" s="48">
        <v>70.760975609756102</v>
      </c>
      <c r="AU150" s="48">
        <v>70.960975609756119</v>
      </c>
      <c r="AV150" s="48">
        <v>71.265853658536599</v>
      </c>
      <c r="AW150" s="48">
        <v>72.026829268292687</v>
      </c>
      <c r="AX150" s="48">
        <v>71.356097560975613</v>
      </c>
      <c r="AY150" s="48">
        <v>70.865853658536594</v>
      </c>
      <c r="AZ150" s="48">
        <v>71.019512195121962</v>
      </c>
      <c r="BA150" s="48">
        <v>72.419512195121968</v>
      </c>
      <c r="BB150" s="48">
        <v>73.080487804878061</v>
      </c>
      <c r="BC150" s="48">
        <v>73.482926829268294</v>
      </c>
      <c r="BD150" s="48">
        <v>73.575609756097563</v>
      </c>
      <c r="BE150" s="48">
        <v>73.778048780487808</v>
      </c>
      <c r="BF150" s="48">
        <v>73.982926829268308</v>
      </c>
      <c r="BG150" s="48">
        <v>74.12439024390244</v>
      </c>
      <c r="BH150" s="48">
        <v>74.480487804878052</v>
      </c>
      <c r="BI150" s="48">
        <v>74.580487804878047</v>
      </c>
      <c r="BJ150" s="48">
        <v>74.629268292682937</v>
      </c>
      <c r="BK150" s="48">
        <v>74.782926829268305</v>
      </c>
      <c r="BL150" s="48">
        <v>75.239024390243912</v>
      </c>
      <c r="BM150" s="55">
        <f t="shared" si="2"/>
        <v>75.239024390243912</v>
      </c>
    </row>
    <row r="151" spans="1:65" x14ac:dyDescent="0.25">
      <c r="A151" s="48" t="s">
        <v>576</v>
      </c>
      <c r="B151" s="48" t="s">
        <v>418</v>
      </c>
      <c r="C151" s="48" t="s">
        <v>745</v>
      </c>
      <c r="D151" s="48" t="s">
        <v>744</v>
      </c>
      <c r="E151" s="48">
        <v>64.828000000000003</v>
      </c>
      <c r="F151" s="48">
        <v>65.301000000000002</v>
      </c>
      <c r="G151" s="48">
        <v>65.757000000000005</v>
      </c>
      <c r="H151" s="48">
        <v>66.198999999999998</v>
      </c>
      <c r="I151" s="48">
        <v>66.629000000000005</v>
      </c>
      <c r="J151" s="48">
        <v>67.055000000000007</v>
      </c>
      <c r="K151" s="48">
        <v>67.486000000000004</v>
      </c>
      <c r="L151" s="48">
        <v>67.927999999999997</v>
      </c>
      <c r="M151" s="48">
        <v>68.388000000000005</v>
      </c>
      <c r="N151" s="48">
        <v>68.864999999999995</v>
      </c>
      <c r="O151" s="48">
        <v>69.36</v>
      </c>
      <c r="P151" s="48">
        <v>69.869</v>
      </c>
      <c r="Q151" s="48">
        <v>70.384</v>
      </c>
      <c r="R151" s="48">
        <v>70.897000000000006</v>
      </c>
      <c r="S151" s="48">
        <v>71.400000000000006</v>
      </c>
      <c r="T151" s="48">
        <v>71.887</v>
      </c>
      <c r="U151" s="48">
        <v>72.352000000000004</v>
      </c>
      <c r="V151" s="48">
        <v>72.793000000000006</v>
      </c>
      <c r="W151" s="48">
        <v>73.209000000000003</v>
      </c>
      <c r="X151" s="48">
        <v>73.602000000000004</v>
      </c>
      <c r="Y151" s="48">
        <v>73.974000000000004</v>
      </c>
      <c r="Z151" s="48">
        <v>74.33</v>
      </c>
      <c r="AA151" s="48">
        <v>74.677000000000007</v>
      </c>
      <c r="AB151" s="48">
        <v>75.02</v>
      </c>
      <c r="AC151" s="48">
        <v>75.361999999999995</v>
      </c>
      <c r="AD151" s="48">
        <v>75.701999999999998</v>
      </c>
      <c r="AE151" s="48">
        <v>76.036000000000001</v>
      </c>
      <c r="AF151" s="48">
        <v>76.363</v>
      </c>
      <c r="AG151" s="48">
        <v>76.680000000000007</v>
      </c>
      <c r="AH151" s="48">
        <v>76.989999999999995</v>
      </c>
      <c r="AI151" s="48">
        <v>77.296000000000006</v>
      </c>
      <c r="AJ151" s="48">
        <v>77.606999999999999</v>
      </c>
      <c r="AK151" s="48">
        <v>77.926000000000002</v>
      </c>
      <c r="AL151" s="48">
        <v>78.253</v>
      </c>
      <c r="AM151" s="48">
        <v>78.587999999999994</v>
      </c>
      <c r="AN151" s="48">
        <v>78.924999999999997</v>
      </c>
      <c r="AO151" s="48">
        <v>79.256</v>
      </c>
      <c r="AP151" s="48">
        <v>79.572999999999993</v>
      </c>
      <c r="AQ151" s="48">
        <v>79.872</v>
      </c>
      <c r="AR151" s="48">
        <v>80.150000000000006</v>
      </c>
      <c r="AS151" s="48">
        <v>80.406999999999996</v>
      </c>
      <c r="AT151" s="48">
        <v>80.644999999999996</v>
      </c>
      <c r="AU151" s="48">
        <v>80.87</v>
      </c>
      <c r="AV151" s="48">
        <v>81.088999999999999</v>
      </c>
      <c r="AW151" s="48">
        <v>81.304000000000002</v>
      </c>
      <c r="AX151" s="48">
        <v>81.522999999999996</v>
      </c>
      <c r="AY151" s="48">
        <v>81.748000000000005</v>
      </c>
      <c r="AZ151" s="48">
        <v>81.980999999999995</v>
      </c>
      <c r="BA151" s="48">
        <v>82.22</v>
      </c>
      <c r="BB151" s="48">
        <v>82.462000000000003</v>
      </c>
      <c r="BC151" s="48">
        <v>82.703999999999994</v>
      </c>
      <c r="BD151" s="48">
        <v>82.938000000000002</v>
      </c>
      <c r="BE151" s="48">
        <v>83.158000000000001</v>
      </c>
      <c r="BF151" s="48">
        <v>83.361000000000004</v>
      </c>
      <c r="BG151" s="48">
        <v>83.543000000000006</v>
      </c>
      <c r="BH151" s="48">
        <v>83.706999999999994</v>
      </c>
      <c r="BI151" s="48">
        <v>83.853999999999999</v>
      </c>
      <c r="BJ151" s="48">
        <v>83.989000000000004</v>
      </c>
      <c r="BK151" s="48">
        <v>84.117999999999995</v>
      </c>
      <c r="BL151" s="48">
        <v>84.244</v>
      </c>
      <c r="BM151" s="55">
        <f t="shared" si="2"/>
        <v>84.244</v>
      </c>
    </row>
    <row r="152" spans="1:65" x14ac:dyDescent="0.25">
      <c r="A152" s="48" t="s">
        <v>550</v>
      </c>
      <c r="B152" s="48" t="s">
        <v>551</v>
      </c>
      <c r="C152" s="48" t="s">
        <v>745</v>
      </c>
      <c r="D152" s="48" t="s">
        <v>744</v>
      </c>
      <c r="AA152" s="48">
        <v>73.219512195121951</v>
      </c>
      <c r="AB152" s="48">
        <v>72.768292682926841</v>
      </c>
      <c r="AC152" s="48">
        <v>72.919512195121968</v>
      </c>
      <c r="AD152" s="48">
        <v>72.668292682926833</v>
      </c>
      <c r="AE152" s="48">
        <v>73.519512195121962</v>
      </c>
      <c r="AF152" s="48">
        <v>73.670731707317088</v>
      </c>
      <c r="AG152" s="48">
        <v>74.270731707317083</v>
      </c>
      <c r="AH152" s="48">
        <v>74.321951219512215</v>
      </c>
      <c r="AI152" s="48">
        <v>74.521951219512204</v>
      </c>
      <c r="AJ152" s="48">
        <v>75.924390243902451</v>
      </c>
      <c r="AK152" s="48">
        <v>75.424390243902451</v>
      </c>
      <c r="AL152" s="48">
        <v>75.573170731707336</v>
      </c>
      <c r="AM152" s="48">
        <v>75.773170731707324</v>
      </c>
      <c r="AN152" s="48">
        <v>75.973170731707327</v>
      </c>
      <c r="AO152" s="48">
        <v>76.124390243902454</v>
      </c>
      <c r="AP152" s="48">
        <v>76.273170731707324</v>
      </c>
      <c r="AQ152" s="48">
        <v>76.473170731707327</v>
      </c>
      <c r="AR152" s="48">
        <v>76.67317073170733</v>
      </c>
      <c r="AS152" s="48">
        <v>76.873170731707305</v>
      </c>
      <c r="AT152" s="48">
        <v>76.973170731707327</v>
      </c>
      <c r="AU152" s="48">
        <v>77.173170731707316</v>
      </c>
      <c r="AV152" s="48">
        <v>77.373170731707333</v>
      </c>
      <c r="AW152" s="48">
        <v>77.521951219512204</v>
      </c>
      <c r="AX152" s="48">
        <v>77.67317073170733</v>
      </c>
      <c r="AY152" s="48">
        <v>77.873170731707319</v>
      </c>
      <c r="AZ152" s="48">
        <v>78.021951219512204</v>
      </c>
      <c r="BA152" s="48">
        <v>78.221951219512206</v>
      </c>
      <c r="BB152" s="48">
        <v>78.373170731707319</v>
      </c>
      <c r="BC152" s="48">
        <v>78.521951219512218</v>
      </c>
      <c r="BD152" s="48">
        <v>78.721951219512206</v>
      </c>
      <c r="BE152" s="48">
        <v>78.873170731707319</v>
      </c>
      <c r="BF152" s="48">
        <v>79.021951219512204</v>
      </c>
      <c r="BG152" s="48">
        <v>79.17317073170733</v>
      </c>
      <c r="BH152" s="48">
        <v>79.321951219512215</v>
      </c>
      <c r="BI152" s="48">
        <v>79.521951219512204</v>
      </c>
      <c r="BJ152" s="48">
        <v>79.621951219512212</v>
      </c>
      <c r="BK152" s="48">
        <v>79.821951219512201</v>
      </c>
      <c r="BL152" s="48">
        <v>79.973170731707327</v>
      </c>
      <c r="BM152" s="55">
        <f t="shared" si="2"/>
        <v>79.973170731707327</v>
      </c>
    </row>
    <row r="153" spans="1:65" x14ac:dyDescent="0.25">
      <c r="A153" s="48" t="s">
        <v>130</v>
      </c>
      <c r="B153" s="48" t="s">
        <v>417</v>
      </c>
      <c r="C153" s="48" t="s">
        <v>745</v>
      </c>
      <c r="D153" s="48" t="s">
        <v>744</v>
      </c>
      <c r="E153" s="48">
        <v>48.457999999999998</v>
      </c>
      <c r="F153" s="48">
        <v>48.88</v>
      </c>
      <c r="G153" s="48">
        <v>49.307000000000002</v>
      </c>
      <c r="H153" s="48">
        <v>49.738</v>
      </c>
      <c r="I153" s="48">
        <v>50.167999999999999</v>
      </c>
      <c r="J153" s="48">
        <v>50.593000000000004</v>
      </c>
      <c r="K153" s="48">
        <v>51.009</v>
      </c>
      <c r="L153" s="48">
        <v>51.412999999999997</v>
      </c>
      <c r="M153" s="48">
        <v>51.808</v>
      </c>
      <c r="N153" s="48">
        <v>52.195</v>
      </c>
      <c r="O153" s="48">
        <v>52.572000000000003</v>
      </c>
      <c r="P153" s="48">
        <v>52.94</v>
      </c>
      <c r="Q153" s="48">
        <v>53.305</v>
      </c>
      <c r="R153" s="48">
        <v>53.676000000000002</v>
      </c>
      <c r="S153" s="48">
        <v>54.066000000000003</v>
      </c>
      <c r="T153" s="48">
        <v>54.491999999999997</v>
      </c>
      <c r="U153" s="48">
        <v>54.975999999999999</v>
      </c>
      <c r="V153" s="48">
        <v>55.524999999999999</v>
      </c>
      <c r="W153" s="48">
        <v>56.142000000000003</v>
      </c>
      <c r="X153" s="48">
        <v>56.823</v>
      </c>
      <c r="Y153" s="48">
        <v>57.56</v>
      </c>
      <c r="Z153" s="48">
        <v>58.338999999999999</v>
      </c>
      <c r="AA153" s="48">
        <v>59.139000000000003</v>
      </c>
      <c r="AB153" s="48">
        <v>59.936</v>
      </c>
      <c r="AC153" s="48">
        <v>60.716999999999999</v>
      </c>
      <c r="AD153" s="48">
        <v>61.469000000000001</v>
      </c>
      <c r="AE153" s="48">
        <v>62.188000000000002</v>
      </c>
      <c r="AF153" s="48">
        <v>62.877000000000002</v>
      </c>
      <c r="AG153" s="48">
        <v>63.534999999999997</v>
      </c>
      <c r="AH153" s="48">
        <v>64.156999999999996</v>
      </c>
      <c r="AI153" s="48">
        <v>64.731999999999999</v>
      </c>
      <c r="AJ153" s="48">
        <v>65.251000000000005</v>
      </c>
      <c r="AK153" s="48">
        <v>65.715000000000003</v>
      </c>
      <c r="AL153" s="48">
        <v>66.128</v>
      </c>
      <c r="AM153" s="48">
        <v>66.501000000000005</v>
      </c>
      <c r="AN153" s="48">
        <v>66.846000000000004</v>
      </c>
      <c r="AO153" s="48">
        <v>67.174999999999997</v>
      </c>
      <c r="AP153" s="48">
        <v>67.507999999999996</v>
      </c>
      <c r="AQ153" s="48">
        <v>67.86</v>
      </c>
      <c r="AR153" s="48">
        <v>68.245000000000005</v>
      </c>
      <c r="AS153" s="48">
        <v>68.683999999999997</v>
      </c>
      <c r="AT153" s="48">
        <v>69.192999999999998</v>
      </c>
      <c r="AU153" s="48">
        <v>69.769000000000005</v>
      </c>
      <c r="AV153" s="48">
        <v>70.399000000000001</v>
      </c>
      <c r="AW153" s="48">
        <v>71.066999999999993</v>
      </c>
      <c r="AX153" s="48">
        <v>71.745999999999995</v>
      </c>
      <c r="AY153" s="48">
        <v>72.403000000000006</v>
      </c>
      <c r="AZ153" s="48">
        <v>73.009</v>
      </c>
      <c r="BA153" s="48">
        <v>73.546000000000006</v>
      </c>
      <c r="BB153" s="48">
        <v>74.003</v>
      </c>
      <c r="BC153" s="48">
        <v>74.382000000000005</v>
      </c>
      <c r="BD153" s="48">
        <v>74.695999999999998</v>
      </c>
      <c r="BE153" s="48">
        <v>74.97</v>
      </c>
      <c r="BF153" s="48">
        <v>75.227000000000004</v>
      </c>
      <c r="BG153" s="48">
        <v>75.477000000000004</v>
      </c>
      <c r="BH153" s="48">
        <v>75.725999999999999</v>
      </c>
      <c r="BI153" s="48">
        <v>75.974000000000004</v>
      </c>
      <c r="BJ153" s="48">
        <v>76.218000000000004</v>
      </c>
      <c r="BK153" s="48">
        <v>76.453000000000003</v>
      </c>
      <c r="BL153" s="48">
        <v>76.680000000000007</v>
      </c>
      <c r="BM153" s="55">
        <f t="shared" si="2"/>
        <v>76.680000000000007</v>
      </c>
    </row>
    <row r="154" spans="1:65" x14ac:dyDescent="0.25">
      <c r="A154" s="48" t="s">
        <v>569</v>
      </c>
      <c r="B154" s="48" t="s">
        <v>570</v>
      </c>
      <c r="C154" s="48" t="s">
        <v>745</v>
      </c>
      <c r="D154" s="48" t="s">
        <v>744</v>
      </c>
      <c r="BM154" s="55">
        <f t="shared" si="2"/>
        <v>0</v>
      </c>
    </row>
    <row r="155" spans="1:65" x14ac:dyDescent="0.25">
      <c r="A155" s="48" t="s">
        <v>571</v>
      </c>
      <c r="B155" s="48" t="s">
        <v>416</v>
      </c>
      <c r="C155" s="48" t="s">
        <v>745</v>
      </c>
      <c r="D155" s="48" t="s">
        <v>744</v>
      </c>
      <c r="E155" s="48">
        <v>61.994999999999997</v>
      </c>
      <c r="F155" s="48">
        <v>62.366999999999997</v>
      </c>
      <c r="G155" s="48">
        <v>62.743000000000002</v>
      </c>
      <c r="H155" s="48">
        <v>63.122</v>
      </c>
      <c r="I155" s="48">
        <v>63.496000000000002</v>
      </c>
      <c r="J155" s="48">
        <v>63.856000000000002</v>
      </c>
      <c r="K155" s="48">
        <v>64.186000000000007</v>
      </c>
      <c r="L155" s="48">
        <v>64.475999999999999</v>
      </c>
      <c r="M155" s="48">
        <v>64.718000000000004</v>
      </c>
      <c r="N155" s="48">
        <v>64.908000000000001</v>
      </c>
      <c r="O155" s="48">
        <v>65.045000000000002</v>
      </c>
      <c r="P155" s="48">
        <v>65.134</v>
      </c>
      <c r="Q155" s="48">
        <v>65.186000000000007</v>
      </c>
      <c r="R155" s="48">
        <v>65.212999999999994</v>
      </c>
      <c r="S155" s="48">
        <v>65.221000000000004</v>
      </c>
      <c r="T155" s="48">
        <v>65.209000000000003</v>
      </c>
      <c r="U155" s="48">
        <v>65.171999999999997</v>
      </c>
      <c r="V155" s="48">
        <v>65.111000000000004</v>
      </c>
      <c r="W155" s="48">
        <v>65.037000000000006</v>
      </c>
      <c r="X155" s="48">
        <v>64.971000000000004</v>
      </c>
      <c r="Y155" s="48">
        <v>64.950999999999993</v>
      </c>
      <c r="Z155" s="48">
        <v>65.022000000000006</v>
      </c>
      <c r="AA155" s="48">
        <v>65.204999999999998</v>
      </c>
      <c r="AB155" s="48">
        <v>65.498999999999995</v>
      </c>
      <c r="AC155" s="48">
        <v>65.887</v>
      </c>
      <c r="AD155" s="48">
        <v>66.33</v>
      </c>
      <c r="AE155" s="48">
        <v>66.772000000000006</v>
      </c>
      <c r="AF155" s="48">
        <v>67.156000000000006</v>
      </c>
      <c r="AG155" s="48">
        <v>67.44</v>
      </c>
      <c r="AH155" s="48">
        <v>67.605000000000004</v>
      </c>
      <c r="AI155" s="48">
        <v>67.643000000000001</v>
      </c>
      <c r="AJ155" s="48">
        <v>67.563000000000002</v>
      </c>
      <c r="AK155" s="48">
        <v>67.408000000000001</v>
      </c>
      <c r="AL155" s="48">
        <v>67.221000000000004</v>
      </c>
      <c r="AM155" s="48">
        <v>67.03</v>
      </c>
      <c r="AN155" s="48">
        <v>66.867000000000004</v>
      </c>
      <c r="AO155" s="48">
        <v>66.760999999999996</v>
      </c>
      <c r="AP155" s="48">
        <v>66.721999999999994</v>
      </c>
      <c r="AQ155" s="48">
        <v>66.751999999999995</v>
      </c>
      <c r="AR155" s="48">
        <v>66.852000000000004</v>
      </c>
      <c r="AS155" s="48">
        <v>67.006</v>
      </c>
      <c r="AT155" s="48">
        <v>67.185000000000002</v>
      </c>
      <c r="AU155" s="48">
        <v>67.361999999999995</v>
      </c>
      <c r="AV155" s="48">
        <v>67.521000000000001</v>
      </c>
      <c r="AW155" s="48">
        <v>67.665000000000006</v>
      </c>
      <c r="AX155" s="48">
        <v>67.819999999999993</v>
      </c>
      <c r="AY155" s="48">
        <v>68.022000000000006</v>
      </c>
      <c r="AZ155" s="48">
        <v>68.302000000000007</v>
      </c>
      <c r="BA155" s="48">
        <v>68.671000000000006</v>
      </c>
      <c r="BB155" s="48">
        <v>69.119</v>
      </c>
      <c r="BC155" s="48">
        <v>69.616</v>
      </c>
      <c r="BD155" s="48">
        <v>70.119</v>
      </c>
      <c r="BE155" s="48">
        <v>70.581000000000003</v>
      </c>
      <c r="BF155" s="48">
        <v>70.968000000000004</v>
      </c>
      <c r="BG155" s="48">
        <v>71.266999999999996</v>
      </c>
      <c r="BH155" s="48">
        <v>71.477999999999994</v>
      </c>
      <c r="BI155" s="48">
        <v>71.617000000000004</v>
      </c>
      <c r="BJ155" s="48">
        <v>71.716999999999999</v>
      </c>
      <c r="BK155" s="48">
        <v>71.808000000000007</v>
      </c>
      <c r="BL155" s="48">
        <v>71.900999999999996</v>
      </c>
      <c r="BM155" s="55">
        <f t="shared" si="2"/>
        <v>71.900999999999996</v>
      </c>
    </row>
    <row r="156" spans="1:65" x14ac:dyDescent="0.25">
      <c r="A156" s="48" t="s">
        <v>79</v>
      </c>
      <c r="B156" s="48" t="s">
        <v>415</v>
      </c>
      <c r="C156" s="48" t="s">
        <v>745</v>
      </c>
      <c r="D156" s="48" t="s">
        <v>744</v>
      </c>
      <c r="E156" s="48">
        <v>39.962000000000003</v>
      </c>
      <c r="F156" s="48">
        <v>40.444000000000003</v>
      </c>
      <c r="G156" s="48">
        <v>40.923999999999999</v>
      </c>
      <c r="H156" s="48">
        <v>41.401000000000003</v>
      </c>
      <c r="I156" s="48">
        <v>41.875999999999998</v>
      </c>
      <c r="J156" s="48">
        <v>42.350999999999999</v>
      </c>
      <c r="K156" s="48">
        <v>42.828000000000003</v>
      </c>
      <c r="L156" s="48">
        <v>43.31</v>
      </c>
      <c r="M156" s="48">
        <v>43.795999999999999</v>
      </c>
      <c r="N156" s="48">
        <v>44.283000000000001</v>
      </c>
      <c r="O156" s="48">
        <v>44.771000000000001</v>
      </c>
      <c r="P156" s="48">
        <v>45.256999999999998</v>
      </c>
      <c r="Q156" s="48">
        <v>45.734999999999999</v>
      </c>
      <c r="R156" s="48">
        <v>46.203000000000003</v>
      </c>
      <c r="S156" s="48">
        <v>46.655999999999999</v>
      </c>
      <c r="T156" s="48">
        <v>47.094000000000001</v>
      </c>
      <c r="U156" s="48">
        <v>47.517000000000003</v>
      </c>
      <c r="V156" s="48">
        <v>47.926000000000002</v>
      </c>
      <c r="W156" s="48">
        <v>48.317</v>
      </c>
      <c r="X156" s="48">
        <v>48.683</v>
      </c>
      <c r="Y156" s="48">
        <v>49.005000000000003</v>
      </c>
      <c r="Z156" s="48">
        <v>49.26</v>
      </c>
      <c r="AA156" s="48">
        <v>49.442</v>
      </c>
      <c r="AB156" s="48">
        <v>49.56</v>
      </c>
      <c r="AC156" s="48">
        <v>49.634</v>
      </c>
      <c r="AD156" s="48">
        <v>49.694000000000003</v>
      </c>
      <c r="AE156" s="48">
        <v>49.780999999999999</v>
      </c>
      <c r="AF156" s="48">
        <v>49.932000000000002</v>
      </c>
      <c r="AG156" s="48">
        <v>50.176000000000002</v>
      </c>
      <c r="AH156" s="48">
        <v>50.53</v>
      </c>
      <c r="AI156" s="48">
        <v>51.003</v>
      </c>
      <c r="AJ156" s="48">
        <v>51.594999999999999</v>
      </c>
      <c r="AK156" s="48">
        <v>52.277999999999999</v>
      </c>
      <c r="AL156" s="48">
        <v>53.021999999999998</v>
      </c>
      <c r="AM156" s="48">
        <v>53.808</v>
      </c>
      <c r="AN156" s="48">
        <v>54.616</v>
      </c>
      <c r="AO156" s="48">
        <v>55.43</v>
      </c>
      <c r="AP156" s="48">
        <v>56.238999999999997</v>
      </c>
      <c r="AQ156" s="48">
        <v>57.027999999999999</v>
      </c>
      <c r="AR156" s="48">
        <v>57.781999999999996</v>
      </c>
      <c r="AS156" s="48">
        <v>58.484999999999999</v>
      </c>
      <c r="AT156" s="48">
        <v>59.128999999999998</v>
      </c>
      <c r="AU156" s="48">
        <v>59.716999999999999</v>
      </c>
      <c r="AV156" s="48">
        <v>60.256</v>
      </c>
      <c r="AW156" s="48">
        <v>60.752000000000002</v>
      </c>
      <c r="AX156" s="48">
        <v>61.212000000000003</v>
      </c>
      <c r="AY156" s="48">
        <v>61.65</v>
      </c>
      <c r="AZ156" s="48">
        <v>62.079000000000001</v>
      </c>
      <c r="BA156" s="48">
        <v>62.509</v>
      </c>
      <c r="BB156" s="48">
        <v>62.944000000000003</v>
      </c>
      <c r="BC156" s="48">
        <v>63.387999999999998</v>
      </c>
      <c r="BD156" s="48">
        <v>63.835999999999999</v>
      </c>
      <c r="BE156" s="48">
        <v>64.28</v>
      </c>
      <c r="BF156" s="48">
        <v>64.712999999999994</v>
      </c>
      <c r="BG156" s="48">
        <v>65.132999999999996</v>
      </c>
      <c r="BH156" s="48">
        <v>65.539000000000001</v>
      </c>
      <c r="BI156" s="48">
        <v>65.930999999999997</v>
      </c>
      <c r="BJ156" s="48">
        <v>66.311000000000007</v>
      </c>
      <c r="BK156" s="48">
        <v>66.680999999999997</v>
      </c>
      <c r="BL156" s="48">
        <v>67.040999999999997</v>
      </c>
      <c r="BM156" s="55">
        <f t="shared" si="2"/>
        <v>67.040999999999997</v>
      </c>
    </row>
    <row r="157" spans="1:65" x14ac:dyDescent="0.25">
      <c r="A157" s="48" t="s">
        <v>165</v>
      </c>
      <c r="B157" s="48" t="s">
        <v>414</v>
      </c>
      <c r="C157" s="48" t="s">
        <v>745</v>
      </c>
      <c r="D157" s="48" t="s">
        <v>744</v>
      </c>
      <c r="E157" s="48">
        <v>37.343000000000004</v>
      </c>
      <c r="F157" s="48">
        <v>37.936</v>
      </c>
      <c r="G157" s="48">
        <v>38.56</v>
      </c>
      <c r="H157" s="48">
        <v>39.209000000000003</v>
      </c>
      <c r="I157" s="48">
        <v>39.878</v>
      </c>
      <c r="J157" s="48">
        <v>40.56</v>
      </c>
      <c r="K157" s="48">
        <v>41.252000000000002</v>
      </c>
      <c r="L157" s="48">
        <v>41.954000000000001</v>
      </c>
      <c r="M157" s="48">
        <v>42.668999999999997</v>
      </c>
      <c r="N157" s="48">
        <v>43.396999999999998</v>
      </c>
      <c r="O157" s="48">
        <v>44.142000000000003</v>
      </c>
      <c r="P157" s="48">
        <v>44.908000000000001</v>
      </c>
      <c r="Q157" s="48">
        <v>45.7</v>
      </c>
      <c r="R157" s="48">
        <v>46.52</v>
      </c>
      <c r="S157" s="48">
        <v>47.368000000000002</v>
      </c>
      <c r="T157" s="48">
        <v>48.25</v>
      </c>
      <c r="U157" s="48">
        <v>49.167000000000002</v>
      </c>
      <c r="V157" s="48">
        <v>50.116</v>
      </c>
      <c r="W157" s="48">
        <v>51.087000000000003</v>
      </c>
      <c r="X157" s="48">
        <v>52.069000000000003</v>
      </c>
      <c r="Y157" s="48">
        <v>53.045999999999999</v>
      </c>
      <c r="Z157" s="48">
        <v>53.997999999999998</v>
      </c>
      <c r="AA157" s="48">
        <v>54.912999999999997</v>
      </c>
      <c r="AB157" s="48">
        <v>55.786999999999999</v>
      </c>
      <c r="AC157" s="48">
        <v>56.621000000000002</v>
      </c>
      <c r="AD157" s="48">
        <v>57.423999999999999</v>
      </c>
      <c r="AE157" s="48">
        <v>58.213000000000001</v>
      </c>
      <c r="AF157" s="48">
        <v>59.008000000000003</v>
      </c>
      <c r="AG157" s="48">
        <v>59.823</v>
      </c>
      <c r="AH157" s="48">
        <v>60.664000000000001</v>
      </c>
      <c r="AI157" s="48">
        <v>61.529000000000003</v>
      </c>
      <c r="AJ157" s="48">
        <v>62.412999999999997</v>
      </c>
      <c r="AK157" s="48">
        <v>63.302</v>
      </c>
      <c r="AL157" s="48">
        <v>64.185000000000002</v>
      </c>
      <c r="AM157" s="48">
        <v>65.058999999999997</v>
      </c>
      <c r="AN157" s="48">
        <v>65.923000000000002</v>
      </c>
      <c r="AO157" s="48">
        <v>66.784000000000006</v>
      </c>
      <c r="AP157" s="48">
        <v>67.644000000000005</v>
      </c>
      <c r="AQ157" s="48">
        <v>68.501000000000005</v>
      </c>
      <c r="AR157" s="48">
        <v>69.347999999999999</v>
      </c>
      <c r="AS157" s="48">
        <v>70.173000000000002</v>
      </c>
      <c r="AT157" s="48">
        <v>70.963999999999999</v>
      </c>
      <c r="AU157" s="48">
        <v>71.707999999999998</v>
      </c>
      <c r="AV157" s="48">
        <v>72.399000000000001</v>
      </c>
      <c r="AW157" s="48">
        <v>73.034000000000006</v>
      </c>
      <c r="AX157" s="48">
        <v>73.611999999999995</v>
      </c>
      <c r="AY157" s="48">
        <v>74.138000000000005</v>
      </c>
      <c r="AZ157" s="48">
        <v>74.620999999999995</v>
      </c>
      <c r="BA157" s="48">
        <v>75.072999999999993</v>
      </c>
      <c r="BB157" s="48">
        <v>75.498999999999995</v>
      </c>
      <c r="BC157" s="48">
        <v>75.905000000000001</v>
      </c>
      <c r="BD157" s="48">
        <v>76.293000000000006</v>
      </c>
      <c r="BE157" s="48">
        <v>76.664000000000001</v>
      </c>
      <c r="BF157" s="48">
        <v>77.018000000000001</v>
      </c>
      <c r="BG157" s="48">
        <v>77.36</v>
      </c>
      <c r="BH157" s="48">
        <v>77.691000000000003</v>
      </c>
      <c r="BI157" s="48">
        <v>78.013000000000005</v>
      </c>
      <c r="BJ157" s="48">
        <v>78.325000000000003</v>
      </c>
      <c r="BK157" s="48">
        <v>78.626999999999995</v>
      </c>
      <c r="BL157" s="48">
        <v>78.921000000000006</v>
      </c>
      <c r="BM157" s="55">
        <f t="shared" si="2"/>
        <v>78.921000000000006</v>
      </c>
    </row>
    <row r="158" spans="1:65" x14ac:dyDescent="0.25">
      <c r="A158" s="48" t="s">
        <v>671</v>
      </c>
      <c r="B158" s="48" t="s">
        <v>670</v>
      </c>
      <c r="C158" s="48" t="s">
        <v>745</v>
      </c>
      <c r="D158" s="48" t="s">
        <v>744</v>
      </c>
      <c r="E158" s="48">
        <v>46.441643780472674</v>
      </c>
      <c r="F158" s="48">
        <v>47.547028044484648</v>
      </c>
      <c r="G158" s="48">
        <v>48.14301856997497</v>
      </c>
      <c r="H158" s="48">
        <v>48.231198736264872</v>
      </c>
      <c r="I158" s="48">
        <v>48.826110765302872</v>
      </c>
      <c r="J158" s="48">
        <v>49.419873479947292</v>
      </c>
      <c r="K158" s="48">
        <v>50.480797668021651</v>
      </c>
      <c r="L158" s="48">
        <v>51.039249843668905</v>
      </c>
      <c r="M158" s="48">
        <v>51.588609957610082</v>
      </c>
      <c r="N158" s="48">
        <v>52.147872877318292</v>
      </c>
      <c r="O158" s="48">
        <v>52.732543623482215</v>
      </c>
      <c r="P158" s="48">
        <v>53.357161232663302</v>
      </c>
      <c r="Q158" s="48">
        <v>53.996710846274617</v>
      </c>
      <c r="R158" s="48">
        <v>54.707121824568276</v>
      </c>
      <c r="S158" s="48">
        <v>55.424029395628168</v>
      </c>
      <c r="T158" s="48">
        <v>56.136747211040642</v>
      </c>
      <c r="U158" s="48">
        <v>56.805569906428268</v>
      </c>
      <c r="V158" s="48">
        <v>57.372132021080056</v>
      </c>
      <c r="W158" s="48">
        <v>57.854393441912514</v>
      </c>
      <c r="X158" s="48">
        <v>58.262387529484172</v>
      </c>
      <c r="Y158" s="48">
        <v>58.637163149441378</v>
      </c>
      <c r="Z158" s="48">
        <v>59.035902004908074</v>
      </c>
      <c r="AA158" s="48">
        <v>59.502747771642682</v>
      </c>
      <c r="AB158" s="48">
        <v>60.093075714938024</v>
      </c>
      <c r="AC158" s="48">
        <v>60.800835382298551</v>
      </c>
      <c r="AD158" s="48">
        <v>61.616092578042313</v>
      </c>
      <c r="AE158" s="48">
        <v>62.488081873553227</v>
      </c>
      <c r="AF158" s="48">
        <v>63.382928085071214</v>
      </c>
      <c r="AG158" s="48">
        <v>64.21949408308474</v>
      </c>
      <c r="AH158" s="48">
        <v>65.041253297730947</v>
      </c>
      <c r="AI158" s="48">
        <v>65.76998551914204</v>
      </c>
      <c r="AJ158" s="48">
        <v>66.391315189774716</v>
      </c>
      <c r="AK158" s="48">
        <v>66.886747203018558</v>
      </c>
      <c r="AL158" s="48">
        <v>67.387882912952719</v>
      </c>
      <c r="AM158" s="48">
        <v>67.831720946918296</v>
      </c>
      <c r="AN158" s="48">
        <v>68.254033335580715</v>
      </c>
      <c r="AO158" s="48">
        <v>68.62672400996037</v>
      </c>
      <c r="AP158" s="48">
        <v>68.958790427204477</v>
      </c>
      <c r="AQ158" s="48">
        <v>69.275326161013226</v>
      </c>
      <c r="AR158" s="48">
        <v>69.586309712835586</v>
      </c>
      <c r="AS158" s="48">
        <v>69.887256746656519</v>
      </c>
      <c r="AT158" s="48">
        <v>70.186059403036154</v>
      </c>
      <c r="AU158" s="48">
        <v>70.470017144052164</v>
      </c>
      <c r="AV158" s="48">
        <v>70.751544427179894</v>
      </c>
      <c r="AW158" s="48">
        <v>71.037570813163214</v>
      </c>
      <c r="AX158" s="48">
        <v>71.310030550346312</v>
      </c>
      <c r="AY158" s="48">
        <v>71.584939952881996</v>
      </c>
      <c r="AZ158" s="48">
        <v>71.841303406573346</v>
      </c>
      <c r="BA158" s="48">
        <v>72.091333721481533</v>
      </c>
      <c r="BB158" s="48">
        <v>72.325994038037052</v>
      </c>
      <c r="BC158" s="48">
        <v>72.53918362261787</v>
      </c>
      <c r="BD158" s="48">
        <v>72.73749240614454</v>
      </c>
      <c r="BE158" s="48">
        <v>72.931661173814987</v>
      </c>
      <c r="BF158" s="48">
        <v>73.132397319486699</v>
      </c>
      <c r="BG158" s="48">
        <v>73.326437780114233</v>
      </c>
      <c r="BH158" s="48">
        <v>73.514844691703246</v>
      </c>
      <c r="BI158" s="48">
        <v>73.710771016838677</v>
      </c>
      <c r="BJ158" s="48">
        <v>73.899818058842101</v>
      </c>
      <c r="BK158" s="48">
        <v>74.088833089778873</v>
      </c>
      <c r="BL158" s="48">
        <v>74.270588760925747</v>
      </c>
      <c r="BM158" s="55">
        <f t="shared" si="2"/>
        <v>74.270588760925747</v>
      </c>
    </row>
    <row r="159" spans="1:65" x14ac:dyDescent="0.25">
      <c r="A159" s="48" t="s">
        <v>214</v>
      </c>
      <c r="B159" s="48" t="s">
        <v>413</v>
      </c>
      <c r="C159" s="48" t="s">
        <v>745</v>
      </c>
      <c r="D159" s="48" t="s">
        <v>744</v>
      </c>
      <c r="E159" s="48">
        <v>57.076999999999998</v>
      </c>
      <c r="F159" s="48">
        <v>57.667999999999999</v>
      </c>
      <c r="G159" s="48">
        <v>58.192999999999998</v>
      </c>
      <c r="H159" s="48">
        <v>58.655999999999999</v>
      </c>
      <c r="I159" s="48">
        <v>59.069000000000003</v>
      </c>
      <c r="J159" s="48">
        <v>59.447000000000003</v>
      </c>
      <c r="K159" s="48">
        <v>59.807000000000002</v>
      </c>
      <c r="L159" s="48">
        <v>60.164999999999999</v>
      </c>
      <c r="M159" s="48">
        <v>60.536000000000001</v>
      </c>
      <c r="N159" s="48">
        <v>60.932000000000002</v>
      </c>
      <c r="O159" s="48">
        <v>61.362000000000002</v>
      </c>
      <c r="P159" s="48">
        <v>61.829000000000001</v>
      </c>
      <c r="Q159" s="48">
        <v>62.326999999999998</v>
      </c>
      <c r="R159" s="48">
        <v>62.844999999999999</v>
      </c>
      <c r="S159" s="48">
        <v>63.378</v>
      </c>
      <c r="T159" s="48">
        <v>63.921999999999997</v>
      </c>
      <c r="U159" s="48">
        <v>64.466999999999999</v>
      </c>
      <c r="V159" s="48">
        <v>65.009</v>
      </c>
      <c r="W159" s="48">
        <v>65.540000000000006</v>
      </c>
      <c r="X159" s="48">
        <v>66.055000000000007</v>
      </c>
      <c r="Y159" s="48">
        <v>66.552999999999997</v>
      </c>
      <c r="Z159" s="48">
        <v>67.031000000000006</v>
      </c>
      <c r="AA159" s="48">
        <v>67.492999999999995</v>
      </c>
      <c r="AB159" s="48">
        <v>67.941999999999993</v>
      </c>
      <c r="AC159" s="48">
        <v>68.38</v>
      </c>
      <c r="AD159" s="48">
        <v>68.808999999999997</v>
      </c>
      <c r="AE159" s="48">
        <v>69.231999999999999</v>
      </c>
      <c r="AF159" s="48">
        <v>69.649000000000001</v>
      </c>
      <c r="AG159" s="48">
        <v>70.061999999999998</v>
      </c>
      <c r="AH159" s="48">
        <v>70.468999999999994</v>
      </c>
      <c r="AI159" s="48">
        <v>70.866</v>
      </c>
      <c r="AJ159" s="48">
        <v>71.248000000000005</v>
      </c>
      <c r="AK159" s="48">
        <v>71.61</v>
      </c>
      <c r="AL159" s="48">
        <v>71.953000000000003</v>
      </c>
      <c r="AM159" s="48">
        <v>72.278999999999996</v>
      </c>
      <c r="AN159" s="48">
        <v>72.597999999999999</v>
      </c>
      <c r="AO159" s="48">
        <v>72.924999999999997</v>
      </c>
      <c r="AP159" s="48">
        <v>73.268000000000001</v>
      </c>
      <c r="AQ159" s="48">
        <v>73.625</v>
      </c>
      <c r="AR159" s="48">
        <v>73.988</v>
      </c>
      <c r="AS159" s="48">
        <v>74.34</v>
      </c>
      <c r="AT159" s="48">
        <v>74.658000000000001</v>
      </c>
      <c r="AU159" s="48">
        <v>74.921999999999997</v>
      </c>
      <c r="AV159" s="48">
        <v>75.117999999999995</v>
      </c>
      <c r="AW159" s="48">
        <v>75.242999999999995</v>
      </c>
      <c r="AX159" s="48">
        <v>75.3</v>
      </c>
      <c r="AY159" s="48">
        <v>75.296000000000006</v>
      </c>
      <c r="AZ159" s="48">
        <v>75.254999999999995</v>
      </c>
      <c r="BA159" s="48">
        <v>75.194000000000003</v>
      </c>
      <c r="BB159" s="48">
        <v>75.128</v>
      </c>
      <c r="BC159" s="48">
        <v>75.064999999999998</v>
      </c>
      <c r="BD159" s="48">
        <v>75.010999999999996</v>
      </c>
      <c r="BE159" s="48">
        <v>74.965999999999994</v>
      </c>
      <c r="BF159" s="48">
        <v>74.930000000000007</v>
      </c>
      <c r="BG159" s="48">
        <v>74.908000000000001</v>
      </c>
      <c r="BH159" s="48">
        <v>74.903999999999996</v>
      </c>
      <c r="BI159" s="48">
        <v>74.917000000000002</v>
      </c>
      <c r="BJ159" s="48">
        <v>74.947000000000003</v>
      </c>
      <c r="BK159" s="48">
        <v>74.992000000000004</v>
      </c>
      <c r="BL159" s="48">
        <v>75.054000000000002</v>
      </c>
      <c r="BM159" s="55">
        <f t="shared" si="2"/>
        <v>75.054000000000002</v>
      </c>
    </row>
    <row r="160" spans="1:65" x14ac:dyDescent="0.25">
      <c r="A160" s="48" t="s">
        <v>574</v>
      </c>
      <c r="B160" s="48" t="s">
        <v>575</v>
      </c>
      <c r="C160" s="48" t="s">
        <v>745</v>
      </c>
      <c r="D160" s="48" t="s">
        <v>744</v>
      </c>
      <c r="AF160" s="48">
        <v>72.141463414634146</v>
      </c>
      <c r="AR160" s="48">
        <v>67.504878048780483</v>
      </c>
      <c r="AS160" s="48">
        <v>65.239024390243912</v>
      </c>
      <c r="BM160" s="55">
        <f t="shared" si="2"/>
        <v>0</v>
      </c>
    </row>
    <row r="161" spans="1:65" x14ac:dyDescent="0.25">
      <c r="A161" s="48" t="s">
        <v>669</v>
      </c>
      <c r="B161" s="48" t="s">
        <v>668</v>
      </c>
      <c r="C161" s="48" t="s">
        <v>745</v>
      </c>
      <c r="D161" s="48" t="s">
        <v>744</v>
      </c>
      <c r="E161" s="48">
        <v>47.697430826177438</v>
      </c>
      <c r="F161" s="48">
        <v>48.223112980572793</v>
      </c>
      <c r="G161" s="48">
        <v>48.830329781263515</v>
      </c>
      <c r="H161" s="48">
        <v>49.547732877798083</v>
      </c>
      <c r="I161" s="48">
        <v>50.384708235939172</v>
      </c>
      <c r="J161" s="48">
        <v>51.306798779891899</v>
      </c>
      <c r="K161" s="48">
        <v>52.265513563245307</v>
      </c>
      <c r="L161" s="48">
        <v>53.211124754267168</v>
      </c>
      <c r="M161" s="48">
        <v>54.103075206279854</v>
      </c>
      <c r="N161" s="48">
        <v>54.910125262503819</v>
      </c>
      <c r="O161" s="48">
        <v>55.650601763559663</v>
      </c>
      <c r="P161" s="48">
        <v>56.312662378511256</v>
      </c>
      <c r="Q161" s="48">
        <v>56.911067422851012</v>
      </c>
      <c r="R161" s="48">
        <v>57.497229598677201</v>
      </c>
      <c r="S161" s="48">
        <v>58.067317472370277</v>
      </c>
      <c r="T161" s="48">
        <v>58.588982501883265</v>
      </c>
      <c r="U161" s="48">
        <v>59.108597434915758</v>
      </c>
      <c r="V161" s="48">
        <v>59.600551532678622</v>
      </c>
      <c r="W161" s="48">
        <v>60.064137578564726</v>
      </c>
      <c r="X161" s="48">
        <v>60.478464569012822</v>
      </c>
      <c r="Y161" s="48">
        <v>60.875175873579863</v>
      </c>
      <c r="Z161" s="48">
        <v>61.25158031749659</v>
      </c>
      <c r="AA161" s="48">
        <v>61.616375695505567</v>
      </c>
      <c r="AB161" s="48">
        <v>61.940637968302248</v>
      </c>
      <c r="AC161" s="48">
        <v>62.238045292680482</v>
      </c>
      <c r="AD161" s="48">
        <v>62.568474103180186</v>
      </c>
      <c r="AE161" s="48">
        <v>62.926055874506105</v>
      </c>
      <c r="AF161" s="48">
        <v>63.215838522629873</v>
      </c>
      <c r="AG161" s="48">
        <v>63.485445653363755</v>
      </c>
      <c r="AH161" s="48">
        <v>63.734158887991143</v>
      </c>
      <c r="AI161" s="48">
        <v>63.96961048719151</v>
      </c>
      <c r="AJ161" s="48">
        <v>64.199793776036202</v>
      </c>
      <c r="AK161" s="48">
        <v>64.361528608265289</v>
      </c>
      <c r="AL161" s="48">
        <v>64.515662473420079</v>
      </c>
      <c r="AM161" s="48">
        <v>64.736288305289179</v>
      </c>
      <c r="AN161" s="48">
        <v>64.981710366055097</v>
      </c>
      <c r="AO161" s="48">
        <v>65.282733228189329</v>
      </c>
      <c r="AP161" s="48">
        <v>65.591961821459719</v>
      </c>
      <c r="AQ161" s="48">
        <v>65.873098547586238</v>
      </c>
      <c r="AR161" s="48">
        <v>66.112097523504289</v>
      </c>
      <c r="AS161" s="48">
        <v>66.379935942958355</v>
      </c>
      <c r="AT161" s="48">
        <v>66.657420315617514</v>
      </c>
      <c r="AU161" s="48">
        <v>66.93536182870001</v>
      </c>
      <c r="AV161" s="48">
        <v>67.221786202351112</v>
      </c>
      <c r="AW161" s="48">
        <v>67.531447788607295</v>
      </c>
      <c r="AX161" s="48">
        <v>67.831634130908682</v>
      </c>
      <c r="AY161" s="48">
        <v>68.178633277867959</v>
      </c>
      <c r="AZ161" s="48">
        <v>68.523810450821841</v>
      </c>
      <c r="BA161" s="48">
        <v>68.859329005745948</v>
      </c>
      <c r="BB161" s="48">
        <v>69.220634285675757</v>
      </c>
      <c r="BC161" s="48">
        <v>69.559750135266896</v>
      </c>
      <c r="BD161" s="48">
        <v>69.913616034166125</v>
      </c>
      <c r="BE161" s="48">
        <v>70.242786580151275</v>
      </c>
      <c r="BF161" s="48">
        <v>70.565292798585944</v>
      </c>
      <c r="BG161" s="48">
        <v>70.856729120571543</v>
      </c>
      <c r="BH161" s="48">
        <v>71.135767198371596</v>
      </c>
      <c r="BI161" s="48">
        <v>71.396687162587909</v>
      </c>
      <c r="BJ161" s="48">
        <v>71.645033532341728</v>
      </c>
      <c r="BK161" s="48">
        <v>71.853127765024425</v>
      </c>
      <c r="BL161" s="48">
        <v>72.050865239648033</v>
      </c>
      <c r="BM161" s="55">
        <f t="shared" si="2"/>
        <v>72.050865239648033</v>
      </c>
    </row>
    <row r="162" spans="1:65" x14ac:dyDescent="0.25">
      <c r="A162" s="48" t="s">
        <v>279</v>
      </c>
      <c r="B162" s="48" t="s">
        <v>412</v>
      </c>
      <c r="C162" s="48" t="s">
        <v>745</v>
      </c>
      <c r="D162" s="48" t="s">
        <v>744</v>
      </c>
      <c r="E162" s="48">
        <v>60.633000000000003</v>
      </c>
      <c r="F162" s="48">
        <v>61.259</v>
      </c>
      <c r="G162" s="48">
        <v>61.87</v>
      </c>
      <c r="H162" s="48">
        <v>62.469000000000001</v>
      </c>
      <c r="I162" s="48">
        <v>63.06</v>
      </c>
      <c r="J162" s="48">
        <v>63.642000000000003</v>
      </c>
      <c r="K162" s="48">
        <v>64.215999999999994</v>
      </c>
      <c r="L162" s="48">
        <v>64.775000000000006</v>
      </c>
      <c r="M162" s="48">
        <v>65.313000000000002</v>
      </c>
      <c r="N162" s="48">
        <v>65.823999999999998</v>
      </c>
      <c r="O162" s="48">
        <v>66.301000000000002</v>
      </c>
      <c r="P162" s="48">
        <v>66.736000000000004</v>
      </c>
      <c r="Q162" s="48">
        <v>67.128</v>
      </c>
      <c r="R162" s="48">
        <v>67.474000000000004</v>
      </c>
      <c r="S162" s="48">
        <v>67.772999999999996</v>
      </c>
      <c r="T162" s="48">
        <v>68.02</v>
      </c>
      <c r="U162" s="48">
        <v>68.212000000000003</v>
      </c>
      <c r="V162" s="48">
        <v>68.355000000000004</v>
      </c>
      <c r="W162" s="48">
        <v>68.462000000000003</v>
      </c>
      <c r="X162" s="48">
        <v>68.549000000000007</v>
      </c>
      <c r="Y162" s="48">
        <v>68.64</v>
      </c>
      <c r="Z162" s="48">
        <v>68.763999999999996</v>
      </c>
      <c r="AA162" s="48">
        <v>68.936000000000007</v>
      </c>
      <c r="AB162" s="48">
        <v>69.162000000000006</v>
      </c>
      <c r="AC162" s="48">
        <v>69.441999999999993</v>
      </c>
      <c r="AD162" s="48">
        <v>69.760000000000005</v>
      </c>
      <c r="AE162" s="48">
        <v>70.093999999999994</v>
      </c>
      <c r="AF162" s="48">
        <v>70.414000000000001</v>
      </c>
      <c r="AG162" s="48">
        <v>70.7</v>
      </c>
      <c r="AH162" s="48">
        <v>70.944999999999993</v>
      </c>
      <c r="AI162" s="48">
        <v>71.152000000000001</v>
      </c>
      <c r="AJ162" s="48">
        <v>71.331000000000003</v>
      </c>
      <c r="AK162" s="48">
        <v>71.501999999999995</v>
      </c>
      <c r="AL162" s="48">
        <v>71.680000000000007</v>
      </c>
      <c r="AM162" s="48">
        <v>71.870999999999995</v>
      </c>
      <c r="AN162" s="48">
        <v>72.08</v>
      </c>
      <c r="AO162" s="48">
        <v>72.308999999999997</v>
      </c>
      <c r="AP162" s="48">
        <v>72.55</v>
      </c>
      <c r="AQ162" s="48">
        <v>72.795000000000002</v>
      </c>
      <c r="AR162" s="48">
        <v>73.037999999999997</v>
      </c>
      <c r="AS162" s="48">
        <v>73.266999999999996</v>
      </c>
      <c r="AT162" s="48">
        <v>73.47</v>
      </c>
      <c r="AU162" s="48">
        <v>73.641999999999996</v>
      </c>
      <c r="AV162" s="48">
        <v>73.781000000000006</v>
      </c>
      <c r="AW162" s="48">
        <v>73.891999999999996</v>
      </c>
      <c r="AX162" s="48">
        <v>73.986000000000004</v>
      </c>
      <c r="AY162" s="48">
        <v>74.08</v>
      </c>
      <c r="AZ162" s="48">
        <v>74.19</v>
      </c>
      <c r="BA162" s="48">
        <v>74.323999999999998</v>
      </c>
      <c r="BB162" s="48">
        <v>74.483999999999995</v>
      </c>
      <c r="BC162" s="48">
        <v>74.662000000000006</v>
      </c>
      <c r="BD162" s="48">
        <v>74.846000000000004</v>
      </c>
      <c r="BE162" s="48">
        <v>75.019000000000005</v>
      </c>
      <c r="BF162" s="48">
        <v>75.171000000000006</v>
      </c>
      <c r="BG162" s="48">
        <v>75.299000000000007</v>
      </c>
      <c r="BH162" s="48">
        <v>75.406000000000006</v>
      </c>
      <c r="BI162" s="48">
        <v>75.498000000000005</v>
      </c>
      <c r="BJ162" s="48">
        <v>75.588999999999999</v>
      </c>
      <c r="BK162" s="48">
        <v>75.688000000000002</v>
      </c>
      <c r="BL162" s="48">
        <v>75.796999999999997</v>
      </c>
      <c r="BM162" s="55">
        <f t="shared" si="2"/>
        <v>75.796999999999997</v>
      </c>
    </row>
    <row r="163" spans="1:65" x14ac:dyDescent="0.25">
      <c r="A163" s="48" t="s">
        <v>119</v>
      </c>
      <c r="B163" s="48" t="s">
        <v>411</v>
      </c>
      <c r="C163" s="48" t="s">
        <v>745</v>
      </c>
      <c r="D163" s="48" t="s">
        <v>744</v>
      </c>
      <c r="E163" s="48">
        <v>28.199000000000002</v>
      </c>
      <c r="F163" s="48">
        <v>28.344999999999999</v>
      </c>
      <c r="G163" s="48">
        <v>28.535</v>
      </c>
      <c r="H163" s="48">
        <v>28.782</v>
      </c>
      <c r="I163" s="48">
        <v>29.097000000000001</v>
      </c>
      <c r="J163" s="48">
        <v>29.489000000000001</v>
      </c>
      <c r="K163" s="48">
        <v>29.959</v>
      </c>
      <c r="L163" s="48">
        <v>30.495999999999999</v>
      </c>
      <c r="M163" s="48">
        <v>31.085999999999999</v>
      </c>
      <c r="N163" s="48">
        <v>31.72</v>
      </c>
      <c r="O163" s="48">
        <v>32.387999999999998</v>
      </c>
      <c r="P163" s="48">
        <v>33.078000000000003</v>
      </c>
      <c r="Q163" s="48">
        <v>33.781999999999996</v>
      </c>
      <c r="R163" s="48">
        <v>34.493000000000002</v>
      </c>
      <c r="S163" s="48">
        <v>35.204999999999998</v>
      </c>
      <c r="T163" s="48">
        <v>35.920999999999999</v>
      </c>
      <c r="U163" s="48">
        <v>36.645000000000003</v>
      </c>
      <c r="V163" s="48">
        <v>37.384999999999998</v>
      </c>
      <c r="W163" s="48">
        <v>38.142000000000003</v>
      </c>
      <c r="X163" s="48">
        <v>38.908999999999999</v>
      </c>
      <c r="Y163" s="48">
        <v>39.677</v>
      </c>
      <c r="Z163" s="48">
        <v>40.435000000000002</v>
      </c>
      <c r="AA163" s="48">
        <v>41.173000000000002</v>
      </c>
      <c r="AB163" s="48">
        <v>41.878999999999998</v>
      </c>
      <c r="AC163" s="48">
        <v>42.545000000000002</v>
      </c>
      <c r="AD163" s="48">
        <v>43.17</v>
      </c>
      <c r="AE163" s="48">
        <v>43.759</v>
      </c>
      <c r="AF163" s="48">
        <v>44.314999999999998</v>
      </c>
      <c r="AG163" s="48">
        <v>44.838000000000001</v>
      </c>
      <c r="AH163" s="48">
        <v>45.323</v>
      </c>
      <c r="AI163" s="48">
        <v>45.746000000000002</v>
      </c>
      <c r="AJ163" s="48">
        <v>46.076000000000001</v>
      </c>
      <c r="AK163" s="48">
        <v>46.305</v>
      </c>
      <c r="AL163" s="48">
        <v>46.445</v>
      </c>
      <c r="AM163" s="48">
        <v>46.52</v>
      </c>
      <c r="AN163" s="48">
        <v>46.573</v>
      </c>
      <c r="AO163" s="48">
        <v>46.658000000000001</v>
      </c>
      <c r="AP163" s="48">
        <v>46.823</v>
      </c>
      <c r="AQ163" s="48">
        <v>47.103000000000002</v>
      </c>
      <c r="AR163" s="48">
        <v>47.515000000000001</v>
      </c>
      <c r="AS163" s="48">
        <v>48.069000000000003</v>
      </c>
      <c r="AT163" s="48">
        <v>48.758000000000003</v>
      </c>
      <c r="AU163" s="48">
        <v>49.54</v>
      </c>
      <c r="AV163" s="48">
        <v>50.372999999999998</v>
      </c>
      <c r="AW163" s="48">
        <v>51.223999999999997</v>
      </c>
      <c r="AX163" s="48">
        <v>52.057000000000002</v>
      </c>
      <c r="AY163" s="48">
        <v>52.838999999999999</v>
      </c>
      <c r="AZ163" s="48">
        <v>53.552999999999997</v>
      </c>
      <c r="BA163" s="48">
        <v>54.192999999999998</v>
      </c>
      <c r="BB163" s="48">
        <v>54.756</v>
      </c>
      <c r="BC163" s="48">
        <v>55.250999999999998</v>
      </c>
      <c r="BD163" s="48">
        <v>55.701000000000001</v>
      </c>
      <c r="BE163" s="48">
        <v>56.134999999999998</v>
      </c>
      <c r="BF163" s="48">
        <v>56.578000000000003</v>
      </c>
      <c r="BG163" s="48">
        <v>57.036000000000001</v>
      </c>
      <c r="BH163" s="48">
        <v>57.509</v>
      </c>
      <c r="BI163" s="48">
        <v>57.987000000000002</v>
      </c>
      <c r="BJ163" s="48">
        <v>58.451999999999998</v>
      </c>
      <c r="BK163" s="48">
        <v>58.893000000000001</v>
      </c>
      <c r="BL163" s="48">
        <v>59.305999999999997</v>
      </c>
      <c r="BM163" s="55">
        <f t="shared" si="2"/>
        <v>59.305999999999997</v>
      </c>
    </row>
    <row r="164" spans="1:65" x14ac:dyDescent="0.25">
      <c r="A164" s="48" t="s">
        <v>277</v>
      </c>
      <c r="B164" s="48" t="s">
        <v>410</v>
      </c>
      <c r="C164" s="48" t="s">
        <v>745</v>
      </c>
      <c r="D164" s="48" t="s">
        <v>744</v>
      </c>
      <c r="E164" s="48">
        <v>69.433243902439031</v>
      </c>
      <c r="F164" s="48">
        <v>69.614390243902434</v>
      </c>
      <c r="G164" s="48">
        <v>69.770658536585373</v>
      </c>
      <c r="H164" s="48">
        <v>69.9199512195122</v>
      </c>
      <c r="I164" s="48">
        <v>70.07573170731709</v>
      </c>
      <c r="J164" s="48">
        <v>70.247926829268295</v>
      </c>
      <c r="K164" s="48">
        <v>70.441048780487819</v>
      </c>
      <c r="L164" s="48">
        <v>70.64807317073172</v>
      </c>
      <c r="M164" s="48">
        <v>70.863048780487816</v>
      </c>
      <c r="N164" s="48">
        <v>71.082951219512211</v>
      </c>
      <c r="O164" s="48">
        <v>71.305292682926847</v>
      </c>
      <c r="P164" s="48">
        <v>71.522536585365856</v>
      </c>
      <c r="Q164" s="48">
        <v>71.731243902439033</v>
      </c>
      <c r="R164" s="48">
        <v>71.927439024390253</v>
      </c>
      <c r="S164" s="48">
        <v>72.111195121951226</v>
      </c>
      <c r="T164" s="48">
        <v>72.281097560975624</v>
      </c>
      <c r="U164" s="48">
        <v>72.436780487804896</v>
      </c>
      <c r="V164" s="48">
        <v>72.583804878048795</v>
      </c>
      <c r="W164" s="48">
        <v>72.732121951219526</v>
      </c>
      <c r="X164" s="48">
        <v>72.891195121951228</v>
      </c>
      <c r="Y164" s="48">
        <v>73.077853658536583</v>
      </c>
      <c r="Z164" s="48">
        <v>73.310902439024403</v>
      </c>
      <c r="AA164" s="48">
        <v>73.598146341463419</v>
      </c>
      <c r="AB164" s="48">
        <v>73.94</v>
      </c>
      <c r="AC164" s="48">
        <v>74.330975609756109</v>
      </c>
      <c r="AD164" s="48">
        <v>74.758146341463416</v>
      </c>
      <c r="AE164" s="48">
        <v>75.20419512195123</v>
      </c>
      <c r="AF164" s="48">
        <v>75.644829268292696</v>
      </c>
      <c r="AG164" s="48">
        <v>76.062658536585374</v>
      </c>
      <c r="AH164" s="48">
        <v>76.44526829268294</v>
      </c>
      <c r="AI164" s="48">
        <v>76.786073170731711</v>
      </c>
      <c r="AJ164" s="48">
        <v>77.084463414634143</v>
      </c>
      <c r="AK164" s="48">
        <v>77.350804878048791</v>
      </c>
      <c r="AL164" s="48">
        <v>77.593487804878052</v>
      </c>
      <c r="AM164" s="48">
        <v>77.817536585365858</v>
      </c>
      <c r="AN164" s="48">
        <v>77.29024390243903</v>
      </c>
      <c r="AO164" s="48">
        <v>77.341463414634163</v>
      </c>
      <c r="AP164" s="48">
        <v>77.739024390243912</v>
      </c>
      <c r="AQ164" s="48">
        <v>77.587804878048786</v>
      </c>
      <c r="AR164" s="48">
        <v>77.5</v>
      </c>
      <c r="AS164" s="48">
        <v>78.348780487804888</v>
      </c>
      <c r="AT164" s="48">
        <v>78.84390243902439</v>
      </c>
      <c r="AU164" s="48">
        <v>78.739024390243912</v>
      </c>
      <c r="AV164" s="48">
        <v>78.546341463414649</v>
      </c>
      <c r="AW164" s="48">
        <v>79.253658536585391</v>
      </c>
      <c r="AX164" s="48">
        <v>79.3</v>
      </c>
      <c r="AY164" s="48">
        <v>79.439024390243915</v>
      </c>
      <c r="AZ164" s="48">
        <v>79.792682926829272</v>
      </c>
      <c r="BA164" s="48">
        <v>79.636585365853662</v>
      </c>
      <c r="BB164" s="48">
        <v>80.241463414634154</v>
      </c>
      <c r="BC164" s="48">
        <v>81.397560975609764</v>
      </c>
      <c r="BD164" s="48">
        <v>80.746341463414637</v>
      </c>
      <c r="BE164" s="48">
        <v>80.746341463414637</v>
      </c>
      <c r="BF164" s="48">
        <v>81.746341463414637</v>
      </c>
      <c r="BG164" s="48">
        <v>82.046341463414635</v>
      </c>
      <c r="BH164" s="48">
        <v>81.89756097560975</v>
      </c>
      <c r="BI164" s="48">
        <v>82.45365853658538</v>
      </c>
      <c r="BJ164" s="48">
        <v>82.346341463414646</v>
      </c>
      <c r="BK164" s="48">
        <v>82.448780487804896</v>
      </c>
      <c r="BL164" s="48">
        <v>82.6</v>
      </c>
      <c r="BM164" s="55">
        <f t="shared" si="2"/>
        <v>82.6</v>
      </c>
    </row>
    <row r="165" spans="1:65" x14ac:dyDescent="0.25">
      <c r="A165" s="48" t="s">
        <v>184</v>
      </c>
      <c r="B165" s="48" t="s">
        <v>409</v>
      </c>
      <c r="C165" s="48" t="s">
        <v>745</v>
      </c>
      <c r="D165" s="48" t="s">
        <v>744</v>
      </c>
      <c r="E165" s="48">
        <v>42.381</v>
      </c>
      <c r="F165" s="48">
        <v>42.960999999999999</v>
      </c>
      <c r="G165" s="48">
        <v>43.567</v>
      </c>
      <c r="H165" s="48">
        <v>44.215000000000003</v>
      </c>
      <c r="I165" s="48">
        <v>44.906999999999996</v>
      </c>
      <c r="J165" s="48">
        <v>45.63</v>
      </c>
      <c r="K165" s="48">
        <v>46.356999999999999</v>
      </c>
      <c r="L165" s="48">
        <v>47.055</v>
      </c>
      <c r="M165" s="48">
        <v>47.698</v>
      </c>
      <c r="N165" s="48">
        <v>48.279000000000003</v>
      </c>
      <c r="O165" s="48">
        <v>48.795999999999999</v>
      </c>
      <c r="P165" s="48">
        <v>49.258000000000003</v>
      </c>
      <c r="Q165" s="48">
        <v>49.686</v>
      </c>
      <c r="R165" s="48">
        <v>50.097999999999999</v>
      </c>
      <c r="S165" s="48">
        <v>50.503</v>
      </c>
      <c r="T165" s="48">
        <v>50.906999999999996</v>
      </c>
      <c r="U165" s="48">
        <v>51.311999999999998</v>
      </c>
      <c r="V165" s="48">
        <v>51.713999999999999</v>
      </c>
      <c r="W165" s="48">
        <v>52.113</v>
      </c>
      <c r="X165" s="48">
        <v>52.511000000000003</v>
      </c>
      <c r="Y165" s="48">
        <v>52.91</v>
      </c>
      <c r="Z165" s="48">
        <v>53.314999999999998</v>
      </c>
      <c r="AA165" s="48">
        <v>53.725999999999999</v>
      </c>
      <c r="AB165" s="48">
        <v>54.14</v>
      </c>
      <c r="AC165" s="48">
        <v>54.555999999999997</v>
      </c>
      <c r="AD165" s="48">
        <v>54.97</v>
      </c>
      <c r="AE165" s="48">
        <v>55.375</v>
      </c>
      <c r="AF165" s="48">
        <v>55.768000000000001</v>
      </c>
      <c r="AG165" s="48">
        <v>56.143999999999998</v>
      </c>
      <c r="AH165" s="48">
        <v>56.505000000000003</v>
      </c>
      <c r="AI165" s="48">
        <v>56.848999999999997</v>
      </c>
      <c r="AJ165" s="48">
        <v>57.18</v>
      </c>
      <c r="AK165" s="48">
        <v>57.503999999999998</v>
      </c>
      <c r="AL165" s="48">
        <v>57.823</v>
      </c>
      <c r="AM165" s="48">
        <v>58.140999999999998</v>
      </c>
      <c r="AN165" s="48">
        <v>58.46</v>
      </c>
      <c r="AO165" s="48">
        <v>58.78</v>
      </c>
      <c r="AP165" s="48">
        <v>59.100999999999999</v>
      </c>
      <c r="AQ165" s="48">
        <v>59.421999999999997</v>
      </c>
      <c r="AR165" s="48">
        <v>59.744</v>
      </c>
      <c r="AS165" s="48">
        <v>60.063000000000002</v>
      </c>
      <c r="AT165" s="48">
        <v>60.377000000000002</v>
      </c>
      <c r="AU165" s="48">
        <v>60.685000000000002</v>
      </c>
      <c r="AV165" s="48">
        <v>60.988999999999997</v>
      </c>
      <c r="AW165" s="48">
        <v>61.293999999999997</v>
      </c>
      <c r="AX165" s="48">
        <v>61.606999999999999</v>
      </c>
      <c r="AY165" s="48">
        <v>61.938000000000002</v>
      </c>
      <c r="AZ165" s="48">
        <v>62.293999999999997</v>
      </c>
      <c r="BA165" s="48">
        <v>62.677999999999997</v>
      </c>
      <c r="BB165" s="48">
        <v>63.088999999999999</v>
      </c>
      <c r="BC165" s="48">
        <v>63.524999999999999</v>
      </c>
      <c r="BD165" s="48">
        <v>63.982999999999997</v>
      </c>
      <c r="BE165" s="48">
        <v>64.453000000000003</v>
      </c>
      <c r="BF165" s="48">
        <v>64.921000000000006</v>
      </c>
      <c r="BG165" s="48">
        <v>65.378</v>
      </c>
      <c r="BH165" s="48">
        <v>65.81</v>
      </c>
      <c r="BI165" s="48">
        <v>66.204999999999998</v>
      </c>
      <c r="BJ165" s="48">
        <v>66.558000000000007</v>
      </c>
      <c r="BK165" s="48">
        <v>66.867000000000004</v>
      </c>
      <c r="BL165" s="48">
        <v>67.134</v>
      </c>
      <c r="BM165" s="55">
        <f t="shared" si="2"/>
        <v>67.134</v>
      </c>
    </row>
    <row r="166" spans="1:65" x14ac:dyDescent="0.25">
      <c r="A166" s="48" t="s">
        <v>667</v>
      </c>
      <c r="B166" s="48" t="s">
        <v>666</v>
      </c>
      <c r="C166" s="48" t="s">
        <v>745</v>
      </c>
      <c r="D166" s="48" t="s">
        <v>744</v>
      </c>
      <c r="E166" s="48">
        <v>46.363107346666958</v>
      </c>
      <c r="F166" s="48">
        <v>46.963998717277214</v>
      </c>
      <c r="G166" s="48">
        <v>47.558212494754422</v>
      </c>
      <c r="H166" s="48">
        <v>48.149115808956189</v>
      </c>
      <c r="I166" s="48">
        <v>48.739916989776063</v>
      </c>
      <c r="J166" s="48">
        <v>49.327527803466808</v>
      </c>
      <c r="K166" s="48">
        <v>49.906577172467806</v>
      </c>
      <c r="L166" s="48">
        <v>50.473970972505597</v>
      </c>
      <c r="M166" s="48">
        <v>51.031169606409264</v>
      </c>
      <c r="N166" s="48">
        <v>51.5840320102497</v>
      </c>
      <c r="O166" s="48">
        <v>52.149210939312702</v>
      </c>
      <c r="P166" s="48">
        <v>52.74820936896618</v>
      </c>
      <c r="Q166" s="48">
        <v>53.389913314120449</v>
      </c>
      <c r="R166" s="48">
        <v>54.07142909838813</v>
      </c>
      <c r="S166" s="48">
        <v>54.779187024891456</v>
      </c>
      <c r="T166" s="48">
        <v>55.475275551341596</v>
      </c>
      <c r="U166" s="48">
        <v>56.112074520259483</v>
      </c>
      <c r="V166" s="48">
        <v>56.659407245142411</v>
      </c>
      <c r="W166" s="48">
        <v>57.109857843665957</v>
      </c>
      <c r="X166" s="48">
        <v>57.477362773380491</v>
      </c>
      <c r="Y166" s="48">
        <v>57.809391671927159</v>
      </c>
      <c r="Z166" s="48">
        <v>58.171508790859903</v>
      </c>
      <c r="AA166" s="48">
        <v>58.62408124727888</v>
      </c>
      <c r="AB166" s="48">
        <v>59.205743555250237</v>
      </c>
      <c r="AC166" s="48">
        <v>59.923762387831893</v>
      </c>
      <c r="AD166" s="48">
        <v>60.763098721551948</v>
      </c>
      <c r="AE166" s="48">
        <v>61.685016939295231</v>
      </c>
      <c r="AF166" s="48">
        <v>62.625287338261153</v>
      </c>
      <c r="AG166" s="48">
        <v>63.528726092231892</v>
      </c>
      <c r="AH166" s="48">
        <v>64.364655803478612</v>
      </c>
      <c r="AI166" s="48">
        <v>65.13628775186443</v>
      </c>
      <c r="AJ166" s="48">
        <v>65.782111129426852</v>
      </c>
      <c r="AK166" s="48">
        <v>66.348935657820519</v>
      </c>
      <c r="AL166" s="48">
        <v>66.854728596297235</v>
      </c>
      <c r="AM166" s="48">
        <v>67.307254769447496</v>
      </c>
      <c r="AN166" s="48">
        <v>67.714272457605276</v>
      </c>
      <c r="AO166" s="48">
        <v>68.083940173008543</v>
      </c>
      <c r="AP166" s="48">
        <v>68.42513757926254</v>
      </c>
      <c r="AQ166" s="48">
        <v>68.745789459667861</v>
      </c>
      <c r="AR166" s="48">
        <v>69.053208479927392</v>
      </c>
      <c r="AS166" s="48">
        <v>69.354694091173442</v>
      </c>
      <c r="AT166" s="48">
        <v>69.653958175596784</v>
      </c>
      <c r="AU166" s="48">
        <v>69.949882839403188</v>
      </c>
      <c r="AV166" s="48">
        <v>70.241359541035692</v>
      </c>
      <c r="AW166" s="48">
        <v>70.529658292645493</v>
      </c>
      <c r="AX166" s="48">
        <v>70.813018201596833</v>
      </c>
      <c r="AY166" s="48">
        <v>71.087306990221805</v>
      </c>
      <c r="AZ166" s="48">
        <v>71.347643906444034</v>
      </c>
      <c r="BA166" s="48">
        <v>71.588615667929901</v>
      </c>
      <c r="BB166" s="48">
        <v>71.809859458035376</v>
      </c>
      <c r="BC166" s="48">
        <v>72.014700992883419</v>
      </c>
      <c r="BD166" s="48">
        <v>72.210864796091371</v>
      </c>
      <c r="BE166" s="48">
        <v>72.405018704401172</v>
      </c>
      <c r="BF166" s="48">
        <v>72.602318358615577</v>
      </c>
      <c r="BG166" s="48">
        <v>72.801166929849401</v>
      </c>
      <c r="BH166" s="48">
        <v>73.00029604344914</v>
      </c>
      <c r="BI166" s="48">
        <v>73.198175284295786</v>
      </c>
      <c r="BJ166" s="48">
        <v>73.394215226580883</v>
      </c>
      <c r="BK166" s="48">
        <v>73.587338703791403</v>
      </c>
      <c r="BL166" s="48">
        <v>73.777589315004747</v>
      </c>
      <c r="BM166" s="55">
        <f t="shared" si="2"/>
        <v>73.777589315004747</v>
      </c>
    </row>
    <row r="167" spans="1:65" x14ac:dyDescent="0.25">
      <c r="A167" s="48" t="s">
        <v>278</v>
      </c>
      <c r="B167" s="48" t="s">
        <v>408</v>
      </c>
      <c r="C167" s="48" t="s">
        <v>745</v>
      </c>
      <c r="D167" s="48" t="s">
        <v>744</v>
      </c>
      <c r="E167" s="48">
        <v>63.82</v>
      </c>
      <c r="F167" s="48">
        <v>64.507999999999996</v>
      </c>
      <c r="G167" s="48">
        <v>65.180999999999997</v>
      </c>
      <c r="H167" s="48">
        <v>65.826999999999998</v>
      </c>
      <c r="I167" s="48">
        <v>66.438000000000002</v>
      </c>
      <c r="J167" s="48">
        <v>67.022000000000006</v>
      </c>
      <c r="K167" s="48">
        <v>67.593000000000004</v>
      </c>
      <c r="L167" s="48">
        <v>68.168999999999997</v>
      </c>
      <c r="M167" s="48">
        <v>68.756</v>
      </c>
      <c r="N167" s="48">
        <v>69.347999999999999</v>
      </c>
      <c r="O167" s="48">
        <v>69.929000000000002</v>
      </c>
      <c r="P167" s="48">
        <v>70.475999999999999</v>
      </c>
      <c r="Q167" s="48">
        <v>70.968000000000004</v>
      </c>
      <c r="R167" s="48">
        <v>71.391999999999996</v>
      </c>
      <c r="S167" s="48">
        <v>71.748000000000005</v>
      </c>
      <c r="T167" s="48">
        <v>72.040999999999997</v>
      </c>
      <c r="U167" s="48">
        <v>72.286000000000001</v>
      </c>
      <c r="V167" s="48">
        <v>72.504000000000005</v>
      </c>
      <c r="W167" s="48">
        <v>72.713999999999999</v>
      </c>
      <c r="X167" s="48">
        <v>72.921999999999997</v>
      </c>
      <c r="Y167" s="48">
        <v>73.13</v>
      </c>
      <c r="Z167" s="48">
        <v>73.334000000000003</v>
      </c>
      <c r="AA167" s="48">
        <v>73.524000000000001</v>
      </c>
      <c r="AB167" s="48">
        <v>73.692999999999998</v>
      </c>
      <c r="AC167" s="48">
        <v>73.843000000000004</v>
      </c>
      <c r="AD167" s="48">
        <v>73.980999999999995</v>
      </c>
      <c r="AE167" s="48">
        <v>74.116</v>
      </c>
      <c r="AF167" s="48">
        <v>74.254999999999995</v>
      </c>
      <c r="AG167" s="48">
        <v>74.394999999999996</v>
      </c>
      <c r="AH167" s="48">
        <v>74.525999999999996</v>
      </c>
      <c r="AI167" s="48">
        <v>74.626999999999995</v>
      </c>
      <c r="AJ167" s="48">
        <v>74.668999999999997</v>
      </c>
      <c r="AK167" s="48">
        <v>74.634</v>
      </c>
      <c r="AL167" s="48">
        <v>74.519000000000005</v>
      </c>
      <c r="AM167" s="48">
        <v>74.334000000000003</v>
      </c>
      <c r="AN167" s="48">
        <v>74.099000000000004</v>
      </c>
      <c r="AO167" s="48">
        <v>73.844999999999999</v>
      </c>
      <c r="AP167" s="48">
        <v>73.606999999999999</v>
      </c>
      <c r="AQ167" s="48">
        <v>73.415999999999997</v>
      </c>
      <c r="AR167" s="48">
        <v>73.287000000000006</v>
      </c>
      <c r="AS167" s="48">
        <v>73.227999999999994</v>
      </c>
      <c r="AT167" s="48">
        <v>73.233000000000004</v>
      </c>
      <c r="AU167" s="48">
        <v>73.284999999999997</v>
      </c>
      <c r="AV167" s="48">
        <v>73.37</v>
      </c>
      <c r="AW167" s="48">
        <v>73.486000000000004</v>
      </c>
      <c r="AX167" s="48">
        <v>73.641999999999996</v>
      </c>
      <c r="AY167" s="48">
        <v>73.849999999999994</v>
      </c>
      <c r="AZ167" s="48">
        <v>74.114999999999995</v>
      </c>
      <c r="BA167" s="48">
        <v>74.430000000000007</v>
      </c>
      <c r="BB167" s="48">
        <v>74.784000000000006</v>
      </c>
      <c r="BC167" s="48">
        <v>75.150999999999996</v>
      </c>
      <c r="BD167" s="48">
        <v>75.504999999999995</v>
      </c>
      <c r="BE167" s="48">
        <v>75.822999999999993</v>
      </c>
      <c r="BF167" s="48">
        <v>76.088999999999999</v>
      </c>
      <c r="BG167" s="48">
        <v>76.296999999999997</v>
      </c>
      <c r="BH167" s="48">
        <v>76.451999999999998</v>
      </c>
      <c r="BI167" s="48">
        <v>76.567999999999998</v>
      </c>
      <c r="BJ167" s="48">
        <v>76.667000000000002</v>
      </c>
      <c r="BK167" s="48">
        <v>76.77</v>
      </c>
      <c r="BL167" s="48">
        <v>76.884</v>
      </c>
      <c r="BM167" s="55">
        <f t="shared" si="2"/>
        <v>76.884</v>
      </c>
    </row>
    <row r="168" spans="1:65" x14ac:dyDescent="0.25">
      <c r="A168" s="48" t="s">
        <v>176</v>
      </c>
      <c r="B168" s="48" t="s">
        <v>407</v>
      </c>
      <c r="C168" s="48" t="s">
        <v>745</v>
      </c>
      <c r="D168" s="48" t="s">
        <v>744</v>
      </c>
      <c r="E168" s="48">
        <v>48.392000000000003</v>
      </c>
      <c r="F168" s="48">
        <v>49.304000000000002</v>
      </c>
      <c r="G168" s="48">
        <v>50.185000000000002</v>
      </c>
      <c r="H168" s="48">
        <v>51.012</v>
      </c>
      <c r="I168" s="48">
        <v>51.771000000000001</v>
      </c>
      <c r="J168" s="48">
        <v>52.460999999999999</v>
      </c>
      <c r="K168" s="48">
        <v>53.097999999999999</v>
      </c>
      <c r="L168" s="48">
        <v>53.701999999999998</v>
      </c>
      <c r="M168" s="48">
        <v>54.284999999999997</v>
      </c>
      <c r="N168" s="48">
        <v>54.844999999999999</v>
      </c>
      <c r="O168" s="48">
        <v>55.363999999999997</v>
      </c>
      <c r="P168" s="48">
        <v>55.819000000000003</v>
      </c>
      <c r="Q168" s="48">
        <v>56.192</v>
      </c>
      <c r="R168" s="48">
        <v>56.476999999999997</v>
      </c>
      <c r="S168" s="48">
        <v>56.676000000000002</v>
      </c>
      <c r="T168" s="48">
        <v>56.795999999999999</v>
      </c>
      <c r="U168" s="48">
        <v>56.847999999999999</v>
      </c>
      <c r="V168" s="48">
        <v>56.86</v>
      </c>
      <c r="W168" s="48">
        <v>56.860999999999997</v>
      </c>
      <c r="X168" s="48">
        <v>56.875</v>
      </c>
      <c r="Y168" s="48">
        <v>56.936</v>
      </c>
      <c r="Z168" s="48">
        <v>57.073999999999998</v>
      </c>
      <c r="AA168" s="48">
        <v>57.295000000000002</v>
      </c>
      <c r="AB168" s="48">
        <v>57.594999999999999</v>
      </c>
      <c r="AC168" s="48">
        <v>57.968000000000004</v>
      </c>
      <c r="AD168" s="48">
        <v>58.392000000000003</v>
      </c>
      <c r="AE168" s="48">
        <v>58.835999999999999</v>
      </c>
      <c r="AF168" s="48">
        <v>59.265999999999998</v>
      </c>
      <c r="AG168" s="48">
        <v>59.655000000000001</v>
      </c>
      <c r="AH168" s="48">
        <v>59.991999999999997</v>
      </c>
      <c r="AI168" s="48">
        <v>60.268000000000001</v>
      </c>
      <c r="AJ168" s="48">
        <v>60.485999999999997</v>
      </c>
      <c r="AK168" s="48">
        <v>60.67</v>
      </c>
      <c r="AL168" s="48">
        <v>60.841000000000001</v>
      </c>
      <c r="AM168" s="48">
        <v>61.015000000000001</v>
      </c>
      <c r="AN168" s="48">
        <v>61.210999999999999</v>
      </c>
      <c r="AO168" s="48">
        <v>61.447000000000003</v>
      </c>
      <c r="AP168" s="48">
        <v>61.73</v>
      </c>
      <c r="AQ168" s="48">
        <v>62.063000000000002</v>
      </c>
      <c r="AR168" s="48">
        <v>62.445999999999998</v>
      </c>
      <c r="AS168" s="48">
        <v>62.869</v>
      </c>
      <c r="AT168" s="48">
        <v>63.319000000000003</v>
      </c>
      <c r="AU168" s="48">
        <v>63.777000000000001</v>
      </c>
      <c r="AV168" s="48">
        <v>64.23</v>
      </c>
      <c r="AW168" s="48">
        <v>64.671000000000006</v>
      </c>
      <c r="AX168" s="48">
        <v>65.102999999999994</v>
      </c>
      <c r="AY168" s="48">
        <v>65.537999999999997</v>
      </c>
      <c r="AZ168" s="48">
        <v>65.984999999999999</v>
      </c>
      <c r="BA168" s="48">
        <v>66.447000000000003</v>
      </c>
      <c r="BB168" s="48">
        <v>66.915999999999997</v>
      </c>
      <c r="BC168" s="48">
        <v>67.38</v>
      </c>
      <c r="BD168" s="48">
        <v>67.817999999999998</v>
      </c>
      <c r="BE168" s="48">
        <v>68.216999999999999</v>
      </c>
      <c r="BF168" s="48">
        <v>68.566000000000003</v>
      </c>
      <c r="BG168" s="48">
        <v>68.863</v>
      </c>
      <c r="BH168" s="48">
        <v>69.111000000000004</v>
      </c>
      <c r="BI168" s="48">
        <v>69.320999999999998</v>
      </c>
      <c r="BJ168" s="48">
        <v>69.509</v>
      </c>
      <c r="BK168" s="48">
        <v>69.688999999999993</v>
      </c>
      <c r="BL168" s="48">
        <v>69.87</v>
      </c>
      <c r="BM168" s="55">
        <f t="shared" si="2"/>
        <v>69.87</v>
      </c>
    </row>
    <row r="169" spans="1:65" x14ac:dyDescent="0.25">
      <c r="A169" s="48" t="s">
        <v>565</v>
      </c>
      <c r="B169" s="48" t="s">
        <v>566</v>
      </c>
      <c r="C169" s="48" t="s">
        <v>745</v>
      </c>
      <c r="D169" s="48" t="s">
        <v>744</v>
      </c>
      <c r="BM169" s="55">
        <f t="shared" si="2"/>
        <v>0</v>
      </c>
    </row>
    <row r="170" spans="1:65" x14ac:dyDescent="0.25">
      <c r="A170" s="48" t="s">
        <v>83</v>
      </c>
      <c r="B170" s="48" t="s">
        <v>406</v>
      </c>
      <c r="C170" s="48" t="s">
        <v>745</v>
      </c>
      <c r="D170" s="48" t="s">
        <v>744</v>
      </c>
      <c r="E170" s="48">
        <v>39.439</v>
      </c>
      <c r="F170" s="48">
        <v>39.878999999999998</v>
      </c>
      <c r="G170" s="48">
        <v>40.238</v>
      </c>
      <c r="H170" s="48">
        <v>40.508000000000003</v>
      </c>
      <c r="I170" s="48">
        <v>40.698</v>
      </c>
      <c r="J170" s="48">
        <v>40.822000000000003</v>
      </c>
      <c r="K170" s="48">
        <v>40.904000000000003</v>
      </c>
      <c r="L170" s="48">
        <v>40.975000000000001</v>
      </c>
      <c r="M170" s="48">
        <v>41.061</v>
      </c>
      <c r="N170" s="48">
        <v>41.177999999999997</v>
      </c>
      <c r="O170" s="48">
        <v>41.343000000000004</v>
      </c>
      <c r="P170" s="48">
        <v>41.567</v>
      </c>
      <c r="Q170" s="48">
        <v>41.835999999999999</v>
      </c>
      <c r="R170" s="48">
        <v>42.134999999999998</v>
      </c>
      <c r="S170" s="48">
        <v>42.451000000000001</v>
      </c>
      <c r="T170" s="48">
        <v>42.759</v>
      </c>
      <c r="U170" s="48">
        <v>43.027999999999999</v>
      </c>
      <c r="V170" s="48">
        <v>43.241999999999997</v>
      </c>
      <c r="W170" s="48">
        <v>43.390999999999998</v>
      </c>
      <c r="X170" s="48">
        <v>43.478999999999999</v>
      </c>
      <c r="Y170" s="48">
        <v>43.515000000000001</v>
      </c>
      <c r="Z170" s="48">
        <v>43.521000000000001</v>
      </c>
      <c r="AA170" s="48">
        <v>43.527000000000001</v>
      </c>
      <c r="AB170" s="48">
        <v>43.56</v>
      </c>
      <c r="AC170" s="48">
        <v>43.637</v>
      </c>
      <c r="AD170" s="48">
        <v>43.771999999999998</v>
      </c>
      <c r="AE170" s="48">
        <v>43.975000000000001</v>
      </c>
      <c r="AF170" s="48">
        <v>44.234999999999999</v>
      </c>
      <c r="AG170" s="48">
        <v>44.540999999999997</v>
      </c>
      <c r="AH170" s="48">
        <v>44.887</v>
      </c>
      <c r="AI170" s="48">
        <v>45.261000000000003</v>
      </c>
      <c r="AJ170" s="48">
        <v>45.646999999999998</v>
      </c>
      <c r="AK170" s="48">
        <v>46.033000000000001</v>
      </c>
      <c r="AL170" s="48">
        <v>46.41</v>
      </c>
      <c r="AM170" s="48">
        <v>46.771999999999998</v>
      </c>
      <c r="AN170" s="48">
        <v>47.122999999999998</v>
      </c>
      <c r="AO170" s="48">
        <v>47.47</v>
      </c>
      <c r="AP170" s="48">
        <v>47.826000000000001</v>
      </c>
      <c r="AQ170" s="48">
        <v>48.194000000000003</v>
      </c>
      <c r="AR170" s="48">
        <v>48.572000000000003</v>
      </c>
      <c r="AS170" s="48">
        <v>48.945999999999998</v>
      </c>
      <c r="AT170" s="48">
        <v>49.295000000000002</v>
      </c>
      <c r="AU170" s="48">
        <v>49.61</v>
      </c>
      <c r="AV170" s="48">
        <v>49.889000000000003</v>
      </c>
      <c r="AW170" s="48">
        <v>50.143000000000001</v>
      </c>
      <c r="AX170" s="48">
        <v>50.387</v>
      </c>
      <c r="AY170" s="48">
        <v>50.640999999999998</v>
      </c>
      <c r="AZ170" s="48">
        <v>50.933999999999997</v>
      </c>
      <c r="BA170" s="48">
        <v>51.292000000000002</v>
      </c>
      <c r="BB170" s="48">
        <v>51.738</v>
      </c>
      <c r="BC170" s="48">
        <v>52.31</v>
      </c>
      <c r="BD170" s="48">
        <v>53.042999999999999</v>
      </c>
      <c r="BE170" s="48">
        <v>53.930999999999997</v>
      </c>
      <c r="BF170" s="48">
        <v>54.948999999999998</v>
      </c>
      <c r="BG170" s="48">
        <v>56.061999999999998</v>
      </c>
      <c r="BH170" s="48">
        <v>57.206000000000003</v>
      </c>
      <c r="BI170" s="48">
        <v>58.308999999999997</v>
      </c>
      <c r="BJ170" s="48">
        <v>59.308999999999997</v>
      </c>
      <c r="BK170" s="48">
        <v>60.162999999999997</v>
      </c>
      <c r="BL170" s="48">
        <v>60.853999999999999</v>
      </c>
      <c r="BM170" s="55">
        <f t="shared" si="2"/>
        <v>60.853999999999999</v>
      </c>
    </row>
    <row r="171" spans="1:65" x14ac:dyDescent="0.25">
      <c r="A171" s="48" t="s">
        <v>120</v>
      </c>
      <c r="B171" s="48" t="s">
        <v>405</v>
      </c>
      <c r="C171" s="48" t="s">
        <v>745</v>
      </c>
      <c r="D171" s="48" t="s">
        <v>744</v>
      </c>
      <c r="E171" s="48">
        <v>44.432000000000002</v>
      </c>
      <c r="F171" s="48">
        <v>45.131999999999998</v>
      </c>
      <c r="G171" s="48">
        <v>45.834000000000003</v>
      </c>
      <c r="H171" s="48">
        <v>46.530999999999999</v>
      </c>
      <c r="I171" s="48">
        <v>47.213999999999999</v>
      </c>
      <c r="J171" s="48">
        <v>47.868000000000002</v>
      </c>
      <c r="K171" s="48">
        <v>48.475999999999999</v>
      </c>
      <c r="L171" s="48">
        <v>49.031999999999996</v>
      </c>
      <c r="M171" s="48">
        <v>49.536000000000001</v>
      </c>
      <c r="N171" s="48">
        <v>49.99</v>
      </c>
      <c r="O171" s="48">
        <v>50.404000000000003</v>
      </c>
      <c r="P171" s="48">
        <v>50.787999999999997</v>
      </c>
      <c r="Q171" s="48">
        <v>51.16</v>
      </c>
      <c r="R171" s="48">
        <v>51.539000000000001</v>
      </c>
      <c r="S171" s="48">
        <v>51.935000000000002</v>
      </c>
      <c r="T171" s="48">
        <v>52.357999999999997</v>
      </c>
      <c r="U171" s="48">
        <v>52.817</v>
      </c>
      <c r="V171" s="48">
        <v>53.305999999999997</v>
      </c>
      <c r="W171" s="48">
        <v>53.82</v>
      </c>
      <c r="X171" s="48">
        <v>54.356999999999999</v>
      </c>
      <c r="Y171" s="48">
        <v>54.912999999999997</v>
      </c>
      <c r="Z171" s="48">
        <v>55.485999999999997</v>
      </c>
      <c r="AA171" s="48">
        <v>56.066000000000003</v>
      </c>
      <c r="AB171" s="48">
        <v>56.643000000000001</v>
      </c>
      <c r="AC171" s="48">
        <v>57.204000000000001</v>
      </c>
      <c r="AD171" s="48">
        <v>57.734999999999999</v>
      </c>
      <c r="AE171" s="48">
        <v>58.225999999999999</v>
      </c>
      <c r="AF171" s="48">
        <v>58.670999999999999</v>
      </c>
      <c r="AG171" s="48">
        <v>59.064999999999998</v>
      </c>
      <c r="AH171" s="48">
        <v>59.405000000000001</v>
      </c>
      <c r="AI171" s="48">
        <v>59.688000000000002</v>
      </c>
      <c r="AJ171" s="48">
        <v>59.914000000000001</v>
      </c>
      <c r="AK171" s="48">
        <v>60.091999999999999</v>
      </c>
      <c r="AL171" s="48">
        <v>60.231000000000002</v>
      </c>
      <c r="AM171" s="48">
        <v>60.341000000000001</v>
      </c>
      <c r="AN171" s="48">
        <v>60.426000000000002</v>
      </c>
      <c r="AO171" s="48">
        <v>60.493000000000002</v>
      </c>
      <c r="AP171" s="48">
        <v>60.545000000000002</v>
      </c>
      <c r="AQ171" s="48">
        <v>60.593000000000004</v>
      </c>
      <c r="AR171" s="48">
        <v>60.643000000000001</v>
      </c>
      <c r="AS171" s="48">
        <v>60.706000000000003</v>
      </c>
      <c r="AT171" s="48">
        <v>60.787999999999997</v>
      </c>
      <c r="AU171" s="48">
        <v>60.892000000000003</v>
      </c>
      <c r="AV171" s="48">
        <v>61.018000000000001</v>
      </c>
      <c r="AW171" s="48">
        <v>61.17</v>
      </c>
      <c r="AX171" s="48">
        <v>61.348999999999997</v>
      </c>
      <c r="AY171" s="48">
        <v>61.552</v>
      </c>
      <c r="AZ171" s="48">
        <v>61.776000000000003</v>
      </c>
      <c r="BA171" s="48">
        <v>62.015000000000001</v>
      </c>
      <c r="BB171" s="48">
        <v>62.265999999999998</v>
      </c>
      <c r="BC171" s="48">
        <v>62.527000000000001</v>
      </c>
      <c r="BD171" s="48">
        <v>62.798999999999999</v>
      </c>
      <c r="BE171" s="48">
        <v>63.079000000000001</v>
      </c>
      <c r="BF171" s="48">
        <v>63.366</v>
      </c>
      <c r="BG171" s="48">
        <v>63.654000000000003</v>
      </c>
      <c r="BH171" s="48">
        <v>63.936</v>
      </c>
      <c r="BI171" s="48">
        <v>64.207999999999998</v>
      </c>
      <c r="BJ171" s="48">
        <v>64.463999999999999</v>
      </c>
      <c r="BK171" s="48">
        <v>64.703999999999994</v>
      </c>
      <c r="BL171" s="48">
        <v>64.924999999999997</v>
      </c>
      <c r="BM171" s="55">
        <f t="shared" si="2"/>
        <v>64.924999999999997</v>
      </c>
    </row>
    <row r="172" spans="1:65" x14ac:dyDescent="0.25">
      <c r="A172" s="48" t="s">
        <v>81</v>
      </c>
      <c r="B172" s="48" t="s">
        <v>403</v>
      </c>
      <c r="C172" s="48" t="s">
        <v>745</v>
      </c>
      <c r="D172" s="48" t="s">
        <v>744</v>
      </c>
      <c r="E172" s="48">
        <v>58.745219512195128</v>
      </c>
      <c r="F172" s="48">
        <v>59.748365853658541</v>
      </c>
      <c r="G172" s="48">
        <v>60.626902439024406</v>
      </c>
      <c r="H172" s="48">
        <v>61.357658536585369</v>
      </c>
      <c r="I172" s="48">
        <v>61.9349512195122</v>
      </c>
      <c r="J172" s="48">
        <v>62.35829268292683</v>
      </c>
      <c r="K172" s="48">
        <v>62.638707317073184</v>
      </c>
      <c r="L172" s="48">
        <v>62.815317073170739</v>
      </c>
      <c r="M172" s="48">
        <v>62.931682926829275</v>
      </c>
      <c r="N172" s="48">
        <v>63.020195121951232</v>
      </c>
      <c r="O172" s="48">
        <v>63.118048780487811</v>
      </c>
      <c r="P172" s="48">
        <v>63.253341463414642</v>
      </c>
      <c r="Q172" s="48">
        <v>63.439951219512196</v>
      </c>
      <c r="R172" s="48">
        <v>63.68553658536586</v>
      </c>
      <c r="S172" s="48">
        <v>63.999975609756106</v>
      </c>
      <c r="T172" s="48">
        <v>64.390536585365851</v>
      </c>
      <c r="U172" s="48">
        <v>64.855634146341473</v>
      </c>
      <c r="V172" s="48">
        <v>65.37243902439026</v>
      </c>
      <c r="W172" s="48">
        <v>65.913317073170731</v>
      </c>
      <c r="X172" s="48">
        <v>66.455780487804887</v>
      </c>
      <c r="Y172" s="48">
        <v>66.965390243902434</v>
      </c>
      <c r="Z172" s="48">
        <v>67.407390243902455</v>
      </c>
      <c r="AA172" s="48">
        <v>67.765365853658537</v>
      </c>
      <c r="AB172" s="48">
        <v>68.037609756097567</v>
      </c>
      <c r="AC172" s="48">
        <v>68.23036585365854</v>
      </c>
      <c r="AD172" s="48">
        <v>68.370682926829275</v>
      </c>
      <c r="AE172" s="48">
        <v>68.499365853658546</v>
      </c>
      <c r="AF172" s="48">
        <v>68.655512195121972</v>
      </c>
      <c r="AG172" s="48">
        <v>68.863024390243908</v>
      </c>
      <c r="AH172" s="48">
        <v>69.124024390243903</v>
      </c>
      <c r="AI172" s="48">
        <v>69.404878048780489</v>
      </c>
      <c r="AJ172" s="48">
        <v>69.956097560975621</v>
      </c>
      <c r="AK172" s="48">
        <v>70.058536585365857</v>
      </c>
      <c r="AL172" s="48">
        <v>70.107317073170748</v>
      </c>
      <c r="AM172" s="48">
        <v>70.158536585365852</v>
      </c>
      <c r="AN172" s="48">
        <v>70.325853658536602</v>
      </c>
      <c r="AO172" s="48">
        <v>70.322926829268297</v>
      </c>
      <c r="AP172" s="48">
        <v>70.404878048780489</v>
      </c>
      <c r="AQ172" s="48">
        <v>70.607317073170734</v>
      </c>
      <c r="AR172" s="48">
        <v>70.960975609756119</v>
      </c>
      <c r="AS172" s="48">
        <v>71.663414634146349</v>
      </c>
      <c r="AT172" s="48">
        <v>71.765853658536599</v>
      </c>
      <c r="AU172" s="48">
        <v>71.965853658536588</v>
      </c>
      <c r="AV172" s="48">
        <v>72.1170731707317</v>
      </c>
      <c r="AW172" s="48">
        <v>72.265853658536599</v>
      </c>
      <c r="AX172" s="48">
        <v>72.432195121951224</v>
      </c>
      <c r="AY172" s="48">
        <v>72.432195121951224</v>
      </c>
      <c r="AZ172" s="48">
        <v>72.57073170731708</v>
      </c>
      <c r="BA172" s="48">
        <v>72.57073170731708</v>
      </c>
      <c r="BB172" s="48">
        <v>72.882439024390251</v>
      </c>
      <c r="BC172" s="48">
        <v>72.967317073170733</v>
      </c>
      <c r="BD172" s="48">
        <v>73.266829268292696</v>
      </c>
      <c r="BE172" s="48">
        <v>73.863414634146352</v>
      </c>
      <c r="BF172" s="48">
        <v>74.01707317073172</v>
      </c>
      <c r="BG172" s="48">
        <v>74.194390243902447</v>
      </c>
      <c r="BH172" s="48">
        <v>74.353170731707323</v>
      </c>
      <c r="BI172" s="48">
        <v>74.394878048780498</v>
      </c>
      <c r="BJ172" s="48">
        <v>74.514634146341464</v>
      </c>
      <c r="BK172" s="48">
        <v>74.416341463414639</v>
      </c>
      <c r="BL172" s="48">
        <v>74.235853658536584</v>
      </c>
      <c r="BM172" s="55">
        <f t="shared" si="2"/>
        <v>74.235853658536584</v>
      </c>
    </row>
    <row r="173" spans="1:65" x14ac:dyDescent="0.25">
      <c r="A173" s="48" t="s">
        <v>80</v>
      </c>
      <c r="B173" s="48" t="s">
        <v>402</v>
      </c>
      <c r="C173" s="48" t="s">
        <v>745</v>
      </c>
      <c r="D173" s="48" t="s">
        <v>744</v>
      </c>
      <c r="E173" s="48">
        <v>36.671999999999997</v>
      </c>
      <c r="F173" s="48">
        <v>36.933999999999997</v>
      </c>
      <c r="G173" s="48">
        <v>37.183</v>
      </c>
      <c r="H173" s="48">
        <v>37.420999999999999</v>
      </c>
      <c r="I173" s="48">
        <v>37.655000000000001</v>
      </c>
      <c r="J173" s="48">
        <v>37.899000000000001</v>
      </c>
      <c r="K173" s="48">
        <v>38.173999999999999</v>
      </c>
      <c r="L173" s="48">
        <v>38.494</v>
      </c>
      <c r="M173" s="48">
        <v>38.866</v>
      </c>
      <c r="N173" s="48">
        <v>39.289000000000001</v>
      </c>
      <c r="O173" s="48">
        <v>39.756</v>
      </c>
      <c r="P173" s="48">
        <v>40.253999999999998</v>
      </c>
      <c r="Q173" s="48">
        <v>40.762</v>
      </c>
      <c r="R173" s="48">
        <v>41.262</v>
      </c>
      <c r="S173" s="48">
        <v>41.744</v>
      </c>
      <c r="T173" s="48">
        <v>42.206000000000003</v>
      </c>
      <c r="U173" s="48">
        <v>42.649000000000001</v>
      </c>
      <c r="V173" s="48">
        <v>43.082000000000001</v>
      </c>
      <c r="W173" s="48">
        <v>43.503999999999998</v>
      </c>
      <c r="X173" s="48">
        <v>43.911999999999999</v>
      </c>
      <c r="Y173" s="48">
        <v>44.295999999999999</v>
      </c>
      <c r="Z173" s="48">
        <v>44.646000000000001</v>
      </c>
      <c r="AA173" s="48">
        <v>44.954000000000001</v>
      </c>
      <c r="AB173" s="48">
        <v>45.216000000000001</v>
      </c>
      <c r="AC173" s="48">
        <v>45.432000000000002</v>
      </c>
      <c r="AD173" s="48">
        <v>45.606000000000002</v>
      </c>
      <c r="AE173" s="48">
        <v>45.746000000000002</v>
      </c>
      <c r="AF173" s="48">
        <v>45.86</v>
      </c>
      <c r="AG173" s="48">
        <v>45.957000000000001</v>
      </c>
      <c r="AH173" s="48">
        <v>46.037999999999997</v>
      </c>
      <c r="AI173" s="48">
        <v>46.095999999999997</v>
      </c>
      <c r="AJ173" s="48">
        <v>46.121000000000002</v>
      </c>
      <c r="AK173" s="48">
        <v>46.107999999999997</v>
      </c>
      <c r="AL173" s="48">
        <v>46.055</v>
      </c>
      <c r="AM173" s="48">
        <v>45.969000000000001</v>
      </c>
      <c r="AN173" s="48">
        <v>45.845999999999997</v>
      </c>
      <c r="AO173" s="48">
        <v>45.677</v>
      </c>
      <c r="AP173" s="48">
        <v>45.478999999999999</v>
      </c>
      <c r="AQ173" s="48">
        <v>45.284999999999997</v>
      </c>
      <c r="AR173" s="48">
        <v>45.136000000000003</v>
      </c>
      <c r="AS173" s="48">
        <v>45.09</v>
      </c>
      <c r="AT173" s="48">
        <v>45.204000000000001</v>
      </c>
      <c r="AU173" s="48">
        <v>45.517000000000003</v>
      </c>
      <c r="AV173" s="48">
        <v>46.052</v>
      </c>
      <c r="AW173" s="48">
        <v>46.823</v>
      </c>
      <c r="AX173" s="48">
        <v>47.844000000000001</v>
      </c>
      <c r="AY173" s="48">
        <v>49.118000000000002</v>
      </c>
      <c r="AZ173" s="48">
        <v>50.594999999999999</v>
      </c>
      <c r="BA173" s="48">
        <v>52.206000000000003</v>
      </c>
      <c r="BB173" s="48">
        <v>53.887999999999998</v>
      </c>
      <c r="BC173" s="48">
        <v>55.564</v>
      </c>
      <c r="BD173" s="48">
        <v>57.161000000000001</v>
      </c>
      <c r="BE173" s="48">
        <v>58.628999999999998</v>
      </c>
      <c r="BF173" s="48">
        <v>59.930999999999997</v>
      </c>
      <c r="BG173" s="48">
        <v>61.042000000000002</v>
      </c>
      <c r="BH173" s="48">
        <v>61.953000000000003</v>
      </c>
      <c r="BI173" s="48">
        <v>62.680999999999997</v>
      </c>
      <c r="BJ173" s="48">
        <v>63.279000000000003</v>
      </c>
      <c r="BK173" s="48">
        <v>63.798000000000002</v>
      </c>
      <c r="BL173" s="48">
        <v>64.263000000000005</v>
      </c>
      <c r="BM173" s="55">
        <f t="shared" si="2"/>
        <v>64.263000000000005</v>
      </c>
    </row>
    <row r="174" spans="1:65" x14ac:dyDescent="0.25">
      <c r="A174" s="48" t="s">
        <v>183</v>
      </c>
      <c r="B174" s="48" t="s">
        <v>401</v>
      </c>
      <c r="C174" s="48" t="s">
        <v>745</v>
      </c>
      <c r="D174" s="48" t="s">
        <v>744</v>
      </c>
      <c r="E174" s="48">
        <v>59.991</v>
      </c>
      <c r="F174" s="48">
        <v>60.515000000000001</v>
      </c>
      <c r="G174" s="48">
        <v>61.012</v>
      </c>
      <c r="H174" s="48">
        <v>61.485999999999997</v>
      </c>
      <c r="I174" s="48">
        <v>61.942999999999998</v>
      </c>
      <c r="J174" s="48">
        <v>62.39</v>
      </c>
      <c r="K174" s="48">
        <v>62.832999999999998</v>
      </c>
      <c r="L174" s="48">
        <v>63.277000000000001</v>
      </c>
      <c r="M174" s="48">
        <v>63.719000000000001</v>
      </c>
      <c r="N174" s="48">
        <v>64.161000000000001</v>
      </c>
      <c r="O174" s="48">
        <v>64.594999999999999</v>
      </c>
      <c r="P174" s="48">
        <v>65.013000000000005</v>
      </c>
      <c r="Q174" s="48">
        <v>65.406999999999996</v>
      </c>
      <c r="R174" s="48">
        <v>65.775000000000006</v>
      </c>
      <c r="S174" s="48">
        <v>66.117000000000004</v>
      </c>
      <c r="T174" s="48">
        <v>66.441999999999993</v>
      </c>
      <c r="U174" s="48">
        <v>66.760999999999996</v>
      </c>
      <c r="V174" s="48">
        <v>67.084999999999994</v>
      </c>
      <c r="W174" s="48">
        <v>67.42</v>
      </c>
      <c r="X174" s="48">
        <v>67.766000000000005</v>
      </c>
      <c r="Y174" s="48">
        <v>68.117000000000004</v>
      </c>
      <c r="Z174" s="48">
        <v>68.460999999999999</v>
      </c>
      <c r="AA174" s="48">
        <v>68.787999999999997</v>
      </c>
      <c r="AB174" s="48">
        <v>69.09</v>
      </c>
      <c r="AC174" s="48">
        <v>69.366</v>
      </c>
      <c r="AD174" s="48">
        <v>69.620999999999995</v>
      </c>
      <c r="AE174" s="48">
        <v>69.866</v>
      </c>
      <c r="AF174" s="48">
        <v>70.11</v>
      </c>
      <c r="AG174" s="48">
        <v>70.358000000000004</v>
      </c>
      <c r="AH174" s="48">
        <v>70.611999999999995</v>
      </c>
      <c r="AI174" s="48">
        <v>70.864999999999995</v>
      </c>
      <c r="AJ174" s="48">
        <v>71.105999999999995</v>
      </c>
      <c r="AK174" s="48">
        <v>71.325999999999993</v>
      </c>
      <c r="AL174" s="48">
        <v>71.519000000000005</v>
      </c>
      <c r="AM174" s="48">
        <v>71.686999999999998</v>
      </c>
      <c r="AN174" s="48">
        <v>71.834000000000003</v>
      </c>
      <c r="AO174" s="48">
        <v>71.971999999999994</v>
      </c>
      <c r="AP174" s="48">
        <v>72.11</v>
      </c>
      <c r="AQ174" s="48">
        <v>72.257000000000005</v>
      </c>
      <c r="AR174" s="48">
        <v>72.418000000000006</v>
      </c>
      <c r="AS174" s="48">
        <v>72.593999999999994</v>
      </c>
      <c r="AT174" s="48">
        <v>72.781999999999996</v>
      </c>
      <c r="AU174" s="48">
        <v>72.975999999999999</v>
      </c>
      <c r="AV174" s="48">
        <v>73.17</v>
      </c>
      <c r="AW174" s="48">
        <v>73.364000000000004</v>
      </c>
      <c r="AX174" s="48">
        <v>73.555000000000007</v>
      </c>
      <c r="AY174" s="48">
        <v>73.744</v>
      </c>
      <c r="AZ174" s="48">
        <v>73.930999999999997</v>
      </c>
      <c r="BA174" s="48">
        <v>74.117999999999995</v>
      </c>
      <c r="BB174" s="48">
        <v>74.305000000000007</v>
      </c>
      <c r="BC174" s="48">
        <v>74.492999999999995</v>
      </c>
      <c r="BD174" s="48">
        <v>74.683000000000007</v>
      </c>
      <c r="BE174" s="48">
        <v>74.876999999999995</v>
      </c>
      <c r="BF174" s="48">
        <v>75.072000000000003</v>
      </c>
      <c r="BG174" s="48">
        <v>75.268000000000001</v>
      </c>
      <c r="BH174" s="48">
        <v>75.460999999999999</v>
      </c>
      <c r="BI174" s="48">
        <v>75.649000000000001</v>
      </c>
      <c r="BJ174" s="48">
        <v>75.828000000000003</v>
      </c>
      <c r="BK174" s="48">
        <v>75.997</v>
      </c>
      <c r="BL174" s="48">
        <v>76.156000000000006</v>
      </c>
      <c r="BM174" s="55">
        <f t="shared" si="2"/>
        <v>76.156000000000006</v>
      </c>
    </row>
    <row r="175" spans="1:65" x14ac:dyDescent="0.25">
      <c r="A175" s="48" t="s">
        <v>665</v>
      </c>
      <c r="B175" s="48" t="s">
        <v>664</v>
      </c>
      <c r="C175" s="48" t="s">
        <v>745</v>
      </c>
      <c r="D175" s="48" t="s">
        <v>744</v>
      </c>
      <c r="E175" s="48">
        <v>69.893603757090006</v>
      </c>
      <c r="F175" s="48">
        <v>70.368017382405441</v>
      </c>
      <c r="G175" s="48">
        <v>70.232706802047545</v>
      </c>
      <c r="H175" s="48">
        <v>70.050387390724438</v>
      </c>
      <c r="I175" s="48">
        <v>70.313205050154892</v>
      </c>
      <c r="J175" s="48">
        <v>70.366721911772331</v>
      </c>
      <c r="K175" s="48">
        <v>70.378070471914654</v>
      </c>
      <c r="L175" s="48">
        <v>70.714382260896059</v>
      </c>
      <c r="M175" s="48">
        <v>70.176241574104168</v>
      </c>
      <c r="N175" s="48">
        <v>70.694764422440073</v>
      </c>
      <c r="O175" s="48">
        <v>70.985479604996783</v>
      </c>
      <c r="P175" s="48">
        <v>71.291139897117105</v>
      </c>
      <c r="Q175" s="48">
        <v>71.326272617685234</v>
      </c>
      <c r="R175" s="48">
        <v>71.529447307082663</v>
      </c>
      <c r="S175" s="48">
        <v>72.079596820105024</v>
      </c>
      <c r="T175" s="48">
        <v>72.693614927456537</v>
      </c>
      <c r="U175" s="48">
        <v>72.953204323898774</v>
      </c>
      <c r="V175" s="48">
        <v>73.349411152467354</v>
      </c>
      <c r="W175" s="48">
        <v>73.470171066369929</v>
      </c>
      <c r="X175" s="48">
        <v>73.907940753259211</v>
      </c>
      <c r="Y175" s="48">
        <v>73.752430794734181</v>
      </c>
      <c r="Z175" s="48">
        <v>74.151642372768464</v>
      </c>
      <c r="AA175" s="48">
        <v>74.498154714092223</v>
      </c>
      <c r="AB175" s="48">
        <v>74.620261500747972</v>
      </c>
      <c r="AC175" s="48">
        <v>74.725389117781091</v>
      </c>
      <c r="AD175" s="48">
        <v>74.740245034539555</v>
      </c>
      <c r="AE175" s="48">
        <v>74.801379571266395</v>
      </c>
      <c r="AF175" s="48">
        <v>74.958115597836994</v>
      </c>
      <c r="AG175" s="48">
        <v>74.978541615183289</v>
      </c>
      <c r="AH175" s="48">
        <v>75.226298459150698</v>
      </c>
      <c r="AI175" s="48">
        <v>75.435045273317357</v>
      </c>
      <c r="AJ175" s="48">
        <v>75.590618344182559</v>
      </c>
      <c r="AK175" s="48">
        <v>75.826937479524574</v>
      </c>
      <c r="AL175" s="48">
        <v>75.658536656625699</v>
      </c>
      <c r="AM175" s="48">
        <v>75.838641999692967</v>
      </c>
      <c r="AN175" s="48">
        <v>75.86060024628604</v>
      </c>
      <c r="AO175" s="48">
        <v>76.240104850799185</v>
      </c>
      <c r="AP175" s="48">
        <v>76.627193510335786</v>
      </c>
      <c r="AQ175" s="48">
        <v>76.782862223417666</v>
      </c>
      <c r="AR175" s="48">
        <v>76.809131639178659</v>
      </c>
      <c r="AS175" s="48">
        <v>76.881996337777181</v>
      </c>
      <c r="AT175" s="48">
        <v>77.082410040177791</v>
      </c>
      <c r="AU175" s="48">
        <v>77.187818135660919</v>
      </c>
      <c r="AV175" s="48">
        <v>77.302810770575348</v>
      </c>
      <c r="AW175" s="48">
        <v>77.724487976695585</v>
      </c>
      <c r="AX175" s="48">
        <v>77.754082250329262</v>
      </c>
      <c r="AY175" s="48">
        <v>77.949392673503809</v>
      </c>
      <c r="AZ175" s="48">
        <v>78.239548470912069</v>
      </c>
      <c r="BA175" s="48">
        <v>78.300980798572127</v>
      </c>
      <c r="BB175" s="48">
        <v>78.647728269383762</v>
      </c>
      <c r="BC175" s="48">
        <v>78.80945552986438</v>
      </c>
      <c r="BD175" s="48">
        <v>78.920558906804587</v>
      </c>
      <c r="BE175" s="48">
        <v>79.031477989362941</v>
      </c>
      <c r="BF175" s="48">
        <v>79.042210012833053</v>
      </c>
      <c r="BG175" s="48">
        <v>79.138082912282684</v>
      </c>
      <c r="BH175" s="48">
        <v>79.012114325867969</v>
      </c>
      <c r="BI175" s="48">
        <v>78.877334902828949</v>
      </c>
      <c r="BJ175" s="48">
        <v>78.879092460526962</v>
      </c>
      <c r="BK175" s="48">
        <v>78.986791307117343</v>
      </c>
      <c r="BL175" s="48">
        <v>79.123302582981154</v>
      </c>
      <c r="BM175" s="55">
        <f t="shared" si="2"/>
        <v>79.123302582981154</v>
      </c>
    </row>
    <row r="176" spans="1:65" x14ac:dyDescent="0.25">
      <c r="A176" s="48" t="s">
        <v>107</v>
      </c>
      <c r="B176" s="48" t="s">
        <v>400</v>
      </c>
      <c r="C176" s="48" t="s">
        <v>745</v>
      </c>
      <c r="D176" s="48" t="s">
        <v>744</v>
      </c>
      <c r="E176" s="48">
        <v>46.482999999999997</v>
      </c>
      <c r="F176" s="48">
        <v>47.231000000000002</v>
      </c>
      <c r="G176" s="48">
        <v>47.957000000000001</v>
      </c>
      <c r="H176" s="48">
        <v>48.655999999999999</v>
      </c>
      <c r="I176" s="48">
        <v>49.325000000000003</v>
      </c>
      <c r="J176" s="48">
        <v>49.957999999999998</v>
      </c>
      <c r="K176" s="48">
        <v>50.554000000000002</v>
      </c>
      <c r="L176" s="48">
        <v>51.116</v>
      </c>
      <c r="M176" s="48">
        <v>51.65</v>
      </c>
      <c r="N176" s="48">
        <v>52.162999999999997</v>
      </c>
      <c r="O176" s="48">
        <v>52.668999999999997</v>
      </c>
      <c r="P176" s="48">
        <v>53.183999999999997</v>
      </c>
      <c r="Q176" s="48">
        <v>53.713999999999999</v>
      </c>
      <c r="R176" s="48">
        <v>54.262</v>
      </c>
      <c r="S176" s="48">
        <v>54.82</v>
      </c>
      <c r="T176" s="48">
        <v>55.369</v>
      </c>
      <c r="U176" s="48">
        <v>55.881999999999998</v>
      </c>
      <c r="V176" s="48">
        <v>56.338000000000001</v>
      </c>
      <c r="W176" s="48">
        <v>56.731000000000002</v>
      </c>
      <c r="X176" s="48">
        <v>57.067</v>
      </c>
      <c r="Y176" s="48">
        <v>57.374000000000002</v>
      </c>
      <c r="Z176" s="48">
        <v>57.69</v>
      </c>
      <c r="AA176" s="48">
        <v>58.048999999999999</v>
      </c>
      <c r="AB176" s="48">
        <v>58.463999999999999</v>
      </c>
      <c r="AC176" s="48">
        <v>58.933</v>
      </c>
      <c r="AD176" s="48">
        <v>59.451000000000001</v>
      </c>
      <c r="AE176" s="48">
        <v>60.006999999999998</v>
      </c>
      <c r="AF176" s="48">
        <v>60.555999999999997</v>
      </c>
      <c r="AG176" s="48">
        <v>61.043999999999997</v>
      </c>
      <c r="AH176" s="48">
        <v>61.42</v>
      </c>
      <c r="AI176" s="48">
        <v>61.607999999999997</v>
      </c>
      <c r="AJ176" s="48">
        <v>61.530999999999999</v>
      </c>
      <c r="AK176" s="48">
        <v>61.164999999999999</v>
      </c>
      <c r="AL176" s="48">
        <v>60.515999999999998</v>
      </c>
      <c r="AM176" s="48">
        <v>59.609000000000002</v>
      </c>
      <c r="AN176" s="48">
        <v>58.478999999999999</v>
      </c>
      <c r="AO176" s="48">
        <v>57.179000000000002</v>
      </c>
      <c r="AP176" s="48">
        <v>55.805999999999997</v>
      </c>
      <c r="AQ176" s="48">
        <v>54.462000000000003</v>
      </c>
      <c r="AR176" s="48">
        <v>53.231000000000002</v>
      </c>
      <c r="AS176" s="48">
        <v>52.192</v>
      </c>
      <c r="AT176" s="48">
        <v>51.399000000000001</v>
      </c>
      <c r="AU176" s="48">
        <v>50.862000000000002</v>
      </c>
      <c r="AV176" s="48">
        <v>50.588999999999999</v>
      </c>
      <c r="AW176" s="48">
        <v>50.6</v>
      </c>
      <c r="AX176" s="48">
        <v>50.930999999999997</v>
      </c>
      <c r="AY176" s="48">
        <v>51.609000000000002</v>
      </c>
      <c r="AZ176" s="48">
        <v>52.593000000000004</v>
      </c>
      <c r="BA176" s="48">
        <v>53.817</v>
      </c>
      <c r="BB176" s="48">
        <v>55.207000000000001</v>
      </c>
      <c r="BC176" s="48">
        <v>56.664999999999999</v>
      </c>
      <c r="BD176" s="48">
        <v>58.085000000000001</v>
      </c>
      <c r="BE176" s="48">
        <v>59.387</v>
      </c>
      <c r="BF176" s="48">
        <v>60.512999999999998</v>
      </c>
      <c r="BG176" s="48">
        <v>61.424999999999997</v>
      </c>
      <c r="BH176" s="48">
        <v>62.119</v>
      </c>
      <c r="BI176" s="48">
        <v>62.625</v>
      </c>
      <c r="BJ176" s="48">
        <v>63.021000000000001</v>
      </c>
      <c r="BK176" s="48">
        <v>63.372999999999998</v>
      </c>
      <c r="BL176" s="48">
        <v>63.707999999999998</v>
      </c>
      <c r="BM176" s="55">
        <f t="shared" si="2"/>
        <v>63.707999999999998</v>
      </c>
    </row>
    <row r="177" spans="1:65" x14ac:dyDescent="0.25">
      <c r="A177" s="48" t="s">
        <v>235</v>
      </c>
      <c r="B177" s="48" t="s">
        <v>399</v>
      </c>
      <c r="C177" s="48" t="s">
        <v>745</v>
      </c>
      <c r="D177" s="48" t="s">
        <v>744</v>
      </c>
      <c r="E177" s="48">
        <v>58.639024390243911</v>
      </c>
      <c r="F177" s="48">
        <v>59.03902439024391</v>
      </c>
      <c r="G177" s="48">
        <v>59.439024390243908</v>
      </c>
      <c r="H177" s="48">
        <v>59.88780487804879</v>
      </c>
      <c r="I177" s="48">
        <v>60.336585365853665</v>
      </c>
      <c r="J177" s="48">
        <v>60.785365853658547</v>
      </c>
      <c r="K177" s="48">
        <v>61.234146341463422</v>
      </c>
      <c r="L177" s="48">
        <v>61.682926829268297</v>
      </c>
      <c r="M177" s="48">
        <v>62.131707317073179</v>
      </c>
      <c r="N177" s="48">
        <v>62.580487804878054</v>
      </c>
      <c r="O177" s="48">
        <v>63.029268292682936</v>
      </c>
      <c r="P177" s="48">
        <v>63.478048780487811</v>
      </c>
      <c r="Q177" s="48">
        <v>63.926829268292693</v>
      </c>
      <c r="R177" s="48">
        <v>64.37560975609756</v>
      </c>
      <c r="S177" s="48">
        <v>64.824390243902442</v>
      </c>
      <c r="T177" s="48">
        <v>65.273170731707324</v>
      </c>
      <c r="U177" s="48">
        <v>65.721951219512206</v>
      </c>
      <c r="V177" s="48">
        <v>66.170731707317088</v>
      </c>
      <c r="W177" s="48">
        <v>66.303658536585374</v>
      </c>
      <c r="X177" s="48">
        <v>66.436585365853659</v>
      </c>
      <c r="Y177" s="48">
        <v>66.569512195121959</v>
      </c>
      <c r="Z177" s="48">
        <v>66.702439024390259</v>
      </c>
      <c r="AA177" s="48">
        <v>66.919512195121953</v>
      </c>
      <c r="AB177" s="48">
        <v>68.5878048780488</v>
      </c>
      <c r="AC177" s="48">
        <v>68.063414634146355</v>
      </c>
      <c r="AD177" s="48">
        <v>68.765853658536599</v>
      </c>
      <c r="AE177" s="48">
        <v>69.063414634146341</v>
      </c>
      <c r="AF177" s="48">
        <v>69.426829268292678</v>
      </c>
      <c r="AG177" s="48">
        <v>69.453658536585365</v>
      </c>
      <c r="AH177" s="48">
        <v>69.085365853658544</v>
      </c>
      <c r="AI177" s="48">
        <v>70.48536585365855</v>
      </c>
      <c r="AJ177" s="48">
        <v>70.358536585365869</v>
      </c>
      <c r="AK177" s="48">
        <v>71.614634146341473</v>
      </c>
      <c r="AL177" s="48">
        <v>71.656097560975624</v>
      </c>
      <c r="AM177" s="48">
        <v>70.673170731707316</v>
      </c>
      <c r="AN177" s="48">
        <v>72.009756097560981</v>
      </c>
      <c r="AO177" s="48">
        <v>71.997560975609773</v>
      </c>
      <c r="AP177" s="48">
        <v>71.739024390243912</v>
      </c>
      <c r="AQ177" s="48">
        <v>74.375609756097575</v>
      </c>
      <c r="AR177" s="48">
        <v>73.87560975609756</v>
      </c>
      <c r="AS177" s="48">
        <v>75.163414634146349</v>
      </c>
      <c r="AT177" s="48">
        <v>74.831707317073182</v>
      </c>
      <c r="AU177" s="48">
        <v>75.10243902439025</v>
      </c>
      <c r="AV177" s="48">
        <v>75.270731707317083</v>
      </c>
      <c r="AW177" s="48">
        <v>75.470731707317086</v>
      </c>
      <c r="AX177" s="48">
        <v>75.721951219512206</v>
      </c>
      <c r="AY177" s="48">
        <v>76.075609756097563</v>
      </c>
      <c r="AZ177" s="48">
        <v>76.478048780487811</v>
      </c>
      <c r="BA177" s="48">
        <v>76.680487804878055</v>
      </c>
      <c r="BB177" s="48">
        <v>76.980487804878052</v>
      </c>
      <c r="BC177" s="48">
        <v>77.280487804878064</v>
      </c>
      <c r="BD177" s="48">
        <v>76.631707317073193</v>
      </c>
      <c r="BE177" s="48">
        <v>77.078048780487805</v>
      </c>
      <c r="BF177" s="48">
        <v>77.178048780487813</v>
      </c>
      <c r="BG177" s="48">
        <v>77.236585365853671</v>
      </c>
      <c r="BH177" s="48">
        <v>77.280487804878064</v>
      </c>
      <c r="BI177" s="48">
        <v>76.931707317073176</v>
      </c>
      <c r="BJ177" s="48">
        <v>77.539024390243895</v>
      </c>
      <c r="BK177" s="48">
        <v>77.434146341463432</v>
      </c>
      <c r="BL177" s="48">
        <v>77.634146341463421</v>
      </c>
      <c r="BM177" s="55">
        <f t="shared" si="2"/>
        <v>77.634146341463421</v>
      </c>
    </row>
    <row r="178" spans="1:65" x14ac:dyDescent="0.25">
      <c r="A178" s="48" t="s">
        <v>121</v>
      </c>
      <c r="B178" s="48" t="s">
        <v>398</v>
      </c>
      <c r="C178" s="48" t="s">
        <v>745</v>
      </c>
      <c r="D178" s="48" t="s">
        <v>744</v>
      </c>
      <c r="E178" s="48">
        <v>35.052999999999997</v>
      </c>
      <c r="F178" s="48">
        <v>35.140999999999998</v>
      </c>
      <c r="G178" s="48">
        <v>35.222999999999999</v>
      </c>
      <c r="H178" s="48">
        <v>35.298000000000002</v>
      </c>
      <c r="I178" s="48">
        <v>35.368000000000002</v>
      </c>
      <c r="J178" s="48">
        <v>35.435000000000002</v>
      </c>
      <c r="K178" s="48">
        <v>35.500999999999998</v>
      </c>
      <c r="L178" s="48">
        <v>35.573</v>
      </c>
      <c r="M178" s="48">
        <v>35.658000000000001</v>
      </c>
      <c r="N178" s="48">
        <v>35.76</v>
      </c>
      <c r="O178" s="48">
        <v>35.883000000000003</v>
      </c>
      <c r="P178" s="48">
        <v>36.030999999999999</v>
      </c>
      <c r="Q178" s="48">
        <v>36.203000000000003</v>
      </c>
      <c r="R178" s="48">
        <v>36.402000000000001</v>
      </c>
      <c r="S178" s="48">
        <v>36.633000000000003</v>
      </c>
      <c r="T178" s="48">
        <v>36.905000000000001</v>
      </c>
      <c r="U178" s="48">
        <v>37.226999999999997</v>
      </c>
      <c r="V178" s="48">
        <v>37.6</v>
      </c>
      <c r="W178" s="48">
        <v>38.020000000000003</v>
      </c>
      <c r="X178" s="48">
        <v>38.479999999999997</v>
      </c>
      <c r="Y178" s="48">
        <v>38.962000000000003</v>
      </c>
      <c r="Z178" s="48">
        <v>39.450000000000003</v>
      </c>
      <c r="AA178" s="48">
        <v>39.927</v>
      </c>
      <c r="AB178" s="48">
        <v>40.384999999999998</v>
      </c>
      <c r="AC178" s="48">
        <v>40.820999999999998</v>
      </c>
      <c r="AD178" s="48">
        <v>41.241</v>
      </c>
      <c r="AE178" s="48">
        <v>41.654000000000003</v>
      </c>
      <c r="AF178" s="48">
        <v>42.079000000000001</v>
      </c>
      <c r="AG178" s="48">
        <v>42.53</v>
      </c>
      <c r="AH178" s="48">
        <v>43.014000000000003</v>
      </c>
      <c r="AI178" s="48">
        <v>43.537999999999997</v>
      </c>
      <c r="AJ178" s="48">
        <v>44.103000000000002</v>
      </c>
      <c r="AK178" s="48">
        <v>44.703000000000003</v>
      </c>
      <c r="AL178" s="48">
        <v>45.33</v>
      </c>
      <c r="AM178" s="48">
        <v>45.978999999999999</v>
      </c>
      <c r="AN178" s="48">
        <v>46.640999999999998</v>
      </c>
      <c r="AO178" s="48">
        <v>47.307000000000002</v>
      </c>
      <c r="AP178" s="48">
        <v>47.97</v>
      </c>
      <c r="AQ178" s="48">
        <v>48.627000000000002</v>
      </c>
      <c r="AR178" s="48">
        <v>49.279000000000003</v>
      </c>
      <c r="AS178" s="48">
        <v>49.927999999999997</v>
      </c>
      <c r="AT178" s="48">
        <v>50.584000000000003</v>
      </c>
      <c r="AU178" s="48">
        <v>51.256</v>
      </c>
      <c r="AV178" s="48">
        <v>51.95</v>
      </c>
      <c r="AW178" s="48">
        <v>52.667999999999999</v>
      </c>
      <c r="AX178" s="48">
        <v>53.411000000000001</v>
      </c>
      <c r="AY178" s="48">
        <v>54.18</v>
      </c>
      <c r="AZ178" s="48">
        <v>54.968000000000004</v>
      </c>
      <c r="BA178" s="48">
        <v>55.764000000000003</v>
      </c>
      <c r="BB178" s="48">
        <v>56.557000000000002</v>
      </c>
      <c r="BC178" s="48">
        <v>57.332999999999998</v>
      </c>
      <c r="BD178" s="48">
        <v>58.081000000000003</v>
      </c>
      <c r="BE178" s="48">
        <v>58.79</v>
      </c>
      <c r="BF178" s="48">
        <v>59.454999999999998</v>
      </c>
      <c r="BG178" s="48">
        <v>60.07</v>
      </c>
      <c r="BH178" s="48">
        <v>60.631</v>
      </c>
      <c r="BI178" s="48">
        <v>61.137</v>
      </c>
      <c r="BJ178" s="48">
        <v>61.598999999999997</v>
      </c>
      <c r="BK178" s="48">
        <v>62.024000000000001</v>
      </c>
      <c r="BL178" s="48">
        <v>62.42</v>
      </c>
      <c r="BM178" s="55">
        <f t="shared" si="2"/>
        <v>62.42</v>
      </c>
    </row>
    <row r="179" spans="1:65" x14ac:dyDescent="0.25">
      <c r="A179" s="48" t="s">
        <v>122</v>
      </c>
      <c r="B179" s="48" t="s">
        <v>397</v>
      </c>
      <c r="C179" s="48" t="s">
        <v>745</v>
      </c>
      <c r="D179" s="48" t="s">
        <v>744</v>
      </c>
      <c r="E179" s="48">
        <v>36.975999999999999</v>
      </c>
      <c r="F179" s="48">
        <v>37.430999999999997</v>
      </c>
      <c r="G179" s="48">
        <v>37.871000000000002</v>
      </c>
      <c r="H179" s="48">
        <v>38.290999999999997</v>
      </c>
      <c r="I179" s="48">
        <v>38.691000000000003</v>
      </c>
      <c r="J179" s="48">
        <v>39.072000000000003</v>
      </c>
      <c r="K179" s="48">
        <v>39.442</v>
      </c>
      <c r="L179" s="48">
        <v>39.808999999999997</v>
      </c>
      <c r="M179" s="48">
        <v>40.183999999999997</v>
      </c>
      <c r="N179" s="48">
        <v>40.569000000000003</v>
      </c>
      <c r="O179" s="48">
        <v>40.970999999999997</v>
      </c>
      <c r="P179" s="48">
        <v>41.392000000000003</v>
      </c>
      <c r="Q179" s="48">
        <v>41.829000000000001</v>
      </c>
      <c r="R179" s="48">
        <v>42.276000000000003</v>
      </c>
      <c r="S179" s="48">
        <v>42.728999999999999</v>
      </c>
      <c r="T179" s="48">
        <v>43.186999999999998</v>
      </c>
      <c r="U179" s="48">
        <v>43.646999999999998</v>
      </c>
      <c r="V179" s="48">
        <v>44.103999999999999</v>
      </c>
      <c r="W179" s="48">
        <v>44.546999999999997</v>
      </c>
      <c r="X179" s="48">
        <v>44.963000000000001</v>
      </c>
      <c r="Y179" s="48">
        <v>45.332999999999998</v>
      </c>
      <c r="Z179" s="48">
        <v>45.637</v>
      </c>
      <c r="AA179" s="48">
        <v>45.866999999999997</v>
      </c>
      <c r="AB179" s="48">
        <v>46.023000000000003</v>
      </c>
      <c r="AC179" s="48">
        <v>46.106000000000002</v>
      </c>
      <c r="AD179" s="48">
        <v>46.127000000000002</v>
      </c>
      <c r="AE179" s="48">
        <v>46.100999999999999</v>
      </c>
      <c r="AF179" s="48">
        <v>46.048000000000002</v>
      </c>
      <c r="AG179" s="48">
        <v>45.99</v>
      </c>
      <c r="AH179" s="48">
        <v>45.939</v>
      </c>
      <c r="AI179" s="48">
        <v>45.9</v>
      </c>
      <c r="AJ179" s="48">
        <v>45.875</v>
      </c>
      <c r="AK179" s="48">
        <v>45.856999999999999</v>
      </c>
      <c r="AL179" s="48">
        <v>45.844999999999999</v>
      </c>
      <c r="AM179" s="48">
        <v>45.843000000000004</v>
      </c>
      <c r="AN179" s="48">
        <v>45.853999999999999</v>
      </c>
      <c r="AO179" s="48">
        <v>45.88</v>
      </c>
      <c r="AP179" s="48">
        <v>45.923000000000002</v>
      </c>
      <c r="AQ179" s="48">
        <v>45.994</v>
      </c>
      <c r="AR179" s="48">
        <v>46.103000000000002</v>
      </c>
      <c r="AS179" s="48">
        <v>46.267000000000003</v>
      </c>
      <c r="AT179" s="48">
        <v>46.51</v>
      </c>
      <c r="AU179" s="48">
        <v>46.835000000000001</v>
      </c>
      <c r="AV179" s="48">
        <v>47.241999999999997</v>
      </c>
      <c r="AW179" s="48">
        <v>47.72</v>
      </c>
      <c r="AX179" s="48">
        <v>48.252000000000002</v>
      </c>
      <c r="AY179" s="48">
        <v>48.811999999999998</v>
      </c>
      <c r="AZ179" s="48">
        <v>49.372999999999998</v>
      </c>
      <c r="BA179" s="48">
        <v>49.912999999999997</v>
      </c>
      <c r="BB179" s="48">
        <v>50.421999999999997</v>
      </c>
      <c r="BC179" s="48">
        <v>50.896000000000001</v>
      </c>
      <c r="BD179" s="48">
        <v>51.345999999999997</v>
      </c>
      <c r="BE179" s="48">
        <v>51.786000000000001</v>
      </c>
      <c r="BF179" s="48">
        <v>52.228000000000002</v>
      </c>
      <c r="BG179" s="48">
        <v>52.671999999999997</v>
      </c>
      <c r="BH179" s="48">
        <v>53.112000000000002</v>
      </c>
      <c r="BI179" s="48">
        <v>53.540999999999997</v>
      </c>
      <c r="BJ179" s="48">
        <v>53.95</v>
      </c>
      <c r="BK179" s="48">
        <v>54.332000000000001</v>
      </c>
      <c r="BL179" s="48">
        <v>54.686999999999998</v>
      </c>
      <c r="BM179" s="55">
        <f t="shared" si="2"/>
        <v>54.686999999999998</v>
      </c>
    </row>
    <row r="180" spans="1:65" x14ac:dyDescent="0.25">
      <c r="A180" s="48" t="s">
        <v>215</v>
      </c>
      <c r="B180" s="48" t="s">
        <v>396</v>
      </c>
      <c r="C180" s="48" t="s">
        <v>745</v>
      </c>
      <c r="D180" s="48" t="s">
        <v>744</v>
      </c>
      <c r="E180" s="48">
        <v>46.997999999999998</v>
      </c>
      <c r="F180" s="48">
        <v>47.636000000000003</v>
      </c>
      <c r="G180" s="48">
        <v>48.277000000000001</v>
      </c>
      <c r="H180" s="48">
        <v>48.92</v>
      </c>
      <c r="I180" s="48">
        <v>49.566000000000003</v>
      </c>
      <c r="J180" s="48">
        <v>50.216000000000001</v>
      </c>
      <c r="K180" s="48">
        <v>50.874000000000002</v>
      </c>
      <c r="L180" s="48">
        <v>51.537999999999997</v>
      </c>
      <c r="M180" s="48">
        <v>52.204999999999998</v>
      </c>
      <c r="N180" s="48">
        <v>52.868000000000002</v>
      </c>
      <c r="O180" s="48">
        <v>53.518999999999998</v>
      </c>
      <c r="P180" s="48">
        <v>54.146999999999998</v>
      </c>
      <c r="Q180" s="48">
        <v>54.744</v>
      </c>
      <c r="R180" s="48">
        <v>55.307000000000002</v>
      </c>
      <c r="S180" s="48">
        <v>55.832999999999998</v>
      </c>
      <c r="T180" s="48">
        <v>56.319000000000003</v>
      </c>
      <c r="U180" s="48">
        <v>56.764000000000003</v>
      </c>
      <c r="V180" s="48">
        <v>57.177</v>
      </c>
      <c r="W180" s="48">
        <v>57.57</v>
      </c>
      <c r="X180" s="48">
        <v>57.954999999999998</v>
      </c>
      <c r="Y180" s="48">
        <v>58.347000000000001</v>
      </c>
      <c r="Z180" s="48">
        <v>58.756999999999998</v>
      </c>
      <c r="AA180" s="48">
        <v>59.195999999999998</v>
      </c>
      <c r="AB180" s="48">
        <v>59.670999999999999</v>
      </c>
      <c r="AC180" s="48">
        <v>60.189</v>
      </c>
      <c r="AD180" s="48">
        <v>60.761000000000003</v>
      </c>
      <c r="AE180" s="48">
        <v>61.393999999999998</v>
      </c>
      <c r="AF180" s="48">
        <v>62.079000000000001</v>
      </c>
      <c r="AG180" s="48">
        <v>62.802999999999997</v>
      </c>
      <c r="AH180" s="48">
        <v>63.548999999999999</v>
      </c>
      <c r="AI180" s="48">
        <v>64.293000000000006</v>
      </c>
      <c r="AJ180" s="48">
        <v>65.010999999999996</v>
      </c>
      <c r="AK180" s="48">
        <v>65.683000000000007</v>
      </c>
      <c r="AL180" s="48">
        <v>66.296999999999997</v>
      </c>
      <c r="AM180" s="48">
        <v>66.849000000000004</v>
      </c>
      <c r="AN180" s="48">
        <v>67.343999999999994</v>
      </c>
      <c r="AO180" s="48">
        <v>67.798000000000002</v>
      </c>
      <c r="AP180" s="48">
        <v>68.233999999999995</v>
      </c>
      <c r="AQ180" s="48">
        <v>68.667000000000002</v>
      </c>
      <c r="AR180" s="48">
        <v>69.099999999999994</v>
      </c>
      <c r="AS180" s="48">
        <v>69.527000000000001</v>
      </c>
      <c r="AT180" s="48">
        <v>69.933999999999997</v>
      </c>
      <c r="AU180" s="48">
        <v>70.308000000000007</v>
      </c>
      <c r="AV180" s="48">
        <v>70.64</v>
      </c>
      <c r="AW180" s="48">
        <v>70.933000000000007</v>
      </c>
      <c r="AX180" s="48">
        <v>71.194999999999993</v>
      </c>
      <c r="AY180" s="48">
        <v>71.436000000000007</v>
      </c>
      <c r="AZ180" s="48">
        <v>71.673000000000002</v>
      </c>
      <c r="BA180" s="48">
        <v>71.915000000000006</v>
      </c>
      <c r="BB180" s="48">
        <v>72.167000000000002</v>
      </c>
      <c r="BC180" s="48">
        <v>72.427999999999997</v>
      </c>
      <c r="BD180" s="48">
        <v>72.691999999999993</v>
      </c>
      <c r="BE180" s="48">
        <v>72.950999999999993</v>
      </c>
      <c r="BF180" s="48">
        <v>73.197000000000003</v>
      </c>
      <c r="BG180" s="48">
        <v>73.429000000000002</v>
      </c>
      <c r="BH180" s="48">
        <v>73.649000000000001</v>
      </c>
      <c r="BI180" s="48">
        <v>73.86</v>
      </c>
      <c r="BJ180" s="48">
        <v>74.067999999999998</v>
      </c>
      <c r="BK180" s="48">
        <v>74.275000000000006</v>
      </c>
      <c r="BL180" s="48">
        <v>74.484999999999999</v>
      </c>
      <c r="BM180" s="55">
        <f t="shared" si="2"/>
        <v>74.484999999999999</v>
      </c>
    </row>
    <row r="181" spans="1:65" x14ac:dyDescent="0.25">
      <c r="A181" s="48" t="s">
        <v>290</v>
      </c>
      <c r="B181" s="48" t="s">
        <v>395</v>
      </c>
      <c r="C181" s="48" t="s">
        <v>745</v>
      </c>
      <c r="D181" s="48" t="s">
        <v>744</v>
      </c>
      <c r="E181" s="48">
        <v>73.392682926829266</v>
      </c>
      <c r="F181" s="48">
        <v>73.652682926829272</v>
      </c>
      <c r="G181" s="48">
        <v>73.323902439024408</v>
      </c>
      <c r="H181" s="48">
        <v>73.337073170731713</v>
      </c>
      <c r="I181" s="48">
        <v>73.704146341463428</v>
      </c>
      <c r="J181" s="48">
        <v>73.568780487804887</v>
      </c>
      <c r="K181" s="48">
        <v>73.512926829268309</v>
      </c>
      <c r="L181" s="48">
        <v>73.804146341463422</v>
      </c>
      <c r="M181" s="48">
        <v>73.612682926829279</v>
      </c>
      <c r="N181" s="48">
        <v>73.539512195121972</v>
      </c>
      <c r="O181" s="48">
        <v>73.585609756097568</v>
      </c>
      <c r="P181" s="48">
        <v>73.809512195121968</v>
      </c>
      <c r="Q181" s="48">
        <v>73.727073170731728</v>
      </c>
      <c r="R181" s="48">
        <v>74.143902439024401</v>
      </c>
      <c r="S181" s="48">
        <v>74.536829268292692</v>
      </c>
      <c r="T181" s="48">
        <v>74.498780487804893</v>
      </c>
      <c r="U181" s="48">
        <v>74.647073170731716</v>
      </c>
      <c r="V181" s="48">
        <v>75.221463414634158</v>
      </c>
      <c r="W181" s="48">
        <v>75.145121951219522</v>
      </c>
      <c r="X181" s="48">
        <v>75.606097560975613</v>
      </c>
      <c r="Y181" s="48">
        <v>75.743170731707323</v>
      </c>
      <c r="Z181" s="48">
        <v>75.934390243902456</v>
      </c>
      <c r="AA181" s="48">
        <v>75.988536585365864</v>
      </c>
      <c r="AB181" s="48">
        <v>76.164146341463422</v>
      </c>
      <c r="AC181" s="48">
        <v>76.233170731707318</v>
      </c>
      <c r="AD181" s="48">
        <v>76.284634146341475</v>
      </c>
      <c r="AE181" s="48">
        <v>76.270487804878059</v>
      </c>
      <c r="AF181" s="48">
        <v>76.70512195121951</v>
      </c>
      <c r="AG181" s="48">
        <v>76.890243902439025</v>
      </c>
      <c r="AH181" s="48">
        <v>76.734146341463429</v>
      </c>
      <c r="AI181" s="48">
        <v>76.878048780487802</v>
      </c>
      <c r="AJ181" s="48">
        <v>77</v>
      </c>
      <c r="AK181" s="48">
        <v>77.217073170731723</v>
      </c>
      <c r="AL181" s="48">
        <v>76.916585365853663</v>
      </c>
      <c r="AM181" s="48">
        <v>77.375121951219512</v>
      </c>
      <c r="AN181" s="48">
        <v>77.404634146341479</v>
      </c>
      <c r="AO181" s="48">
        <v>77.435609756097563</v>
      </c>
      <c r="AP181" s="48">
        <v>77.794390243902441</v>
      </c>
      <c r="AQ181" s="48">
        <v>77.882926829268314</v>
      </c>
      <c r="AR181" s="48">
        <v>77.836585365853665</v>
      </c>
      <c r="AS181" s="48">
        <v>77.987804878048792</v>
      </c>
      <c r="AT181" s="48">
        <v>78.190243902439036</v>
      </c>
      <c r="AU181" s="48">
        <v>78.292682926829272</v>
      </c>
      <c r="AV181" s="48">
        <v>78.492682926829289</v>
      </c>
      <c r="AW181" s="48">
        <v>79.095121951219525</v>
      </c>
      <c r="AX181" s="48">
        <v>79.346341463414646</v>
      </c>
      <c r="AY181" s="48">
        <v>79.697560975609761</v>
      </c>
      <c r="AZ181" s="48">
        <v>80.097560975609753</v>
      </c>
      <c r="BA181" s="48">
        <v>80.251219512195121</v>
      </c>
      <c r="BB181" s="48">
        <v>80.548780487804891</v>
      </c>
      <c r="BC181" s="48">
        <v>80.702439024390245</v>
      </c>
      <c r="BD181" s="48">
        <v>81.2048780487805</v>
      </c>
      <c r="BE181" s="48">
        <v>81.104878048780492</v>
      </c>
      <c r="BF181" s="48">
        <v>81.304878048780495</v>
      </c>
      <c r="BG181" s="48">
        <v>81.707317073170742</v>
      </c>
      <c r="BH181" s="48">
        <v>81.509756097560995</v>
      </c>
      <c r="BI181" s="48">
        <v>81.560975609756099</v>
      </c>
      <c r="BJ181" s="48">
        <v>81.760975609756116</v>
      </c>
      <c r="BK181" s="48">
        <v>81.812195121951234</v>
      </c>
      <c r="BL181" s="48">
        <v>82.012195121951223</v>
      </c>
      <c r="BM181" s="55">
        <f t="shared" si="2"/>
        <v>82.012195121951223</v>
      </c>
    </row>
    <row r="182" spans="1:65" x14ac:dyDescent="0.25">
      <c r="A182" s="48" t="s">
        <v>268</v>
      </c>
      <c r="B182" s="48" t="s">
        <v>394</v>
      </c>
      <c r="C182" s="48" t="s">
        <v>745</v>
      </c>
      <c r="D182" s="48" t="s">
        <v>744</v>
      </c>
      <c r="E182" s="48">
        <v>73.549756097560987</v>
      </c>
      <c r="F182" s="48">
        <v>73.55048780487806</v>
      </c>
      <c r="G182" s="48">
        <v>73.448048780487809</v>
      </c>
      <c r="H182" s="48">
        <v>73.077560975609757</v>
      </c>
      <c r="I182" s="48">
        <v>73.595853658536598</v>
      </c>
      <c r="J182" s="48">
        <v>73.723170731707313</v>
      </c>
      <c r="K182" s="48">
        <v>73.995365853658541</v>
      </c>
      <c r="L182" s="48">
        <v>74.066585365853669</v>
      </c>
      <c r="M182" s="48">
        <v>73.941951219512205</v>
      </c>
      <c r="N182" s="48">
        <v>73.663414634146349</v>
      </c>
      <c r="O182" s="48">
        <v>74.08804878048781</v>
      </c>
      <c r="P182" s="48">
        <v>74.179268292682934</v>
      </c>
      <c r="Q182" s="48">
        <v>74.344634146341463</v>
      </c>
      <c r="R182" s="48">
        <v>74.442195121951215</v>
      </c>
      <c r="S182" s="48">
        <v>74.753658536585377</v>
      </c>
      <c r="T182" s="48">
        <v>74.817560975609751</v>
      </c>
      <c r="U182" s="48">
        <v>75.039512195121958</v>
      </c>
      <c r="V182" s="48">
        <v>75.386829268292686</v>
      </c>
      <c r="W182" s="48">
        <v>75.418536585365857</v>
      </c>
      <c r="X182" s="48">
        <v>75.413902439024397</v>
      </c>
      <c r="Y182" s="48">
        <v>75.671707317073185</v>
      </c>
      <c r="Z182" s="48">
        <v>75.869024390243908</v>
      </c>
      <c r="AA182" s="48">
        <v>76.010975609756116</v>
      </c>
      <c r="AB182" s="48">
        <v>76.066829268292693</v>
      </c>
      <c r="AC182" s="48">
        <v>76.224390243902448</v>
      </c>
      <c r="AD182" s="48">
        <v>75.916829268292688</v>
      </c>
      <c r="AE182" s="48">
        <v>76.241219512195144</v>
      </c>
      <c r="AF182" s="48">
        <v>76.081707317073182</v>
      </c>
      <c r="AG182" s="48">
        <v>76.220487804878061</v>
      </c>
      <c r="AH182" s="48">
        <v>76.500487804878048</v>
      </c>
      <c r="AI182" s="48">
        <v>76.53731707317074</v>
      </c>
      <c r="AJ182" s="48">
        <v>76.980731707317076</v>
      </c>
      <c r="AK182" s="48">
        <v>77.184390243902456</v>
      </c>
      <c r="AL182" s="48">
        <v>77.151707317073175</v>
      </c>
      <c r="AM182" s="48">
        <v>77.689756097560988</v>
      </c>
      <c r="AN182" s="48">
        <v>77.736585365853671</v>
      </c>
      <c r="AO182" s="48">
        <v>78.150487804878068</v>
      </c>
      <c r="AP182" s="48">
        <v>78.142682926829266</v>
      </c>
      <c r="AQ182" s="48">
        <v>78.329268292682926</v>
      </c>
      <c r="AR182" s="48">
        <v>78.282926829268291</v>
      </c>
      <c r="AS182" s="48">
        <v>78.634146341463421</v>
      </c>
      <c r="AT182" s="48">
        <v>78.785365853658533</v>
      </c>
      <c r="AU182" s="48">
        <v>78.987804878048792</v>
      </c>
      <c r="AV182" s="48">
        <v>79.390243902439025</v>
      </c>
      <c r="AW182" s="48">
        <v>79.841463414634163</v>
      </c>
      <c r="AX182" s="48">
        <v>80.041463414634151</v>
      </c>
      <c r="AY182" s="48">
        <v>80.34390243902439</v>
      </c>
      <c r="AZ182" s="48">
        <v>80.395121951219522</v>
      </c>
      <c r="BA182" s="48">
        <v>80.592682926829283</v>
      </c>
      <c r="BB182" s="48">
        <v>80.795121951219514</v>
      </c>
      <c r="BC182" s="48">
        <v>80.997560975609773</v>
      </c>
      <c r="BD182" s="48">
        <v>81.2951219512195</v>
      </c>
      <c r="BE182" s="48">
        <v>81.451219512195138</v>
      </c>
      <c r="BF182" s="48">
        <v>81.751219512195135</v>
      </c>
      <c r="BG182" s="48">
        <v>82.1</v>
      </c>
      <c r="BH182" s="48">
        <v>82.304878048780509</v>
      </c>
      <c r="BI182" s="48">
        <v>82.407317073170745</v>
      </c>
      <c r="BJ182" s="48">
        <v>82.609756097560975</v>
      </c>
      <c r="BK182" s="48">
        <v>82.75853658536586</v>
      </c>
      <c r="BL182" s="48">
        <v>82.907317073170745</v>
      </c>
      <c r="BM182" s="55">
        <f t="shared" si="2"/>
        <v>82.907317073170745</v>
      </c>
    </row>
    <row r="183" spans="1:65" x14ac:dyDescent="0.25">
      <c r="A183" s="48" t="s">
        <v>166</v>
      </c>
      <c r="B183" s="48" t="s">
        <v>393</v>
      </c>
      <c r="C183" s="48" t="s">
        <v>745</v>
      </c>
      <c r="D183" s="48" t="s">
        <v>744</v>
      </c>
      <c r="E183" s="48">
        <v>35.582999999999998</v>
      </c>
      <c r="F183" s="48">
        <v>35.941000000000003</v>
      </c>
      <c r="G183" s="48">
        <v>36.356999999999999</v>
      </c>
      <c r="H183" s="48">
        <v>36.828000000000003</v>
      </c>
      <c r="I183" s="48">
        <v>37.345999999999997</v>
      </c>
      <c r="J183" s="48">
        <v>37.902999999999999</v>
      </c>
      <c r="K183" s="48">
        <v>38.487000000000002</v>
      </c>
      <c r="L183" s="48">
        <v>39.087000000000003</v>
      </c>
      <c r="M183" s="48">
        <v>39.691000000000003</v>
      </c>
      <c r="N183" s="48">
        <v>40.290999999999997</v>
      </c>
      <c r="O183" s="48">
        <v>40.881</v>
      </c>
      <c r="P183" s="48">
        <v>41.457000000000001</v>
      </c>
      <c r="Q183" s="48">
        <v>42.024000000000001</v>
      </c>
      <c r="R183" s="48">
        <v>42.588000000000001</v>
      </c>
      <c r="S183" s="48">
        <v>43.151000000000003</v>
      </c>
      <c r="T183" s="48">
        <v>43.718000000000004</v>
      </c>
      <c r="U183" s="48">
        <v>44.293999999999997</v>
      </c>
      <c r="V183" s="48">
        <v>44.884999999999998</v>
      </c>
      <c r="W183" s="48">
        <v>45.493000000000002</v>
      </c>
      <c r="X183" s="48">
        <v>46.124000000000002</v>
      </c>
      <c r="Y183" s="48">
        <v>46.776000000000003</v>
      </c>
      <c r="Z183" s="48">
        <v>47.45</v>
      </c>
      <c r="AA183" s="48">
        <v>48.142000000000003</v>
      </c>
      <c r="AB183" s="48">
        <v>48.851999999999997</v>
      </c>
      <c r="AC183" s="48">
        <v>49.576999999999998</v>
      </c>
      <c r="AD183" s="48">
        <v>50.323999999999998</v>
      </c>
      <c r="AE183" s="48">
        <v>51.094999999999999</v>
      </c>
      <c r="AF183" s="48">
        <v>51.890999999999998</v>
      </c>
      <c r="AG183" s="48">
        <v>52.712000000000003</v>
      </c>
      <c r="AH183" s="48">
        <v>53.551000000000002</v>
      </c>
      <c r="AI183" s="48">
        <v>54.404000000000003</v>
      </c>
      <c r="AJ183" s="48">
        <v>55.262</v>
      </c>
      <c r="AK183" s="48">
        <v>56.118000000000002</v>
      </c>
      <c r="AL183" s="48">
        <v>56.963999999999999</v>
      </c>
      <c r="AM183" s="48">
        <v>57.792999999999999</v>
      </c>
      <c r="AN183" s="48">
        <v>58.6</v>
      </c>
      <c r="AO183" s="48">
        <v>59.383000000000003</v>
      </c>
      <c r="AP183" s="48">
        <v>60.143999999999998</v>
      </c>
      <c r="AQ183" s="48">
        <v>60.884</v>
      </c>
      <c r="AR183" s="48">
        <v>61.6</v>
      </c>
      <c r="AS183" s="48">
        <v>62.287999999999997</v>
      </c>
      <c r="AT183" s="48">
        <v>62.945</v>
      </c>
      <c r="AU183" s="48">
        <v>63.57</v>
      </c>
      <c r="AV183" s="48">
        <v>64.165000000000006</v>
      </c>
      <c r="AW183" s="48">
        <v>64.728999999999999</v>
      </c>
      <c r="AX183" s="48">
        <v>65.263999999999996</v>
      </c>
      <c r="AY183" s="48">
        <v>65.772999999999996</v>
      </c>
      <c r="AZ183" s="48">
        <v>66.260000000000005</v>
      </c>
      <c r="BA183" s="48">
        <v>66.727000000000004</v>
      </c>
      <c r="BB183" s="48">
        <v>67.177999999999997</v>
      </c>
      <c r="BC183" s="48">
        <v>67.611000000000004</v>
      </c>
      <c r="BD183" s="48">
        <v>68.028000000000006</v>
      </c>
      <c r="BE183" s="48">
        <v>68.426000000000002</v>
      </c>
      <c r="BF183" s="48">
        <v>68.805999999999997</v>
      </c>
      <c r="BG183" s="48">
        <v>69.168000000000006</v>
      </c>
      <c r="BH183" s="48">
        <v>69.515000000000001</v>
      </c>
      <c r="BI183" s="48">
        <v>69.847999999999999</v>
      </c>
      <c r="BJ183" s="48">
        <v>70.168999999999997</v>
      </c>
      <c r="BK183" s="48">
        <v>70.477999999999994</v>
      </c>
      <c r="BL183" s="48">
        <v>70.778000000000006</v>
      </c>
      <c r="BM183" s="55">
        <f t="shared" si="2"/>
        <v>70.778000000000006</v>
      </c>
    </row>
    <row r="184" spans="1:65" x14ac:dyDescent="0.25">
      <c r="A184" s="48" t="s">
        <v>567</v>
      </c>
      <c r="B184" s="48" t="s">
        <v>568</v>
      </c>
      <c r="C184" s="48" t="s">
        <v>745</v>
      </c>
      <c r="D184" s="48" t="s">
        <v>744</v>
      </c>
      <c r="BM184" s="55">
        <f t="shared" si="2"/>
        <v>0</v>
      </c>
    </row>
    <row r="185" spans="1:65" x14ac:dyDescent="0.25">
      <c r="A185" s="48" t="s">
        <v>232</v>
      </c>
      <c r="B185" s="48" t="s">
        <v>392</v>
      </c>
      <c r="C185" s="48" t="s">
        <v>745</v>
      </c>
      <c r="D185" s="48" t="s">
        <v>744</v>
      </c>
      <c r="E185" s="48">
        <v>71.236585365853671</v>
      </c>
      <c r="F185" s="48">
        <v>70.98536585365855</v>
      </c>
      <c r="G185" s="48">
        <v>71.231707317073159</v>
      </c>
      <c r="H185" s="48">
        <v>71.280487804878049</v>
      </c>
      <c r="I185" s="48">
        <v>71.329268292682926</v>
      </c>
      <c r="J185" s="48">
        <v>71.226829268292676</v>
      </c>
      <c r="K185" s="48">
        <v>71.124390243902454</v>
      </c>
      <c r="L185" s="48">
        <v>71.473170731707327</v>
      </c>
      <c r="M185" s="48">
        <v>71.124390243902454</v>
      </c>
      <c r="N185" s="48">
        <v>71.473170731707327</v>
      </c>
      <c r="O185" s="48">
        <v>71.273170731707324</v>
      </c>
      <c r="P185" s="48">
        <v>71.773170731707324</v>
      </c>
      <c r="Q185" s="48">
        <v>71.82926829268294</v>
      </c>
      <c r="R185" s="48">
        <v>71.668292682926847</v>
      </c>
      <c r="S185" s="48">
        <v>71.924390243902437</v>
      </c>
      <c r="T185" s="48">
        <v>72.219512195121965</v>
      </c>
      <c r="U185" s="48">
        <v>72.421951219512209</v>
      </c>
      <c r="V185" s="48">
        <v>72.168292682926833</v>
      </c>
      <c r="W185" s="48">
        <v>73.019512195121962</v>
      </c>
      <c r="X185" s="48">
        <v>73.068292682926852</v>
      </c>
      <c r="Y185" s="48">
        <v>72.82926829268294</v>
      </c>
      <c r="Z185" s="48">
        <v>73.621951219512212</v>
      </c>
      <c r="AA185" s="48">
        <v>73.724390243902434</v>
      </c>
      <c r="AB185" s="48">
        <v>73.775609756097566</v>
      </c>
      <c r="AC185" s="48">
        <v>74.370731707317077</v>
      </c>
      <c r="AD185" s="48">
        <v>73.829268292682926</v>
      </c>
      <c r="AE185" s="48">
        <v>74.121951219512198</v>
      </c>
      <c r="AF185" s="48">
        <v>74.178048780487813</v>
      </c>
      <c r="AG185" s="48">
        <v>74.424390243902437</v>
      </c>
      <c r="AH185" s="48">
        <v>74.824390243902442</v>
      </c>
      <c r="AI185" s="48">
        <v>75.378048780487816</v>
      </c>
      <c r="AJ185" s="48">
        <v>76.031707317073185</v>
      </c>
      <c r="AK185" s="48">
        <v>76.124390243902454</v>
      </c>
      <c r="AL185" s="48">
        <v>76.434146341463418</v>
      </c>
      <c r="AM185" s="48">
        <v>76.8829268292683</v>
      </c>
      <c r="AN185" s="48">
        <v>76.734146341463429</v>
      </c>
      <c r="AO185" s="48">
        <v>76.787804878048803</v>
      </c>
      <c r="AP185" s="48">
        <v>77.334146341463423</v>
      </c>
      <c r="AQ185" s="48">
        <v>78.085365853658544</v>
      </c>
      <c r="AR185" s="48">
        <v>77.890243902439039</v>
      </c>
      <c r="AS185" s="48">
        <v>78.636585365853662</v>
      </c>
      <c r="AT185" s="48">
        <v>78.692682926829278</v>
      </c>
      <c r="AU185" s="48">
        <v>78.846341463414632</v>
      </c>
      <c r="AV185" s="48">
        <v>79.146341463414643</v>
      </c>
      <c r="AW185" s="48">
        <v>79.548780487804876</v>
      </c>
      <c r="AX185" s="48">
        <v>79.851219512195144</v>
      </c>
      <c r="AY185" s="48">
        <v>80.048780487804891</v>
      </c>
      <c r="AZ185" s="48">
        <v>80.151219512195127</v>
      </c>
      <c r="BA185" s="48">
        <v>80.351219512195144</v>
      </c>
      <c r="BB185" s="48">
        <v>80.702439024390245</v>
      </c>
      <c r="BC185" s="48">
        <v>80.702439024390245</v>
      </c>
      <c r="BD185" s="48">
        <v>80.904878048780489</v>
      </c>
      <c r="BE185" s="48">
        <v>81.156097560975624</v>
      </c>
      <c r="BF185" s="48">
        <v>81.407317073170731</v>
      </c>
      <c r="BG185" s="48">
        <v>81.404878048780489</v>
      </c>
      <c r="BH185" s="48">
        <v>81.456829268292694</v>
      </c>
      <c r="BI185" s="48">
        <v>81.612439024390255</v>
      </c>
      <c r="BJ185" s="48">
        <v>81.658536585365866</v>
      </c>
      <c r="BK185" s="48">
        <v>81.858536585365869</v>
      </c>
      <c r="BL185" s="48">
        <v>81.707317073170742</v>
      </c>
      <c r="BM185" s="55">
        <f t="shared" si="2"/>
        <v>81.707317073170742</v>
      </c>
    </row>
    <row r="186" spans="1:65" x14ac:dyDescent="0.25">
      <c r="A186" s="48" t="s">
        <v>663</v>
      </c>
      <c r="B186" s="48" t="s">
        <v>662</v>
      </c>
      <c r="C186" s="48" t="s">
        <v>745</v>
      </c>
      <c r="D186" s="48" t="s">
        <v>744</v>
      </c>
      <c r="E186" s="48">
        <v>67.226094446478001</v>
      </c>
      <c r="F186" s="48">
        <v>67.61717406861105</v>
      </c>
      <c r="G186" s="48">
        <v>67.620310780150575</v>
      </c>
      <c r="H186" s="48">
        <v>67.835442601829371</v>
      </c>
      <c r="I186" s="48">
        <v>68.229751891731354</v>
      </c>
      <c r="J186" s="48">
        <v>68.35099013101707</v>
      </c>
      <c r="K186" s="48">
        <v>68.61876131815427</v>
      </c>
      <c r="L186" s="48">
        <v>68.850395665950472</v>
      </c>
      <c r="M186" s="48">
        <v>68.821102204659681</v>
      </c>
      <c r="N186" s="48">
        <v>69.01623583751676</v>
      </c>
      <c r="O186" s="48">
        <v>69.334177212290314</v>
      </c>
      <c r="P186" s="48">
        <v>69.627443639020271</v>
      </c>
      <c r="Q186" s="48">
        <v>69.92319206556931</v>
      </c>
      <c r="R186" s="48">
        <v>70.117092238802513</v>
      </c>
      <c r="S186" s="48">
        <v>70.53064830663979</v>
      </c>
      <c r="T186" s="48">
        <v>70.879530777014381</v>
      </c>
      <c r="U186" s="48">
        <v>71.1615967794027</v>
      </c>
      <c r="V186" s="48">
        <v>71.528736765493463</v>
      </c>
      <c r="W186" s="48">
        <v>71.713065717360834</v>
      </c>
      <c r="X186" s="48">
        <v>72.057775932965825</v>
      </c>
      <c r="Y186" s="48">
        <v>72.125392205897796</v>
      </c>
      <c r="Z186" s="48">
        <v>72.494811408326981</v>
      </c>
      <c r="AA186" s="48">
        <v>72.841086650549954</v>
      </c>
      <c r="AB186" s="48">
        <v>72.978258003884335</v>
      </c>
      <c r="AC186" s="48">
        <v>73.265494277657666</v>
      </c>
      <c r="AD186" s="48">
        <v>73.413868193523712</v>
      </c>
      <c r="AE186" s="48">
        <v>73.676387038383751</v>
      </c>
      <c r="AF186" s="48">
        <v>73.956036911962073</v>
      </c>
      <c r="AG186" s="48">
        <v>74.104152906943213</v>
      </c>
      <c r="AH186" s="48">
        <v>74.364384734767953</v>
      </c>
      <c r="AI186" s="48">
        <v>74.544737714660656</v>
      </c>
      <c r="AJ186" s="48">
        <v>74.734563105648107</v>
      </c>
      <c r="AK186" s="48">
        <v>75.013295854149689</v>
      </c>
      <c r="AL186" s="48">
        <v>75.123252189023532</v>
      </c>
      <c r="AM186" s="48">
        <v>75.415702057023722</v>
      </c>
      <c r="AN186" s="48">
        <v>75.527768007936103</v>
      </c>
      <c r="AO186" s="48">
        <v>75.899500581933907</v>
      </c>
      <c r="AP186" s="48">
        <v>76.241237750403187</v>
      </c>
      <c r="AQ186" s="48">
        <v>76.456994295650361</v>
      </c>
      <c r="AR186" s="48">
        <v>76.639261321030048</v>
      </c>
      <c r="AS186" s="48">
        <v>76.927255134550336</v>
      </c>
      <c r="AT186" s="48">
        <v>77.234600228791194</v>
      </c>
      <c r="AU186" s="48">
        <v>77.39688553866911</v>
      </c>
      <c r="AV186" s="48">
        <v>77.549034077395433</v>
      </c>
      <c r="AW186" s="48">
        <v>77.943704243827824</v>
      </c>
      <c r="AX186" s="48">
        <v>78.063146538533317</v>
      </c>
      <c r="AY186" s="48">
        <v>78.348881860565044</v>
      </c>
      <c r="AZ186" s="48">
        <v>78.571735599288658</v>
      </c>
      <c r="BA186" s="48">
        <v>78.719927790355911</v>
      </c>
      <c r="BB186" s="48">
        <v>78.976932511551382</v>
      </c>
      <c r="BC186" s="48">
        <v>79.148887141970235</v>
      </c>
      <c r="BD186" s="48">
        <v>79.379885407285713</v>
      </c>
      <c r="BE186" s="48">
        <v>79.497049415311125</v>
      </c>
      <c r="BF186" s="48">
        <v>79.661952286377343</v>
      </c>
      <c r="BG186" s="48">
        <v>79.911852680598955</v>
      </c>
      <c r="BH186" s="48">
        <v>79.811277057460288</v>
      </c>
      <c r="BI186" s="48">
        <v>79.960296959183879</v>
      </c>
      <c r="BJ186" s="48">
        <v>80.004605518348342</v>
      </c>
      <c r="BK186" s="48">
        <v>80.104533709417524</v>
      </c>
      <c r="BL186" s="48">
        <v>80.205089890699156</v>
      </c>
      <c r="BM186" s="55">
        <f t="shared" si="2"/>
        <v>80.205089890699156</v>
      </c>
    </row>
    <row r="187" spans="1:65" x14ac:dyDescent="0.25">
      <c r="A187" s="48" t="s">
        <v>145</v>
      </c>
      <c r="B187" s="48" t="s">
        <v>391</v>
      </c>
      <c r="C187" s="48" t="s">
        <v>745</v>
      </c>
      <c r="D187" s="48" t="s">
        <v>744</v>
      </c>
      <c r="E187" s="48">
        <v>42.671999999999997</v>
      </c>
      <c r="F187" s="48">
        <v>43.499000000000002</v>
      </c>
      <c r="G187" s="48">
        <v>44.311</v>
      </c>
      <c r="H187" s="48">
        <v>45.11</v>
      </c>
      <c r="I187" s="48">
        <v>45.896000000000001</v>
      </c>
      <c r="J187" s="48">
        <v>46.664999999999999</v>
      </c>
      <c r="K187" s="48">
        <v>47.412999999999997</v>
      </c>
      <c r="L187" s="48">
        <v>48.140999999999998</v>
      </c>
      <c r="M187" s="48">
        <v>48.857999999999997</v>
      </c>
      <c r="N187" s="48">
        <v>49.573999999999998</v>
      </c>
      <c r="O187" s="48">
        <v>50.31</v>
      </c>
      <c r="P187" s="48">
        <v>51.087000000000003</v>
      </c>
      <c r="Q187" s="48">
        <v>51.92</v>
      </c>
      <c r="R187" s="48">
        <v>52.811</v>
      </c>
      <c r="S187" s="48">
        <v>53.76</v>
      </c>
      <c r="T187" s="48">
        <v>54.755000000000003</v>
      </c>
      <c r="U187" s="48">
        <v>55.780999999999999</v>
      </c>
      <c r="V187" s="48">
        <v>56.813000000000002</v>
      </c>
      <c r="W187" s="48">
        <v>57.829000000000001</v>
      </c>
      <c r="X187" s="48">
        <v>58.813000000000002</v>
      </c>
      <c r="Y187" s="48">
        <v>59.758000000000003</v>
      </c>
      <c r="Z187" s="48">
        <v>60.658999999999999</v>
      </c>
      <c r="AA187" s="48">
        <v>61.523000000000003</v>
      </c>
      <c r="AB187" s="48">
        <v>62.356000000000002</v>
      </c>
      <c r="AC187" s="48">
        <v>63.152999999999999</v>
      </c>
      <c r="AD187" s="48">
        <v>63.914999999999999</v>
      </c>
      <c r="AE187" s="48">
        <v>64.638000000000005</v>
      </c>
      <c r="AF187" s="48">
        <v>65.323999999999998</v>
      </c>
      <c r="AG187" s="48">
        <v>65.974999999999994</v>
      </c>
      <c r="AH187" s="48">
        <v>66.593000000000004</v>
      </c>
      <c r="AI187" s="48">
        <v>67.180000000000007</v>
      </c>
      <c r="AJ187" s="48">
        <v>67.739000000000004</v>
      </c>
      <c r="AK187" s="48">
        <v>68.272999999999996</v>
      </c>
      <c r="AL187" s="48">
        <v>68.786000000000001</v>
      </c>
      <c r="AM187" s="48">
        <v>69.283000000000001</v>
      </c>
      <c r="AN187" s="48">
        <v>69.77</v>
      </c>
      <c r="AO187" s="48">
        <v>70.25</v>
      </c>
      <c r="AP187" s="48">
        <v>70.725999999999999</v>
      </c>
      <c r="AQ187" s="48">
        <v>71.197000000000003</v>
      </c>
      <c r="AR187" s="48">
        <v>71.664000000000001</v>
      </c>
      <c r="AS187" s="48">
        <v>72.126000000000005</v>
      </c>
      <c r="AT187" s="48">
        <v>72.58</v>
      </c>
      <c r="AU187" s="48">
        <v>73.022000000000006</v>
      </c>
      <c r="AV187" s="48">
        <v>73.447000000000003</v>
      </c>
      <c r="AW187" s="48">
        <v>73.850999999999999</v>
      </c>
      <c r="AX187" s="48">
        <v>74.23</v>
      </c>
      <c r="AY187" s="48">
        <v>74.576999999999998</v>
      </c>
      <c r="AZ187" s="48">
        <v>74.893000000000001</v>
      </c>
      <c r="BA187" s="48">
        <v>75.179000000000002</v>
      </c>
      <c r="BB187" s="48">
        <v>75.44</v>
      </c>
      <c r="BC187" s="48">
        <v>75.682000000000002</v>
      </c>
      <c r="BD187" s="48">
        <v>75.915999999999997</v>
      </c>
      <c r="BE187" s="48">
        <v>76.149000000000001</v>
      </c>
      <c r="BF187" s="48">
        <v>76.388000000000005</v>
      </c>
      <c r="BG187" s="48">
        <v>76.634</v>
      </c>
      <c r="BH187" s="48">
        <v>76.887</v>
      </c>
      <c r="BI187" s="48">
        <v>77.141999999999996</v>
      </c>
      <c r="BJ187" s="48">
        <v>77.393000000000001</v>
      </c>
      <c r="BK187" s="48">
        <v>77.632999999999996</v>
      </c>
      <c r="BL187" s="48">
        <v>77.861000000000004</v>
      </c>
      <c r="BM187" s="55">
        <f t="shared" si="2"/>
        <v>77.861000000000004</v>
      </c>
    </row>
    <row r="188" spans="1:65" x14ac:dyDescent="0.25">
      <c r="A188" s="48" t="s">
        <v>661</v>
      </c>
      <c r="B188" s="48" t="s">
        <v>660</v>
      </c>
      <c r="C188" s="48" t="s">
        <v>745</v>
      </c>
      <c r="D188" s="48" t="s">
        <v>744</v>
      </c>
      <c r="E188" s="48">
        <v>51.414998541157892</v>
      </c>
      <c r="F188" s="48">
        <v>51.86780191152446</v>
      </c>
      <c r="G188" s="48">
        <v>52.309487734801593</v>
      </c>
      <c r="H188" s="48">
        <v>52.715539807606461</v>
      </c>
      <c r="I188" s="48">
        <v>53.126354208891193</v>
      </c>
      <c r="J188" s="48">
        <v>53.513038266239477</v>
      </c>
      <c r="K188" s="48">
        <v>53.860815999837079</v>
      </c>
      <c r="L188" s="48">
        <v>54.213321986665136</v>
      </c>
      <c r="M188" s="48">
        <v>54.559882328402928</v>
      </c>
      <c r="N188" s="48">
        <v>54.902683137174748</v>
      </c>
      <c r="O188" s="48">
        <v>55.258049878001366</v>
      </c>
      <c r="P188" s="48">
        <v>55.603860785888472</v>
      </c>
      <c r="Q188" s="48">
        <v>55.959934014870257</v>
      </c>
      <c r="R188" s="48">
        <v>56.284087462931794</v>
      </c>
      <c r="S188" s="48">
        <v>56.59989321007545</v>
      </c>
      <c r="T188" s="48">
        <v>56.942584175353787</v>
      </c>
      <c r="U188" s="48">
        <v>57.315658522767187</v>
      </c>
      <c r="V188" s="48">
        <v>57.692000836791131</v>
      </c>
      <c r="W188" s="48">
        <v>58.121707796025689</v>
      </c>
      <c r="X188" s="48">
        <v>58.574781265878741</v>
      </c>
      <c r="Y188" s="48">
        <v>59.090263038735259</v>
      </c>
      <c r="Z188" s="48">
        <v>59.55814203703148</v>
      </c>
      <c r="AA188" s="48">
        <v>60.030351996586788</v>
      </c>
      <c r="AB188" s="48">
        <v>60.479520527681309</v>
      </c>
      <c r="AC188" s="48">
        <v>60.862546359114397</v>
      </c>
      <c r="AD188" s="48">
        <v>61.222719506618319</v>
      </c>
      <c r="AE188" s="48">
        <v>61.596842725470566</v>
      </c>
      <c r="AF188" s="48">
        <v>61.892581849224726</v>
      </c>
      <c r="AG188" s="48">
        <v>62.098033299032828</v>
      </c>
      <c r="AH188" s="48">
        <v>62.196156295206634</v>
      </c>
      <c r="AI188" s="48">
        <v>62.223307422598232</v>
      </c>
      <c r="AJ188" s="48">
        <v>62.25160468113846</v>
      </c>
      <c r="AK188" s="48">
        <v>62.14035320713873</v>
      </c>
      <c r="AL188" s="48">
        <v>61.909419060611739</v>
      </c>
      <c r="AM188" s="48">
        <v>61.611989578818374</v>
      </c>
      <c r="AN188" s="48">
        <v>61.425479781218492</v>
      </c>
      <c r="AO188" s="48">
        <v>61.283861112886022</v>
      </c>
      <c r="AP188" s="48">
        <v>60.979726337572615</v>
      </c>
      <c r="AQ188" s="48">
        <v>60.633768237678744</v>
      </c>
      <c r="AR188" s="48">
        <v>60.400576601091572</v>
      </c>
      <c r="AS188" s="48">
        <v>60.245254726989984</v>
      </c>
      <c r="AT188" s="48">
        <v>60.108715277154957</v>
      </c>
      <c r="AU188" s="48">
        <v>60.0995655637089</v>
      </c>
      <c r="AV188" s="48">
        <v>60.209850263193857</v>
      </c>
      <c r="AW188" s="48">
        <v>60.486424110788015</v>
      </c>
      <c r="AX188" s="48">
        <v>60.900232927666693</v>
      </c>
      <c r="AY188" s="48">
        <v>61.40859096496596</v>
      </c>
      <c r="AZ188" s="48">
        <v>62.049033944177125</v>
      </c>
      <c r="BA188" s="48">
        <v>62.779646674055556</v>
      </c>
      <c r="BB188" s="48">
        <v>63.561569643883736</v>
      </c>
      <c r="BC188" s="48">
        <v>64.308843222883027</v>
      </c>
      <c r="BD188" s="48">
        <v>65.020633037635619</v>
      </c>
      <c r="BE188" s="48">
        <v>65.719464816485086</v>
      </c>
      <c r="BF188" s="48">
        <v>66.33312677524998</v>
      </c>
      <c r="BG188" s="48">
        <v>66.891192943891596</v>
      </c>
      <c r="BH188" s="48">
        <v>67.405241069335574</v>
      </c>
      <c r="BI188" s="48">
        <v>67.835600056853323</v>
      </c>
      <c r="BJ188" s="48">
        <v>68.228677259201305</v>
      </c>
      <c r="BK188" s="48">
        <v>68.546813390155734</v>
      </c>
      <c r="BL188" s="48">
        <v>68.821876188103261</v>
      </c>
      <c r="BM188" s="55">
        <f t="shared" si="2"/>
        <v>68.821876188103261</v>
      </c>
    </row>
    <row r="189" spans="1:65" x14ac:dyDescent="0.25">
      <c r="A189" s="48" t="s">
        <v>167</v>
      </c>
      <c r="B189" s="48" t="s">
        <v>390</v>
      </c>
      <c r="C189" s="48" t="s">
        <v>745</v>
      </c>
      <c r="D189" s="48" t="s">
        <v>744</v>
      </c>
      <c r="E189" s="48">
        <v>45.298999999999999</v>
      </c>
      <c r="F189" s="48">
        <v>46.197000000000003</v>
      </c>
      <c r="G189" s="48">
        <v>47.058999999999997</v>
      </c>
      <c r="H189" s="48">
        <v>47.884</v>
      </c>
      <c r="I189" s="48">
        <v>48.67</v>
      </c>
      <c r="J189" s="48">
        <v>49.42</v>
      </c>
      <c r="K189" s="48">
        <v>50.134</v>
      </c>
      <c r="L189" s="48">
        <v>50.811999999999998</v>
      </c>
      <c r="M189" s="48">
        <v>51.457000000000001</v>
      </c>
      <c r="N189" s="48">
        <v>52.07</v>
      </c>
      <c r="O189" s="48">
        <v>52.649000000000001</v>
      </c>
      <c r="P189" s="48">
        <v>53.192</v>
      </c>
      <c r="Q189" s="48">
        <v>53.698999999999998</v>
      </c>
      <c r="R189" s="48">
        <v>54.170999999999999</v>
      </c>
      <c r="S189" s="48">
        <v>54.613</v>
      </c>
      <c r="T189" s="48">
        <v>55.027999999999999</v>
      </c>
      <c r="U189" s="48">
        <v>55.420999999999999</v>
      </c>
      <c r="V189" s="48">
        <v>55.795999999999999</v>
      </c>
      <c r="W189" s="48">
        <v>56.158000000000001</v>
      </c>
      <c r="X189" s="48">
        <v>56.512</v>
      </c>
      <c r="Y189" s="48">
        <v>56.86</v>
      </c>
      <c r="Z189" s="48">
        <v>57.206000000000003</v>
      </c>
      <c r="AA189" s="48">
        <v>57.545999999999999</v>
      </c>
      <c r="AB189" s="48">
        <v>57.881999999999998</v>
      </c>
      <c r="AC189" s="48">
        <v>58.213000000000001</v>
      </c>
      <c r="AD189" s="48">
        <v>58.54</v>
      </c>
      <c r="AE189" s="48">
        <v>58.863</v>
      </c>
      <c r="AF189" s="48">
        <v>59.18</v>
      </c>
      <c r="AG189" s="48">
        <v>59.493000000000002</v>
      </c>
      <c r="AH189" s="48">
        <v>59.798999999999999</v>
      </c>
      <c r="AI189" s="48">
        <v>60.1</v>
      </c>
      <c r="AJ189" s="48">
        <v>60.393000000000001</v>
      </c>
      <c r="AK189" s="48">
        <v>60.68</v>
      </c>
      <c r="AL189" s="48">
        <v>60.96</v>
      </c>
      <c r="AM189" s="48">
        <v>61.234999999999999</v>
      </c>
      <c r="AN189" s="48">
        <v>61.505000000000003</v>
      </c>
      <c r="AO189" s="48">
        <v>61.773000000000003</v>
      </c>
      <c r="AP189" s="48">
        <v>62.039000000000001</v>
      </c>
      <c r="AQ189" s="48">
        <v>62.302999999999997</v>
      </c>
      <c r="AR189" s="48">
        <v>62.564</v>
      </c>
      <c r="AS189" s="48">
        <v>62.82</v>
      </c>
      <c r="AT189" s="48">
        <v>63.066000000000003</v>
      </c>
      <c r="AU189" s="48">
        <v>63.3</v>
      </c>
      <c r="AV189" s="48">
        <v>63.521999999999998</v>
      </c>
      <c r="AW189" s="48">
        <v>63.735999999999997</v>
      </c>
      <c r="AX189" s="48">
        <v>63.951000000000001</v>
      </c>
      <c r="AY189" s="48">
        <v>64.176000000000002</v>
      </c>
      <c r="AZ189" s="48">
        <v>64.42</v>
      </c>
      <c r="BA189" s="48">
        <v>64.685000000000002</v>
      </c>
      <c r="BB189" s="48">
        <v>64.968999999999994</v>
      </c>
      <c r="BC189" s="48">
        <v>65.263999999999996</v>
      </c>
      <c r="BD189" s="48">
        <v>65.561999999999998</v>
      </c>
      <c r="BE189" s="48">
        <v>65.849000000000004</v>
      </c>
      <c r="BF189" s="48">
        <v>66.117000000000004</v>
      </c>
      <c r="BG189" s="48">
        <v>66.36</v>
      </c>
      <c r="BH189" s="48">
        <v>66.576999999999998</v>
      </c>
      <c r="BI189" s="48">
        <v>66.77</v>
      </c>
      <c r="BJ189" s="48">
        <v>66.947000000000003</v>
      </c>
      <c r="BK189" s="48">
        <v>67.114000000000004</v>
      </c>
      <c r="BL189" s="48">
        <v>67.272999999999996</v>
      </c>
      <c r="BM189" s="55">
        <f t="shared" si="2"/>
        <v>67.272999999999996</v>
      </c>
    </row>
    <row r="190" spans="1:65" x14ac:dyDescent="0.25">
      <c r="A190" s="48" t="s">
        <v>216</v>
      </c>
      <c r="B190" s="48" t="s">
        <v>389</v>
      </c>
      <c r="C190" s="48" t="s">
        <v>745</v>
      </c>
      <c r="D190" s="48" t="s">
        <v>744</v>
      </c>
      <c r="E190" s="48">
        <v>60.863999999999997</v>
      </c>
      <c r="F190" s="48">
        <v>61.38</v>
      </c>
      <c r="G190" s="48">
        <v>61.88</v>
      </c>
      <c r="H190" s="48">
        <v>62.36</v>
      </c>
      <c r="I190" s="48">
        <v>62.823999999999998</v>
      </c>
      <c r="J190" s="48">
        <v>63.274999999999999</v>
      </c>
      <c r="K190" s="48">
        <v>63.718000000000004</v>
      </c>
      <c r="L190" s="48">
        <v>64.16</v>
      </c>
      <c r="M190" s="48">
        <v>64.606999999999999</v>
      </c>
      <c r="N190" s="48">
        <v>65.063000000000002</v>
      </c>
      <c r="O190" s="48">
        <v>65.531999999999996</v>
      </c>
      <c r="P190" s="48">
        <v>66.018000000000001</v>
      </c>
      <c r="Q190" s="48">
        <v>66.515000000000001</v>
      </c>
      <c r="R190" s="48">
        <v>67.02</v>
      </c>
      <c r="S190" s="48">
        <v>67.527000000000001</v>
      </c>
      <c r="T190" s="48">
        <v>68.027000000000001</v>
      </c>
      <c r="U190" s="48">
        <v>68.513000000000005</v>
      </c>
      <c r="V190" s="48">
        <v>68.975999999999999</v>
      </c>
      <c r="W190" s="48">
        <v>69.412000000000006</v>
      </c>
      <c r="X190" s="48">
        <v>69.817999999999998</v>
      </c>
      <c r="Y190" s="48">
        <v>70.191999999999993</v>
      </c>
      <c r="Z190" s="48">
        <v>70.537000000000006</v>
      </c>
      <c r="AA190" s="48">
        <v>70.858000000000004</v>
      </c>
      <c r="AB190" s="48">
        <v>71.162999999999997</v>
      </c>
      <c r="AC190" s="48">
        <v>71.453000000000003</v>
      </c>
      <c r="AD190" s="48">
        <v>71.731999999999999</v>
      </c>
      <c r="AE190" s="48">
        <v>72</v>
      </c>
      <c r="AF190" s="48">
        <v>72.257000000000005</v>
      </c>
      <c r="AG190" s="48">
        <v>72.506</v>
      </c>
      <c r="AH190" s="48">
        <v>72.747</v>
      </c>
      <c r="AI190" s="48">
        <v>72.981999999999999</v>
      </c>
      <c r="AJ190" s="48">
        <v>73.212000000000003</v>
      </c>
      <c r="AK190" s="48">
        <v>73.438999999999993</v>
      </c>
      <c r="AL190" s="48">
        <v>73.661000000000001</v>
      </c>
      <c r="AM190" s="48">
        <v>73.879000000000005</v>
      </c>
      <c r="AN190" s="48">
        <v>74.091999999999999</v>
      </c>
      <c r="AO190" s="48">
        <v>74.3</v>
      </c>
      <c r="AP190" s="48">
        <v>74.5</v>
      </c>
      <c r="AQ190" s="48">
        <v>74.694000000000003</v>
      </c>
      <c r="AR190" s="48">
        <v>74.881</v>
      </c>
      <c r="AS190" s="48">
        <v>75.06</v>
      </c>
      <c r="AT190" s="48">
        <v>75.233000000000004</v>
      </c>
      <c r="AU190" s="48">
        <v>75.400999999999996</v>
      </c>
      <c r="AV190" s="48">
        <v>75.564999999999998</v>
      </c>
      <c r="AW190" s="48">
        <v>75.727999999999994</v>
      </c>
      <c r="AX190" s="48">
        <v>75.891999999999996</v>
      </c>
      <c r="AY190" s="48">
        <v>76.06</v>
      </c>
      <c r="AZ190" s="48">
        <v>76.233999999999995</v>
      </c>
      <c r="BA190" s="48">
        <v>76.414000000000001</v>
      </c>
      <c r="BB190" s="48">
        <v>76.599999999999994</v>
      </c>
      <c r="BC190" s="48">
        <v>76.792000000000002</v>
      </c>
      <c r="BD190" s="48">
        <v>76.989000000000004</v>
      </c>
      <c r="BE190" s="48">
        <v>77.188000000000002</v>
      </c>
      <c r="BF190" s="48">
        <v>77.385999999999996</v>
      </c>
      <c r="BG190" s="48">
        <v>77.582999999999998</v>
      </c>
      <c r="BH190" s="48">
        <v>77.775999999999996</v>
      </c>
      <c r="BI190" s="48">
        <v>77.963999999999999</v>
      </c>
      <c r="BJ190" s="48">
        <v>78.149000000000001</v>
      </c>
      <c r="BK190" s="48">
        <v>78.328999999999994</v>
      </c>
      <c r="BL190" s="48">
        <v>78.506</v>
      </c>
      <c r="BM190" s="55">
        <f t="shared" si="2"/>
        <v>78.506</v>
      </c>
    </row>
    <row r="191" spans="1:65" x14ac:dyDescent="0.25">
      <c r="A191" s="48" t="s">
        <v>227</v>
      </c>
      <c r="B191" s="48" t="s">
        <v>388</v>
      </c>
      <c r="C191" s="48" t="s">
        <v>745</v>
      </c>
      <c r="D191" s="48" t="s">
        <v>744</v>
      </c>
      <c r="E191" s="48">
        <v>48.012</v>
      </c>
      <c r="F191" s="48">
        <v>48.628</v>
      </c>
      <c r="G191" s="48">
        <v>49.223999999999997</v>
      </c>
      <c r="H191" s="48">
        <v>49.792000000000002</v>
      </c>
      <c r="I191" s="48">
        <v>50.334000000000003</v>
      </c>
      <c r="J191" s="48">
        <v>50.872</v>
      </c>
      <c r="K191" s="48">
        <v>51.432000000000002</v>
      </c>
      <c r="L191" s="48">
        <v>52.037999999999997</v>
      </c>
      <c r="M191" s="48">
        <v>52.701999999999998</v>
      </c>
      <c r="N191" s="48">
        <v>53.42</v>
      </c>
      <c r="O191" s="48">
        <v>54.173999999999999</v>
      </c>
      <c r="P191" s="48">
        <v>54.935000000000002</v>
      </c>
      <c r="Q191" s="48">
        <v>55.670999999999999</v>
      </c>
      <c r="R191" s="48">
        <v>56.36</v>
      </c>
      <c r="S191" s="48">
        <v>56.994</v>
      </c>
      <c r="T191" s="48">
        <v>57.575000000000003</v>
      </c>
      <c r="U191" s="48">
        <v>58.113999999999997</v>
      </c>
      <c r="V191" s="48">
        <v>58.636000000000003</v>
      </c>
      <c r="W191" s="48">
        <v>59.158000000000001</v>
      </c>
      <c r="X191" s="48">
        <v>59.691000000000003</v>
      </c>
      <c r="Y191" s="48">
        <v>60.24</v>
      </c>
      <c r="Z191" s="48">
        <v>60.804000000000002</v>
      </c>
      <c r="AA191" s="48">
        <v>61.378</v>
      </c>
      <c r="AB191" s="48">
        <v>61.957999999999998</v>
      </c>
      <c r="AC191" s="48">
        <v>62.542000000000002</v>
      </c>
      <c r="AD191" s="48">
        <v>63.131999999999998</v>
      </c>
      <c r="AE191" s="48">
        <v>63.731000000000002</v>
      </c>
      <c r="AF191" s="48">
        <v>64.337999999999994</v>
      </c>
      <c r="AG191" s="48">
        <v>64.948999999999998</v>
      </c>
      <c r="AH191" s="48">
        <v>65.56</v>
      </c>
      <c r="AI191" s="48">
        <v>66.165000000000006</v>
      </c>
      <c r="AJ191" s="48">
        <v>66.757000000000005</v>
      </c>
      <c r="AK191" s="48">
        <v>67.33</v>
      </c>
      <c r="AL191" s="48">
        <v>67.88</v>
      </c>
      <c r="AM191" s="48">
        <v>68.405000000000001</v>
      </c>
      <c r="AN191" s="48">
        <v>68.903000000000006</v>
      </c>
      <c r="AO191" s="48">
        <v>69.378</v>
      </c>
      <c r="AP191" s="48">
        <v>69.834000000000003</v>
      </c>
      <c r="AQ191" s="48">
        <v>70.274000000000001</v>
      </c>
      <c r="AR191" s="48">
        <v>70.7</v>
      </c>
      <c r="AS191" s="48">
        <v>71.111000000000004</v>
      </c>
      <c r="AT191" s="48">
        <v>71.504999999999995</v>
      </c>
      <c r="AU191" s="48">
        <v>71.882000000000005</v>
      </c>
      <c r="AV191" s="48">
        <v>72.239999999999995</v>
      </c>
      <c r="AW191" s="48">
        <v>72.581000000000003</v>
      </c>
      <c r="AX191" s="48">
        <v>72.908000000000001</v>
      </c>
      <c r="AY191" s="48">
        <v>73.221999999999994</v>
      </c>
      <c r="AZ191" s="48">
        <v>73.528000000000006</v>
      </c>
      <c r="BA191" s="48">
        <v>73.825999999999993</v>
      </c>
      <c r="BB191" s="48">
        <v>74.12</v>
      </c>
      <c r="BC191" s="48">
        <v>74.41</v>
      </c>
      <c r="BD191" s="48">
        <v>74.697000000000003</v>
      </c>
      <c r="BE191" s="48">
        <v>74.980999999999995</v>
      </c>
      <c r="BF191" s="48">
        <v>75.257999999999996</v>
      </c>
      <c r="BG191" s="48">
        <v>75.528999999999996</v>
      </c>
      <c r="BH191" s="48">
        <v>75.792000000000002</v>
      </c>
      <c r="BI191" s="48">
        <v>76.043999999999997</v>
      </c>
      <c r="BJ191" s="48">
        <v>76.286000000000001</v>
      </c>
      <c r="BK191" s="48">
        <v>76.516000000000005</v>
      </c>
      <c r="BL191" s="48">
        <v>76.736000000000004</v>
      </c>
      <c r="BM191" s="55">
        <f t="shared" si="2"/>
        <v>76.736000000000004</v>
      </c>
    </row>
    <row r="192" spans="1:65" x14ac:dyDescent="0.25">
      <c r="A192" s="48" t="s">
        <v>185</v>
      </c>
      <c r="B192" s="48" t="s">
        <v>387</v>
      </c>
      <c r="C192" s="48" t="s">
        <v>745</v>
      </c>
      <c r="D192" s="48" t="s">
        <v>744</v>
      </c>
      <c r="E192" s="48">
        <v>61.104999999999997</v>
      </c>
      <c r="F192" s="48">
        <v>61.509</v>
      </c>
      <c r="G192" s="48">
        <v>61.86</v>
      </c>
      <c r="H192" s="48">
        <v>62.16</v>
      </c>
      <c r="I192" s="48">
        <v>62.411000000000001</v>
      </c>
      <c r="J192" s="48">
        <v>62.618000000000002</v>
      </c>
      <c r="K192" s="48">
        <v>62.783999999999999</v>
      </c>
      <c r="L192" s="48">
        <v>62.914999999999999</v>
      </c>
      <c r="M192" s="48">
        <v>63.017000000000003</v>
      </c>
      <c r="N192" s="48">
        <v>63.097000000000001</v>
      </c>
      <c r="O192" s="48">
        <v>63.155000000000001</v>
      </c>
      <c r="P192" s="48">
        <v>63.19</v>
      </c>
      <c r="Q192" s="48">
        <v>63.201999999999998</v>
      </c>
      <c r="R192" s="48">
        <v>63.197000000000003</v>
      </c>
      <c r="S192" s="48">
        <v>63.185000000000002</v>
      </c>
      <c r="T192" s="48">
        <v>63.183</v>
      </c>
      <c r="U192" s="48">
        <v>63.206000000000003</v>
      </c>
      <c r="V192" s="48">
        <v>63.262999999999998</v>
      </c>
      <c r="W192" s="48">
        <v>63.362000000000002</v>
      </c>
      <c r="X192" s="48">
        <v>63.503</v>
      </c>
      <c r="Y192" s="48">
        <v>63.677</v>
      </c>
      <c r="Z192" s="48">
        <v>63.87</v>
      </c>
      <c r="AA192" s="48">
        <v>64.066999999999993</v>
      </c>
      <c r="AB192" s="48">
        <v>64.260000000000005</v>
      </c>
      <c r="AC192" s="48">
        <v>64.450999999999993</v>
      </c>
      <c r="AD192" s="48">
        <v>64.655000000000001</v>
      </c>
      <c r="AE192" s="48">
        <v>64.894999999999996</v>
      </c>
      <c r="AF192" s="48">
        <v>65.186000000000007</v>
      </c>
      <c r="AG192" s="48">
        <v>65.534000000000006</v>
      </c>
      <c r="AH192" s="48">
        <v>65.933000000000007</v>
      </c>
      <c r="AI192" s="48">
        <v>66.366</v>
      </c>
      <c r="AJ192" s="48">
        <v>66.811000000000007</v>
      </c>
      <c r="AK192" s="48">
        <v>67.239000000000004</v>
      </c>
      <c r="AL192" s="48">
        <v>67.628</v>
      </c>
      <c r="AM192" s="48">
        <v>67.962000000000003</v>
      </c>
      <c r="AN192" s="48">
        <v>68.230999999999995</v>
      </c>
      <c r="AO192" s="48">
        <v>68.430999999999997</v>
      </c>
      <c r="AP192" s="48">
        <v>68.573999999999998</v>
      </c>
      <c r="AQ192" s="48">
        <v>68.674999999999997</v>
      </c>
      <c r="AR192" s="48">
        <v>68.744</v>
      </c>
      <c r="AS192" s="48">
        <v>68.793000000000006</v>
      </c>
      <c r="AT192" s="48">
        <v>68.834999999999994</v>
      </c>
      <c r="AU192" s="48">
        <v>68.88</v>
      </c>
      <c r="AV192" s="48">
        <v>68.936999999999998</v>
      </c>
      <c r="AW192" s="48">
        <v>69.013000000000005</v>
      </c>
      <c r="AX192" s="48">
        <v>69.111999999999995</v>
      </c>
      <c r="AY192" s="48">
        <v>69.233000000000004</v>
      </c>
      <c r="AZ192" s="48">
        <v>69.37</v>
      </c>
      <c r="BA192" s="48">
        <v>69.515000000000001</v>
      </c>
      <c r="BB192" s="48">
        <v>69.667000000000002</v>
      </c>
      <c r="BC192" s="48">
        <v>69.822999999999993</v>
      </c>
      <c r="BD192" s="48">
        <v>69.983999999999995</v>
      </c>
      <c r="BE192" s="48">
        <v>70.149000000000001</v>
      </c>
      <c r="BF192" s="48">
        <v>70.314999999999998</v>
      </c>
      <c r="BG192" s="48">
        <v>70.480999999999995</v>
      </c>
      <c r="BH192" s="48">
        <v>70.644000000000005</v>
      </c>
      <c r="BI192" s="48">
        <v>70.802000000000007</v>
      </c>
      <c r="BJ192" s="48">
        <v>70.951999999999998</v>
      </c>
      <c r="BK192" s="48">
        <v>71.094999999999999</v>
      </c>
      <c r="BL192" s="48">
        <v>71.230999999999995</v>
      </c>
      <c r="BM192" s="55">
        <f t="shared" si="2"/>
        <v>71.230999999999995</v>
      </c>
    </row>
    <row r="193" spans="1:65" x14ac:dyDescent="0.25">
      <c r="A193" s="48" t="s">
        <v>563</v>
      </c>
      <c r="B193" s="48" t="s">
        <v>564</v>
      </c>
      <c r="C193" s="48" t="s">
        <v>745</v>
      </c>
      <c r="D193" s="48" t="s">
        <v>744</v>
      </c>
      <c r="AI193" s="48">
        <v>69.069268292682921</v>
      </c>
      <c r="AN193" s="48">
        <v>71.844634146341463</v>
      </c>
      <c r="AS193" s="48">
        <v>70.493658536585372</v>
      </c>
      <c r="AX193" s="48">
        <v>69.129268292682923</v>
      </c>
      <c r="BM193" s="55">
        <f t="shared" si="2"/>
        <v>0</v>
      </c>
    </row>
    <row r="194" spans="1:65" x14ac:dyDescent="0.25">
      <c r="A194" s="48" t="s">
        <v>236</v>
      </c>
      <c r="B194" s="48" t="s">
        <v>386</v>
      </c>
      <c r="C194" s="48" t="s">
        <v>745</v>
      </c>
      <c r="D194" s="48" t="s">
        <v>744</v>
      </c>
      <c r="E194" s="48">
        <v>38.935000000000002</v>
      </c>
      <c r="F194" s="48">
        <v>39.542000000000002</v>
      </c>
      <c r="G194" s="48">
        <v>40.167000000000002</v>
      </c>
      <c r="H194" s="48">
        <v>40.817</v>
      </c>
      <c r="I194" s="48">
        <v>41.494999999999997</v>
      </c>
      <c r="J194" s="48">
        <v>42.201000000000001</v>
      </c>
      <c r="K194" s="48">
        <v>42.930999999999997</v>
      </c>
      <c r="L194" s="48">
        <v>43.676000000000002</v>
      </c>
      <c r="M194" s="48">
        <v>44.424999999999997</v>
      </c>
      <c r="N194" s="48">
        <v>45.173000000000002</v>
      </c>
      <c r="O194" s="48">
        <v>45.915999999999997</v>
      </c>
      <c r="P194" s="48">
        <v>46.652999999999999</v>
      </c>
      <c r="Q194" s="48">
        <v>47.383000000000003</v>
      </c>
      <c r="R194" s="48">
        <v>48.104999999999997</v>
      </c>
      <c r="S194" s="48">
        <v>48.814999999999998</v>
      </c>
      <c r="T194" s="48">
        <v>49.512</v>
      </c>
      <c r="U194" s="48">
        <v>50.197000000000003</v>
      </c>
      <c r="V194" s="48">
        <v>50.866999999999997</v>
      </c>
      <c r="W194" s="48">
        <v>51.518000000000001</v>
      </c>
      <c r="X194" s="48">
        <v>52.145000000000003</v>
      </c>
      <c r="Y194" s="48">
        <v>52.734999999999999</v>
      </c>
      <c r="Z194" s="48">
        <v>53.276000000000003</v>
      </c>
      <c r="AA194" s="48">
        <v>53.762999999999998</v>
      </c>
      <c r="AB194" s="48">
        <v>54.197000000000003</v>
      </c>
      <c r="AC194" s="48">
        <v>54.581000000000003</v>
      </c>
      <c r="AD194" s="48">
        <v>54.924999999999997</v>
      </c>
      <c r="AE194" s="48">
        <v>55.241999999999997</v>
      </c>
      <c r="AF194" s="48">
        <v>55.548000000000002</v>
      </c>
      <c r="AG194" s="48">
        <v>55.854999999999997</v>
      </c>
      <c r="AH194" s="48">
        <v>56.167999999999999</v>
      </c>
      <c r="AI194" s="48">
        <v>56.491999999999997</v>
      </c>
      <c r="AJ194" s="48">
        <v>56.823</v>
      </c>
      <c r="AK194" s="48">
        <v>57.152000000000001</v>
      </c>
      <c r="AL194" s="48">
        <v>57.472999999999999</v>
      </c>
      <c r="AM194" s="48">
        <v>57.780999999999999</v>
      </c>
      <c r="AN194" s="48">
        <v>58.073</v>
      </c>
      <c r="AO194" s="48">
        <v>58.344000000000001</v>
      </c>
      <c r="AP194" s="48">
        <v>58.594000000000001</v>
      </c>
      <c r="AQ194" s="48">
        <v>58.828000000000003</v>
      </c>
      <c r="AR194" s="48">
        <v>59.048999999999999</v>
      </c>
      <c r="AS194" s="48">
        <v>59.265000000000001</v>
      </c>
      <c r="AT194" s="48">
        <v>59.487000000000002</v>
      </c>
      <c r="AU194" s="48">
        <v>59.722000000000001</v>
      </c>
      <c r="AV194" s="48">
        <v>59.973999999999997</v>
      </c>
      <c r="AW194" s="48">
        <v>60.244999999999997</v>
      </c>
      <c r="AX194" s="48">
        <v>60.533999999999999</v>
      </c>
      <c r="AY194" s="48">
        <v>60.835999999999999</v>
      </c>
      <c r="AZ194" s="48">
        <v>61.140999999999998</v>
      </c>
      <c r="BA194" s="48">
        <v>61.442</v>
      </c>
      <c r="BB194" s="48">
        <v>61.738999999999997</v>
      </c>
      <c r="BC194" s="48">
        <v>62.029000000000003</v>
      </c>
      <c r="BD194" s="48">
        <v>62.316000000000003</v>
      </c>
      <c r="BE194" s="48">
        <v>62.603999999999999</v>
      </c>
      <c r="BF194" s="48">
        <v>62.892000000000003</v>
      </c>
      <c r="BG194" s="48">
        <v>63.180999999999997</v>
      </c>
      <c r="BH194" s="48">
        <v>63.466000000000001</v>
      </c>
      <c r="BI194" s="48">
        <v>63.744</v>
      </c>
      <c r="BJ194" s="48">
        <v>64.010000000000005</v>
      </c>
      <c r="BK194" s="48">
        <v>64.263000000000005</v>
      </c>
      <c r="BL194" s="48">
        <v>64.501000000000005</v>
      </c>
      <c r="BM194" s="55">
        <f t="shared" si="2"/>
        <v>64.501000000000005</v>
      </c>
    </row>
    <row r="195" spans="1:65" x14ac:dyDescent="0.25">
      <c r="A195" s="48" t="s">
        <v>253</v>
      </c>
      <c r="B195" s="48" t="s">
        <v>385</v>
      </c>
      <c r="C195" s="48" t="s">
        <v>745</v>
      </c>
      <c r="D195" s="48" t="s">
        <v>744</v>
      </c>
      <c r="E195" s="48">
        <v>67.680487804878055</v>
      </c>
      <c r="F195" s="48">
        <v>67.778048780487808</v>
      </c>
      <c r="G195" s="48">
        <v>67.426829268292707</v>
      </c>
      <c r="H195" s="48">
        <v>68.375609756097575</v>
      </c>
      <c r="I195" s="48">
        <v>68.629268292682937</v>
      </c>
      <c r="J195" s="48">
        <v>69.42926829268292</v>
      </c>
      <c r="K195" s="48">
        <v>69.826829268292698</v>
      </c>
      <c r="L195" s="48">
        <v>69.424390243902437</v>
      </c>
      <c r="M195" s="48">
        <v>70.219512195121951</v>
      </c>
      <c r="N195" s="48">
        <v>69.719512195121965</v>
      </c>
      <c r="O195" s="48">
        <v>69.868292682926835</v>
      </c>
      <c r="P195" s="48">
        <v>69.612195121951217</v>
      </c>
      <c r="Q195" s="48">
        <v>70.665853658536591</v>
      </c>
      <c r="R195" s="48">
        <v>70.663414634146349</v>
      </c>
      <c r="S195" s="48">
        <v>71.117073170731715</v>
      </c>
      <c r="T195" s="48">
        <v>70.560975609756113</v>
      </c>
      <c r="U195" s="48">
        <v>70.65609756097561</v>
      </c>
      <c r="V195" s="48">
        <v>70.402439024390247</v>
      </c>
      <c r="W195" s="48">
        <v>70.351219512195144</v>
      </c>
      <c r="X195" s="48">
        <v>70.751219512195135</v>
      </c>
      <c r="Y195" s="48">
        <v>70.097560975609753</v>
      </c>
      <c r="Z195" s="48">
        <v>71.051219512195132</v>
      </c>
      <c r="AA195" s="48">
        <v>71.10243902439025</v>
      </c>
      <c r="AB195" s="48">
        <v>71</v>
      </c>
      <c r="AC195" s="48">
        <v>70.8</v>
      </c>
      <c r="AD195" s="48">
        <v>70.548780487804891</v>
      </c>
      <c r="AE195" s="48">
        <v>70.848780487804888</v>
      </c>
      <c r="AF195" s="48">
        <v>70.897560975609764</v>
      </c>
      <c r="AG195" s="48">
        <v>71.331707317073182</v>
      </c>
      <c r="AH195" s="48">
        <v>71.043902439024393</v>
      </c>
      <c r="AI195" s="48">
        <v>70.890243902439025</v>
      </c>
      <c r="AJ195" s="48">
        <v>70.587804878048786</v>
      </c>
      <c r="AK195" s="48">
        <v>71.090243902439042</v>
      </c>
      <c r="AL195" s="48">
        <v>71.595121951219525</v>
      </c>
      <c r="AM195" s="48">
        <v>71.695121951219519</v>
      </c>
      <c r="AN195" s="48">
        <v>71.892682926829266</v>
      </c>
      <c r="AO195" s="48">
        <v>72.246341463414637</v>
      </c>
      <c r="AP195" s="48">
        <v>72.646341463414643</v>
      </c>
      <c r="AQ195" s="48">
        <v>72.997560975609773</v>
      </c>
      <c r="AR195" s="48">
        <v>73.043902439024407</v>
      </c>
      <c r="AS195" s="48">
        <v>73.748780487804879</v>
      </c>
      <c r="AT195" s="48">
        <v>74.2</v>
      </c>
      <c r="AU195" s="48">
        <v>74.497560975609773</v>
      </c>
      <c r="AV195" s="48">
        <v>74.597560975609767</v>
      </c>
      <c r="AW195" s="48">
        <v>74.846341463414646</v>
      </c>
      <c r="AX195" s="48">
        <v>74.995121951219517</v>
      </c>
      <c r="AY195" s="48">
        <v>75.143902439024401</v>
      </c>
      <c r="AZ195" s="48">
        <v>75.243902439024396</v>
      </c>
      <c r="BA195" s="48">
        <v>75.543902439024407</v>
      </c>
      <c r="BB195" s="48">
        <v>75.695121951219519</v>
      </c>
      <c r="BC195" s="48">
        <v>76.246341463414637</v>
      </c>
      <c r="BD195" s="48">
        <v>76.695121951219519</v>
      </c>
      <c r="BE195" s="48">
        <v>76.746341463414637</v>
      </c>
      <c r="BF195" s="48">
        <v>77</v>
      </c>
      <c r="BG195" s="48">
        <v>77.60243902439025</v>
      </c>
      <c r="BH195" s="48">
        <v>77.451219512195124</v>
      </c>
      <c r="BI195" s="48">
        <v>77.851219512195144</v>
      </c>
      <c r="BJ195" s="48">
        <v>77.753658536585377</v>
      </c>
      <c r="BK195" s="48">
        <v>77.60243902439025</v>
      </c>
      <c r="BL195" s="48">
        <v>77.856097560975613</v>
      </c>
      <c r="BM195" s="55">
        <f t="shared" si="2"/>
        <v>77.856097560975613</v>
      </c>
    </row>
    <row r="196" spans="1:65" x14ac:dyDescent="0.25">
      <c r="A196" s="48" t="s">
        <v>659</v>
      </c>
      <c r="B196" s="48" t="s">
        <v>658</v>
      </c>
      <c r="C196" s="48" t="s">
        <v>745</v>
      </c>
      <c r="D196" s="48" t="s">
        <v>744</v>
      </c>
      <c r="E196" s="48">
        <v>39.136100179681932</v>
      </c>
      <c r="F196" s="48">
        <v>39.593335228100976</v>
      </c>
      <c r="G196" s="48">
        <v>40.042788964830144</v>
      </c>
      <c r="H196" s="48">
        <v>40.483826395766243</v>
      </c>
      <c r="I196" s="48">
        <v>40.918223019590194</v>
      </c>
      <c r="J196" s="48">
        <v>41.348241473451473</v>
      </c>
      <c r="K196" s="48">
        <v>41.77858682571263</v>
      </c>
      <c r="L196" s="48">
        <v>42.212220460492574</v>
      </c>
      <c r="M196" s="48">
        <v>42.651827110784865</v>
      </c>
      <c r="N196" s="48">
        <v>43.096426722650179</v>
      </c>
      <c r="O196" s="48">
        <v>43.546897440567712</v>
      </c>
      <c r="P196" s="48">
        <v>44.003238621243447</v>
      </c>
      <c r="Q196" s="48">
        <v>44.462149024056046</v>
      </c>
      <c r="R196" s="48">
        <v>44.919093205596432</v>
      </c>
      <c r="S196" s="48">
        <v>45.370544995583529</v>
      </c>
      <c r="T196" s="48">
        <v>45.811954499676176</v>
      </c>
      <c r="U196" s="48">
        <v>46.238254990943389</v>
      </c>
      <c r="V196" s="48">
        <v>46.646651340465247</v>
      </c>
      <c r="W196" s="48">
        <v>47.034782004918725</v>
      </c>
      <c r="X196" s="48">
        <v>47.401203996805748</v>
      </c>
      <c r="Y196" s="48">
        <v>47.744880206525572</v>
      </c>
      <c r="Z196" s="48">
        <v>48.066437187634399</v>
      </c>
      <c r="AA196" s="48">
        <v>48.366391610962793</v>
      </c>
      <c r="AB196" s="48">
        <v>48.644216495863013</v>
      </c>
      <c r="AC196" s="48">
        <v>48.89652828874847</v>
      </c>
      <c r="AD196" s="48">
        <v>49.118786061054777</v>
      </c>
      <c r="AE196" s="48">
        <v>49.305959259673983</v>
      </c>
      <c r="AF196" s="48">
        <v>49.456208581894032</v>
      </c>
      <c r="AG196" s="48">
        <v>49.572023143413311</v>
      </c>
      <c r="AH196" s="48">
        <v>49.65896896646737</v>
      </c>
      <c r="AI196" s="48">
        <v>49.719353710020087</v>
      </c>
      <c r="AJ196" s="48">
        <v>49.755806380012814</v>
      </c>
      <c r="AK196" s="48">
        <v>49.775001675766987</v>
      </c>
      <c r="AL196" s="48">
        <v>49.787428016097429</v>
      </c>
      <c r="AM196" s="48">
        <v>49.803344716472076</v>
      </c>
      <c r="AN196" s="48">
        <v>49.835190849582283</v>
      </c>
      <c r="AO196" s="48">
        <v>49.896587773356671</v>
      </c>
      <c r="AP196" s="48">
        <v>49.998971655092362</v>
      </c>
      <c r="AQ196" s="48">
        <v>50.154764291415404</v>
      </c>
      <c r="AR196" s="48">
        <v>50.375599355194161</v>
      </c>
      <c r="AS196" s="48">
        <v>50.6737762026223</v>
      </c>
      <c r="AT196" s="48">
        <v>51.058941203032809</v>
      </c>
      <c r="AU196" s="48">
        <v>51.523507218154464</v>
      </c>
      <c r="AV196" s="48">
        <v>52.055075139758586</v>
      </c>
      <c r="AW196" s="48">
        <v>52.64148345558737</v>
      </c>
      <c r="AX196" s="48">
        <v>53.269902199666411</v>
      </c>
      <c r="AY196" s="48">
        <v>53.927440991505001</v>
      </c>
      <c r="AZ196" s="48">
        <v>54.600568265694449</v>
      </c>
      <c r="BA196" s="48">
        <v>55.275984212700344</v>
      </c>
      <c r="BB196" s="48">
        <v>55.943187686946878</v>
      </c>
      <c r="BC196" s="48">
        <v>56.593456320433575</v>
      </c>
      <c r="BD196" s="48">
        <v>57.22415595324329</v>
      </c>
      <c r="BE196" s="48">
        <v>57.835556803997953</v>
      </c>
      <c r="BF196" s="48">
        <v>58.42601984917335</v>
      </c>
      <c r="BG196" s="48">
        <v>58.987781223239288</v>
      </c>
      <c r="BH196" s="48">
        <v>59.511958873195915</v>
      </c>
      <c r="BI196" s="48">
        <v>59.991932249182796</v>
      </c>
      <c r="BJ196" s="48">
        <v>60.427456544340856</v>
      </c>
      <c r="BK196" s="48">
        <v>60.820941996665759</v>
      </c>
      <c r="BL196" s="48">
        <v>61.175978062344456</v>
      </c>
      <c r="BM196" s="55">
        <f t="shared" si="2"/>
        <v>61.175978062344456</v>
      </c>
    </row>
    <row r="197" spans="1:65" x14ac:dyDescent="0.25">
      <c r="A197" s="48" t="s">
        <v>203</v>
      </c>
      <c r="B197" s="48" t="s">
        <v>384</v>
      </c>
      <c r="C197" s="48" t="s">
        <v>745</v>
      </c>
      <c r="D197" s="48" t="s">
        <v>744</v>
      </c>
      <c r="E197" s="48">
        <v>68.719609756097569</v>
      </c>
      <c r="F197" s="48">
        <v>68.943170731707326</v>
      </c>
      <c r="G197" s="48">
        <v>69.145439024390257</v>
      </c>
      <c r="H197" s="48">
        <v>69.356000000000009</v>
      </c>
      <c r="I197" s="48">
        <v>69.59329268292683</v>
      </c>
      <c r="J197" s="48">
        <v>69.870756097560985</v>
      </c>
      <c r="K197" s="48">
        <v>70.186707317073186</v>
      </c>
      <c r="L197" s="48">
        <v>70.523512195121967</v>
      </c>
      <c r="M197" s="48">
        <v>70.864146341463425</v>
      </c>
      <c r="N197" s="48">
        <v>71.202609756097573</v>
      </c>
      <c r="O197" s="48">
        <v>71.535536585365861</v>
      </c>
      <c r="P197" s="48">
        <v>71.859097560975613</v>
      </c>
      <c r="Q197" s="48">
        <v>72.169463414634151</v>
      </c>
      <c r="R197" s="48">
        <v>72.464731707317085</v>
      </c>
      <c r="S197" s="48">
        <v>72.73790243902441</v>
      </c>
      <c r="T197" s="48">
        <v>72.982463414634168</v>
      </c>
      <c r="U197" s="48">
        <v>73.190829268292688</v>
      </c>
      <c r="V197" s="48">
        <v>73.361317073170738</v>
      </c>
      <c r="W197" s="48">
        <v>73.498731707317077</v>
      </c>
      <c r="X197" s="48">
        <v>73.606439024390241</v>
      </c>
      <c r="Y197" s="48">
        <v>73.700243902439027</v>
      </c>
      <c r="Z197" s="48">
        <v>73.797463414634166</v>
      </c>
      <c r="AA197" s="48">
        <v>73.908585365853668</v>
      </c>
      <c r="AB197" s="48">
        <v>74.03663414634147</v>
      </c>
      <c r="AC197" s="48">
        <v>74.177634146341461</v>
      </c>
      <c r="AD197" s="48">
        <v>74.309195121951234</v>
      </c>
      <c r="AE197" s="48">
        <v>74.40039024390245</v>
      </c>
      <c r="AF197" s="48">
        <v>74.430975609756118</v>
      </c>
      <c r="AG197" s="48">
        <v>74.394097560975624</v>
      </c>
      <c r="AH197" s="48">
        <v>74.298951219512205</v>
      </c>
      <c r="AI197" s="48">
        <v>74.169170731707325</v>
      </c>
      <c r="AJ197" s="48">
        <v>74.038804878048794</v>
      </c>
      <c r="AK197" s="48">
        <v>73.946365853658548</v>
      </c>
      <c r="AL197" s="48">
        <v>73.920878048780494</v>
      </c>
      <c r="AM197" s="48">
        <v>73.9769024390244</v>
      </c>
      <c r="AN197" s="48">
        <v>74.124560975609768</v>
      </c>
      <c r="AO197" s="48">
        <v>74.361463414634159</v>
      </c>
      <c r="AP197" s="48">
        <v>74.664048780487818</v>
      </c>
      <c r="AQ197" s="48">
        <v>75.007292682926831</v>
      </c>
      <c r="AR197" s="48">
        <v>75.375487804878048</v>
      </c>
      <c r="AS197" s="48">
        <v>76.689268292682939</v>
      </c>
      <c r="AT197" s="48">
        <v>77.066829268292707</v>
      </c>
      <c r="AU197" s="48">
        <v>77.760487804878053</v>
      </c>
      <c r="AV197" s="48">
        <v>78.071219512195128</v>
      </c>
      <c r="AW197" s="48">
        <v>78.175853658536582</v>
      </c>
      <c r="AX197" s="48">
        <v>78.296097560975625</v>
      </c>
      <c r="AY197" s="48">
        <v>78.416341463414639</v>
      </c>
      <c r="AZ197" s="48">
        <v>78.425853658536596</v>
      </c>
      <c r="BA197" s="48">
        <v>77.962926829268312</v>
      </c>
      <c r="BB197" s="48">
        <v>78.191000000000003</v>
      </c>
      <c r="BC197" s="48">
        <v>78.419097560975615</v>
      </c>
      <c r="BD197" s="48">
        <v>78.640658536585363</v>
      </c>
      <c r="BE197" s="48">
        <v>78.847585365853661</v>
      </c>
      <c r="BF197" s="48">
        <v>79.034341463414634</v>
      </c>
      <c r="BG197" s="48">
        <v>79.202463414634153</v>
      </c>
      <c r="BH197" s="48">
        <v>79.353487804878043</v>
      </c>
      <c r="BI197" s="48">
        <v>79.494975609756096</v>
      </c>
      <c r="BJ197" s="48">
        <v>79.634536585365879</v>
      </c>
      <c r="BK197" s="48">
        <v>79.778195121951228</v>
      </c>
      <c r="BL197" s="48">
        <v>79.928512195121968</v>
      </c>
      <c r="BM197" s="55">
        <f t="shared" ref="BM197:BM260" si="3">BL197</f>
        <v>79.928512195121968</v>
      </c>
    </row>
    <row r="198" spans="1:65" x14ac:dyDescent="0.25">
      <c r="A198" s="48" t="s">
        <v>657</v>
      </c>
      <c r="B198" s="48" t="s">
        <v>383</v>
      </c>
      <c r="C198" s="48" t="s">
        <v>745</v>
      </c>
      <c r="D198" s="48" t="s">
        <v>744</v>
      </c>
      <c r="E198" s="48">
        <v>51.296999999999997</v>
      </c>
      <c r="F198" s="48">
        <v>51.673999999999999</v>
      </c>
      <c r="G198" s="48">
        <v>52.076000000000001</v>
      </c>
      <c r="H198" s="48">
        <v>52.61</v>
      </c>
      <c r="I198" s="48">
        <v>53.335000000000001</v>
      </c>
      <c r="J198" s="48">
        <v>54.264000000000003</v>
      </c>
      <c r="K198" s="48">
        <v>55.356000000000002</v>
      </c>
      <c r="L198" s="48">
        <v>56.506</v>
      </c>
      <c r="M198" s="48">
        <v>57.625</v>
      </c>
      <c r="N198" s="48">
        <v>58.680999999999997</v>
      </c>
      <c r="O198" s="48">
        <v>59.655999999999999</v>
      </c>
      <c r="P198" s="48">
        <v>60.548999999999999</v>
      </c>
      <c r="Q198" s="48">
        <v>61.378999999999998</v>
      </c>
      <c r="R198" s="48">
        <v>62.161000000000001</v>
      </c>
      <c r="S198" s="48">
        <v>62.896000000000001</v>
      </c>
      <c r="T198" s="48">
        <v>63.579000000000001</v>
      </c>
      <c r="U198" s="48">
        <v>64.206000000000003</v>
      </c>
      <c r="V198" s="48">
        <v>64.775999999999996</v>
      </c>
      <c r="W198" s="48">
        <v>65.293999999999997</v>
      </c>
      <c r="X198" s="48">
        <v>65.762</v>
      </c>
      <c r="Y198" s="48">
        <v>66.186000000000007</v>
      </c>
      <c r="Z198" s="48">
        <v>66.570999999999998</v>
      </c>
      <c r="AA198" s="48">
        <v>66.924000000000007</v>
      </c>
      <c r="AB198" s="48">
        <v>67.254999999999995</v>
      </c>
      <c r="AC198" s="48">
        <v>67.569000000000003</v>
      </c>
      <c r="AD198" s="48">
        <v>67.900000000000006</v>
      </c>
      <c r="AE198" s="48">
        <v>68.284000000000006</v>
      </c>
      <c r="AF198" s="48">
        <v>68.718999999999994</v>
      </c>
      <c r="AG198" s="48">
        <v>69.177000000000007</v>
      </c>
      <c r="AH198" s="48">
        <v>69.611000000000004</v>
      </c>
      <c r="AI198" s="48">
        <v>69.896000000000001</v>
      </c>
      <c r="AJ198" s="48">
        <v>69.879000000000005</v>
      </c>
      <c r="AK198" s="48">
        <v>69.492000000000004</v>
      </c>
      <c r="AL198" s="48">
        <v>68.742000000000004</v>
      </c>
      <c r="AM198" s="48">
        <v>67.697999999999993</v>
      </c>
      <c r="AN198" s="48">
        <v>66.537000000000006</v>
      </c>
      <c r="AO198" s="48">
        <v>65.495000000000005</v>
      </c>
      <c r="AP198" s="48">
        <v>64.772000000000006</v>
      </c>
      <c r="AQ198" s="48">
        <v>64.492999999999995</v>
      </c>
      <c r="AR198" s="48">
        <v>64.683999999999997</v>
      </c>
      <c r="AS198" s="48">
        <v>65.268000000000001</v>
      </c>
      <c r="AT198" s="48">
        <v>66.087000000000003</v>
      </c>
      <c r="AU198" s="48">
        <v>66.924999999999997</v>
      </c>
      <c r="AV198" s="48">
        <v>67.614999999999995</v>
      </c>
      <c r="AW198" s="48">
        <v>68.102000000000004</v>
      </c>
      <c r="AX198" s="48">
        <v>68.388999999999996</v>
      </c>
      <c r="AY198" s="48">
        <v>68.540000000000006</v>
      </c>
      <c r="AZ198" s="48">
        <v>68.674999999999997</v>
      </c>
      <c r="BA198" s="48">
        <v>68.884</v>
      </c>
      <c r="BB198" s="48">
        <v>69.185000000000002</v>
      </c>
      <c r="BC198" s="48">
        <v>69.570999999999998</v>
      </c>
      <c r="BD198" s="48">
        <v>70.012</v>
      </c>
      <c r="BE198" s="48">
        <v>70.453999999999994</v>
      </c>
      <c r="BF198" s="48">
        <v>70.852999999999994</v>
      </c>
      <c r="BG198" s="48">
        <v>71.197999999999993</v>
      </c>
      <c r="BH198" s="48">
        <v>71.480999999999995</v>
      </c>
      <c r="BI198" s="48">
        <v>71.710999999999999</v>
      </c>
      <c r="BJ198" s="48">
        <v>71.91</v>
      </c>
      <c r="BK198" s="48">
        <v>72.094999999999999</v>
      </c>
      <c r="BL198" s="48">
        <v>72.274000000000001</v>
      </c>
      <c r="BM198" s="55">
        <f t="shared" si="3"/>
        <v>72.274000000000001</v>
      </c>
    </row>
    <row r="199" spans="1:65" x14ac:dyDescent="0.25">
      <c r="A199" s="48" t="s">
        <v>280</v>
      </c>
      <c r="B199" s="48" t="s">
        <v>382</v>
      </c>
      <c r="C199" s="48" t="s">
        <v>745</v>
      </c>
      <c r="D199" s="48" t="s">
        <v>744</v>
      </c>
      <c r="E199" s="48">
        <v>63.272902439024399</v>
      </c>
      <c r="F199" s="48">
        <v>63.686365853658543</v>
      </c>
      <c r="G199" s="48">
        <v>64.095219512195115</v>
      </c>
      <c r="H199" s="48">
        <v>64.496512195121952</v>
      </c>
      <c r="I199" s="48">
        <v>64.891268292682938</v>
      </c>
      <c r="J199" s="48">
        <v>65.280048780487803</v>
      </c>
      <c r="K199" s="48">
        <v>65.663463414634151</v>
      </c>
      <c r="L199" s="48">
        <v>66.045536585365852</v>
      </c>
      <c r="M199" s="48">
        <v>66.427292682926833</v>
      </c>
      <c r="N199" s="48">
        <v>66.812707317073176</v>
      </c>
      <c r="O199" s="48">
        <v>67.073170731707322</v>
      </c>
      <c r="P199" s="48">
        <v>66.770731707317083</v>
      </c>
      <c r="Q199" s="48">
        <v>68.324390243902442</v>
      </c>
      <c r="R199" s="48">
        <v>67.524390243902445</v>
      </c>
      <c r="S199" s="48">
        <v>68.019512195121962</v>
      </c>
      <c r="T199" s="48">
        <v>68.309756097560978</v>
      </c>
      <c r="U199" s="48">
        <v>68.860975609756096</v>
      </c>
      <c r="V199" s="48">
        <v>70.012195121951223</v>
      </c>
      <c r="W199" s="48">
        <v>70.317073170731717</v>
      </c>
      <c r="X199" s="48">
        <v>71.168292682926847</v>
      </c>
      <c r="Y199" s="48">
        <v>71.214634146341467</v>
      </c>
      <c r="Z199" s="48">
        <v>71.614634146341473</v>
      </c>
      <c r="AA199" s="48">
        <v>72.41463414634147</v>
      </c>
      <c r="AB199" s="48">
        <v>72.265853658536599</v>
      </c>
      <c r="AC199" s="48">
        <v>72.51463414634145</v>
      </c>
      <c r="AD199" s="48">
        <v>72.814634146341476</v>
      </c>
      <c r="AE199" s="48">
        <v>73.265853658536585</v>
      </c>
      <c r="AF199" s="48">
        <v>73.665853658536591</v>
      </c>
      <c r="AG199" s="48">
        <v>73.714634146341467</v>
      </c>
      <c r="AH199" s="48">
        <v>74.265853658536599</v>
      </c>
      <c r="AI199" s="48">
        <v>73.965853658536588</v>
      </c>
      <c r="AJ199" s="48">
        <v>74.014634146341464</v>
      </c>
      <c r="AK199" s="48">
        <v>74.312195121951234</v>
      </c>
      <c r="AL199" s="48">
        <v>74.512195121951223</v>
      </c>
      <c r="AM199" s="48">
        <v>74.91463414634147</v>
      </c>
      <c r="AN199" s="48">
        <v>75.31219512195122</v>
      </c>
      <c r="AO199" s="48">
        <v>75.260975609756116</v>
      </c>
      <c r="AP199" s="48">
        <v>75.412195121951228</v>
      </c>
      <c r="AQ199" s="48">
        <v>75.712195121951225</v>
      </c>
      <c r="AR199" s="48">
        <v>75.963414634146346</v>
      </c>
      <c r="AS199" s="48">
        <v>76.314634146341476</v>
      </c>
      <c r="AT199" s="48">
        <v>76.81463414634149</v>
      </c>
      <c r="AU199" s="48">
        <v>77.065853658536597</v>
      </c>
      <c r="AV199" s="48">
        <v>77.219512195121965</v>
      </c>
      <c r="AW199" s="48">
        <v>77.670731707317088</v>
      </c>
      <c r="AX199" s="48">
        <v>78.070731707317094</v>
      </c>
      <c r="AY199" s="48">
        <v>78.419512195121953</v>
      </c>
      <c r="AZ199" s="48">
        <v>78.321951219512201</v>
      </c>
      <c r="BA199" s="48">
        <v>78.524390243902459</v>
      </c>
      <c r="BB199" s="48">
        <v>78.72682926829269</v>
      </c>
      <c r="BC199" s="48">
        <v>79.026829268292687</v>
      </c>
      <c r="BD199" s="48">
        <v>80.470731707317086</v>
      </c>
      <c r="BE199" s="48">
        <v>80.373170731707319</v>
      </c>
      <c r="BF199" s="48">
        <v>80.721951219512206</v>
      </c>
      <c r="BG199" s="48">
        <v>81.121951219512212</v>
      </c>
      <c r="BH199" s="48">
        <v>81.124390243902454</v>
      </c>
      <c r="BI199" s="48">
        <v>81.124390243902454</v>
      </c>
      <c r="BJ199" s="48">
        <v>81.424390243902451</v>
      </c>
      <c r="BK199" s="48">
        <v>81.324390243902442</v>
      </c>
      <c r="BL199" s="48">
        <v>80.682926829268297</v>
      </c>
      <c r="BM199" s="55">
        <f t="shared" si="3"/>
        <v>80.682926829268297</v>
      </c>
    </row>
    <row r="200" spans="1:65" x14ac:dyDescent="0.25">
      <c r="A200" s="48" t="s">
        <v>226</v>
      </c>
      <c r="B200" s="48" t="s">
        <v>381</v>
      </c>
      <c r="C200" s="48" t="s">
        <v>745</v>
      </c>
      <c r="D200" s="48" t="s">
        <v>744</v>
      </c>
      <c r="E200" s="48">
        <v>63.881</v>
      </c>
      <c r="F200" s="48">
        <v>64.105000000000004</v>
      </c>
      <c r="G200" s="48">
        <v>64.313999999999993</v>
      </c>
      <c r="H200" s="48">
        <v>64.5</v>
      </c>
      <c r="I200" s="48">
        <v>64.659000000000006</v>
      </c>
      <c r="J200" s="48">
        <v>64.793000000000006</v>
      </c>
      <c r="K200" s="48">
        <v>64.908000000000001</v>
      </c>
      <c r="L200" s="48">
        <v>65.015000000000001</v>
      </c>
      <c r="M200" s="48">
        <v>65.123999999999995</v>
      </c>
      <c r="N200" s="48">
        <v>65.241</v>
      </c>
      <c r="O200" s="48">
        <v>65.367999999999995</v>
      </c>
      <c r="P200" s="48">
        <v>65.506</v>
      </c>
      <c r="Q200" s="48">
        <v>65.653000000000006</v>
      </c>
      <c r="R200" s="48">
        <v>65.805999999999997</v>
      </c>
      <c r="S200" s="48">
        <v>65.963999999999999</v>
      </c>
      <c r="T200" s="48">
        <v>66.13</v>
      </c>
      <c r="U200" s="48">
        <v>66.302000000000007</v>
      </c>
      <c r="V200" s="48">
        <v>66.480999999999995</v>
      </c>
      <c r="W200" s="48">
        <v>66.664000000000001</v>
      </c>
      <c r="X200" s="48">
        <v>66.846999999999994</v>
      </c>
      <c r="Y200" s="48">
        <v>67.025999999999996</v>
      </c>
      <c r="Z200" s="48">
        <v>67.191999999999993</v>
      </c>
      <c r="AA200" s="48">
        <v>67.343000000000004</v>
      </c>
      <c r="AB200" s="48">
        <v>67.478999999999999</v>
      </c>
      <c r="AC200" s="48">
        <v>67.602999999999994</v>
      </c>
      <c r="AD200" s="48">
        <v>67.722999999999999</v>
      </c>
      <c r="AE200" s="48">
        <v>67.849999999999994</v>
      </c>
      <c r="AF200" s="48">
        <v>67.992999999999995</v>
      </c>
      <c r="AG200" s="48">
        <v>68.156999999999996</v>
      </c>
      <c r="AH200" s="48">
        <v>68.343000000000004</v>
      </c>
      <c r="AI200" s="48">
        <v>68.545000000000002</v>
      </c>
      <c r="AJ200" s="48">
        <v>68.753</v>
      </c>
      <c r="AK200" s="48">
        <v>68.957999999999998</v>
      </c>
      <c r="AL200" s="48">
        <v>69.152000000000001</v>
      </c>
      <c r="AM200" s="48">
        <v>69.334999999999994</v>
      </c>
      <c r="AN200" s="48">
        <v>69.510999999999996</v>
      </c>
      <c r="AO200" s="48">
        <v>69.69</v>
      </c>
      <c r="AP200" s="48">
        <v>69.88</v>
      </c>
      <c r="AQ200" s="48">
        <v>70.087000000000003</v>
      </c>
      <c r="AR200" s="48">
        <v>70.31</v>
      </c>
      <c r="AS200" s="48">
        <v>70.546000000000006</v>
      </c>
      <c r="AT200" s="48">
        <v>70.786000000000001</v>
      </c>
      <c r="AU200" s="48">
        <v>71.022999999999996</v>
      </c>
      <c r="AV200" s="48">
        <v>71.248999999999995</v>
      </c>
      <c r="AW200" s="48">
        <v>71.463999999999999</v>
      </c>
      <c r="AX200" s="48">
        <v>71.667000000000002</v>
      </c>
      <c r="AY200" s="48">
        <v>71.861999999999995</v>
      </c>
      <c r="AZ200" s="48">
        <v>72.055000000000007</v>
      </c>
      <c r="BA200" s="48">
        <v>72.251000000000005</v>
      </c>
      <c r="BB200" s="48">
        <v>72.45</v>
      </c>
      <c r="BC200" s="48">
        <v>72.653000000000006</v>
      </c>
      <c r="BD200" s="48">
        <v>72.86</v>
      </c>
      <c r="BE200" s="48">
        <v>73.067999999999998</v>
      </c>
      <c r="BF200" s="48">
        <v>73.274000000000001</v>
      </c>
      <c r="BG200" s="48">
        <v>73.472999999999999</v>
      </c>
      <c r="BH200" s="48">
        <v>73.662000000000006</v>
      </c>
      <c r="BI200" s="48">
        <v>73.835999999999999</v>
      </c>
      <c r="BJ200" s="48">
        <v>73.992000000000004</v>
      </c>
      <c r="BK200" s="48">
        <v>74.131</v>
      </c>
      <c r="BL200" s="48">
        <v>74.254000000000005</v>
      </c>
      <c r="BM200" s="55">
        <f t="shared" si="3"/>
        <v>74.254000000000005</v>
      </c>
    </row>
    <row r="201" spans="1:65" x14ac:dyDescent="0.25">
      <c r="A201" s="48" t="s">
        <v>534</v>
      </c>
      <c r="B201" s="48" t="s">
        <v>380</v>
      </c>
      <c r="C201" s="48" t="s">
        <v>745</v>
      </c>
      <c r="D201" s="48" t="s">
        <v>744</v>
      </c>
      <c r="AI201" s="48">
        <v>68.048000000000002</v>
      </c>
      <c r="AJ201" s="48">
        <v>68.433000000000007</v>
      </c>
      <c r="AK201" s="48">
        <v>68.795000000000002</v>
      </c>
      <c r="AL201" s="48">
        <v>69.135000000000005</v>
      </c>
      <c r="AM201" s="48">
        <v>69.454999999999998</v>
      </c>
      <c r="AN201" s="48">
        <v>69.757000000000005</v>
      </c>
      <c r="AO201" s="48">
        <v>70.040999999999997</v>
      </c>
      <c r="AP201" s="48">
        <v>70.308999999999997</v>
      </c>
      <c r="AQ201" s="48">
        <v>70.56</v>
      </c>
      <c r="AR201" s="48">
        <v>70.796999999999997</v>
      </c>
      <c r="AS201" s="48">
        <v>71.022000000000006</v>
      </c>
      <c r="AT201" s="48">
        <v>71.239000000000004</v>
      </c>
      <c r="AU201" s="48">
        <v>71.447000000000003</v>
      </c>
      <c r="AV201" s="48">
        <v>71.647999999999996</v>
      </c>
      <c r="AW201" s="48">
        <v>71.841999999999999</v>
      </c>
      <c r="AX201" s="48">
        <v>72.028000000000006</v>
      </c>
      <c r="AY201" s="48">
        <v>72.203000000000003</v>
      </c>
      <c r="AZ201" s="48">
        <v>72.366</v>
      </c>
      <c r="BA201" s="48">
        <v>72.516999999999996</v>
      </c>
      <c r="BB201" s="48">
        <v>72.656000000000006</v>
      </c>
      <c r="BC201" s="48">
        <v>72.787999999999997</v>
      </c>
      <c r="BD201" s="48">
        <v>72.915000000000006</v>
      </c>
      <c r="BE201" s="48">
        <v>73.040999999999997</v>
      </c>
      <c r="BF201" s="48">
        <v>73.17</v>
      </c>
      <c r="BG201" s="48">
        <v>73.302999999999997</v>
      </c>
      <c r="BH201" s="48">
        <v>73.441999999999993</v>
      </c>
      <c r="BI201" s="48">
        <v>73.588999999999999</v>
      </c>
      <c r="BJ201" s="48">
        <v>73.739999999999995</v>
      </c>
      <c r="BK201" s="48">
        <v>73.894999999999996</v>
      </c>
      <c r="BL201" s="48">
        <v>74.052999999999997</v>
      </c>
      <c r="BM201" s="55">
        <f t="shared" si="3"/>
        <v>74.052999999999997</v>
      </c>
    </row>
    <row r="202" spans="1:65" x14ac:dyDescent="0.25">
      <c r="A202" s="48" t="s">
        <v>656</v>
      </c>
      <c r="B202" s="48" t="s">
        <v>655</v>
      </c>
      <c r="C202" s="48" t="s">
        <v>745</v>
      </c>
      <c r="D202" s="48" t="s">
        <v>744</v>
      </c>
      <c r="E202" s="48">
        <v>56.505576769447948</v>
      </c>
      <c r="F202" s="48">
        <v>56.959217419772003</v>
      </c>
      <c r="G202" s="48">
        <v>57.389469126270072</v>
      </c>
      <c r="H202" s="48">
        <v>57.799530943161606</v>
      </c>
      <c r="I202" s="48">
        <v>58.189914818391806</v>
      </c>
      <c r="J202" s="48">
        <v>58.559766776501675</v>
      </c>
      <c r="K202" s="48">
        <v>58.905210239187596</v>
      </c>
      <c r="L202" s="48">
        <v>59.225627076407932</v>
      </c>
      <c r="M202" s="48">
        <v>59.522068478022021</v>
      </c>
      <c r="N202" s="48">
        <v>59.801113093735175</v>
      </c>
      <c r="O202" s="48">
        <v>60.070207075071735</v>
      </c>
      <c r="P202" s="48">
        <v>60.339393462296286</v>
      </c>
      <c r="Q202" s="48">
        <v>60.615333589928539</v>
      </c>
      <c r="R202" s="48">
        <v>60.902904986257674</v>
      </c>
      <c r="S202" s="48">
        <v>61.204348992105913</v>
      </c>
      <c r="T202" s="48">
        <v>61.519219865613287</v>
      </c>
      <c r="U202" s="48">
        <v>61.844024680835453</v>
      </c>
      <c r="V202" s="48">
        <v>62.17014587727428</v>
      </c>
      <c r="W202" s="48">
        <v>62.491678600378485</v>
      </c>
      <c r="X202" s="48">
        <v>62.803478615685506</v>
      </c>
      <c r="Y202" s="48">
        <v>63.102873975539204</v>
      </c>
      <c r="Z202" s="48">
        <v>63.38967463140964</v>
      </c>
      <c r="AA202" s="48">
        <v>63.663304359716783</v>
      </c>
      <c r="AB202" s="48">
        <v>63.921536475396628</v>
      </c>
      <c r="AC202" s="48">
        <v>64.161704495702395</v>
      </c>
      <c r="AD202" s="48">
        <v>64.377658228824984</v>
      </c>
      <c r="AE202" s="48">
        <v>64.56443843991407</v>
      </c>
      <c r="AF202" s="48">
        <v>64.917738815810367</v>
      </c>
      <c r="AG202" s="48">
        <v>64.853657007681747</v>
      </c>
      <c r="AH202" s="48">
        <v>64.964673988252727</v>
      </c>
      <c r="AI202" s="48">
        <v>65.097300487210049</v>
      </c>
      <c r="AJ202" s="48">
        <v>65.145050673405706</v>
      </c>
      <c r="AK202" s="48">
        <v>65.22765349845892</v>
      </c>
      <c r="AL202" s="48">
        <v>65.315031972465519</v>
      </c>
      <c r="AM202" s="48">
        <v>65.414581881823779</v>
      </c>
      <c r="AN202" s="48">
        <v>65.596316836758461</v>
      </c>
      <c r="AO202" s="48">
        <v>65.686509155332274</v>
      </c>
      <c r="AP202" s="48">
        <v>65.867891687968623</v>
      </c>
      <c r="AQ202" s="48">
        <v>66.076089216374726</v>
      </c>
      <c r="AR202" s="48">
        <v>66.339642147304559</v>
      </c>
      <c r="AS202" s="48">
        <v>66.557142976349382</v>
      </c>
      <c r="AT202" s="48">
        <v>66.798058648205284</v>
      </c>
      <c r="AU202" s="48">
        <v>67.033128367006455</v>
      </c>
      <c r="AV202" s="48">
        <v>67.250155947589178</v>
      </c>
      <c r="AW202" s="48">
        <v>67.445668439418156</v>
      </c>
      <c r="AX202" s="48">
        <v>67.636931059213879</v>
      </c>
      <c r="AY202" s="48">
        <v>67.786141460792763</v>
      </c>
      <c r="AZ202" s="48">
        <v>67.948357336096549</v>
      </c>
      <c r="BA202" s="48">
        <v>68.11680768867113</v>
      </c>
      <c r="BB202" s="48">
        <v>68.295632236800898</v>
      </c>
      <c r="BC202" s="48">
        <v>68.485233847911729</v>
      </c>
      <c r="BD202" s="48">
        <v>68.682985037550537</v>
      </c>
      <c r="BE202" s="48">
        <v>68.882003607834264</v>
      </c>
      <c r="BF202" s="48">
        <v>69.077375953527891</v>
      </c>
      <c r="BG202" s="48">
        <v>69.265539845781433</v>
      </c>
      <c r="BH202" s="48">
        <v>69.44447785640736</v>
      </c>
      <c r="BI202" s="48">
        <v>69.613742046764898</v>
      </c>
      <c r="BJ202" s="48">
        <v>69.774283254728871</v>
      </c>
      <c r="BK202" s="48">
        <v>69.929048799446718</v>
      </c>
      <c r="BL202" s="48">
        <v>70.079731488334986</v>
      </c>
      <c r="BM202" s="55">
        <f t="shared" si="3"/>
        <v>70.079731488334986</v>
      </c>
    </row>
    <row r="203" spans="1:65" x14ac:dyDescent="0.25">
      <c r="A203" s="48" t="s">
        <v>654</v>
      </c>
      <c r="B203" s="48" t="s">
        <v>653</v>
      </c>
      <c r="C203" s="48" t="s">
        <v>745</v>
      </c>
      <c r="D203" s="48" t="s">
        <v>744</v>
      </c>
      <c r="E203" s="48">
        <v>68.814455890465197</v>
      </c>
      <c r="F203" s="48">
        <v>69.219312135401395</v>
      </c>
      <c r="G203" s="48">
        <v>69.220159268236401</v>
      </c>
      <c r="H203" s="48">
        <v>69.422503346203186</v>
      </c>
      <c r="I203" s="48">
        <v>69.827395807986051</v>
      </c>
      <c r="J203" s="48">
        <v>69.913664668597974</v>
      </c>
      <c r="K203" s="48">
        <v>70.157689993951877</v>
      </c>
      <c r="L203" s="48">
        <v>70.399847839836525</v>
      </c>
      <c r="M203" s="48">
        <v>70.323768890686964</v>
      </c>
      <c r="N203" s="48">
        <v>70.519822771707027</v>
      </c>
      <c r="O203" s="48">
        <v>70.833766152891386</v>
      </c>
      <c r="P203" s="48">
        <v>71.112247351905594</v>
      </c>
      <c r="Q203" s="48">
        <v>71.348807566950967</v>
      </c>
      <c r="R203" s="48">
        <v>71.511554935578289</v>
      </c>
      <c r="S203" s="48">
        <v>71.889927455102992</v>
      </c>
      <c r="T203" s="48">
        <v>72.236383803164244</v>
      </c>
      <c r="U203" s="48">
        <v>72.473026755462215</v>
      </c>
      <c r="V203" s="48">
        <v>72.814822874723745</v>
      </c>
      <c r="W203" s="48">
        <v>72.949507957290081</v>
      </c>
      <c r="X203" s="48">
        <v>73.244530281529279</v>
      </c>
      <c r="Y203" s="48">
        <v>73.27548608914573</v>
      </c>
      <c r="Z203" s="48">
        <v>73.59298078123696</v>
      </c>
      <c r="AA203" s="48">
        <v>73.918789199688064</v>
      </c>
      <c r="AB203" s="48">
        <v>74.027525518006556</v>
      </c>
      <c r="AC203" s="48">
        <v>74.317301292722092</v>
      </c>
      <c r="AD203" s="48">
        <v>74.460142275589163</v>
      </c>
      <c r="AE203" s="48">
        <v>74.709646403289469</v>
      </c>
      <c r="AF203" s="48">
        <v>74.997149571587315</v>
      </c>
      <c r="AG203" s="48">
        <v>75.099382528426062</v>
      </c>
      <c r="AH203" s="48">
        <v>75.350118145022691</v>
      </c>
      <c r="AI203" s="48">
        <v>75.479262139940829</v>
      </c>
      <c r="AJ203" s="48">
        <v>75.604709720437256</v>
      </c>
      <c r="AK203" s="48">
        <v>75.80671175693125</v>
      </c>
      <c r="AL203" s="48">
        <v>75.809295006146627</v>
      </c>
      <c r="AM203" s="48">
        <v>76.059342275021038</v>
      </c>
      <c r="AN203" s="48">
        <v>76.075228062551915</v>
      </c>
      <c r="AO203" s="48">
        <v>76.438888911450434</v>
      </c>
      <c r="AP203" s="48">
        <v>76.782583022088843</v>
      </c>
      <c r="AQ203" s="48">
        <v>76.999176416256134</v>
      </c>
      <c r="AR203" s="48">
        <v>77.116412087395474</v>
      </c>
      <c r="AS203" s="48">
        <v>77.355643939783235</v>
      </c>
      <c r="AT203" s="48">
        <v>77.647891271209659</v>
      </c>
      <c r="AU203" s="48">
        <v>77.787238983910783</v>
      </c>
      <c r="AV203" s="48">
        <v>77.914726652738466</v>
      </c>
      <c r="AW203" s="48">
        <v>78.340485340928538</v>
      </c>
      <c r="AX203" s="48">
        <v>78.433321594627003</v>
      </c>
      <c r="AY203" s="48">
        <v>78.758151824915132</v>
      </c>
      <c r="AZ203" s="48">
        <v>79.011820612139886</v>
      </c>
      <c r="BA203" s="48">
        <v>79.154350622507636</v>
      </c>
      <c r="BB203" s="48">
        <v>79.477374565938504</v>
      </c>
      <c r="BC203" s="48">
        <v>79.686081631151708</v>
      </c>
      <c r="BD203" s="48">
        <v>79.952850047535122</v>
      </c>
      <c r="BE203" s="48">
        <v>80.086631742244464</v>
      </c>
      <c r="BF203" s="48">
        <v>80.267921278876628</v>
      </c>
      <c r="BG203" s="48">
        <v>80.52708505379924</v>
      </c>
      <c r="BH203" s="48">
        <v>80.394831923308033</v>
      </c>
      <c r="BI203" s="48">
        <v>80.549003349232592</v>
      </c>
      <c r="BJ203" s="48">
        <v>80.596692427509012</v>
      </c>
      <c r="BK203" s="48">
        <v>80.693488469429113</v>
      </c>
      <c r="BL203" s="48">
        <v>80.794733612257659</v>
      </c>
      <c r="BM203" s="55">
        <f t="shared" si="3"/>
        <v>80.794733612257659</v>
      </c>
    </row>
    <row r="204" spans="1:65" x14ac:dyDescent="0.25">
      <c r="A204" s="48" t="s">
        <v>244</v>
      </c>
      <c r="B204" s="48" t="s">
        <v>379</v>
      </c>
      <c r="C204" s="48" t="s">
        <v>745</v>
      </c>
      <c r="D204" s="48" t="s">
        <v>744</v>
      </c>
      <c r="E204" s="48">
        <v>56.281999999999996</v>
      </c>
      <c r="F204" s="48">
        <v>56.707999999999998</v>
      </c>
      <c r="G204" s="48">
        <v>57.093000000000004</v>
      </c>
      <c r="H204" s="48">
        <v>57.465000000000003</v>
      </c>
      <c r="I204" s="48">
        <v>57.844999999999999</v>
      </c>
      <c r="J204" s="48">
        <v>58.241999999999997</v>
      </c>
      <c r="K204" s="48">
        <v>58.654000000000003</v>
      </c>
      <c r="L204" s="48">
        <v>59.061</v>
      </c>
      <c r="M204" s="48">
        <v>59.451999999999998</v>
      </c>
      <c r="N204" s="48">
        <v>59.826999999999998</v>
      </c>
      <c r="O204" s="48">
        <v>60.183</v>
      </c>
      <c r="P204" s="48">
        <v>60.518000000000001</v>
      </c>
      <c r="Q204" s="48">
        <v>60.835999999999999</v>
      </c>
      <c r="R204" s="48">
        <v>61.149000000000001</v>
      </c>
      <c r="S204" s="48">
        <v>61.469000000000001</v>
      </c>
      <c r="T204" s="48">
        <v>61.823</v>
      </c>
      <c r="U204" s="48">
        <v>62.238999999999997</v>
      </c>
      <c r="V204" s="48">
        <v>62.728000000000002</v>
      </c>
      <c r="W204" s="48">
        <v>63.290999999999997</v>
      </c>
      <c r="X204" s="48">
        <v>63.915999999999997</v>
      </c>
      <c r="Y204" s="48">
        <v>64.575999999999993</v>
      </c>
      <c r="Z204" s="48">
        <v>65.233999999999995</v>
      </c>
      <c r="AA204" s="48">
        <v>65.853999999999999</v>
      </c>
      <c r="AB204" s="48">
        <v>66.406999999999996</v>
      </c>
      <c r="AC204" s="48">
        <v>66.882999999999996</v>
      </c>
      <c r="AD204" s="48">
        <v>67.278000000000006</v>
      </c>
      <c r="AE204" s="48">
        <v>67.603999999999999</v>
      </c>
      <c r="AF204" s="48">
        <v>67.888000000000005</v>
      </c>
      <c r="AG204" s="48">
        <v>68.156000000000006</v>
      </c>
      <c r="AH204" s="48">
        <v>68.424000000000007</v>
      </c>
      <c r="AI204" s="48">
        <v>68.703999999999994</v>
      </c>
      <c r="AJ204" s="48">
        <v>69.007000000000005</v>
      </c>
      <c r="AK204" s="48">
        <v>69.331999999999994</v>
      </c>
      <c r="AL204" s="48">
        <v>69.677999999999997</v>
      </c>
      <c r="AM204" s="48">
        <v>70.043999999999997</v>
      </c>
      <c r="AN204" s="48">
        <v>70.426000000000002</v>
      </c>
      <c r="AO204" s="48">
        <v>70.814999999999998</v>
      </c>
      <c r="AP204" s="48">
        <v>71.201999999999998</v>
      </c>
      <c r="AQ204" s="48">
        <v>71.58</v>
      </c>
      <c r="AR204" s="48">
        <v>71.945999999999998</v>
      </c>
      <c r="AS204" s="48">
        <v>72.302999999999997</v>
      </c>
      <c r="AT204" s="48">
        <v>72.658000000000001</v>
      </c>
      <c r="AU204" s="48">
        <v>73.016999999999996</v>
      </c>
      <c r="AV204" s="48">
        <v>73.382000000000005</v>
      </c>
      <c r="AW204" s="48">
        <v>73.751000000000005</v>
      </c>
      <c r="AX204" s="48">
        <v>74.116</v>
      </c>
      <c r="AY204" s="48">
        <v>74.465999999999994</v>
      </c>
      <c r="AZ204" s="48">
        <v>74.793000000000006</v>
      </c>
      <c r="BA204" s="48">
        <v>75.091999999999999</v>
      </c>
      <c r="BB204" s="48">
        <v>75.363</v>
      </c>
      <c r="BC204" s="48">
        <v>75.611000000000004</v>
      </c>
      <c r="BD204" s="48">
        <v>75.843999999999994</v>
      </c>
      <c r="BE204" s="48">
        <v>76.073999999999998</v>
      </c>
      <c r="BF204" s="48">
        <v>76.307000000000002</v>
      </c>
      <c r="BG204" s="48">
        <v>76.546000000000006</v>
      </c>
      <c r="BH204" s="48">
        <v>76.787000000000006</v>
      </c>
      <c r="BI204" s="48">
        <v>77.024000000000001</v>
      </c>
      <c r="BJ204" s="48">
        <v>77.251000000000005</v>
      </c>
      <c r="BK204" s="48">
        <v>77.462000000000003</v>
      </c>
      <c r="BL204" s="48">
        <v>77.656999999999996</v>
      </c>
      <c r="BM204" s="55">
        <f t="shared" si="3"/>
        <v>77.656999999999996</v>
      </c>
    </row>
    <row r="205" spans="1:65" x14ac:dyDescent="0.25">
      <c r="A205" s="48" t="s">
        <v>146</v>
      </c>
      <c r="B205" s="48" t="s">
        <v>378</v>
      </c>
      <c r="C205" s="48" t="s">
        <v>745</v>
      </c>
      <c r="D205" s="48" t="s">
        <v>744</v>
      </c>
      <c r="E205" s="48">
        <v>61.094000000000001</v>
      </c>
      <c r="F205" s="48">
        <v>61.850999999999999</v>
      </c>
      <c r="G205" s="48">
        <v>62.61</v>
      </c>
      <c r="H205" s="48">
        <v>63.369</v>
      </c>
      <c r="I205" s="48">
        <v>64.123000000000005</v>
      </c>
      <c r="J205" s="48">
        <v>64.866</v>
      </c>
      <c r="K205" s="48">
        <v>65.587999999999994</v>
      </c>
      <c r="L205" s="48">
        <v>66.281999999999996</v>
      </c>
      <c r="M205" s="48">
        <v>66.941999999999993</v>
      </c>
      <c r="N205" s="48">
        <v>67.566999999999993</v>
      </c>
      <c r="O205" s="48">
        <v>68.156000000000006</v>
      </c>
      <c r="P205" s="48">
        <v>68.712999999999994</v>
      </c>
      <c r="Q205" s="48">
        <v>69.245000000000005</v>
      </c>
      <c r="R205" s="48">
        <v>69.757999999999996</v>
      </c>
      <c r="S205" s="48">
        <v>70.254000000000005</v>
      </c>
      <c r="T205" s="48">
        <v>70.733999999999995</v>
      </c>
      <c r="U205" s="48">
        <v>71.197999999999993</v>
      </c>
      <c r="V205" s="48">
        <v>71.644000000000005</v>
      </c>
      <c r="W205" s="48">
        <v>72.072000000000003</v>
      </c>
      <c r="X205" s="48">
        <v>72.48</v>
      </c>
      <c r="Y205" s="48">
        <v>72.869</v>
      </c>
      <c r="Z205" s="48">
        <v>73.239000000000004</v>
      </c>
      <c r="AA205" s="48">
        <v>73.588999999999999</v>
      </c>
      <c r="AB205" s="48">
        <v>73.921999999999997</v>
      </c>
      <c r="AC205" s="48">
        <v>74.236999999999995</v>
      </c>
      <c r="AD205" s="48">
        <v>74.537000000000006</v>
      </c>
      <c r="AE205" s="48">
        <v>74.820999999999998</v>
      </c>
      <c r="AF205" s="48">
        <v>75.090999999999994</v>
      </c>
      <c r="AG205" s="48">
        <v>75.349000000000004</v>
      </c>
      <c r="AH205" s="48">
        <v>75.593000000000004</v>
      </c>
      <c r="AI205" s="48">
        <v>75.823999999999998</v>
      </c>
      <c r="AJ205" s="48">
        <v>76.040999999999997</v>
      </c>
      <c r="AK205" s="48">
        <v>76.241</v>
      </c>
      <c r="AL205" s="48">
        <v>76.427000000000007</v>
      </c>
      <c r="AM205" s="48">
        <v>76.599000000000004</v>
      </c>
      <c r="AN205" s="48">
        <v>76.759</v>
      </c>
      <c r="AO205" s="48">
        <v>76.909000000000006</v>
      </c>
      <c r="AP205" s="48">
        <v>77.052000000000007</v>
      </c>
      <c r="AQ205" s="48">
        <v>77.19</v>
      </c>
      <c r="AR205" s="48">
        <v>77.326999999999998</v>
      </c>
      <c r="AS205" s="48">
        <v>77.466999999999999</v>
      </c>
      <c r="AT205" s="48">
        <v>77.611999999999995</v>
      </c>
      <c r="AU205" s="48">
        <v>77.762</v>
      </c>
      <c r="AV205" s="48">
        <v>77.918999999999997</v>
      </c>
      <c r="AW205" s="48">
        <v>78.082999999999998</v>
      </c>
      <c r="AX205" s="48">
        <v>78.251999999999995</v>
      </c>
      <c r="AY205" s="48">
        <v>78.424999999999997</v>
      </c>
      <c r="AZ205" s="48">
        <v>78.600999999999999</v>
      </c>
      <c r="BA205" s="48">
        <v>78.775000000000006</v>
      </c>
      <c r="BB205" s="48">
        <v>78.944999999999993</v>
      </c>
      <c r="BC205" s="48">
        <v>79.108000000000004</v>
      </c>
      <c r="BD205" s="48">
        <v>79.260000000000005</v>
      </c>
      <c r="BE205" s="48">
        <v>79.399000000000001</v>
      </c>
      <c r="BF205" s="48">
        <v>79.527000000000001</v>
      </c>
      <c r="BG205" s="48">
        <v>79.646000000000001</v>
      </c>
      <c r="BH205" s="48">
        <v>79.757999999999996</v>
      </c>
      <c r="BI205" s="48">
        <v>79.867999999999995</v>
      </c>
      <c r="BJ205" s="48">
        <v>79.980999999999995</v>
      </c>
      <c r="BK205" s="48">
        <v>80.099999999999994</v>
      </c>
      <c r="BL205" s="48">
        <v>80.227000000000004</v>
      </c>
      <c r="BM205" s="55">
        <f t="shared" si="3"/>
        <v>80.227000000000004</v>
      </c>
    </row>
    <row r="206" spans="1:65" x14ac:dyDescent="0.25">
      <c r="A206" s="48" t="s">
        <v>255</v>
      </c>
      <c r="B206" s="48" t="s">
        <v>376</v>
      </c>
      <c r="C206" s="48" t="s">
        <v>745</v>
      </c>
      <c r="D206" s="48" t="s">
        <v>744</v>
      </c>
      <c r="E206" s="48">
        <v>65.642439024390256</v>
      </c>
      <c r="F206" s="48">
        <v>66.415878048780485</v>
      </c>
      <c r="G206" s="48">
        <v>67.029073170731721</v>
      </c>
      <c r="H206" s="48">
        <v>67.441073170731713</v>
      </c>
      <c r="I206" s="48">
        <v>67.650439024390252</v>
      </c>
      <c r="J206" s="48">
        <v>67.697853658536587</v>
      </c>
      <c r="K206" s="48">
        <v>67.659463414634146</v>
      </c>
      <c r="L206" s="48">
        <v>67.626902439024406</v>
      </c>
      <c r="M206" s="48">
        <v>67.671243902439031</v>
      </c>
      <c r="N206" s="48">
        <v>67.814926829268302</v>
      </c>
      <c r="O206" s="48">
        <v>68.05641463414635</v>
      </c>
      <c r="P206" s="48">
        <v>68.504146341463411</v>
      </c>
      <c r="Q206" s="48">
        <v>68.470243902439037</v>
      </c>
      <c r="R206" s="48">
        <v>69.00560975609757</v>
      </c>
      <c r="S206" s="48">
        <v>69.49975609756099</v>
      </c>
      <c r="T206" s="48">
        <v>69.6139024390244</v>
      </c>
      <c r="U206" s="48">
        <v>69.698780487804882</v>
      </c>
      <c r="V206" s="48">
        <v>69.741951219512202</v>
      </c>
      <c r="W206" s="48">
        <v>69.480487804878052</v>
      </c>
      <c r="X206" s="48">
        <v>69.153170731707334</v>
      </c>
      <c r="Y206" s="48">
        <v>69.090975609756114</v>
      </c>
      <c r="Z206" s="48">
        <v>69.368292682926835</v>
      </c>
      <c r="AA206" s="48">
        <v>69.531707317073185</v>
      </c>
      <c r="AB206" s="48">
        <v>69.726341463414656</v>
      </c>
      <c r="AC206" s="48">
        <v>69.65878048780489</v>
      </c>
      <c r="AD206" s="48">
        <v>69.706829268292694</v>
      </c>
      <c r="AE206" s="48">
        <v>69.496341463414637</v>
      </c>
      <c r="AF206" s="48">
        <v>69.22682926829269</v>
      </c>
      <c r="AG206" s="48">
        <v>69.388048780487807</v>
      </c>
      <c r="AH206" s="48">
        <v>69.530731707317088</v>
      </c>
      <c r="AI206" s="48">
        <v>69.74121951219513</v>
      </c>
      <c r="AJ206" s="48">
        <v>69.784390243902436</v>
      </c>
      <c r="AK206" s="48">
        <v>69.784390243902436</v>
      </c>
      <c r="AL206" s="48">
        <v>69.563414634146355</v>
      </c>
      <c r="AM206" s="48">
        <v>69.509756097560981</v>
      </c>
      <c r="AN206" s="48">
        <v>69.456097560975607</v>
      </c>
      <c r="AO206" s="48">
        <v>69.104878048780492</v>
      </c>
      <c r="AP206" s="48">
        <v>69.004878048780498</v>
      </c>
      <c r="AQ206" s="48">
        <v>69.807317073170751</v>
      </c>
      <c r="AR206" s="48">
        <v>70.512195121951237</v>
      </c>
      <c r="AS206" s="48">
        <v>71.163414634146349</v>
      </c>
      <c r="AT206" s="48">
        <v>71.160975609756107</v>
      </c>
      <c r="AU206" s="48">
        <v>71.009756097560981</v>
      </c>
      <c r="AV206" s="48">
        <v>71.309756097560978</v>
      </c>
      <c r="AW206" s="48">
        <v>71.560975609756099</v>
      </c>
      <c r="AX206" s="48">
        <v>71.912195121951228</v>
      </c>
      <c r="AY206" s="48">
        <v>72.163414634146349</v>
      </c>
      <c r="AZ206" s="48">
        <v>72.565853658536582</v>
      </c>
      <c r="BA206" s="48">
        <v>72.565853658536582</v>
      </c>
      <c r="BB206" s="48">
        <v>73.309756097560978</v>
      </c>
      <c r="BC206" s="48">
        <v>73.458536585365863</v>
      </c>
      <c r="BD206" s="48">
        <v>74.409756097560987</v>
      </c>
      <c r="BE206" s="48">
        <v>74.412195121951228</v>
      </c>
      <c r="BF206" s="48">
        <v>75.063414634146341</v>
      </c>
      <c r="BG206" s="48">
        <v>74.909756097560987</v>
      </c>
      <c r="BH206" s="48">
        <v>74.912195121951228</v>
      </c>
      <c r="BI206" s="48">
        <v>75.209756097560984</v>
      </c>
      <c r="BJ206" s="48">
        <v>75.309756097560978</v>
      </c>
      <c r="BK206" s="48">
        <v>75.358536585365869</v>
      </c>
      <c r="BL206" s="48">
        <v>75.458536585365863</v>
      </c>
      <c r="BM206" s="55">
        <f t="shared" si="3"/>
        <v>75.458536585365863</v>
      </c>
    </row>
    <row r="207" spans="1:65" x14ac:dyDescent="0.25">
      <c r="A207" s="48" t="s">
        <v>256</v>
      </c>
      <c r="B207" s="48" t="s">
        <v>375</v>
      </c>
      <c r="C207" s="48" t="s">
        <v>745</v>
      </c>
      <c r="D207" s="48" t="s">
        <v>744</v>
      </c>
      <c r="E207" s="48">
        <v>66.055292682926819</v>
      </c>
      <c r="F207" s="48">
        <v>66.597024390243902</v>
      </c>
      <c r="G207" s="48">
        <v>67.021414634146353</v>
      </c>
      <c r="H207" s="48">
        <v>67.339902439024399</v>
      </c>
      <c r="I207" s="48">
        <v>67.566512195121959</v>
      </c>
      <c r="J207" s="48">
        <v>67.718853658536588</v>
      </c>
      <c r="K207" s="48">
        <v>67.812512195121954</v>
      </c>
      <c r="L207" s="48">
        <v>67.86014634146342</v>
      </c>
      <c r="M207" s="48">
        <v>67.874341463414638</v>
      </c>
      <c r="N207" s="48">
        <v>67.867121951219517</v>
      </c>
      <c r="O207" s="48">
        <v>68.133658536585358</v>
      </c>
      <c r="P207" s="48">
        <v>68.376585365853657</v>
      </c>
      <c r="Q207" s="48">
        <v>68.308536585365871</v>
      </c>
      <c r="R207" s="48">
        <v>68.29463414634148</v>
      </c>
      <c r="S207" s="48">
        <v>68.320243902439032</v>
      </c>
      <c r="T207" s="48">
        <v>67.7239024390244</v>
      </c>
      <c r="U207" s="48">
        <v>67.487560975609753</v>
      </c>
      <c r="V207" s="48">
        <v>67.376341463414633</v>
      </c>
      <c r="W207" s="48">
        <v>67.390975609756097</v>
      </c>
      <c r="X207" s="48">
        <v>67.114390243902434</v>
      </c>
      <c r="Y207" s="48">
        <v>67.033902439024402</v>
      </c>
      <c r="Z207" s="48">
        <v>67.263902439024392</v>
      </c>
      <c r="AA207" s="48">
        <v>67.806097560975616</v>
      </c>
      <c r="AB207" s="48">
        <v>67.652682926829272</v>
      </c>
      <c r="AC207" s="48">
        <v>67.202682926829269</v>
      </c>
      <c r="AD207" s="48">
        <v>67.856829268292685</v>
      </c>
      <c r="AE207" s="48">
        <v>69.389756097560991</v>
      </c>
      <c r="AF207" s="48">
        <v>69.44</v>
      </c>
      <c r="AG207" s="48">
        <v>69.464390243902443</v>
      </c>
      <c r="AH207" s="48">
        <v>69.171707317073171</v>
      </c>
      <c r="AI207" s="48">
        <v>68.886097560975614</v>
      </c>
      <c r="AJ207" s="48">
        <v>68.474390243902448</v>
      </c>
      <c r="AK207" s="48">
        <v>66.873170731707319</v>
      </c>
      <c r="AL207" s="48">
        <v>64.935853658536601</v>
      </c>
      <c r="AM207" s="48">
        <v>64.467073170731709</v>
      </c>
      <c r="AN207" s="48">
        <v>64.690731707317084</v>
      </c>
      <c r="AO207" s="48">
        <v>65.854146341463419</v>
      </c>
      <c r="AP207" s="48">
        <v>66.698780487804896</v>
      </c>
      <c r="AQ207" s="48">
        <v>67.029756097560977</v>
      </c>
      <c r="AR207" s="48">
        <v>65.982195121951236</v>
      </c>
      <c r="AS207" s="48">
        <v>65.483658536585367</v>
      </c>
      <c r="AT207" s="48">
        <v>65.383414634146348</v>
      </c>
      <c r="AU207" s="48">
        <v>65.128780487804889</v>
      </c>
      <c r="AV207" s="48">
        <v>65.027560975609759</v>
      </c>
      <c r="AW207" s="48">
        <v>65.470975609756096</v>
      </c>
      <c r="AX207" s="48">
        <v>65.529756097560991</v>
      </c>
      <c r="AY207" s="48">
        <v>66.727560975609762</v>
      </c>
      <c r="AZ207" s="48">
        <v>67.586829268292689</v>
      </c>
      <c r="BA207" s="48">
        <v>67.94926829268293</v>
      </c>
      <c r="BB207" s="48">
        <v>68.684634146341466</v>
      </c>
      <c r="BC207" s="48">
        <v>68.841219512195138</v>
      </c>
      <c r="BD207" s="48">
        <v>69.683902439024394</v>
      </c>
      <c r="BE207" s="48">
        <v>70.072195121951239</v>
      </c>
      <c r="BF207" s="48">
        <v>70.578780487804877</v>
      </c>
      <c r="BG207" s="48">
        <v>70.743658536585372</v>
      </c>
      <c r="BH207" s="48">
        <v>71.183414634146345</v>
      </c>
      <c r="BI207" s="48">
        <v>71.651219512195127</v>
      </c>
      <c r="BJ207" s="48">
        <v>72.451463414634162</v>
      </c>
      <c r="BK207" s="48">
        <v>72.662195121951214</v>
      </c>
      <c r="BL207" s="48">
        <v>73.083902439024399</v>
      </c>
      <c r="BM207" s="55">
        <f t="shared" si="3"/>
        <v>73.083902439024399</v>
      </c>
    </row>
    <row r="208" spans="1:65" x14ac:dyDescent="0.25">
      <c r="A208" s="48" t="s">
        <v>85</v>
      </c>
      <c r="B208" s="48" t="s">
        <v>374</v>
      </c>
      <c r="C208" s="48" t="s">
        <v>745</v>
      </c>
      <c r="D208" s="48" t="s">
        <v>744</v>
      </c>
      <c r="E208" s="48">
        <v>42.616</v>
      </c>
      <c r="F208" s="48">
        <v>42.941000000000003</v>
      </c>
      <c r="G208" s="48">
        <v>43.250999999999998</v>
      </c>
      <c r="H208" s="48">
        <v>43.54</v>
      </c>
      <c r="I208" s="48">
        <v>43.802999999999997</v>
      </c>
      <c r="J208" s="48">
        <v>44.033999999999999</v>
      </c>
      <c r="K208" s="48">
        <v>44.225000000000001</v>
      </c>
      <c r="L208" s="48">
        <v>44.38</v>
      </c>
      <c r="M208" s="48">
        <v>44.505000000000003</v>
      </c>
      <c r="N208" s="48">
        <v>44.609000000000002</v>
      </c>
      <c r="O208" s="48">
        <v>44.695999999999998</v>
      </c>
      <c r="P208" s="48">
        <v>44.771999999999998</v>
      </c>
      <c r="Q208" s="48">
        <v>44.847999999999999</v>
      </c>
      <c r="R208" s="48">
        <v>44.945</v>
      </c>
      <c r="S208" s="48">
        <v>45.084000000000003</v>
      </c>
      <c r="T208" s="48">
        <v>45.314999999999998</v>
      </c>
      <c r="U208" s="48">
        <v>45.692</v>
      </c>
      <c r="V208" s="48">
        <v>46.225000000000001</v>
      </c>
      <c r="W208" s="48">
        <v>46.895000000000003</v>
      </c>
      <c r="X208" s="48">
        <v>47.661000000000001</v>
      </c>
      <c r="Y208" s="48">
        <v>48.527000000000001</v>
      </c>
      <c r="Z208" s="48">
        <v>49.497999999999998</v>
      </c>
      <c r="AA208" s="48">
        <v>50.487000000000002</v>
      </c>
      <c r="AB208" s="48">
        <v>51.341999999999999</v>
      </c>
      <c r="AC208" s="48">
        <v>51.887999999999998</v>
      </c>
      <c r="AD208" s="48">
        <v>51.685000000000002</v>
      </c>
      <c r="AE208" s="48">
        <v>50.232999999999997</v>
      </c>
      <c r="AF208" s="48">
        <v>47.408999999999999</v>
      </c>
      <c r="AG208" s="48">
        <v>43.360999999999997</v>
      </c>
      <c r="AH208" s="48">
        <v>38.439</v>
      </c>
      <c r="AI208" s="48">
        <v>33.412999999999997</v>
      </c>
      <c r="AJ208" s="48">
        <v>29.248000000000001</v>
      </c>
      <c r="AK208" s="48">
        <v>26.690999999999999</v>
      </c>
      <c r="AL208" s="48">
        <v>26.172000000000001</v>
      </c>
      <c r="AM208" s="48">
        <v>27.738</v>
      </c>
      <c r="AN208" s="48">
        <v>31.036999999999999</v>
      </c>
      <c r="AO208" s="48">
        <v>35.380000000000003</v>
      </c>
      <c r="AP208" s="48">
        <v>39.838000000000001</v>
      </c>
      <c r="AQ208" s="48">
        <v>43.686</v>
      </c>
      <c r="AR208" s="48">
        <v>46.639000000000003</v>
      </c>
      <c r="AS208" s="48">
        <v>48.649000000000001</v>
      </c>
      <c r="AT208" s="48">
        <v>49.936</v>
      </c>
      <c r="AU208" s="48">
        <v>50.987000000000002</v>
      </c>
      <c r="AV208" s="48">
        <v>52.177999999999997</v>
      </c>
      <c r="AW208" s="48">
        <v>53.594999999999999</v>
      </c>
      <c r="AX208" s="48">
        <v>55.253999999999998</v>
      </c>
      <c r="AY208" s="48">
        <v>57.082999999999998</v>
      </c>
      <c r="AZ208" s="48">
        <v>58.914999999999999</v>
      </c>
      <c r="BA208" s="48">
        <v>60.612000000000002</v>
      </c>
      <c r="BB208" s="48">
        <v>62.128999999999998</v>
      </c>
      <c r="BC208" s="48">
        <v>63.433</v>
      </c>
      <c r="BD208" s="48">
        <v>64.522999999999996</v>
      </c>
      <c r="BE208" s="48">
        <v>65.438000000000002</v>
      </c>
      <c r="BF208" s="48">
        <v>66.218999999999994</v>
      </c>
      <c r="BG208" s="48">
        <v>66.884</v>
      </c>
      <c r="BH208" s="48">
        <v>67.45</v>
      </c>
      <c r="BI208" s="48">
        <v>67.930000000000007</v>
      </c>
      <c r="BJ208" s="48">
        <v>68.340999999999994</v>
      </c>
      <c r="BK208" s="48">
        <v>68.7</v>
      </c>
      <c r="BL208" s="48">
        <v>69.024000000000001</v>
      </c>
      <c r="BM208" s="55">
        <f t="shared" si="3"/>
        <v>69.024000000000001</v>
      </c>
    </row>
    <row r="209" spans="1:65" x14ac:dyDescent="0.25">
      <c r="A209" s="48" t="s">
        <v>652</v>
      </c>
      <c r="B209" s="48" t="s">
        <v>651</v>
      </c>
      <c r="C209" s="48" t="s">
        <v>745</v>
      </c>
      <c r="D209" s="48" t="s">
        <v>744</v>
      </c>
      <c r="E209" s="48">
        <v>42.120208155474181</v>
      </c>
      <c r="F209" s="48">
        <v>42.74247871156588</v>
      </c>
      <c r="G209" s="48">
        <v>43.366535629263161</v>
      </c>
      <c r="H209" s="48">
        <v>43.991437972512784</v>
      </c>
      <c r="I209" s="48">
        <v>44.615520805155562</v>
      </c>
      <c r="J209" s="48">
        <v>45.232224771795096</v>
      </c>
      <c r="K209" s="48">
        <v>45.835218320999147</v>
      </c>
      <c r="L209" s="48">
        <v>46.418812332354655</v>
      </c>
      <c r="M209" s="48">
        <v>46.982400382793372</v>
      </c>
      <c r="N209" s="48">
        <v>47.528998423761792</v>
      </c>
      <c r="O209" s="48">
        <v>48.070168013531877</v>
      </c>
      <c r="P209" s="48">
        <v>48.623778280971607</v>
      </c>
      <c r="Q209" s="48">
        <v>49.200675259584564</v>
      </c>
      <c r="R209" s="48">
        <v>49.80486862376393</v>
      </c>
      <c r="S209" s="48">
        <v>50.431380906899832</v>
      </c>
      <c r="T209" s="48">
        <v>51.070607988371684</v>
      </c>
      <c r="U209" s="48">
        <v>51.707733100358595</v>
      </c>
      <c r="V209" s="48">
        <v>52.324529604396602</v>
      </c>
      <c r="W209" s="48">
        <v>52.909343164797853</v>
      </c>
      <c r="X209" s="48">
        <v>53.456328485940375</v>
      </c>
      <c r="Y209" s="48">
        <v>53.958844437718128</v>
      </c>
      <c r="Z209" s="48">
        <v>54.417049752873545</v>
      </c>
      <c r="AA209" s="48">
        <v>54.841267039987507</v>
      </c>
      <c r="AB209" s="48">
        <v>55.241770359536851</v>
      </c>
      <c r="AC209" s="48">
        <v>55.62692867996023</v>
      </c>
      <c r="AD209" s="48">
        <v>56.008944420929126</v>
      </c>
      <c r="AE209" s="48">
        <v>56.400069740834958</v>
      </c>
      <c r="AF209" s="48">
        <v>56.805235843303102</v>
      </c>
      <c r="AG209" s="48">
        <v>57.230949449110547</v>
      </c>
      <c r="AH209" s="48">
        <v>57.677133446264342</v>
      </c>
      <c r="AI209" s="48">
        <v>58.144800929412675</v>
      </c>
      <c r="AJ209" s="48">
        <v>58.630046743390572</v>
      </c>
      <c r="AK209" s="48">
        <v>59.123134524272409</v>
      </c>
      <c r="AL209" s="48">
        <v>59.616908568002209</v>
      </c>
      <c r="AM209" s="48">
        <v>60.106864367219188</v>
      </c>
      <c r="AN209" s="48">
        <v>60.58985546562284</v>
      </c>
      <c r="AO209" s="48">
        <v>61.060992310745647</v>
      </c>
      <c r="AP209" s="48">
        <v>61.52176469000571</v>
      </c>
      <c r="AQ209" s="48">
        <v>61.969708804063039</v>
      </c>
      <c r="AR209" s="48">
        <v>62.404311328044201</v>
      </c>
      <c r="AS209" s="48">
        <v>62.823982812119311</v>
      </c>
      <c r="AT209" s="48">
        <v>63.228992123410585</v>
      </c>
      <c r="AU209" s="48">
        <v>63.623771061826822</v>
      </c>
      <c r="AV209" s="48">
        <v>64.011396457190173</v>
      </c>
      <c r="AW209" s="48">
        <v>64.395187838829926</v>
      </c>
      <c r="AX209" s="48">
        <v>64.783170845254915</v>
      </c>
      <c r="AY209" s="48">
        <v>65.17993288969042</v>
      </c>
      <c r="AZ209" s="48">
        <v>65.587713571603572</v>
      </c>
      <c r="BA209" s="48">
        <v>66.00524977297971</v>
      </c>
      <c r="BB209" s="48">
        <v>66.427856688681544</v>
      </c>
      <c r="BC209" s="48">
        <v>66.848768501774842</v>
      </c>
      <c r="BD209" s="48">
        <v>67.258316194266513</v>
      </c>
      <c r="BE209" s="48">
        <v>67.646337544178692</v>
      </c>
      <c r="BF209" s="48">
        <v>68.007715427280317</v>
      </c>
      <c r="BG209" s="48">
        <v>68.340203318748735</v>
      </c>
      <c r="BH209" s="48">
        <v>68.641900719525793</v>
      </c>
      <c r="BI209" s="48">
        <v>68.916158100514878</v>
      </c>
      <c r="BJ209" s="48">
        <v>69.171327726273418</v>
      </c>
      <c r="BK209" s="48">
        <v>69.412269944030101</v>
      </c>
      <c r="BL209" s="48">
        <v>69.643617425036709</v>
      </c>
      <c r="BM209" s="55">
        <f t="shared" si="3"/>
        <v>69.643617425036709</v>
      </c>
    </row>
    <row r="210" spans="1:65" x14ac:dyDescent="0.25">
      <c r="A210" s="48" t="s">
        <v>147</v>
      </c>
      <c r="B210" s="48" t="s">
        <v>373</v>
      </c>
      <c r="C210" s="48" t="s">
        <v>745</v>
      </c>
      <c r="D210" s="48" t="s">
        <v>744</v>
      </c>
      <c r="E210" s="48">
        <v>45.637999999999998</v>
      </c>
      <c r="F210" s="48">
        <v>46.145000000000003</v>
      </c>
      <c r="G210" s="48">
        <v>46.664999999999999</v>
      </c>
      <c r="H210" s="48">
        <v>47.207000000000001</v>
      </c>
      <c r="I210" s="48">
        <v>47.780999999999999</v>
      </c>
      <c r="J210" s="48">
        <v>48.408000000000001</v>
      </c>
      <c r="K210" s="48">
        <v>49.106999999999999</v>
      </c>
      <c r="L210" s="48">
        <v>49.887999999999998</v>
      </c>
      <c r="M210" s="48">
        <v>50.750999999999998</v>
      </c>
      <c r="N210" s="48">
        <v>51.692</v>
      </c>
      <c r="O210" s="48">
        <v>52.703000000000003</v>
      </c>
      <c r="P210" s="48">
        <v>53.771000000000001</v>
      </c>
      <c r="Q210" s="48">
        <v>54.872</v>
      </c>
      <c r="R210" s="48">
        <v>55.981000000000002</v>
      </c>
      <c r="S210" s="48">
        <v>57.078000000000003</v>
      </c>
      <c r="T210" s="48">
        <v>58.148000000000003</v>
      </c>
      <c r="U210" s="48">
        <v>59.179000000000002</v>
      </c>
      <c r="V210" s="48">
        <v>60.168999999999997</v>
      </c>
      <c r="W210" s="48">
        <v>61.116</v>
      </c>
      <c r="X210" s="48">
        <v>62.015999999999998</v>
      </c>
      <c r="Y210" s="48">
        <v>62.863</v>
      </c>
      <c r="Z210" s="48">
        <v>63.66</v>
      </c>
      <c r="AA210" s="48">
        <v>64.411000000000001</v>
      </c>
      <c r="AB210" s="48">
        <v>65.122</v>
      </c>
      <c r="AC210" s="48">
        <v>65.795000000000002</v>
      </c>
      <c r="AD210" s="48">
        <v>66.430000000000007</v>
      </c>
      <c r="AE210" s="48">
        <v>67.028000000000006</v>
      </c>
      <c r="AF210" s="48">
        <v>67.588999999999999</v>
      </c>
      <c r="AG210" s="48">
        <v>68.116</v>
      </c>
      <c r="AH210" s="48">
        <v>68.611000000000004</v>
      </c>
      <c r="AI210" s="48">
        <v>69.078000000000003</v>
      </c>
      <c r="AJ210" s="48">
        <v>69.522000000000006</v>
      </c>
      <c r="AK210" s="48">
        <v>69.944999999999993</v>
      </c>
      <c r="AL210" s="48">
        <v>70.349000000000004</v>
      </c>
      <c r="AM210" s="48">
        <v>70.733000000000004</v>
      </c>
      <c r="AN210" s="48">
        <v>71.099000000000004</v>
      </c>
      <c r="AO210" s="48">
        <v>71.444999999999993</v>
      </c>
      <c r="AP210" s="48">
        <v>71.766000000000005</v>
      </c>
      <c r="AQ210" s="48">
        <v>72.06</v>
      </c>
      <c r="AR210" s="48">
        <v>72.326999999999998</v>
      </c>
      <c r="AS210" s="48">
        <v>72.561000000000007</v>
      </c>
      <c r="AT210" s="48">
        <v>72.759</v>
      </c>
      <c r="AU210" s="48">
        <v>72.92</v>
      </c>
      <c r="AV210" s="48">
        <v>73.051000000000002</v>
      </c>
      <c r="AW210" s="48">
        <v>73.159000000000006</v>
      </c>
      <c r="AX210" s="48">
        <v>73.256</v>
      </c>
      <c r="AY210" s="48">
        <v>73.355000000000004</v>
      </c>
      <c r="AZ210" s="48">
        <v>73.466999999999999</v>
      </c>
      <c r="BA210" s="48">
        <v>73.597999999999999</v>
      </c>
      <c r="BB210" s="48">
        <v>73.75</v>
      </c>
      <c r="BC210" s="48">
        <v>73.917000000000002</v>
      </c>
      <c r="BD210" s="48">
        <v>74.088999999999999</v>
      </c>
      <c r="BE210" s="48">
        <v>74.254000000000005</v>
      </c>
      <c r="BF210" s="48">
        <v>74.402000000000001</v>
      </c>
      <c r="BG210" s="48">
        <v>74.533000000000001</v>
      </c>
      <c r="BH210" s="48">
        <v>74.650999999999996</v>
      </c>
      <c r="BI210" s="48">
        <v>74.760999999999996</v>
      </c>
      <c r="BJ210" s="48">
        <v>74.873999999999995</v>
      </c>
      <c r="BK210" s="48">
        <v>74.998000000000005</v>
      </c>
      <c r="BL210" s="48">
        <v>75.132999999999996</v>
      </c>
      <c r="BM210" s="55">
        <f t="shared" si="3"/>
        <v>75.132999999999996</v>
      </c>
    </row>
    <row r="211" spans="1:65" x14ac:dyDescent="0.25">
      <c r="A211" s="48" t="s">
        <v>131</v>
      </c>
      <c r="B211" s="48" t="s">
        <v>372</v>
      </c>
      <c r="C211" s="48" t="s">
        <v>745</v>
      </c>
      <c r="D211" s="48" t="s">
        <v>744</v>
      </c>
      <c r="E211" s="48">
        <v>48.194000000000003</v>
      </c>
      <c r="F211" s="48">
        <v>48.618000000000002</v>
      </c>
      <c r="G211" s="48">
        <v>49.034999999999997</v>
      </c>
      <c r="H211" s="48">
        <v>49.445999999999998</v>
      </c>
      <c r="I211" s="48">
        <v>49.851999999999997</v>
      </c>
      <c r="J211" s="48">
        <v>50.256999999999998</v>
      </c>
      <c r="K211" s="48">
        <v>50.662999999999997</v>
      </c>
      <c r="L211" s="48">
        <v>51.069000000000003</v>
      </c>
      <c r="M211" s="48">
        <v>51.469000000000001</v>
      </c>
      <c r="N211" s="48">
        <v>51.86</v>
      </c>
      <c r="O211" s="48">
        <v>52.234000000000002</v>
      </c>
      <c r="P211" s="48">
        <v>52.582999999999998</v>
      </c>
      <c r="Q211" s="48">
        <v>52.901000000000003</v>
      </c>
      <c r="R211" s="48">
        <v>53.183999999999997</v>
      </c>
      <c r="S211" s="48">
        <v>53.43</v>
      </c>
      <c r="T211" s="48">
        <v>53.637999999999998</v>
      </c>
      <c r="U211" s="48">
        <v>53.807000000000002</v>
      </c>
      <c r="V211" s="48">
        <v>53.945999999999998</v>
      </c>
      <c r="W211" s="48">
        <v>54.061</v>
      </c>
      <c r="X211" s="48">
        <v>54.161000000000001</v>
      </c>
      <c r="Y211" s="48">
        <v>54.253</v>
      </c>
      <c r="Z211" s="48">
        <v>54.341999999999999</v>
      </c>
      <c r="AA211" s="48">
        <v>54.435000000000002</v>
      </c>
      <c r="AB211" s="48">
        <v>54.533999999999999</v>
      </c>
      <c r="AC211" s="48">
        <v>54.645000000000003</v>
      </c>
      <c r="AD211" s="48">
        <v>54.768000000000001</v>
      </c>
      <c r="AE211" s="48">
        <v>54.901000000000003</v>
      </c>
      <c r="AF211" s="48">
        <v>55.039000000000001</v>
      </c>
      <c r="AG211" s="48">
        <v>55.182000000000002</v>
      </c>
      <c r="AH211" s="48">
        <v>55.334000000000003</v>
      </c>
      <c r="AI211" s="48">
        <v>55.5</v>
      </c>
      <c r="AJ211" s="48">
        <v>55.686999999999998</v>
      </c>
      <c r="AK211" s="48">
        <v>55.899000000000001</v>
      </c>
      <c r="AL211" s="48">
        <v>56.14</v>
      </c>
      <c r="AM211" s="48">
        <v>56.41</v>
      </c>
      <c r="AN211" s="48">
        <v>56.709000000000003</v>
      </c>
      <c r="AO211" s="48">
        <v>57.031999999999996</v>
      </c>
      <c r="AP211" s="48">
        <v>57.374000000000002</v>
      </c>
      <c r="AQ211" s="48">
        <v>57.73</v>
      </c>
      <c r="AR211" s="48">
        <v>58.095999999999997</v>
      </c>
      <c r="AS211" s="48">
        <v>58.472000000000001</v>
      </c>
      <c r="AT211" s="48">
        <v>58.859000000000002</v>
      </c>
      <c r="AU211" s="48">
        <v>59.258000000000003</v>
      </c>
      <c r="AV211" s="48">
        <v>59.67</v>
      </c>
      <c r="AW211" s="48">
        <v>60.091999999999999</v>
      </c>
      <c r="AX211" s="48">
        <v>60.524999999999999</v>
      </c>
      <c r="AY211" s="48">
        <v>60.969000000000001</v>
      </c>
      <c r="AZ211" s="48">
        <v>61.421999999999997</v>
      </c>
      <c r="BA211" s="48">
        <v>61.878999999999998</v>
      </c>
      <c r="BB211" s="48">
        <v>62.33</v>
      </c>
      <c r="BC211" s="48">
        <v>62.764000000000003</v>
      </c>
      <c r="BD211" s="48">
        <v>63.170999999999999</v>
      </c>
      <c r="BE211" s="48">
        <v>63.542000000000002</v>
      </c>
      <c r="BF211" s="48">
        <v>63.875</v>
      </c>
      <c r="BG211" s="48">
        <v>64.168999999999997</v>
      </c>
      <c r="BH211" s="48">
        <v>64.429000000000002</v>
      </c>
      <c r="BI211" s="48">
        <v>64.662999999999997</v>
      </c>
      <c r="BJ211" s="48">
        <v>64.881</v>
      </c>
      <c r="BK211" s="48">
        <v>65.094999999999999</v>
      </c>
      <c r="BL211" s="48">
        <v>65.311000000000007</v>
      </c>
      <c r="BM211" s="55">
        <f t="shared" si="3"/>
        <v>65.311000000000007</v>
      </c>
    </row>
    <row r="212" spans="1:65" x14ac:dyDescent="0.25">
      <c r="A212" s="48" t="s">
        <v>123</v>
      </c>
      <c r="B212" s="48" t="s">
        <v>371</v>
      </c>
      <c r="C212" s="48" t="s">
        <v>745</v>
      </c>
      <c r="D212" s="48" t="s">
        <v>744</v>
      </c>
      <c r="E212" s="48">
        <v>38.222999999999999</v>
      </c>
      <c r="F212" s="48">
        <v>38.380000000000003</v>
      </c>
      <c r="G212" s="48">
        <v>38.462000000000003</v>
      </c>
      <c r="H212" s="48">
        <v>38.476999999999997</v>
      </c>
      <c r="I212" s="48">
        <v>38.448999999999998</v>
      </c>
      <c r="J212" s="48">
        <v>38.406999999999996</v>
      </c>
      <c r="K212" s="48">
        <v>38.386000000000003</v>
      </c>
      <c r="L212" s="48">
        <v>38.423999999999999</v>
      </c>
      <c r="M212" s="48">
        <v>38.558</v>
      </c>
      <c r="N212" s="48">
        <v>38.816000000000003</v>
      </c>
      <c r="O212" s="48">
        <v>39.226999999999997</v>
      </c>
      <c r="P212" s="48">
        <v>39.814</v>
      </c>
      <c r="Q212" s="48">
        <v>40.561999999999998</v>
      </c>
      <c r="R212" s="48">
        <v>41.445</v>
      </c>
      <c r="S212" s="48">
        <v>42.442</v>
      </c>
      <c r="T212" s="48">
        <v>43.521000000000001</v>
      </c>
      <c r="U212" s="48">
        <v>44.640999999999998</v>
      </c>
      <c r="V212" s="48">
        <v>45.767000000000003</v>
      </c>
      <c r="W212" s="48">
        <v>46.869</v>
      </c>
      <c r="X212" s="48">
        <v>47.927</v>
      </c>
      <c r="Y212" s="48">
        <v>48.944000000000003</v>
      </c>
      <c r="Z212" s="48">
        <v>49.94</v>
      </c>
      <c r="AA212" s="48">
        <v>50.938000000000002</v>
      </c>
      <c r="AB212" s="48">
        <v>51.945</v>
      </c>
      <c r="AC212" s="48">
        <v>52.945999999999998</v>
      </c>
      <c r="AD212" s="48">
        <v>53.914000000000001</v>
      </c>
      <c r="AE212" s="48">
        <v>54.813000000000002</v>
      </c>
      <c r="AF212" s="48">
        <v>55.61</v>
      </c>
      <c r="AG212" s="48">
        <v>56.283000000000001</v>
      </c>
      <c r="AH212" s="48">
        <v>56.817999999999998</v>
      </c>
      <c r="AI212" s="48">
        <v>57.201999999999998</v>
      </c>
      <c r="AJ212" s="48">
        <v>57.43</v>
      </c>
      <c r="AK212" s="48">
        <v>57.529000000000003</v>
      </c>
      <c r="AL212" s="48">
        <v>57.534999999999997</v>
      </c>
      <c r="AM212" s="48">
        <v>57.48</v>
      </c>
      <c r="AN212" s="48">
        <v>57.404000000000003</v>
      </c>
      <c r="AO212" s="48">
        <v>57.341999999999999</v>
      </c>
      <c r="AP212" s="48">
        <v>57.323</v>
      </c>
      <c r="AQ212" s="48">
        <v>57.375999999999998</v>
      </c>
      <c r="AR212" s="48">
        <v>57.523000000000003</v>
      </c>
      <c r="AS212" s="48">
        <v>57.786999999999999</v>
      </c>
      <c r="AT212" s="48">
        <v>58.177</v>
      </c>
      <c r="AU212" s="48">
        <v>58.674999999999997</v>
      </c>
      <c r="AV212" s="48">
        <v>59.259</v>
      </c>
      <c r="AW212" s="48">
        <v>59.911999999999999</v>
      </c>
      <c r="AX212" s="48">
        <v>60.62</v>
      </c>
      <c r="AY212" s="48">
        <v>61.365000000000002</v>
      </c>
      <c r="AZ212" s="48">
        <v>62.125999999999998</v>
      </c>
      <c r="BA212" s="48">
        <v>62.88</v>
      </c>
      <c r="BB212" s="48">
        <v>63.606999999999999</v>
      </c>
      <c r="BC212" s="48">
        <v>64.284000000000006</v>
      </c>
      <c r="BD212" s="48">
        <v>64.897999999999996</v>
      </c>
      <c r="BE212" s="48">
        <v>65.447999999999993</v>
      </c>
      <c r="BF212" s="48">
        <v>65.938999999999993</v>
      </c>
      <c r="BG212" s="48">
        <v>66.37</v>
      </c>
      <c r="BH212" s="48">
        <v>66.747</v>
      </c>
      <c r="BI212" s="48">
        <v>67.078000000000003</v>
      </c>
      <c r="BJ212" s="48">
        <v>67.38</v>
      </c>
      <c r="BK212" s="48">
        <v>67.665000000000006</v>
      </c>
      <c r="BL212" s="48">
        <v>67.941000000000003</v>
      </c>
      <c r="BM212" s="55">
        <f t="shared" si="3"/>
        <v>67.941000000000003</v>
      </c>
    </row>
    <row r="213" spans="1:65" x14ac:dyDescent="0.25">
      <c r="A213" s="48" t="s">
        <v>186</v>
      </c>
      <c r="B213" s="48" t="s">
        <v>370</v>
      </c>
      <c r="C213" s="48" t="s">
        <v>745</v>
      </c>
      <c r="D213" s="48" t="s">
        <v>744</v>
      </c>
      <c r="E213" s="48">
        <v>65.659829268292683</v>
      </c>
      <c r="F213" s="48">
        <v>66.087195121951225</v>
      </c>
      <c r="G213" s="48">
        <v>66.432243902439041</v>
      </c>
      <c r="H213" s="48">
        <v>66.700804878048785</v>
      </c>
      <c r="I213" s="48">
        <v>66.910219512195127</v>
      </c>
      <c r="J213" s="48">
        <v>67.085804878048791</v>
      </c>
      <c r="K213" s="48">
        <v>67.255951219512198</v>
      </c>
      <c r="L213" s="48">
        <v>67.44573170731708</v>
      </c>
      <c r="M213" s="48">
        <v>67.673731707317089</v>
      </c>
      <c r="N213" s="48">
        <v>67.951073170731718</v>
      </c>
      <c r="O213" s="48">
        <v>68.279414634146349</v>
      </c>
      <c r="P213" s="48">
        <v>68.65046341463416</v>
      </c>
      <c r="Q213" s="48">
        <v>69.042902439024402</v>
      </c>
      <c r="R213" s="48">
        <v>69.440317073170732</v>
      </c>
      <c r="S213" s="48">
        <v>69.834780487804878</v>
      </c>
      <c r="T213" s="48">
        <v>70.219707317073173</v>
      </c>
      <c r="U213" s="48">
        <v>70.5939756097561</v>
      </c>
      <c r="V213" s="48">
        <v>70.960902439024395</v>
      </c>
      <c r="W213" s="48">
        <v>71.323341463414636</v>
      </c>
      <c r="X213" s="48">
        <v>71.682731707317075</v>
      </c>
      <c r="Y213" s="48">
        <v>72.190243902439036</v>
      </c>
      <c r="Z213" s="48">
        <v>72.587804878048786</v>
      </c>
      <c r="AA213" s="48">
        <v>72.68780487804878</v>
      </c>
      <c r="AB213" s="48">
        <v>73.036585365853682</v>
      </c>
      <c r="AC213" s="48">
        <v>73.29024390243903</v>
      </c>
      <c r="AD213" s="48">
        <v>73.890243902439039</v>
      </c>
      <c r="AE213" s="48">
        <v>74.246341463414637</v>
      </c>
      <c r="AF213" s="48">
        <v>74.548780487804876</v>
      </c>
      <c r="AG213" s="48">
        <v>74.697560975609761</v>
      </c>
      <c r="AH213" s="48">
        <v>74.94634146341464</v>
      </c>
      <c r="AI213" s="48">
        <v>75.295121951219514</v>
      </c>
      <c r="AJ213" s="48">
        <v>75.646341463414629</v>
      </c>
      <c r="AK213" s="48">
        <v>75.94634146341464</v>
      </c>
      <c r="AL213" s="48">
        <v>76.046341463414649</v>
      </c>
      <c r="AM213" s="48">
        <v>76.197560975609761</v>
      </c>
      <c r="AN213" s="48">
        <v>76.2951219512195</v>
      </c>
      <c r="AO213" s="48">
        <v>76.595121951219525</v>
      </c>
      <c r="AP213" s="48">
        <v>76.89756097560975</v>
      </c>
      <c r="AQ213" s="48">
        <v>77.3</v>
      </c>
      <c r="AR213" s="48">
        <v>77.551219512195118</v>
      </c>
      <c r="AS213" s="48">
        <v>77.951219512195138</v>
      </c>
      <c r="AT213" s="48">
        <v>78.251219512195121</v>
      </c>
      <c r="AU213" s="48">
        <v>78.551219512195118</v>
      </c>
      <c r="AV213" s="48">
        <v>79.039024390243895</v>
      </c>
      <c r="AW213" s="48">
        <v>79.490243902439019</v>
      </c>
      <c r="AX213" s="48">
        <v>79.990243902439033</v>
      </c>
      <c r="AY213" s="48">
        <v>80.141463414634146</v>
      </c>
      <c r="AZ213" s="48">
        <v>80.441463414634157</v>
      </c>
      <c r="BA213" s="48">
        <v>80.79024390243903</v>
      </c>
      <c r="BB213" s="48">
        <v>81.241463414634154</v>
      </c>
      <c r="BC213" s="48">
        <v>81.541463414634165</v>
      </c>
      <c r="BD213" s="48">
        <v>81.743902439024396</v>
      </c>
      <c r="BE213" s="48">
        <v>81.995121951219517</v>
      </c>
      <c r="BF213" s="48">
        <v>82.246341463414652</v>
      </c>
      <c r="BG213" s="48">
        <v>82.495121951219531</v>
      </c>
      <c r="BH213" s="48">
        <v>82.743902439024396</v>
      </c>
      <c r="BI213" s="48">
        <v>82.846341463414646</v>
      </c>
      <c r="BJ213" s="48">
        <v>83.095121951219539</v>
      </c>
      <c r="BK213" s="48">
        <v>83.297560975609755</v>
      </c>
      <c r="BL213" s="48">
        <v>83.497560975609773</v>
      </c>
      <c r="BM213" s="55">
        <f t="shared" si="3"/>
        <v>83.497560975609773</v>
      </c>
    </row>
    <row r="214" spans="1:65" x14ac:dyDescent="0.25">
      <c r="A214" s="48" t="s">
        <v>237</v>
      </c>
      <c r="B214" s="48" t="s">
        <v>369</v>
      </c>
      <c r="C214" s="48" t="s">
        <v>745</v>
      </c>
      <c r="D214" s="48" t="s">
        <v>744</v>
      </c>
      <c r="E214" s="48">
        <v>48.122999999999998</v>
      </c>
      <c r="F214" s="48">
        <v>48.939</v>
      </c>
      <c r="G214" s="48">
        <v>49.749000000000002</v>
      </c>
      <c r="H214" s="48">
        <v>50.555</v>
      </c>
      <c r="I214" s="48">
        <v>51.356999999999999</v>
      </c>
      <c r="J214" s="48">
        <v>52.156999999999996</v>
      </c>
      <c r="K214" s="48">
        <v>52.962000000000003</v>
      </c>
      <c r="L214" s="48">
        <v>53.771000000000001</v>
      </c>
      <c r="M214" s="48">
        <v>54.584000000000003</v>
      </c>
      <c r="N214" s="48">
        <v>55.396000000000001</v>
      </c>
      <c r="O214" s="48">
        <v>56.203000000000003</v>
      </c>
      <c r="P214" s="48">
        <v>56.997999999999998</v>
      </c>
      <c r="Q214" s="48">
        <v>57.774000000000001</v>
      </c>
      <c r="R214" s="48">
        <v>58.521999999999998</v>
      </c>
      <c r="S214" s="48">
        <v>59.232999999999997</v>
      </c>
      <c r="T214" s="48">
        <v>59.899000000000001</v>
      </c>
      <c r="U214" s="48">
        <v>60.515000000000001</v>
      </c>
      <c r="V214" s="48">
        <v>61.079000000000001</v>
      </c>
      <c r="W214" s="48">
        <v>61.591000000000001</v>
      </c>
      <c r="X214" s="48">
        <v>62.05</v>
      </c>
      <c r="Y214" s="48">
        <v>62.453000000000003</v>
      </c>
      <c r="Z214" s="48">
        <v>62.798000000000002</v>
      </c>
      <c r="AA214" s="48">
        <v>63.091000000000001</v>
      </c>
      <c r="AB214" s="48">
        <v>63.338000000000001</v>
      </c>
      <c r="AC214" s="48">
        <v>63.546999999999997</v>
      </c>
      <c r="AD214" s="48">
        <v>63.723999999999997</v>
      </c>
      <c r="AE214" s="48">
        <v>63.872</v>
      </c>
      <c r="AF214" s="48">
        <v>63.997999999999998</v>
      </c>
      <c r="AG214" s="48">
        <v>64.114000000000004</v>
      </c>
      <c r="AH214" s="48">
        <v>64.230999999999995</v>
      </c>
      <c r="AI214" s="48">
        <v>64.364999999999995</v>
      </c>
      <c r="AJ214" s="48">
        <v>64.527000000000001</v>
      </c>
      <c r="AK214" s="48">
        <v>64.724999999999994</v>
      </c>
      <c r="AL214" s="48">
        <v>64.960999999999999</v>
      </c>
      <c r="AM214" s="48">
        <v>65.236999999999995</v>
      </c>
      <c r="AN214" s="48">
        <v>65.552000000000007</v>
      </c>
      <c r="AO214" s="48">
        <v>65.903000000000006</v>
      </c>
      <c r="AP214" s="48">
        <v>66.278000000000006</v>
      </c>
      <c r="AQ214" s="48">
        <v>66.665000000000006</v>
      </c>
      <c r="AR214" s="48">
        <v>67.057000000000002</v>
      </c>
      <c r="AS214" s="48">
        <v>67.441999999999993</v>
      </c>
      <c r="AT214" s="48">
        <v>67.816000000000003</v>
      </c>
      <c r="AU214" s="48">
        <v>68.174999999999997</v>
      </c>
      <c r="AV214" s="48">
        <v>68.518000000000001</v>
      </c>
      <c r="AW214" s="48">
        <v>68.844999999999999</v>
      </c>
      <c r="AX214" s="48">
        <v>69.158000000000001</v>
      </c>
      <c r="AY214" s="48">
        <v>69.462000000000003</v>
      </c>
      <c r="AZ214" s="48">
        <v>69.762</v>
      </c>
      <c r="BA214" s="48">
        <v>70.063000000000002</v>
      </c>
      <c r="BB214" s="48">
        <v>70.366</v>
      </c>
      <c r="BC214" s="48">
        <v>70.674000000000007</v>
      </c>
      <c r="BD214" s="48">
        <v>70.984999999999999</v>
      </c>
      <c r="BE214" s="48">
        <v>71.296000000000006</v>
      </c>
      <c r="BF214" s="48">
        <v>71.600999999999999</v>
      </c>
      <c r="BG214" s="48">
        <v>71.896000000000001</v>
      </c>
      <c r="BH214" s="48">
        <v>72.173000000000002</v>
      </c>
      <c r="BI214" s="48">
        <v>72.424000000000007</v>
      </c>
      <c r="BJ214" s="48">
        <v>72.644999999999996</v>
      </c>
      <c r="BK214" s="48">
        <v>72.834999999999994</v>
      </c>
      <c r="BL214" s="48">
        <v>72.995999999999995</v>
      </c>
      <c r="BM214" s="55">
        <f t="shared" si="3"/>
        <v>72.995999999999995</v>
      </c>
    </row>
    <row r="215" spans="1:65" x14ac:dyDescent="0.25">
      <c r="A215" s="48" t="s">
        <v>124</v>
      </c>
      <c r="B215" s="48" t="s">
        <v>368</v>
      </c>
      <c r="C215" s="48" t="s">
        <v>745</v>
      </c>
      <c r="D215" s="48" t="s">
        <v>744</v>
      </c>
      <c r="E215" s="48">
        <v>31.565999999999999</v>
      </c>
      <c r="F215" s="48">
        <v>31.925000000000001</v>
      </c>
      <c r="G215" s="48">
        <v>32.302</v>
      </c>
      <c r="H215" s="48">
        <v>32.704999999999998</v>
      </c>
      <c r="I215" s="48">
        <v>33.134</v>
      </c>
      <c r="J215" s="48">
        <v>33.590000000000003</v>
      </c>
      <c r="K215" s="48">
        <v>34.072000000000003</v>
      </c>
      <c r="L215" s="48">
        <v>34.572000000000003</v>
      </c>
      <c r="M215" s="48">
        <v>35.08</v>
      </c>
      <c r="N215" s="48">
        <v>35.590000000000003</v>
      </c>
      <c r="O215" s="48">
        <v>36.097999999999999</v>
      </c>
      <c r="P215" s="48">
        <v>36.598999999999997</v>
      </c>
      <c r="Q215" s="48">
        <v>37.091999999999999</v>
      </c>
      <c r="R215" s="48">
        <v>37.572000000000003</v>
      </c>
      <c r="S215" s="48">
        <v>38.031999999999996</v>
      </c>
      <c r="T215" s="48">
        <v>38.468000000000004</v>
      </c>
      <c r="U215" s="48">
        <v>38.881</v>
      </c>
      <c r="V215" s="48">
        <v>39.268000000000001</v>
      </c>
      <c r="W215" s="48">
        <v>39.622999999999998</v>
      </c>
      <c r="X215" s="48">
        <v>39.936</v>
      </c>
      <c r="Y215" s="48">
        <v>40.194000000000003</v>
      </c>
      <c r="Z215" s="48">
        <v>40.386000000000003</v>
      </c>
      <c r="AA215" s="48">
        <v>40.503999999999998</v>
      </c>
      <c r="AB215" s="48">
        <v>40.545000000000002</v>
      </c>
      <c r="AC215" s="48">
        <v>40.506</v>
      </c>
      <c r="AD215" s="48">
        <v>40.377000000000002</v>
      </c>
      <c r="AE215" s="48">
        <v>40.146999999999998</v>
      </c>
      <c r="AF215" s="48">
        <v>39.826999999999998</v>
      </c>
      <c r="AG215" s="48">
        <v>39.439</v>
      </c>
      <c r="AH215" s="48">
        <v>39.009</v>
      </c>
      <c r="AI215" s="48">
        <v>38.563000000000002</v>
      </c>
      <c r="AJ215" s="48">
        <v>38.122</v>
      </c>
      <c r="AK215" s="48">
        <v>37.716999999999999</v>
      </c>
      <c r="AL215" s="48">
        <v>37.384</v>
      </c>
      <c r="AM215" s="48">
        <v>37.158000000000001</v>
      </c>
      <c r="AN215" s="48">
        <v>37.082999999999998</v>
      </c>
      <c r="AO215" s="48">
        <v>37.194000000000003</v>
      </c>
      <c r="AP215" s="48">
        <v>37.496000000000002</v>
      </c>
      <c r="AQ215" s="48">
        <v>37.979999999999997</v>
      </c>
      <c r="AR215" s="48">
        <v>38.634</v>
      </c>
      <c r="AS215" s="48">
        <v>39.441000000000003</v>
      </c>
      <c r="AT215" s="48">
        <v>40.369</v>
      </c>
      <c r="AU215" s="48">
        <v>41.375999999999998</v>
      </c>
      <c r="AV215" s="48">
        <v>42.418999999999997</v>
      </c>
      <c r="AW215" s="48">
        <v>43.466999999999999</v>
      </c>
      <c r="AX215" s="48">
        <v>44.502000000000002</v>
      </c>
      <c r="AY215" s="48">
        <v>45.517000000000003</v>
      </c>
      <c r="AZ215" s="48">
        <v>46.52</v>
      </c>
      <c r="BA215" s="48">
        <v>47.508000000000003</v>
      </c>
      <c r="BB215" s="48">
        <v>48.468000000000004</v>
      </c>
      <c r="BC215" s="48">
        <v>49.381999999999998</v>
      </c>
      <c r="BD215" s="48">
        <v>50.234000000000002</v>
      </c>
      <c r="BE215" s="48">
        <v>51.018000000000001</v>
      </c>
      <c r="BF215" s="48">
        <v>51.731000000000002</v>
      </c>
      <c r="BG215" s="48">
        <v>52.372</v>
      </c>
      <c r="BH215" s="48">
        <v>52.941000000000003</v>
      </c>
      <c r="BI215" s="48">
        <v>53.444000000000003</v>
      </c>
      <c r="BJ215" s="48">
        <v>53.895000000000003</v>
      </c>
      <c r="BK215" s="48">
        <v>54.308999999999997</v>
      </c>
      <c r="BL215" s="48">
        <v>54.695999999999998</v>
      </c>
      <c r="BM215" s="55">
        <f t="shared" si="3"/>
        <v>54.695999999999998</v>
      </c>
    </row>
    <row r="216" spans="1:65" x14ac:dyDescent="0.25">
      <c r="A216" s="48" t="s">
        <v>211</v>
      </c>
      <c r="B216" s="48" t="s">
        <v>367</v>
      </c>
      <c r="C216" s="48" t="s">
        <v>745</v>
      </c>
      <c r="D216" s="48" t="s">
        <v>744</v>
      </c>
      <c r="E216" s="48">
        <v>49.95</v>
      </c>
      <c r="F216" s="48">
        <v>50.621000000000002</v>
      </c>
      <c r="G216" s="48">
        <v>51.256</v>
      </c>
      <c r="H216" s="48">
        <v>51.847000000000001</v>
      </c>
      <c r="I216" s="48">
        <v>52.390999999999998</v>
      </c>
      <c r="J216" s="48">
        <v>52.893000000000001</v>
      </c>
      <c r="K216" s="48">
        <v>53.36</v>
      </c>
      <c r="L216" s="48">
        <v>53.802999999999997</v>
      </c>
      <c r="M216" s="48">
        <v>54.225999999999999</v>
      </c>
      <c r="N216" s="48">
        <v>54.628</v>
      </c>
      <c r="O216" s="48">
        <v>54.997999999999998</v>
      </c>
      <c r="P216" s="48">
        <v>55.32</v>
      </c>
      <c r="Q216" s="48">
        <v>55.585999999999999</v>
      </c>
      <c r="R216" s="48">
        <v>55.792999999999999</v>
      </c>
      <c r="S216" s="48">
        <v>55.948</v>
      </c>
      <c r="T216" s="48">
        <v>56.052</v>
      </c>
      <c r="U216" s="48">
        <v>56.11</v>
      </c>
      <c r="V216" s="48">
        <v>56.142000000000003</v>
      </c>
      <c r="W216" s="48">
        <v>56.177999999999997</v>
      </c>
      <c r="X216" s="48">
        <v>56.247999999999998</v>
      </c>
      <c r="Y216" s="48">
        <v>56.393999999999998</v>
      </c>
      <c r="Z216" s="48">
        <v>56.658000000000001</v>
      </c>
      <c r="AA216" s="48">
        <v>57.058</v>
      </c>
      <c r="AB216" s="48">
        <v>57.600999999999999</v>
      </c>
      <c r="AC216" s="48">
        <v>58.283000000000001</v>
      </c>
      <c r="AD216" s="48">
        <v>59.097000000000001</v>
      </c>
      <c r="AE216" s="48">
        <v>60.024999999999999</v>
      </c>
      <c r="AF216" s="48">
        <v>61.024000000000001</v>
      </c>
      <c r="AG216" s="48">
        <v>62.043999999999997</v>
      </c>
      <c r="AH216" s="48">
        <v>63.05</v>
      </c>
      <c r="AI216" s="48">
        <v>64</v>
      </c>
      <c r="AJ216" s="48">
        <v>64.858000000000004</v>
      </c>
      <c r="AK216" s="48">
        <v>65.617000000000004</v>
      </c>
      <c r="AL216" s="48">
        <v>66.272999999999996</v>
      </c>
      <c r="AM216" s="48">
        <v>66.823999999999998</v>
      </c>
      <c r="AN216" s="48">
        <v>67.277000000000001</v>
      </c>
      <c r="AO216" s="48">
        <v>67.650999999999996</v>
      </c>
      <c r="AP216" s="48">
        <v>67.977999999999994</v>
      </c>
      <c r="AQ216" s="48">
        <v>68.284000000000006</v>
      </c>
      <c r="AR216" s="48">
        <v>68.581000000000003</v>
      </c>
      <c r="AS216" s="48">
        <v>68.875</v>
      </c>
      <c r="AT216" s="48">
        <v>69.162000000000006</v>
      </c>
      <c r="AU216" s="48">
        <v>69.432000000000002</v>
      </c>
      <c r="AV216" s="48">
        <v>69.680000000000007</v>
      </c>
      <c r="AW216" s="48">
        <v>69.908000000000001</v>
      </c>
      <c r="AX216" s="48">
        <v>70.123999999999995</v>
      </c>
      <c r="AY216" s="48">
        <v>70.332999999999998</v>
      </c>
      <c r="AZ216" s="48">
        <v>70.542000000000002</v>
      </c>
      <c r="BA216" s="48">
        <v>70.756</v>
      </c>
      <c r="BB216" s="48">
        <v>70.977999999999994</v>
      </c>
      <c r="BC216" s="48">
        <v>71.209999999999994</v>
      </c>
      <c r="BD216" s="48">
        <v>71.448999999999998</v>
      </c>
      <c r="BE216" s="48">
        <v>71.691999999999993</v>
      </c>
      <c r="BF216" s="48">
        <v>71.935000000000002</v>
      </c>
      <c r="BG216" s="48">
        <v>72.174999999999997</v>
      </c>
      <c r="BH216" s="48">
        <v>72.412000000000006</v>
      </c>
      <c r="BI216" s="48">
        <v>72.644000000000005</v>
      </c>
      <c r="BJ216" s="48">
        <v>72.872</v>
      </c>
      <c r="BK216" s="48">
        <v>73.096000000000004</v>
      </c>
      <c r="BL216" s="48">
        <v>73.316999999999993</v>
      </c>
      <c r="BM216" s="55">
        <f t="shared" si="3"/>
        <v>73.316999999999993</v>
      </c>
    </row>
    <row r="217" spans="1:65" x14ac:dyDescent="0.25">
      <c r="A217" s="48" t="s">
        <v>561</v>
      </c>
      <c r="B217" s="48" t="s">
        <v>562</v>
      </c>
      <c r="C217" s="48" t="s">
        <v>745</v>
      </c>
      <c r="D217" s="48" t="s">
        <v>744</v>
      </c>
      <c r="BE217" s="48">
        <v>85.417073170731712</v>
      </c>
      <c r="BM217" s="55">
        <f t="shared" si="3"/>
        <v>0</v>
      </c>
    </row>
    <row r="218" spans="1:65" x14ac:dyDescent="0.25">
      <c r="A218" s="48" t="s">
        <v>87</v>
      </c>
      <c r="B218" s="48" t="s">
        <v>366</v>
      </c>
      <c r="C218" s="48" t="s">
        <v>745</v>
      </c>
      <c r="D218" s="48" t="s">
        <v>744</v>
      </c>
      <c r="E218" s="48">
        <v>36.975999999999999</v>
      </c>
      <c r="F218" s="48">
        <v>37.374000000000002</v>
      </c>
      <c r="G218" s="48">
        <v>37.773000000000003</v>
      </c>
      <c r="H218" s="48">
        <v>38.174999999999997</v>
      </c>
      <c r="I218" s="48">
        <v>38.578000000000003</v>
      </c>
      <c r="J218" s="48">
        <v>38.981999999999999</v>
      </c>
      <c r="K218" s="48">
        <v>39.384</v>
      </c>
      <c r="L218" s="48">
        <v>39.783000000000001</v>
      </c>
      <c r="M218" s="48">
        <v>40.179000000000002</v>
      </c>
      <c r="N218" s="48">
        <v>40.57</v>
      </c>
      <c r="O218" s="48">
        <v>40.957000000000001</v>
      </c>
      <c r="P218" s="48">
        <v>41.341999999999999</v>
      </c>
      <c r="Q218" s="48">
        <v>41.726999999999997</v>
      </c>
      <c r="R218" s="48">
        <v>42.110999999999997</v>
      </c>
      <c r="S218" s="48">
        <v>42.494</v>
      </c>
      <c r="T218" s="48">
        <v>42.875999999999998</v>
      </c>
      <c r="U218" s="48">
        <v>43.259</v>
      </c>
      <c r="V218" s="48">
        <v>43.639000000000003</v>
      </c>
      <c r="W218" s="48">
        <v>44.012999999999998</v>
      </c>
      <c r="X218" s="48">
        <v>44.375</v>
      </c>
      <c r="Y218" s="48">
        <v>44.725999999999999</v>
      </c>
      <c r="Z218" s="48">
        <v>45.067999999999998</v>
      </c>
      <c r="AA218" s="48">
        <v>45.393999999999998</v>
      </c>
      <c r="AB218" s="48">
        <v>45.695999999999998</v>
      </c>
      <c r="AC218" s="48">
        <v>45.960999999999999</v>
      </c>
      <c r="AD218" s="48">
        <v>46.146000000000001</v>
      </c>
      <c r="AE218" s="48">
        <v>46.2</v>
      </c>
      <c r="AF218" s="48">
        <v>46.115000000000002</v>
      </c>
      <c r="AG218" s="48">
        <v>45.911999999999999</v>
      </c>
      <c r="AH218" s="48">
        <v>45.634</v>
      </c>
      <c r="AI218" s="48">
        <v>45.378</v>
      </c>
      <c r="AJ218" s="48">
        <v>45.26</v>
      </c>
      <c r="AK218" s="48">
        <v>45.360999999999997</v>
      </c>
      <c r="AL218" s="48">
        <v>45.720999999999997</v>
      </c>
      <c r="AM218" s="48">
        <v>46.337000000000003</v>
      </c>
      <c r="AN218" s="48">
        <v>47.151000000000003</v>
      </c>
      <c r="AO218" s="48">
        <v>48.067</v>
      </c>
      <c r="AP218" s="48">
        <v>48.966999999999999</v>
      </c>
      <c r="AQ218" s="48">
        <v>49.753999999999998</v>
      </c>
      <c r="AR218" s="48">
        <v>50.392000000000003</v>
      </c>
      <c r="AS218" s="48">
        <v>50.869</v>
      </c>
      <c r="AT218" s="48">
        <v>51.213000000000001</v>
      </c>
      <c r="AU218" s="48">
        <v>51.491999999999997</v>
      </c>
      <c r="AV218" s="48">
        <v>51.762</v>
      </c>
      <c r="AW218" s="48">
        <v>52.042999999999999</v>
      </c>
      <c r="AX218" s="48">
        <v>52.345999999999997</v>
      </c>
      <c r="AY218" s="48">
        <v>52.668999999999997</v>
      </c>
      <c r="AZ218" s="48">
        <v>52.997999999999998</v>
      </c>
      <c r="BA218" s="48">
        <v>53.326000000000001</v>
      </c>
      <c r="BB218" s="48">
        <v>53.654000000000003</v>
      </c>
      <c r="BC218" s="48">
        <v>53.99</v>
      </c>
      <c r="BD218" s="48">
        <v>54.341999999999999</v>
      </c>
      <c r="BE218" s="48">
        <v>54.713000000000001</v>
      </c>
      <c r="BF218" s="48">
        <v>55.103999999999999</v>
      </c>
      <c r="BG218" s="48">
        <v>55.509</v>
      </c>
      <c r="BH218" s="48">
        <v>55.92</v>
      </c>
      <c r="BI218" s="48">
        <v>56.323999999999998</v>
      </c>
      <c r="BJ218" s="48">
        <v>56.709000000000003</v>
      </c>
      <c r="BK218" s="48">
        <v>57.067999999999998</v>
      </c>
      <c r="BL218" s="48">
        <v>57.396999999999998</v>
      </c>
      <c r="BM218" s="55">
        <f t="shared" si="3"/>
        <v>57.396999999999998</v>
      </c>
    </row>
    <row r="219" spans="1:65" x14ac:dyDescent="0.25">
      <c r="A219" s="48" t="s">
        <v>281</v>
      </c>
      <c r="B219" s="48" t="s">
        <v>365</v>
      </c>
      <c r="C219" s="48" t="s">
        <v>745</v>
      </c>
      <c r="D219" s="48" t="s">
        <v>744</v>
      </c>
      <c r="AJ219" s="48">
        <v>71.487804878048792</v>
      </c>
      <c r="AP219" s="48">
        <v>72.03902439024391</v>
      </c>
      <c r="AS219" s="48">
        <v>71.582926829268303</v>
      </c>
      <c r="AT219" s="48">
        <v>72.234146341463415</v>
      </c>
      <c r="AU219" s="48">
        <v>72.285365853658547</v>
      </c>
      <c r="AV219" s="48">
        <v>72.436585365853674</v>
      </c>
      <c r="AW219" s="48">
        <v>72.682926829268297</v>
      </c>
      <c r="AX219" s="48">
        <v>72.834146341463423</v>
      </c>
      <c r="AY219" s="48">
        <v>73.385365853658541</v>
      </c>
      <c r="AZ219" s="48">
        <v>73.631707317073179</v>
      </c>
      <c r="BA219" s="48">
        <v>73.885365853658527</v>
      </c>
      <c r="BB219" s="48">
        <v>73.98536585365855</v>
      </c>
      <c r="BC219" s="48">
        <v>74.336585365853665</v>
      </c>
      <c r="BD219" s="48">
        <v>74.536585365853668</v>
      </c>
      <c r="BE219" s="48">
        <v>74.836585365853679</v>
      </c>
      <c r="BF219" s="48">
        <v>75.185365853658539</v>
      </c>
      <c r="BG219" s="48">
        <v>75.336585365853665</v>
      </c>
      <c r="BH219" s="48">
        <v>75.287804878048789</v>
      </c>
      <c r="BI219" s="48">
        <v>75.68780487804878</v>
      </c>
      <c r="BJ219" s="48">
        <v>75.53902439024391</v>
      </c>
      <c r="BK219" s="48">
        <v>75.890243902439025</v>
      </c>
      <c r="BL219" s="48">
        <v>75.685365853658539</v>
      </c>
      <c r="BM219" s="55">
        <f t="shared" si="3"/>
        <v>75.685365853658539</v>
      </c>
    </row>
    <row r="220" spans="1:65" x14ac:dyDescent="0.25">
      <c r="A220" s="48" t="s">
        <v>650</v>
      </c>
      <c r="B220" s="48" t="s">
        <v>649</v>
      </c>
      <c r="C220" s="48" t="s">
        <v>745</v>
      </c>
      <c r="D220" s="48" t="s">
        <v>744</v>
      </c>
      <c r="E220" s="48">
        <v>40.377896796988153</v>
      </c>
      <c r="F220" s="48">
        <v>40.82470979146963</v>
      </c>
      <c r="G220" s="48">
        <v>41.260417417481243</v>
      </c>
      <c r="H220" s="48">
        <v>41.683356552907192</v>
      </c>
      <c r="I220" s="48">
        <v>42.094569709001398</v>
      </c>
      <c r="J220" s="48">
        <v>42.495958299106285</v>
      </c>
      <c r="K220" s="48">
        <v>42.892685627140153</v>
      </c>
      <c r="L220" s="48">
        <v>43.288886606846091</v>
      </c>
      <c r="M220" s="48">
        <v>43.68946231078484</v>
      </c>
      <c r="N220" s="48">
        <v>44.095320775313475</v>
      </c>
      <c r="O220" s="48">
        <v>44.507986085276684</v>
      </c>
      <c r="P220" s="48">
        <v>44.927879657089719</v>
      </c>
      <c r="Q220" s="48">
        <v>45.35142907336521</v>
      </c>
      <c r="R220" s="48">
        <v>45.773611956682167</v>
      </c>
      <c r="S220" s="48">
        <v>46.191011112393994</v>
      </c>
      <c r="T220" s="48">
        <v>46.599776438276322</v>
      </c>
      <c r="U220" s="48">
        <v>46.996777094560201</v>
      </c>
      <c r="V220" s="48">
        <v>47.380724445265173</v>
      </c>
      <c r="W220" s="48">
        <v>47.749979733889376</v>
      </c>
      <c r="X220" s="48">
        <v>48.103722650499996</v>
      </c>
      <c r="Y220" s="48">
        <v>48.44152119762952</v>
      </c>
      <c r="Z220" s="48">
        <v>48.764242528163969</v>
      </c>
      <c r="AA220" s="48">
        <v>49.071412140671043</v>
      </c>
      <c r="AB220" s="48">
        <v>49.359566754146954</v>
      </c>
      <c r="AC220" s="48">
        <v>49.622874202596627</v>
      </c>
      <c r="AD220" s="48">
        <v>49.849966989516346</v>
      </c>
      <c r="AE220" s="48">
        <v>50.027787087982034</v>
      </c>
      <c r="AF220" s="48">
        <v>50.148857169579337</v>
      </c>
      <c r="AG220" s="48">
        <v>50.21342259020593</v>
      </c>
      <c r="AH220" s="48">
        <v>50.230037581291768</v>
      </c>
      <c r="AI220" s="48">
        <v>50.212132546780843</v>
      </c>
      <c r="AJ220" s="48">
        <v>50.177185635538365</v>
      </c>
      <c r="AK220" s="48">
        <v>50.138391682304814</v>
      </c>
      <c r="AL220" s="48">
        <v>50.103166669080736</v>
      </c>
      <c r="AM220" s="48">
        <v>50.071059674491693</v>
      </c>
      <c r="AN220" s="48">
        <v>50.044729772736225</v>
      </c>
      <c r="AO220" s="48">
        <v>50.03335647472737</v>
      </c>
      <c r="AP220" s="48">
        <v>50.051520116345692</v>
      </c>
      <c r="AQ220" s="48">
        <v>50.115716222112944</v>
      </c>
      <c r="AR220" s="48">
        <v>50.241988883615839</v>
      </c>
      <c r="AS220" s="48">
        <v>50.447490892156793</v>
      </c>
      <c r="AT220" s="48">
        <v>50.747347711378872</v>
      </c>
      <c r="AU220" s="48">
        <v>51.145783015212736</v>
      </c>
      <c r="AV220" s="48">
        <v>51.639893728679731</v>
      </c>
      <c r="AW220" s="48">
        <v>52.222490960345937</v>
      </c>
      <c r="AX220" s="48">
        <v>52.884326867589991</v>
      </c>
      <c r="AY220" s="48">
        <v>53.612190366538137</v>
      </c>
      <c r="AZ220" s="48">
        <v>54.383440594110134</v>
      </c>
      <c r="BA220" s="48">
        <v>55.17255555006669</v>
      </c>
      <c r="BB220" s="48">
        <v>55.959350465958913</v>
      </c>
      <c r="BC220" s="48">
        <v>56.723768284105525</v>
      </c>
      <c r="BD220" s="48">
        <v>57.454506959152603</v>
      </c>
      <c r="BE220" s="48">
        <v>58.148025921939286</v>
      </c>
      <c r="BF220" s="48">
        <v>58.800020418210153</v>
      </c>
      <c r="BG220" s="48">
        <v>59.403493347859161</v>
      </c>
      <c r="BH220" s="48">
        <v>59.951484490291925</v>
      </c>
      <c r="BI220" s="48">
        <v>60.441109451202038</v>
      </c>
      <c r="BJ220" s="48">
        <v>60.878791414417208</v>
      </c>
      <c r="BK220" s="48">
        <v>61.271994314672625</v>
      </c>
      <c r="BL220" s="48">
        <v>61.626356196819593</v>
      </c>
      <c r="BM220" s="55">
        <f t="shared" si="3"/>
        <v>61.626356196819593</v>
      </c>
    </row>
    <row r="221" spans="1:65" x14ac:dyDescent="0.25">
      <c r="A221" s="48" t="s">
        <v>88</v>
      </c>
      <c r="B221" s="48" t="s">
        <v>555</v>
      </c>
      <c r="C221" s="48" t="s">
        <v>745</v>
      </c>
      <c r="D221" s="48" t="s">
        <v>744</v>
      </c>
      <c r="E221" s="48">
        <v>31.696999999999999</v>
      </c>
      <c r="F221" s="48">
        <v>32.125</v>
      </c>
      <c r="G221" s="48">
        <v>32.549999999999997</v>
      </c>
      <c r="H221" s="48">
        <v>32.975000000000001</v>
      </c>
      <c r="I221" s="48">
        <v>33.402000000000001</v>
      </c>
      <c r="J221" s="48">
        <v>33.828000000000003</v>
      </c>
      <c r="K221" s="48">
        <v>34.247999999999998</v>
      </c>
      <c r="L221" s="48">
        <v>34.655999999999999</v>
      </c>
      <c r="M221" s="48">
        <v>35.051000000000002</v>
      </c>
      <c r="N221" s="48">
        <v>35.432000000000002</v>
      </c>
      <c r="O221" s="48">
        <v>35.807000000000002</v>
      </c>
      <c r="P221" s="48">
        <v>36.186</v>
      </c>
      <c r="Q221" s="48">
        <v>36.575000000000003</v>
      </c>
      <c r="R221" s="48">
        <v>36.973999999999997</v>
      </c>
      <c r="S221" s="48">
        <v>37.378</v>
      </c>
      <c r="T221" s="48">
        <v>37.767000000000003</v>
      </c>
      <c r="U221" s="48">
        <v>38.118000000000002</v>
      </c>
      <c r="V221" s="48">
        <v>38.417000000000002</v>
      </c>
      <c r="W221" s="48">
        <v>38.661999999999999</v>
      </c>
      <c r="X221" s="48">
        <v>38.860999999999997</v>
      </c>
      <c r="Y221" s="48">
        <v>39.033000000000001</v>
      </c>
      <c r="Z221" s="48">
        <v>39.206000000000003</v>
      </c>
      <c r="AA221" s="48">
        <v>39.409999999999997</v>
      </c>
      <c r="AB221" s="48">
        <v>39.670999999999999</v>
      </c>
      <c r="AC221" s="48">
        <v>40.005000000000003</v>
      </c>
      <c r="AD221" s="48">
        <v>40.423000000000002</v>
      </c>
      <c r="AE221" s="48">
        <v>40.930999999999997</v>
      </c>
      <c r="AF221" s="48">
        <v>41.512999999999998</v>
      </c>
      <c r="AG221" s="48">
        <v>42.149000000000001</v>
      </c>
      <c r="AH221" s="48">
        <v>42.825000000000003</v>
      </c>
      <c r="AI221" s="48">
        <v>43.524000000000001</v>
      </c>
      <c r="AJ221" s="48">
        <v>44.231999999999999</v>
      </c>
      <c r="AK221" s="48">
        <v>44.932000000000002</v>
      </c>
      <c r="AL221" s="48">
        <v>45.610999999999997</v>
      </c>
      <c r="AM221" s="48">
        <v>46.256999999999998</v>
      </c>
      <c r="AN221" s="48">
        <v>46.854999999999997</v>
      </c>
      <c r="AO221" s="48">
        <v>47.395000000000003</v>
      </c>
      <c r="AP221" s="48">
        <v>47.884</v>
      </c>
      <c r="AQ221" s="48">
        <v>48.332999999999998</v>
      </c>
      <c r="AR221" s="48">
        <v>48.753999999999998</v>
      </c>
      <c r="AS221" s="48">
        <v>49.165999999999997</v>
      </c>
      <c r="AT221" s="48">
        <v>49.591999999999999</v>
      </c>
      <c r="AU221" s="48">
        <v>50.05</v>
      </c>
      <c r="AV221" s="48">
        <v>50.55</v>
      </c>
      <c r="AW221" s="48">
        <v>51.094999999999999</v>
      </c>
      <c r="AX221" s="48">
        <v>51.686</v>
      </c>
      <c r="AY221" s="48">
        <v>52.314999999999998</v>
      </c>
      <c r="AZ221" s="48">
        <v>52.96</v>
      </c>
      <c r="BA221" s="48">
        <v>53.6</v>
      </c>
      <c r="BB221" s="48">
        <v>54.219000000000001</v>
      </c>
      <c r="BC221" s="48">
        <v>54.8</v>
      </c>
      <c r="BD221" s="48">
        <v>55.325000000000003</v>
      </c>
      <c r="BE221" s="48">
        <v>55.790999999999997</v>
      </c>
      <c r="BF221" s="48">
        <v>56.2</v>
      </c>
      <c r="BG221" s="48">
        <v>56.552</v>
      </c>
      <c r="BH221" s="48">
        <v>56.854999999999997</v>
      </c>
      <c r="BI221" s="48">
        <v>57.12</v>
      </c>
      <c r="BJ221" s="48">
        <v>57.365000000000002</v>
      </c>
      <c r="BK221" s="48">
        <v>57.603999999999999</v>
      </c>
      <c r="BL221" s="48">
        <v>57.845999999999997</v>
      </c>
      <c r="BM221" s="55">
        <f t="shared" si="3"/>
        <v>57.845999999999997</v>
      </c>
    </row>
    <row r="222" spans="1:65" x14ac:dyDescent="0.25">
      <c r="A222" s="48" t="s">
        <v>648</v>
      </c>
      <c r="B222" s="48" t="s">
        <v>647</v>
      </c>
      <c r="C222" s="48" t="s">
        <v>745</v>
      </c>
      <c r="D222" s="48" t="s">
        <v>744</v>
      </c>
      <c r="E222" s="48">
        <v>40.377896796988168</v>
      </c>
      <c r="F222" s="48">
        <v>40.824709791469623</v>
      </c>
      <c r="G222" s="48">
        <v>41.260417417481229</v>
      </c>
      <c r="H222" s="48">
        <v>41.683356552907192</v>
      </c>
      <c r="I222" s="48">
        <v>42.094569709001391</v>
      </c>
      <c r="J222" s="48">
        <v>42.495958299106285</v>
      </c>
      <c r="K222" s="48">
        <v>42.892685627140153</v>
      </c>
      <c r="L222" s="48">
        <v>43.288886606846098</v>
      </c>
      <c r="M222" s="48">
        <v>43.68946231078484</v>
      </c>
      <c r="N222" s="48">
        <v>44.095320775313482</v>
      </c>
      <c r="O222" s="48">
        <v>44.507986085276684</v>
      </c>
      <c r="P222" s="48">
        <v>44.927879657089719</v>
      </c>
      <c r="Q222" s="48">
        <v>45.35142907336521</v>
      </c>
      <c r="R222" s="48">
        <v>45.77361195668216</v>
      </c>
      <c r="S222" s="48">
        <v>46.191011112394001</v>
      </c>
      <c r="T222" s="48">
        <v>46.599776438276322</v>
      </c>
      <c r="U222" s="48">
        <v>46.996777094560201</v>
      </c>
      <c r="V222" s="48">
        <v>47.380724445265173</v>
      </c>
      <c r="W222" s="48">
        <v>47.749979733889397</v>
      </c>
      <c r="X222" s="48">
        <v>48.103722650499996</v>
      </c>
      <c r="Y222" s="48">
        <v>48.445013873500017</v>
      </c>
      <c r="Z222" s="48">
        <v>48.767721910542342</v>
      </c>
      <c r="AA222" s="48">
        <v>49.074627794550146</v>
      </c>
      <c r="AB222" s="48">
        <v>49.36280694235662</v>
      </c>
      <c r="AC222" s="48">
        <v>49.625877217175635</v>
      </c>
      <c r="AD222" s="48">
        <v>49.852896789443733</v>
      </c>
      <c r="AE222" s="48">
        <v>50.030475940024694</v>
      </c>
      <c r="AF222" s="48">
        <v>50.151504286510679</v>
      </c>
      <c r="AG222" s="48">
        <v>50.216062181719501</v>
      </c>
      <c r="AH222" s="48">
        <v>50.232514473110761</v>
      </c>
      <c r="AI222" s="48">
        <v>50.214574073943488</v>
      </c>
      <c r="AJ222" s="48">
        <v>50.179947505069038</v>
      </c>
      <c r="AK222" s="48">
        <v>50.141162565746704</v>
      </c>
      <c r="AL222" s="48">
        <v>50.105696753844029</v>
      </c>
      <c r="AM222" s="48">
        <v>50.073758174297389</v>
      </c>
      <c r="AN222" s="48">
        <v>50.047625980328334</v>
      </c>
      <c r="AO222" s="48">
        <v>50.036102534760701</v>
      </c>
      <c r="AP222" s="48">
        <v>50.054180242649494</v>
      </c>
      <c r="AQ222" s="48">
        <v>50.118417340863161</v>
      </c>
      <c r="AR222" s="48">
        <v>50.244771115680287</v>
      </c>
      <c r="AS222" s="48">
        <v>50.450213912402319</v>
      </c>
      <c r="AT222" s="48">
        <v>50.750023663255838</v>
      </c>
      <c r="AU222" s="48">
        <v>51.148164539102446</v>
      </c>
      <c r="AV222" s="48">
        <v>51.642123874248</v>
      </c>
      <c r="AW222" s="48">
        <v>52.224772018852072</v>
      </c>
      <c r="AX222" s="48">
        <v>52.886428261213027</v>
      </c>
      <c r="AY222" s="48">
        <v>53.614209401972111</v>
      </c>
      <c r="AZ222" s="48">
        <v>54.38543240493324</v>
      </c>
      <c r="BA222" s="48">
        <v>55.174456542491484</v>
      </c>
      <c r="BB222" s="48">
        <v>55.961118153254468</v>
      </c>
      <c r="BC222" s="48">
        <v>56.725470021310116</v>
      </c>
      <c r="BD222" s="48">
        <v>57.456002082661513</v>
      </c>
      <c r="BE222" s="48">
        <v>58.149577707789888</v>
      </c>
      <c r="BF222" s="48">
        <v>58.801386240109821</v>
      </c>
      <c r="BG222" s="48">
        <v>59.404796921919456</v>
      </c>
      <c r="BH222" s="48">
        <v>59.952830571791715</v>
      </c>
      <c r="BI222" s="48">
        <v>60.442393561735656</v>
      </c>
      <c r="BJ222" s="48">
        <v>60.880016299627584</v>
      </c>
      <c r="BK222" s="48">
        <v>61.273032490238023</v>
      </c>
      <c r="BL222" s="48">
        <v>61.627442507766453</v>
      </c>
      <c r="BM222" s="55">
        <f t="shared" si="3"/>
        <v>61.627442507766453</v>
      </c>
    </row>
    <row r="223" spans="1:65" x14ac:dyDescent="0.25">
      <c r="A223" s="48" t="s">
        <v>646</v>
      </c>
      <c r="B223" s="48" t="s">
        <v>645</v>
      </c>
      <c r="C223" s="48" t="s">
        <v>745</v>
      </c>
      <c r="D223" s="48" t="s">
        <v>744</v>
      </c>
      <c r="E223" s="48">
        <v>55.019874329276355</v>
      </c>
      <c r="F223" s="48">
        <v>55.455693344914692</v>
      </c>
      <c r="G223" s="48">
        <v>55.873237772443886</v>
      </c>
      <c r="H223" s="48">
        <v>56.258390965510031</v>
      </c>
      <c r="I223" s="48">
        <v>56.637113929896238</v>
      </c>
      <c r="J223" s="48">
        <v>56.991629507246799</v>
      </c>
      <c r="K223" s="48">
        <v>57.312112401846122</v>
      </c>
      <c r="L223" s="48">
        <v>57.626643666417408</v>
      </c>
      <c r="M223" s="48">
        <v>57.928665567421987</v>
      </c>
      <c r="N223" s="48">
        <v>58.222638855374043</v>
      </c>
      <c r="O223" s="48">
        <v>58.52199676944678</v>
      </c>
      <c r="P223" s="48">
        <v>58.814717831079818</v>
      </c>
      <c r="Q223" s="48">
        <v>59.116157716744766</v>
      </c>
      <c r="R223" s="48">
        <v>59.399572606281609</v>
      </c>
      <c r="S223" s="48">
        <v>59.680175060387413</v>
      </c>
      <c r="T223" s="48">
        <v>59.97974170886885</v>
      </c>
      <c r="U223" s="48">
        <v>60.299946347820892</v>
      </c>
      <c r="V223" s="48">
        <v>60.620550691513529</v>
      </c>
      <c r="W223" s="48">
        <v>60.973898556617208</v>
      </c>
      <c r="X223" s="48">
        <v>61.339633879064266</v>
      </c>
      <c r="Y223" s="48">
        <v>61.736178744830134</v>
      </c>
      <c r="Z223" s="48">
        <v>62.107788847048816</v>
      </c>
      <c r="AA223" s="48">
        <v>62.515050223345298</v>
      </c>
      <c r="AB223" s="48">
        <v>62.83599642275567</v>
      </c>
      <c r="AC223" s="48">
        <v>63.143400773988695</v>
      </c>
      <c r="AD223" s="48">
        <v>63.430875937612505</v>
      </c>
      <c r="AE223" s="48">
        <v>63.724651909148015</v>
      </c>
      <c r="AF223" s="48">
        <v>64.005375813212382</v>
      </c>
      <c r="AG223" s="48">
        <v>64.138826693657776</v>
      </c>
      <c r="AH223" s="48">
        <v>64.241253138182117</v>
      </c>
      <c r="AI223" s="48">
        <v>64.297508437903986</v>
      </c>
      <c r="AJ223" s="48">
        <v>64.346881470264194</v>
      </c>
      <c r="AK223" s="48">
        <v>64.33186137029027</v>
      </c>
      <c r="AL223" s="48">
        <v>64.16503800045956</v>
      </c>
      <c r="AM223" s="48">
        <v>63.977318502678578</v>
      </c>
      <c r="AN223" s="48">
        <v>63.86860332840282</v>
      </c>
      <c r="AO223" s="48">
        <v>63.778420327676209</v>
      </c>
      <c r="AP223" s="48">
        <v>63.617966283912374</v>
      </c>
      <c r="AQ223" s="48">
        <v>63.346100577238616</v>
      </c>
      <c r="AR223" s="48">
        <v>63.202990699533139</v>
      </c>
      <c r="AS223" s="48">
        <v>63.111029797575235</v>
      </c>
      <c r="AT223" s="48">
        <v>63.026449898185433</v>
      </c>
      <c r="AU223" s="48">
        <v>63.086000719777324</v>
      </c>
      <c r="AV223" s="48">
        <v>63.14199661216044</v>
      </c>
      <c r="AW223" s="48">
        <v>63.357997944866611</v>
      </c>
      <c r="AX223" s="48">
        <v>63.671992611433552</v>
      </c>
      <c r="AY223" s="48">
        <v>64.044079111593831</v>
      </c>
      <c r="AZ223" s="48">
        <v>64.514904697505685</v>
      </c>
      <c r="BA223" s="48">
        <v>65.054056312399865</v>
      </c>
      <c r="BB223" s="48">
        <v>65.637035321805499</v>
      </c>
      <c r="BC223" s="48">
        <v>66.201197799990979</v>
      </c>
      <c r="BD223" s="48">
        <v>66.745658218757981</v>
      </c>
      <c r="BE223" s="48">
        <v>67.283953978580541</v>
      </c>
      <c r="BF223" s="48">
        <v>67.765044619050556</v>
      </c>
      <c r="BG223" s="48">
        <v>68.205383534581173</v>
      </c>
      <c r="BH223" s="48">
        <v>68.614015586282747</v>
      </c>
      <c r="BI223" s="48">
        <v>68.960439906982046</v>
      </c>
      <c r="BJ223" s="48">
        <v>69.27900488912033</v>
      </c>
      <c r="BK223" s="48">
        <v>69.541031802594674</v>
      </c>
      <c r="BL223" s="48">
        <v>69.77084699330635</v>
      </c>
      <c r="BM223" s="55">
        <f t="shared" si="3"/>
        <v>69.77084699330635</v>
      </c>
    </row>
    <row r="224" spans="1:65" x14ac:dyDescent="0.25">
      <c r="A224" s="48" t="s">
        <v>102</v>
      </c>
      <c r="B224" s="48" t="s">
        <v>364</v>
      </c>
      <c r="C224" s="48" t="s">
        <v>745</v>
      </c>
      <c r="D224" s="48" t="s">
        <v>744</v>
      </c>
      <c r="E224" s="48">
        <v>50.378</v>
      </c>
      <c r="F224" s="48">
        <v>50.908999999999999</v>
      </c>
      <c r="G224" s="48">
        <v>51.427999999999997</v>
      </c>
      <c r="H224" s="48">
        <v>51.930999999999997</v>
      </c>
      <c r="I224" s="48">
        <v>52.417000000000002</v>
      </c>
      <c r="J224" s="48">
        <v>52.890999999999998</v>
      </c>
      <c r="K224" s="48">
        <v>53.360999999999997</v>
      </c>
      <c r="L224" s="48">
        <v>53.838000000000001</v>
      </c>
      <c r="M224" s="48">
        <v>54.328000000000003</v>
      </c>
      <c r="N224" s="48">
        <v>54.832999999999998</v>
      </c>
      <c r="O224" s="48">
        <v>55.357999999999997</v>
      </c>
      <c r="P224" s="48">
        <v>55.906999999999996</v>
      </c>
      <c r="Q224" s="48">
        <v>56.472000000000001</v>
      </c>
      <c r="R224" s="48">
        <v>57.04</v>
      </c>
      <c r="S224" s="48">
        <v>57.597000000000001</v>
      </c>
      <c r="T224" s="48">
        <v>58.13</v>
      </c>
      <c r="U224" s="48">
        <v>58.622999999999998</v>
      </c>
      <c r="V224" s="48">
        <v>59.063000000000002</v>
      </c>
      <c r="W224" s="48">
        <v>59.436</v>
      </c>
      <c r="X224" s="48">
        <v>59.731000000000002</v>
      </c>
      <c r="Y224" s="48">
        <v>59.927999999999997</v>
      </c>
      <c r="Z224" s="48">
        <v>60.014000000000003</v>
      </c>
      <c r="AA224" s="48">
        <v>59.991999999999997</v>
      </c>
      <c r="AB224" s="48">
        <v>59.878</v>
      </c>
      <c r="AC224" s="48">
        <v>59.688000000000002</v>
      </c>
      <c r="AD224" s="48">
        <v>59.442</v>
      </c>
      <c r="AE224" s="48">
        <v>59.161000000000001</v>
      </c>
      <c r="AF224" s="48">
        <v>58.874000000000002</v>
      </c>
      <c r="AG224" s="48">
        <v>58.607999999999997</v>
      </c>
      <c r="AH224" s="48">
        <v>58.392000000000003</v>
      </c>
      <c r="AI224" s="48">
        <v>58.247</v>
      </c>
      <c r="AJ224" s="48">
        <v>58.188000000000002</v>
      </c>
      <c r="AK224" s="48">
        <v>58.212000000000003</v>
      </c>
      <c r="AL224" s="48">
        <v>58.317999999999998</v>
      </c>
      <c r="AM224" s="48">
        <v>58.511000000000003</v>
      </c>
      <c r="AN224" s="48">
        <v>58.795000000000002</v>
      </c>
      <c r="AO224" s="48">
        <v>59.171999999999997</v>
      </c>
      <c r="AP224" s="48">
        <v>59.631</v>
      </c>
      <c r="AQ224" s="48">
        <v>60.158999999999999</v>
      </c>
      <c r="AR224" s="48">
        <v>60.741999999999997</v>
      </c>
      <c r="AS224" s="48">
        <v>61.365000000000002</v>
      </c>
      <c r="AT224" s="48">
        <v>62.017000000000003</v>
      </c>
      <c r="AU224" s="48">
        <v>62.686999999999998</v>
      </c>
      <c r="AV224" s="48">
        <v>63.359000000000002</v>
      </c>
      <c r="AW224" s="48">
        <v>64.02</v>
      </c>
      <c r="AX224" s="48">
        <v>64.659000000000006</v>
      </c>
      <c r="AY224" s="48">
        <v>65.27</v>
      </c>
      <c r="AZ224" s="48">
        <v>65.853999999999999</v>
      </c>
      <c r="BA224" s="48">
        <v>66.412000000000006</v>
      </c>
      <c r="BB224" s="48">
        <v>66.938000000000002</v>
      </c>
      <c r="BC224" s="48">
        <v>67.430000000000007</v>
      </c>
      <c r="BD224" s="48">
        <v>67.885000000000005</v>
      </c>
      <c r="BE224" s="48">
        <v>68.305999999999997</v>
      </c>
      <c r="BF224" s="48">
        <v>68.694999999999993</v>
      </c>
      <c r="BG224" s="48">
        <v>69.052000000000007</v>
      </c>
      <c r="BH224" s="48">
        <v>69.376999999999995</v>
      </c>
      <c r="BI224" s="48">
        <v>69.67</v>
      </c>
      <c r="BJ224" s="48">
        <v>69.933000000000007</v>
      </c>
      <c r="BK224" s="48">
        <v>70.17</v>
      </c>
      <c r="BL224" s="48">
        <v>70.385000000000005</v>
      </c>
      <c r="BM224" s="55">
        <f t="shared" si="3"/>
        <v>70.385000000000005</v>
      </c>
    </row>
    <row r="225" spans="1:65" x14ac:dyDescent="0.25">
      <c r="A225" s="48" t="s">
        <v>228</v>
      </c>
      <c r="B225" s="48" t="s">
        <v>363</v>
      </c>
      <c r="C225" s="48" t="s">
        <v>745</v>
      </c>
      <c r="D225" s="48" t="s">
        <v>744</v>
      </c>
      <c r="E225" s="48">
        <v>59.682000000000002</v>
      </c>
      <c r="F225" s="48">
        <v>60.037999999999997</v>
      </c>
      <c r="G225" s="48">
        <v>60.377000000000002</v>
      </c>
      <c r="H225" s="48">
        <v>60.704999999999998</v>
      </c>
      <c r="I225" s="48">
        <v>61.026000000000003</v>
      </c>
      <c r="J225" s="48">
        <v>61.345999999999997</v>
      </c>
      <c r="K225" s="48">
        <v>61.665999999999997</v>
      </c>
      <c r="L225" s="48">
        <v>61.984000000000002</v>
      </c>
      <c r="M225" s="48">
        <v>62.298999999999999</v>
      </c>
      <c r="N225" s="48">
        <v>62.609000000000002</v>
      </c>
      <c r="O225" s="48">
        <v>62.911000000000001</v>
      </c>
      <c r="P225" s="48">
        <v>63.198999999999998</v>
      </c>
      <c r="Q225" s="48">
        <v>63.47</v>
      </c>
      <c r="R225" s="48">
        <v>63.723999999999997</v>
      </c>
      <c r="S225" s="48">
        <v>63.963999999999999</v>
      </c>
      <c r="T225" s="48">
        <v>64.200999999999993</v>
      </c>
      <c r="U225" s="48">
        <v>64.444999999999993</v>
      </c>
      <c r="V225" s="48">
        <v>64.703999999999994</v>
      </c>
      <c r="W225" s="48">
        <v>64.980999999999995</v>
      </c>
      <c r="X225" s="48">
        <v>65.274000000000001</v>
      </c>
      <c r="Y225" s="48">
        <v>65.575000000000003</v>
      </c>
      <c r="Z225" s="48">
        <v>65.873000000000005</v>
      </c>
      <c r="AA225" s="48">
        <v>66.153999999999996</v>
      </c>
      <c r="AB225" s="48">
        <v>66.409000000000006</v>
      </c>
      <c r="AC225" s="48">
        <v>66.631</v>
      </c>
      <c r="AD225" s="48">
        <v>66.819000000000003</v>
      </c>
      <c r="AE225" s="48">
        <v>66.977999999999994</v>
      </c>
      <c r="AF225" s="48">
        <v>67.113</v>
      </c>
      <c r="AG225" s="48">
        <v>67.233000000000004</v>
      </c>
      <c r="AH225" s="48">
        <v>67.340999999999994</v>
      </c>
      <c r="AI225" s="48">
        <v>67.436000000000007</v>
      </c>
      <c r="AJ225" s="48">
        <v>67.519000000000005</v>
      </c>
      <c r="AK225" s="48">
        <v>67.59</v>
      </c>
      <c r="AL225" s="48">
        <v>67.647000000000006</v>
      </c>
      <c r="AM225" s="48">
        <v>67.694999999999993</v>
      </c>
      <c r="AN225" s="48">
        <v>67.730999999999995</v>
      </c>
      <c r="AO225" s="48">
        <v>67.753</v>
      </c>
      <c r="AP225" s="48">
        <v>67.762</v>
      </c>
      <c r="AQ225" s="48">
        <v>67.768000000000001</v>
      </c>
      <c r="AR225" s="48">
        <v>67.781000000000006</v>
      </c>
      <c r="AS225" s="48">
        <v>67.822000000000003</v>
      </c>
      <c r="AT225" s="48">
        <v>67.912999999999997</v>
      </c>
      <c r="AU225" s="48">
        <v>68.063999999999993</v>
      </c>
      <c r="AV225" s="48">
        <v>68.28</v>
      </c>
      <c r="AW225" s="48">
        <v>68.555000000000007</v>
      </c>
      <c r="AX225" s="48">
        <v>68.876999999999995</v>
      </c>
      <c r="AY225" s="48">
        <v>69.227000000000004</v>
      </c>
      <c r="AZ225" s="48">
        <v>69.578999999999994</v>
      </c>
      <c r="BA225" s="48">
        <v>69.91</v>
      </c>
      <c r="BB225" s="48">
        <v>70.209000000000003</v>
      </c>
      <c r="BC225" s="48">
        <v>70.465000000000003</v>
      </c>
      <c r="BD225" s="48">
        <v>70.676000000000002</v>
      </c>
      <c r="BE225" s="48">
        <v>70.850999999999999</v>
      </c>
      <c r="BF225" s="48">
        <v>71.001999999999995</v>
      </c>
      <c r="BG225" s="48">
        <v>71.132999999999996</v>
      </c>
      <c r="BH225" s="48">
        <v>71.248999999999995</v>
      </c>
      <c r="BI225" s="48">
        <v>71.358000000000004</v>
      </c>
      <c r="BJ225" s="48">
        <v>71.462999999999994</v>
      </c>
      <c r="BK225" s="48">
        <v>71.569999999999993</v>
      </c>
      <c r="BL225" s="48">
        <v>71.682000000000002</v>
      </c>
      <c r="BM225" s="55">
        <f t="shared" si="3"/>
        <v>71.682000000000002</v>
      </c>
    </row>
    <row r="226" spans="1:65" x14ac:dyDescent="0.25">
      <c r="A226" s="48" t="s">
        <v>556</v>
      </c>
      <c r="B226" s="48" t="s">
        <v>362</v>
      </c>
      <c r="C226" s="48" t="s">
        <v>745</v>
      </c>
      <c r="D226" s="48" t="s">
        <v>744</v>
      </c>
      <c r="E226" s="48">
        <v>69.923658536585378</v>
      </c>
      <c r="F226" s="48">
        <v>70.250853658536599</v>
      </c>
      <c r="G226" s="48">
        <v>70.472292682926835</v>
      </c>
      <c r="H226" s="48">
        <v>70.594926829268303</v>
      </c>
      <c r="I226" s="48">
        <v>70.632780487804865</v>
      </c>
      <c r="J226" s="48">
        <v>70.603365853658545</v>
      </c>
      <c r="K226" s="48">
        <v>70.52524390243903</v>
      </c>
      <c r="L226" s="48">
        <v>70.418536585365857</v>
      </c>
      <c r="M226" s="48">
        <v>70.306829268292688</v>
      </c>
      <c r="N226" s="48">
        <v>70.205707317073177</v>
      </c>
      <c r="O226" s="48">
        <v>70.134243902439025</v>
      </c>
      <c r="P226" s="48">
        <v>70.099487804878066</v>
      </c>
      <c r="Q226" s="48">
        <v>70.098926829268294</v>
      </c>
      <c r="R226" s="48">
        <v>70.125073170731724</v>
      </c>
      <c r="S226" s="48">
        <v>70.175902439024398</v>
      </c>
      <c r="T226" s="48">
        <v>70.244878048780492</v>
      </c>
      <c r="U226" s="48">
        <v>70.322463414634143</v>
      </c>
      <c r="V226" s="48">
        <v>70.398609756097585</v>
      </c>
      <c r="W226" s="48">
        <v>70.465243902439042</v>
      </c>
      <c r="X226" s="48">
        <v>70.519902439024392</v>
      </c>
      <c r="Y226" s="48">
        <v>70.408536585365866</v>
      </c>
      <c r="Z226" s="48">
        <v>70.629268292682937</v>
      </c>
      <c r="AA226" s="48">
        <v>70.689024390243901</v>
      </c>
      <c r="AB226" s="48">
        <v>70.479024390243922</v>
      </c>
      <c r="AC226" s="48">
        <v>70.750975609756111</v>
      </c>
      <c r="AD226" s="48">
        <v>70.734634146341463</v>
      </c>
      <c r="AE226" s="48">
        <v>71.021219512195131</v>
      </c>
      <c r="AF226" s="48">
        <v>71.088780487804883</v>
      </c>
      <c r="AG226" s="48">
        <v>71.20780487804879</v>
      </c>
      <c r="AH226" s="48">
        <v>71.026341463414639</v>
      </c>
      <c r="AI226" s="48">
        <v>70.932682926829273</v>
      </c>
      <c r="AJ226" s="48">
        <v>70.8829268292683</v>
      </c>
      <c r="AK226" s="48">
        <v>71.795121951219528</v>
      </c>
      <c r="AL226" s="48">
        <v>72.448780487804896</v>
      </c>
      <c r="AM226" s="48">
        <v>72.3</v>
      </c>
      <c r="AN226" s="48">
        <v>72.253658536585377</v>
      </c>
      <c r="AO226" s="48">
        <v>72.653658536585368</v>
      </c>
      <c r="AP226" s="48">
        <v>72.7048780487805</v>
      </c>
      <c r="AQ226" s="48">
        <v>72.551219512195132</v>
      </c>
      <c r="AR226" s="48">
        <v>72.902439024390247</v>
      </c>
      <c r="AS226" s="48">
        <v>73.051219512195132</v>
      </c>
      <c r="AT226" s="48">
        <v>73.402439024390262</v>
      </c>
      <c r="AU226" s="48">
        <v>73.604878048780492</v>
      </c>
      <c r="AV226" s="48">
        <v>73.604878048780492</v>
      </c>
      <c r="AW226" s="48">
        <v>73.958536585365863</v>
      </c>
      <c r="AX226" s="48">
        <v>73.904878048780489</v>
      </c>
      <c r="AY226" s="48">
        <v>74.2048780487805</v>
      </c>
      <c r="AZ226" s="48">
        <v>74.207317073170742</v>
      </c>
      <c r="BA226" s="48">
        <v>74.7048780487805</v>
      </c>
      <c r="BB226" s="48">
        <v>74.909756097560987</v>
      </c>
      <c r="BC226" s="48">
        <v>75.112195121951217</v>
      </c>
      <c r="BD226" s="48">
        <v>75.958536585365863</v>
      </c>
      <c r="BE226" s="48">
        <v>76.109756097560989</v>
      </c>
      <c r="BF226" s="48">
        <v>76.412195121951228</v>
      </c>
      <c r="BG226" s="48">
        <v>76.812195121951234</v>
      </c>
      <c r="BH226" s="48">
        <v>76.563414634146341</v>
      </c>
      <c r="BI226" s="48">
        <v>77.165853658536591</v>
      </c>
      <c r="BJ226" s="48">
        <v>77.165853658536591</v>
      </c>
      <c r="BK226" s="48">
        <v>77.265853658536599</v>
      </c>
      <c r="BL226" s="48">
        <v>77.470731707317086</v>
      </c>
      <c r="BM226" s="55">
        <f t="shared" si="3"/>
        <v>77.470731707317086</v>
      </c>
    </row>
    <row r="227" spans="1:65" x14ac:dyDescent="0.25">
      <c r="A227" s="48" t="s">
        <v>282</v>
      </c>
      <c r="B227" s="48" t="s">
        <v>361</v>
      </c>
      <c r="C227" s="48" t="s">
        <v>745</v>
      </c>
      <c r="D227" s="48" t="s">
        <v>744</v>
      </c>
      <c r="E227" s="48">
        <v>68.978048780487811</v>
      </c>
      <c r="F227" s="48">
        <v>68.978048780487811</v>
      </c>
      <c r="G227" s="48">
        <v>68.978048780487811</v>
      </c>
      <c r="H227" s="48">
        <v>68.621951219512212</v>
      </c>
      <c r="I227" s="48">
        <v>68.663414634146349</v>
      </c>
      <c r="J227" s="48">
        <v>68.365853658536594</v>
      </c>
      <c r="K227" s="48">
        <v>69.012195121951237</v>
      </c>
      <c r="L227" s="48">
        <v>69.365853658536579</v>
      </c>
      <c r="M227" s="48">
        <v>68.917073170731712</v>
      </c>
      <c r="N227" s="48">
        <v>68.360975609756096</v>
      </c>
      <c r="O227" s="48">
        <v>68.609756097560989</v>
      </c>
      <c r="P227" s="48">
        <v>68.834146341463423</v>
      </c>
      <c r="Q227" s="48">
        <v>69.058536585365871</v>
      </c>
      <c r="R227" s="48">
        <v>69.404878048780489</v>
      </c>
      <c r="S227" s="48">
        <v>70.160975609756093</v>
      </c>
      <c r="T227" s="48">
        <v>70.358536585365869</v>
      </c>
      <c r="U227" s="48">
        <v>70.307317073170736</v>
      </c>
      <c r="V227" s="48">
        <v>70.556097560975616</v>
      </c>
      <c r="W227" s="48">
        <v>70.702439024390245</v>
      </c>
      <c r="X227" s="48">
        <v>70.853658536585371</v>
      </c>
      <c r="Y227" s="48">
        <v>71.104878048780492</v>
      </c>
      <c r="Z227" s="48">
        <v>71.2048780487805</v>
      </c>
      <c r="AA227" s="48">
        <v>71.053658536585374</v>
      </c>
      <c r="AB227" s="48">
        <v>70.541463414634165</v>
      </c>
      <c r="AC227" s="48">
        <v>70.902439024390262</v>
      </c>
      <c r="AD227" s="48">
        <v>71.351219512195129</v>
      </c>
      <c r="AE227" s="48">
        <v>71.802439024390267</v>
      </c>
      <c r="AF227" s="48">
        <v>72.002439024390242</v>
      </c>
      <c r="AG227" s="48">
        <v>72.44634146341464</v>
      </c>
      <c r="AH227" s="48">
        <v>72.7048780487805</v>
      </c>
      <c r="AI227" s="48">
        <v>73.204878048780486</v>
      </c>
      <c r="AJ227" s="48">
        <v>73.353658536585371</v>
      </c>
      <c r="AK227" s="48">
        <v>73.304878048780495</v>
      </c>
      <c r="AL227" s="48">
        <v>73.253658536585377</v>
      </c>
      <c r="AM227" s="48">
        <v>73.404878048780503</v>
      </c>
      <c r="AN227" s="48">
        <v>73.958536585365863</v>
      </c>
      <c r="AO227" s="48">
        <v>74.458536585365849</v>
      </c>
      <c r="AP227" s="48">
        <v>74.707317073170728</v>
      </c>
      <c r="AQ227" s="48">
        <v>74.807317073170751</v>
      </c>
      <c r="AR227" s="48">
        <v>75.009756097560981</v>
      </c>
      <c r="AS227" s="48">
        <v>75.412195121951228</v>
      </c>
      <c r="AT227" s="48">
        <v>75.75853658536586</v>
      </c>
      <c r="AU227" s="48">
        <v>76.007317073170739</v>
      </c>
      <c r="AV227" s="48">
        <v>76.858536585365854</v>
      </c>
      <c r="AW227" s="48">
        <v>77.207317073170728</v>
      </c>
      <c r="AX227" s="48">
        <v>77.612195121951217</v>
      </c>
      <c r="AY227" s="48">
        <v>78.086585365853665</v>
      </c>
      <c r="AZ227" s="48">
        <v>78.560975609756113</v>
      </c>
      <c r="BA227" s="48">
        <v>78.765853658536599</v>
      </c>
      <c r="BB227" s="48">
        <v>78.970731707317071</v>
      </c>
      <c r="BC227" s="48">
        <v>79.421951219512195</v>
      </c>
      <c r="BD227" s="48">
        <v>79.970731707317086</v>
      </c>
      <c r="BE227" s="48">
        <v>80.12439024390244</v>
      </c>
      <c r="BF227" s="48">
        <v>80.321951219512201</v>
      </c>
      <c r="BG227" s="48">
        <v>81.078048780487805</v>
      </c>
      <c r="BH227" s="48">
        <v>80.775609756097566</v>
      </c>
      <c r="BI227" s="48">
        <v>81.175609756097572</v>
      </c>
      <c r="BJ227" s="48">
        <v>81.029268292682943</v>
      </c>
      <c r="BK227" s="48">
        <v>81.378048780487802</v>
      </c>
      <c r="BL227" s="48">
        <v>81.280487804878049</v>
      </c>
      <c r="BM227" s="55">
        <f t="shared" si="3"/>
        <v>81.280487804878049</v>
      </c>
    </row>
    <row r="228" spans="1:65" x14ac:dyDescent="0.25">
      <c r="A228" s="48" t="s">
        <v>269</v>
      </c>
      <c r="B228" s="48" t="s">
        <v>360</v>
      </c>
      <c r="C228" s="48" t="s">
        <v>745</v>
      </c>
      <c r="D228" s="48" t="s">
        <v>744</v>
      </c>
      <c r="E228" s="48">
        <v>73.00560975609757</v>
      </c>
      <c r="F228" s="48">
        <v>73.474390243902448</v>
      </c>
      <c r="G228" s="48">
        <v>73.350487804878057</v>
      </c>
      <c r="H228" s="48">
        <v>73.555365853658543</v>
      </c>
      <c r="I228" s="48">
        <v>73.733170731707318</v>
      </c>
      <c r="J228" s="48">
        <v>73.861707317073169</v>
      </c>
      <c r="K228" s="48">
        <v>74.078536585365853</v>
      </c>
      <c r="L228" s="48">
        <v>74.12243902439026</v>
      </c>
      <c r="M228" s="48">
        <v>73.972926829268289</v>
      </c>
      <c r="N228" s="48">
        <v>74.08487804878051</v>
      </c>
      <c r="O228" s="48">
        <v>74.649268292682933</v>
      </c>
      <c r="P228" s="48">
        <v>74.623902439024405</v>
      </c>
      <c r="Q228" s="48">
        <v>74.71804878048782</v>
      </c>
      <c r="R228" s="48">
        <v>74.867317073170739</v>
      </c>
      <c r="S228" s="48">
        <v>74.980487804878052</v>
      </c>
      <c r="T228" s="48">
        <v>74.984634146341477</v>
      </c>
      <c r="U228" s="48">
        <v>74.969268292682941</v>
      </c>
      <c r="V228" s="48">
        <v>75.379756097560985</v>
      </c>
      <c r="W228" s="48">
        <v>75.469024390243916</v>
      </c>
      <c r="X228" s="48">
        <v>75.524146341463421</v>
      </c>
      <c r="Y228" s="48">
        <v>75.740975609756106</v>
      </c>
      <c r="Z228" s="48">
        <v>76.026097560975614</v>
      </c>
      <c r="AA228" s="48">
        <v>76.327317073170747</v>
      </c>
      <c r="AB228" s="48">
        <v>76.551707317073166</v>
      </c>
      <c r="AC228" s="48">
        <v>76.815853658536611</v>
      </c>
      <c r="AD228" s="48">
        <v>76.667804878048798</v>
      </c>
      <c r="AE228" s="48">
        <v>76.931219512195128</v>
      </c>
      <c r="AF228" s="48">
        <v>77.092195121951235</v>
      </c>
      <c r="AG228" s="48">
        <v>76.979268292682931</v>
      </c>
      <c r="AH228" s="48">
        <v>77.72682926829269</v>
      </c>
      <c r="AI228" s="48">
        <v>77.536829268292692</v>
      </c>
      <c r="AJ228" s="48">
        <v>77.666829268292688</v>
      </c>
      <c r="AK228" s="48">
        <v>77.998780487804879</v>
      </c>
      <c r="AL228" s="48">
        <v>78.060487804878051</v>
      </c>
      <c r="AM228" s="48">
        <v>78.65024390243903</v>
      </c>
      <c r="AN228" s="48">
        <v>78.740487804878057</v>
      </c>
      <c r="AO228" s="48">
        <v>78.959024390243897</v>
      </c>
      <c r="AP228" s="48">
        <v>79.197560975609775</v>
      </c>
      <c r="AQ228" s="48">
        <v>79.339024390243921</v>
      </c>
      <c r="AR228" s="48">
        <v>79.441463414634157</v>
      </c>
      <c r="AS228" s="48">
        <v>79.643902439024401</v>
      </c>
      <c r="AT228" s="48">
        <v>79.795121951219514</v>
      </c>
      <c r="AU228" s="48">
        <v>79.846341463414646</v>
      </c>
      <c r="AV228" s="48">
        <v>80.095121951219525</v>
      </c>
      <c r="AW228" s="48">
        <v>80.497560975609773</v>
      </c>
      <c r="AX228" s="48">
        <v>80.546341463414649</v>
      </c>
      <c r="AY228" s="48">
        <v>80.748780487804893</v>
      </c>
      <c r="AZ228" s="48">
        <v>80.900000000000006</v>
      </c>
      <c r="BA228" s="48">
        <v>81.099999999999994</v>
      </c>
      <c r="BB228" s="48">
        <v>81.351219512195129</v>
      </c>
      <c r="BC228" s="48">
        <v>81.451219512195138</v>
      </c>
      <c r="BD228" s="48">
        <v>81.802439024390253</v>
      </c>
      <c r="BE228" s="48">
        <v>81.7048780487805</v>
      </c>
      <c r="BF228" s="48">
        <v>81.956097560975607</v>
      </c>
      <c r="BG228" s="48">
        <v>82.253658536585377</v>
      </c>
      <c r="BH228" s="48">
        <v>82.2048780487805</v>
      </c>
      <c r="BI228" s="48">
        <v>82.307317073170736</v>
      </c>
      <c r="BJ228" s="48">
        <v>82.409756097560987</v>
      </c>
      <c r="BK228" s="48">
        <v>82.558536585365857</v>
      </c>
      <c r="BL228" s="48">
        <v>82.958536585365863</v>
      </c>
      <c r="BM228" s="55">
        <f t="shared" si="3"/>
        <v>82.958536585365863</v>
      </c>
    </row>
    <row r="229" spans="1:65" x14ac:dyDescent="0.25">
      <c r="A229" s="48" t="s">
        <v>105</v>
      </c>
      <c r="B229" s="48" t="s">
        <v>359</v>
      </c>
      <c r="C229" s="48" t="s">
        <v>745</v>
      </c>
      <c r="D229" s="48" t="s">
        <v>744</v>
      </c>
      <c r="E229" s="48">
        <v>43.572000000000003</v>
      </c>
      <c r="F229" s="48">
        <v>43.951000000000001</v>
      </c>
      <c r="G229" s="48">
        <v>44.325000000000003</v>
      </c>
      <c r="H229" s="48">
        <v>44.698999999999998</v>
      </c>
      <c r="I229" s="48">
        <v>45.082999999999998</v>
      </c>
      <c r="J229" s="48">
        <v>45.488999999999997</v>
      </c>
      <c r="K229" s="48">
        <v>45.929000000000002</v>
      </c>
      <c r="L229" s="48">
        <v>46.408999999999999</v>
      </c>
      <c r="M229" s="48">
        <v>46.935000000000002</v>
      </c>
      <c r="N229" s="48">
        <v>47.508000000000003</v>
      </c>
      <c r="O229" s="48">
        <v>48.128</v>
      </c>
      <c r="P229" s="48">
        <v>48.787999999999997</v>
      </c>
      <c r="Q229" s="48">
        <v>49.478999999999999</v>
      </c>
      <c r="R229" s="48">
        <v>50.191000000000003</v>
      </c>
      <c r="S229" s="48">
        <v>50.918999999999997</v>
      </c>
      <c r="T229" s="48">
        <v>51.661000000000001</v>
      </c>
      <c r="U229" s="48">
        <v>52.420999999999999</v>
      </c>
      <c r="V229" s="48">
        <v>53.198</v>
      </c>
      <c r="W229" s="48">
        <v>53.991</v>
      </c>
      <c r="X229" s="48">
        <v>54.795000000000002</v>
      </c>
      <c r="Y229" s="48">
        <v>55.613</v>
      </c>
      <c r="Z229" s="48">
        <v>56.453000000000003</v>
      </c>
      <c r="AA229" s="48">
        <v>57.307000000000002</v>
      </c>
      <c r="AB229" s="48">
        <v>58.158000000000001</v>
      </c>
      <c r="AC229" s="48">
        <v>58.978000000000002</v>
      </c>
      <c r="AD229" s="48">
        <v>59.749000000000002</v>
      </c>
      <c r="AE229" s="48">
        <v>60.46</v>
      </c>
      <c r="AF229" s="48">
        <v>61.081000000000003</v>
      </c>
      <c r="AG229" s="48">
        <v>61.572000000000003</v>
      </c>
      <c r="AH229" s="48">
        <v>61.884999999999998</v>
      </c>
      <c r="AI229" s="48">
        <v>61.95</v>
      </c>
      <c r="AJ229" s="48">
        <v>61.7</v>
      </c>
      <c r="AK229" s="48">
        <v>61.112000000000002</v>
      </c>
      <c r="AL229" s="48">
        <v>60.192</v>
      </c>
      <c r="AM229" s="48">
        <v>58.957999999999998</v>
      </c>
      <c r="AN229" s="48">
        <v>57.421999999999997</v>
      </c>
      <c r="AO229" s="48">
        <v>55.606000000000002</v>
      </c>
      <c r="AP229" s="48">
        <v>53.594999999999999</v>
      </c>
      <c r="AQ229" s="48">
        <v>51.497999999999998</v>
      </c>
      <c r="AR229" s="48">
        <v>49.423999999999999</v>
      </c>
      <c r="AS229" s="48">
        <v>47.49</v>
      </c>
      <c r="AT229" s="48">
        <v>45.798999999999999</v>
      </c>
      <c r="AU229" s="48">
        <v>44.41</v>
      </c>
      <c r="AV229" s="48">
        <v>43.372</v>
      </c>
      <c r="AW229" s="48">
        <v>42.731000000000002</v>
      </c>
      <c r="AX229" s="48">
        <v>42.518000000000001</v>
      </c>
      <c r="AY229" s="48">
        <v>42.732999999999997</v>
      </c>
      <c r="AZ229" s="48">
        <v>43.308</v>
      </c>
      <c r="BA229" s="48">
        <v>44.17</v>
      </c>
      <c r="BB229" s="48">
        <v>45.274999999999999</v>
      </c>
      <c r="BC229" s="48">
        <v>46.600999999999999</v>
      </c>
      <c r="BD229" s="48">
        <v>48.140999999999998</v>
      </c>
      <c r="BE229" s="48">
        <v>49.862000000000002</v>
      </c>
      <c r="BF229" s="48">
        <v>51.698999999999998</v>
      </c>
      <c r="BG229" s="48">
        <v>53.569000000000003</v>
      </c>
      <c r="BH229" s="48">
        <v>55.359000000000002</v>
      </c>
      <c r="BI229" s="48">
        <v>56.962000000000003</v>
      </c>
      <c r="BJ229" s="48">
        <v>58.319000000000003</v>
      </c>
      <c r="BK229" s="48">
        <v>59.401000000000003</v>
      </c>
      <c r="BL229" s="48">
        <v>60.194000000000003</v>
      </c>
      <c r="BM229" s="55">
        <f t="shared" si="3"/>
        <v>60.194000000000003</v>
      </c>
    </row>
    <row r="230" spans="1:65" x14ac:dyDescent="0.25">
      <c r="A230" s="48" t="s">
        <v>557</v>
      </c>
      <c r="B230" s="48" t="s">
        <v>558</v>
      </c>
      <c r="C230" s="48" t="s">
        <v>745</v>
      </c>
      <c r="D230" s="48" t="s">
        <v>744</v>
      </c>
      <c r="AZ230" s="48">
        <v>74.543902439024393</v>
      </c>
      <c r="BA230" s="48">
        <v>74.536585365853668</v>
      </c>
      <c r="BB230" s="48">
        <v>75.587804878048786</v>
      </c>
      <c r="BE230" s="48">
        <v>73.053658536585374</v>
      </c>
      <c r="BG230" s="48">
        <v>77.068292682926838</v>
      </c>
      <c r="BH230" s="48">
        <v>77.219512195121965</v>
      </c>
      <c r="BI230" s="48">
        <v>78.292682926829272</v>
      </c>
      <c r="BM230" s="55">
        <f t="shared" si="3"/>
        <v>0</v>
      </c>
    </row>
    <row r="231" spans="1:65" x14ac:dyDescent="0.25">
      <c r="A231" s="48" t="s">
        <v>86</v>
      </c>
      <c r="B231" s="48" t="s">
        <v>559</v>
      </c>
      <c r="C231" s="48" t="s">
        <v>745</v>
      </c>
      <c r="D231" s="48" t="s">
        <v>744</v>
      </c>
      <c r="Y231" s="48">
        <v>69.597560975609767</v>
      </c>
      <c r="Z231" s="48">
        <v>70.18780487804878</v>
      </c>
      <c r="AA231" s="48">
        <v>69.324390243902442</v>
      </c>
      <c r="AB231" s="48">
        <v>70.3829268292683</v>
      </c>
      <c r="AC231" s="48">
        <v>69.55365853658536</v>
      </c>
      <c r="AD231" s="48">
        <v>69.697560975609761</v>
      </c>
      <c r="AE231" s="48">
        <v>68.656097560975624</v>
      </c>
      <c r="AF231" s="48">
        <v>68.236585365853657</v>
      </c>
      <c r="AG231" s="48">
        <v>68.702439024390245</v>
      </c>
      <c r="AH231" s="48">
        <v>67.970731707317086</v>
      </c>
      <c r="AI231" s="48">
        <v>68.107317073170734</v>
      </c>
      <c r="AJ231" s="48">
        <v>70.712195121951225</v>
      </c>
      <c r="AK231" s="48">
        <v>71.214634146341467</v>
      </c>
      <c r="AL231" s="48">
        <v>69.468292682926844</v>
      </c>
      <c r="AM231" s="48">
        <v>70.729268292682931</v>
      </c>
      <c r="AN231" s="48">
        <v>72.482926829268294</v>
      </c>
      <c r="AO231" s="48">
        <v>71.560975609756099</v>
      </c>
      <c r="AP231" s="48">
        <v>71.212195121951225</v>
      </c>
      <c r="AQ231" s="48">
        <v>71.746341463414637</v>
      </c>
      <c r="AR231" s="48">
        <v>72.668292682926847</v>
      </c>
      <c r="AS231" s="48">
        <v>72.778048780487822</v>
      </c>
      <c r="AT231" s="48">
        <v>73.253658536585377</v>
      </c>
      <c r="AU231" s="48">
        <v>71.087804878048786</v>
      </c>
      <c r="AV231" s="48">
        <v>71.029268292682943</v>
      </c>
      <c r="AW231" s="48">
        <v>72.660975609756093</v>
      </c>
      <c r="AX231" s="48">
        <v>72.131707317073179</v>
      </c>
      <c r="AY231" s="48">
        <v>72.217073170731723</v>
      </c>
      <c r="AZ231" s="48">
        <v>73.143902439024387</v>
      </c>
      <c r="BA231" s="48">
        <v>73.163414634146349</v>
      </c>
      <c r="BB231" s="48">
        <v>73.082926829268303</v>
      </c>
      <c r="BC231" s="48">
        <v>73.197560975609761</v>
      </c>
      <c r="BD231" s="48">
        <v>72.724390243902448</v>
      </c>
      <c r="BE231" s="48">
        <v>74.275609756097566</v>
      </c>
      <c r="BF231" s="48">
        <v>73.119512195121956</v>
      </c>
      <c r="BG231" s="48">
        <v>73.229268292682931</v>
      </c>
      <c r="BH231" s="48">
        <v>74.295121951219528</v>
      </c>
      <c r="BI231" s="48">
        <v>74.309756097560992</v>
      </c>
      <c r="BJ231" s="48">
        <v>74.3</v>
      </c>
      <c r="BK231" s="48">
        <v>72.841463414634148</v>
      </c>
      <c r="BL231" s="48">
        <v>73.943902439024399</v>
      </c>
      <c r="BM231" s="55">
        <f t="shared" si="3"/>
        <v>73.943902439024399</v>
      </c>
    </row>
    <row r="232" spans="1:65" x14ac:dyDescent="0.25">
      <c r="A232" s="48" t="s">
        <v>149</v>
      </c>
      <c r="B232" s="48" t="s">
        <v>358</v>
      </c>
      <c r="C232" s="48" t="s">
        <v>745</v>
      </c>
      <c r="D232" s="48" t="s">
        <v>744</v>
      </c>
      <c r="E232" s="48">
        <v>51.970999999999997</v>
      </c>
      <c r="F232" s="48">
        <v>52.567999999999998</v>
      </c>
      <c r="G232" s="48">
        <v>53.176000000000002</v>
      </c>
      <c r="H232" s="48">
        <v>53.796999999999997</v>
      </c>
      <c r="I232" s="48">
        <v>54.435000000000002</v>
      </c>
      <c r="J232" s="48">
        <v>55.095999999999997</v>
      </c>
      <c r="K232" s="48">
        <v>55.787999999999997</v>
      </c>
      <c r="L232" s="48">
        <v>56.51</v>
      </c>
      <c r="M232" s="48">
        <v>57.26</v>
      </c>
      <c r="N232" s="48">
        <v>58.03</v>
      </c>
      <c r="O232" s="48">
        <v>58.814</v>
      </c>
      <c r="P232" s="48">
        <v>59.6</v>
      </c>
      <c r="Q232" s="48">
        <v>60.378</v>
      </c>
      <c r="R232" s="48">
        <v>61.137</v>
      </c>
      <c r="S232" s="48">
        <v>61.872</v>
      </c>
      <c r="T232" s="48">
        <v>62.579000000000001</v>
      </c>
      <c r="U232" s="48">
        <v>63.258000000000003</v>
      </c>
      <c r="V232" s="48">
        <v>63.914000000000001</v>
      </c>
      <c r="W232" s="48">
        <v>64.552000000000007</v>
      </c>
      <c r="X232" s="48">
        <v>65.171999999999997</v>
      </c>
      <c r="Y232" s="48">
        <v>65.774000000000001</v>
      </c>
      <c r="Z232" s="48">
        <v>66.358999999999995</v>
      </c>
      <c r="AA232" s="48">
        <v>66.927999999999997</v>
      </c>
      <c r="AB232" s="48">
        <v>67.477000000000004</v>
      </c>
      <c r="AC232" s="48">
        <v>68.004999999999995</v>
      </c>
      <c r="AD232" s="48">
        <v>68.507999999999996</v>
      </c>
      <c r="AE232" s="48">
        <v>68.980999999999995</v>
      </c>
      <c r="AF232" s="48">
        <v>69.423000000000002</v>
      </c>
      <c r="AG232" s="48">
        <v>69.831000000000003</v>
      </c>
      <c r="AH232" s="48">
        <v>70.206999999999994</v>
      </c>
      <c r="AI232" s="48">
        <v>70.552999999999997</v>
      </c>
      <c r="AJ232" s="48">
        <v>70.870999999999995</v>
      </c>
      <c r="AK232" s="48">
        <v>71.167000000000002</v>
      </c>
      <c r="AL232" s="48">
        <v>71.444000000000003</v>
      </c>
      <c r="AM232" s="48">
        <v>71.707999999999998</v>
      </c>
      <c r="AN232" s="48">
        <v>71.960999999999999</v>
      </c>
      <c r="AO232" s="48">
        <v>72.204999999999998</v>
      </c>
      <c r="AP232" s="48">
        <v>72.438999999999993</v>
      </c>
      <c r="AQ232" s="48">
        <v>72.664000000000001</v>
      </c>
      <c r="AR232" s="48">
        <v>72.882000000000005</v>
      </c>
      <c r="AS232" s="48">
        <v>73.11</v>
      </c>
      <c r="AT232" s="48">
        <v>73.370999999999995</v>
      </c>
      <c r="AU232" s="48">
        <v>73.662999999999997</v>
      </c>
      <c r="AV232" s="48">
        <v>73.966999999999999</v>
      </c>
      <c r="AW232" s="48">
        <v>74.25</v>
      </c>
      <c r="AX232" s="48">
        <v>74.430000000000007</v>
      </c>
      <c r="AY232" s="48">
        <v>74.412000000000006</v>
      </c>
      <c r="AZ232" s="48">
        <v>74.152000000000001</v>
      </c>
      <c r="BA232" s="48">
        <v>73.647000000000006</v>
      </c>
      <c r="BB232" s="48">
        <v>72.938000000000002</v>
      </c>
      <c r="BC232" s="48">
        <v>72.108000000000004</v>
      </c>
      <c r="BD232" s="48">
        <v>71.27</v>
      </c>
      <c r="BE232" s="48">
        <v>70.55</v>
      </c>
      <c r="BF232" s="48">
        <v>70.049000000000007</v>
      </c>
      <c r="BG232" s="48">
        <v>69.820999999999998</v>
      </c>
      <c r="BH232" s="48">
        <v>69.908000000000001</v>
      </c>
      <c r="BI232" s="48">
        <v>70.314999999999998</v>
      </c>
      <c r="BJ232" s="48">
        <v>70.966999999999999</v>
      </c>
      <c r="BK232" s="48">
        <v>71.778999999999996</v>
      </c>
      <c r="BL232" s="48">
        <v>72.697000000000003</v>
      </c>
      <c r="BM232" s="55">
        <f t="shared" si="3"/>
        <v>72.697000000000003</v>
      </c>
    </row>
    <row r="233" spans="1:65" x14ac:dyDescent="0.25">
      <c r="A233" s="48" t="s">
        <v>544</v>
      </c>
      <c r="B233" s="48" t="s">
        <v>545</v>
      </c>
      <c r="C233" s="48" t="s">
        <v>745</v>
      </c>
      <c r="D233" s="48" t="s">
        <v>744</v>
      </c>
      <c r="BM233" s="55">
        <f t="shared" si="3"/>
        <v>0</v>
      </c>
    </row>
    <row r="234" spans="1:65" x14ac:dyDescent="0.25">
      <c r="A234" s="48" t="s">
        <v>97</v>
      </c>
      <c r="B234" s="48" t="s">
        <v>357</v>
      </c>
      <c r="C234" s="48" t="s">
        <v>745</v>
      </c>
      <c r="D234" s="48" t="s">
        <v>744</v>
      </c>
      <c r="E234" s="48">
        <v>38.020000000000003</v>
      </c>
      <c r="F234" s="48">
        <v>38.279000000000003</v>
      </c>
      <c r="G234" s="48">
        <v>38.536000000000001</v>
      </c>
      <c r="H234" s="48">
        <v>38.795000000000002</v>
      </c>
      <c r="I234" s="48">
        <v>39.058999999999997</v>
      </c>
      <c r="J234" s="48">
        <v>39.344000000000001</v>
      </c>
      <c r="K234" s="48">
        <v>39.664999999999999</v>
      </c>
      <c r="L234" s="48">
        <v>40.027999999999999</v>
      </c>
      <c r="M234" s="48">
        <v>40.435000000000002</v>
      </c>
      <c r="N234" s="48">
        <v>40.878</v>
      </c>
      <c r="O234" s="48">
        <v>41.344000000000001</v>
      </c>
      <c r="P234" s="48">
        <v>41.813000000000002</v>
      </c>
      <c r="Q234" s="48">
        <v>42.264000000000003</v>
      </c>
      <c r="R234" s="48">
        <v>42.680999999999997</v>
      </c>
      <c r="S234" s="48">
        <v>43.058999999999997</v>
      </c>
      <c r="T234" s="48">
        <v>43.396000000000001</v>
      </c>
      <c r="U234" s="48">
        <v>43.698</v>
      </c>
      <c r="V234" s="48">
        <v>43.978999999999999</v>
      </c>
      <c r="W234" s="48">
        <v>44.250999999999998</v>
      </c>
      <c r="X234" s="48">
        <v>44.521000000000001</v>
      </c>
      <c r="Y234" s="48">
        <v>44.792999999999999</v>
      </c>
      <c r="Z234" s="48">
        <v>45.070999999999998</v>
      </c>
      <c r="AA234" s="48">
        <v>45.350999999999999</v>
      </c>
      <c r="AB234" s="48">
        <v>45.63</v>
      </c>
      <c r="AC234" s="48">
        <v>45.902999999999999</v>
      </c>
      <c r="AD234" s="48">
        <v>46.161999999999999</v>
      </c>
      <c r="AE234" s="48">
        <v>46.396999999999998</v>
      </c>
      <c r="AF234" s="48">
        <v>46.600999999999999</v>
      </c>
      <c r="AG234" s="48">
        <v>46.771999999999998</v>
      </c>
      <c r="AH234" s="48">
        <v>46.91</v>
      </c>
      <c r="AI234" s="48">
        <v>47.018999999999998</v>
      </c>
      <c r="AJ234" s="48">
        <v>47.107999999999997</v>
      </c>
      <c r="AK234" s="48">
        <v>47.186999999999998</v>
      </c>
      <c r="AL234" s="48">
        <v>47.265000000000001</v>
      </c>
      <c r="AM234" s="48">
        <v>47.344999999999999</v>
      </c>
      <c r="AN234" s="48">
        <v>47.426000000000002</v>
      </c>
      <c r="AO234" s="48">
        <v>47.497999999999998</v>
      </c>
      <c r="AP234" s="48">
        <v>47.558999999999997</v>
      </c>
      <c r="AQ234" s="48">
        <v>47.61</v>
      </c>
      <c r="AR234" s="48">
        <v>47.656999999999996</v>
      </c>
      <c r="AS234" s="48">
        <v>47.713000000000001</v>
      </c>
      <c r="AT234" s="48">
        <v>47.789000000000001</v>
      </c>
      <c r="AU234" s="48">
        <v>47.9</v>
      </c>
      <c r="AV234" s="48">
        <v>48.057000000000002</v>
      </c>
      <c r="AW234" s="48">
        <v>48.27</v>
      </c>
      <c r="AX234" s="48">
        <v>48.548999999999999</v>
      </c>
      <c r="AY234" s="48">
        <v>48.906999999999996</v>
      </c>
      <c r="AZ234" s="48">
        <v>49.335000000000001</v>
      </c>
      <c r="BA234" s="48">
        <v>49.82</v>
      </c>
      <c r="BB234" s="48">
        <v>50.345999999999997</v>
      </c>
      <c r="BC234" s="48">
        <v>50.89</v>
      </c>
      <c r="BD234" s="48">
        <v>51.423999999999999</v>
      </c>
      <c r="BE234" s="48">
        <v>51.927999999999997</v>
      </c>
      <c r="BF234" s="48">
        <v>52.386000000000003</v>
      </c>
      <c r="BG234" s="48">
        <v>52.789000000000001</v>
      </c>
      <c r="BH234" s="48">
        <v>53.137</v>
      </c>
      <c r="BI234" s="48">
        <v>53.438000000000002</v>
      </c>
      <c r="BJ234" s="48">
        <v>53.712000000000003</v>
      </c>
      <c r="BK234" s="48">
        <v>53.976999999999997</v>
      </c>
      <c r="BL234" s="48">
        <v>54.238999999999997</v>
      </c>
      <c r="BM234" s="55">
        <f t="shared" si="3"/>
        <v>54.238999999999997</v>
      </c>
    </row>
    <row r="235" spans="1:65" x14ac:dyDescent="0.25">
      <c r="A235" s="48" t="s">
        <v>644</v>
      </c>
      <c r="B235" s="48" t="s">
        <v>643</v>
      </c>
      <c r="C235" s="48" t="s">
        <v>745</v>
      </c>
      <c r="D235" s="48" t="s">
        <v>744</v>
      </c>
      <c r="E235" s="48">
        <v>45.539740316121048</v>
      </c>
      <c r="F235" s="48">
        <v>45.984045857060273</v>
      </c>
      <c r="G235" s="48">
        <v>46.703965353365589</v>
      </c>
      <c r="H235" s="48">
        <v>47.735542789532772</v>
      </c>
      <c r="I235" s="48">
        <v>49.082352353934986</v>
      </c>
      <c r="J235" s="48">
        <v>50.667158455260584</v>
      </c>
      <c r="K235" s="48">
        <v>52.374588508834293</v>
      </c>
      <c r="L235" s="48">
        <v>54.069850599319935</v>
      </c>
      <c r="M235" s="48">
        <v>55.634147673680033</v>
      </c>
      <c r="N235" s="48">
        <v>57.01147438445075</v>
      </c>
      <c r="O235" s="48">
        <v>58.176456001133126</v>
      </c>
      <c r="P235" s="48">
        <v>59.146160947620729</v>
      </c>
      <c r="Q235" s="48">
        <v>59.989196504652369</v>
      </c>
      <c r="R235" s="48">
        <v>60.765717476485399</v>
      </c>
      <c r="S235" s="48">
        <v>61.494048388992027</v>
      </c>
      <c r="T235" s="48">
        <v>62.185006059424339</v>
      </c>
      <c r="U235" s="48">
        <v>62.845149241287615</v>
      </c>
      <c r="V235" s="48">
        <v>63.46590835776049</v>
      </c>
      <c r="W235" s="48">
        <v>64.041794864847674</v>
      </c>
      <c r="X235" s="48">
        <v>64.571968441521705</v>
      </c>
      <c r="Y235" s="48">
        <v>65.054450158572621</v>
      </c>
      <c r="Z235" s="48">
        <v>65.490996450847589</v>
      </c>
      <c r="AA235" s="48">
        <v>65.887371271288572</v>
      </c>
      <c r="AB235" s="48">
        <v>66.245429559425062</v>
      </c>
      <c r="AC235" s="48">
        <v>66.568593693248985</v>
      </c>
      <c r="AD235" s="48">
        <v>66.858640045437738</v>
      </c>
      <c r="AE235" s="48">
        <v>67.114658071133078</v>
      </c>
      <c r="AF235" s="48">
        <v>67.336995103107014</v>
      </c>
      <c r="AG235" s="48">
        <v>67.529473097098645</v>
      </c>
      <c r="AH235" s="48">
        <v>67.700470738743334</v>
      </c>
      <c r="AI235" s="48">
        <v>67.860413899269275</v>
      </c>
      <c r="AJ235" s="48">
        <v>68.02011515697474</v>
      </c>
      <c r="AK235" s="48">
        <v>68.186704196117034</v>
      </c>
      <c r="AL235" s="48">
        <v>68.369765374737938</v>
      </c>
      <c r="AM235" s="48">
        <v>68.573616784679189</v>
      </c>
      <c r="AN235" s="48">
        <v>68.802963071734865</v>
      </c>
      <c r="AO235" s="48">
        <v>69.056163126807974</v>
      </c>
      <c r="AP235" s="48">
        <v>69.328049117891027</v>
      </c>
      <c r="AQ235" s="48">
        <v>69.610582484907752</v>
      </c>
      <c r="AR235" s="48">
        <v>69.902015758339587</v>
      </c>
      <c r="AS235" s="48">
        <v>70.198415171415547</v>
      </c>
      <c r="AT235" s="48">
        <v>70.497943594074357</v>
      </c>
      <c r="AU235" s="48">
        <v>70.797230643766184</v>
      </c>
      <c r="AV235" s="48">
        <v>71.095197625761131</v>
      </c>
      <c r="AW235" s="48">
        <v>71.390325797789501</v>
      </c>
      <c r="AX235" s="48">
        <v>71.682241620314798</v>
      </c>
      <c r="AY235" s="48">
        <v>71.970782842205679</v>
      </c>
      <c r="AZ235" s="48">
        <v>72.257386398142998</v>
      </c>
      <c r="BA235" s="48">
        <v>72.542534147123519</v>
      </c>
      <c r="BB235" s="48">
        <v>72.826295709454001</v>
      </c>
      <c r="BC235" s="48">
        <v>73.110464290566526</v>
      </c>
      <c r="BD235" s="48">
        <v>73.397307795874895</v>
      </c>
      <c r="BE235" s="48">
        <v>73.685485024367139</v>
      </c>
      <c r="BF235" s="48">
        <v>73.973099521561565</v>
      </c>
      <c r="BG235" s="48">
        <v>74.258371689456709</v>
      </c>
      <c r="BH235" s="48">
        <v>74.53395225173881</v>
      </c>
      <c r="BI235" s="48">
        <v>74.793611056313551</v>
      </c>
      <c r="BJ235" s="48">
        <v>75.033350701633267</v>
      </c>
      <c r="BK235" s="48">
        <v>75.249217454416211</v>
      </c>
      <c r="BL235" s="48">
        <v>75.441336272776326</v>
      </c>
      <c r="BM235" s="55">
        <f t="shared" si="3"/>
        <v>75.441336272776326</v>
      </c>
    </row>
    <row r="236" spans="1:65" x14ac:dyDescent="0.25">
      <c r="A236" s="48" t="s">
        <v>642</v>
      </c>
      <c r="B236" s="48" t="s">
        <v>641</v>
      </c>
      <c r="C236" s="48" t="s">
        <v>745</v>
      </c>
      <c r="D236" s="48" t="s">
        <v>744</v>
      </c>
      <c r="E236" s="48">
        <v>63.795182346249128</v>
      </c>
      <c r="F236" s="48">
        <v>64.269154723110887</v>
      </c>
      <c r="G236" s="48">
        <v>64.58687116907565</v>
      </c>
      <c r="H236" s="48">
        <v>65.005798724797344</v>
      </c>
      <c r="I236" s="48">
        <v>65.297475610922262</v>
      </c>
      <c r="J236" s="48">
        <v>65.575301569371959</v>
      </c>
      <c r="K236" s="48">
        <v>65.764423845136989</v>
      </c>
      <c r="L236" s="48">
        <v>65.831862440708591</v>
      </c>
      <c r="M236" s="48">
        <v>66.037224750082885</v>
      </c>
      <c r="N236" s="48">
        <v>66.06627894511017</v>
      </c>
      <c r="O236" s="48">
        <v>66.298480210515578</v>
      </c>
      <c r="P236" s="48">
        <v>66.456457884609989</v>
      </c>
      <c r="Q236" s="48">
        <v>66.596448048441403</v>
      </c>
      <c r="R236" s="48">
        <v>66.695768397106008</v>
      </c>
      <c r="S236" s="48">
        <v>66.833640332341972</v>
      </c>
      <c r="T236" s="48">
        <v>66.627811281065831</v>
      </c>
      <c r="U236" s="48">
        <v>66.624928618038894</v>
      </c>
      <c r="V236" s="48">
        <v>66.609345074437257</v>
      </c>
      <c r="W236" s="48">
        <v>66.659390831808196</v>
      </c>
      <c r="X236" s="48">
        <v>66.640877023586569</v>
      </c>
      <c r="Y236" s="48">
        <v>66.68745565144782</v>
      </c>
      <c r="Z236" s="48">
        <v>66.966605641334411</v>
      </c>
      <c r="AA236" s="48">
        <v>67.270038157054941</v>
      </c>
      <c r="AB236" s="48">
        <v>67.364932314170943</v>
      </c>
      <c r="AC236" s="48">
        <v>67.340960419370603</v>
      </c>
      <c r="AD236" s="48">
        <v>67.692648912079648</v>
      </c>
      <c r="AE236" s="48">
        <v>68.406182473124161</v>
      </c>
      <c r="AF236" s="48">
        <v>68.564260239282376</v>
      </c>
      <c r="AG236" s="48">
        <v>68.66866676376786</v>
      </c>
      <c r="AH236" s="48">
        <v>68.602344562409769</v>
      </c>
      <c r="AI236" s="48">
        <v>68.471835242358722</v>
      </c>
      <c r="AJ236" s="48">
        <v>68.258889070464832</v>
      </c>
      <c r="AK236" s="48">
        <v>67.631014323494824</v>
      </c>
      <c r="AL236" s="48">
        <v>66.858230028919408</v>
      </c>
      <c r="AM236" s="48">
        <v>66.672102128443328</v>
      </c>
      <c r="AN236" s="48">
        <v>66.700557093908955</v>
      </c>
      <c r="AO236" s="48">
        <v>67.275834735066681</v>
      </c>
      <c r="AP236" s="48">
        <v>67.869140454778062</v>
      </c>
      <c r="AQ236" s="48">
        <v>68.235030847180283</v>
      </c>
      <c r="AR236" s="48">
        <v>68.055433689527632</v>
      </c>
      <c r="AS236" s="48">
        <v>68.157171701132071</v>
      </c>
      <c r="AT236" s="48">
        <v>68.339776513195432</v>
      </c>
      <c r="AU236" s="48">
        <v>68.442204581203853</v>
      </c>
      <c r="AV236" s="48">
        <v>68.561910818363614</v>
      </c>
      <c r="AW236" s="48">
        <v>68.904762449051319</v>
      </c>
      <c r="AX236" s="48">
        <v>69.037761585618796</v>
      </c>
      <c r="AY236" s="48">
        <v>69.623458579377399</v>
      </c>
      <c r="AZ236" s="48">
        <v>70.093529377364533</v>
      </c>
      <c r="BA236" s="48">
        <v>70.406059323319965</v>
      </c>
      <c r="BB236" s="48">
        <v>70.973512466946673</v>
      </c>
      <c r="BC236" s="48">
        <v>71.320538329494767</v>
      </c>
      <c r="BD236" s="48">
        <v>71.880145871020616</v>
      </c>
      <c r="BE236" s="48">
        <v>72.213307240002919</v>
      </c>
      <c r="BF236" s="48">
        <v>72.630956613760489</v>
      </c>
      <c r="BG236" s="48">
        <v>72.88173240700192</v>
      </c>
      <c r="BH236" s="48">
        <v>73.148006215718425</v>
      </c>
      <c r="BI236" s="48">
        <v>73.507449165405404</v>
      </c>
      <c r="BJ236" s="48">
        <v>73.901065721442464</v>
      </c>
      <c r="BK236" s="48">
        <v>74.039473803634436</v>
      </c>
      <c r="BL236" s="48">
        <v>74.298036978695549</v>
      </c>
      <c r="BM236" s="55">
        <f t="shared" si="3"/>
        <v>74.298036978695549</v>
      </c>
    </row>
    <row r="237" spans="1:65" x14ac:dyDescent="0.25">
      <c r="A237" s="48" t="s">
        <v>125</v>
      </c>
      <c r="B237" s="48" t="s">
        <v>356</v>
      </c>
      <c r="C237" s="48" t="s">
        <v>745</v>
      </c>
      <c r="D237" s="48" t="s">
        <v>744</v>
      </c>
      <c r="E237" s="48">
        <v>40.296999999999997</v>
      </c>
      <c r="F237" s="48">
        <v>40.941000000000003</v>
      </c>
      <c r="G237" s="48">
        <v>41.58</v>
      </c>
      <c r="H237" s="48">
        <v>42.215000000000003</v>
      </c>
      <c r="I237" s="48">
        <v>42.845999999999997</v>
      </c>
      <c r="J237" s="48">
        <v>43.472999999999999</v>
      </c>
      <c r="K237" s="48">
        <v>44.097999999999999</v>
      </c>
      <c r="L237" s="48">
        <v>44.72</v>
      </c>
      <c r="M237" s="48">
        <v>45.338999999999999</v>
      </c>
      <c r="N237" s="48">
        <v>45.954999999999998</v>
      </c>
      <c r="O237" s="48">
        <v>46.567999999999998</v>
      </c>
      <c r="P237" s="48">
        <v>47.174999999999997</v>
      </c>
      <c r="Q237" s="48">
        <v>47.777000000000001</v>
      </c>
      <c r="R237" s="48">
        <v>48.371000000000002</v>
      </c>
      <c r="S237" s="48">
        <v>48.957999999999998</v>
      </c>
      <c r="T237" s="48">
        <v>49.536999999999999</v>
      </c>
      <c r="U237" s="48">
        <v>50.112000000000002</v>
      </c>
      <c r="V237" s="48">
        <v>50.683</v>
      </c>
      <c r="W237" s="48">
        <v>51.246000000000002</v>
      </c>
      <c r="X237" s="48">
        <v>51.798999999999999</v>
      </c>
      <c r="Y237" s="48">
        <v>52.338999999999999</v>
      </c>
      <c r="Z237" s="48">
        <v>52.863</v>
      </c>
      <c r="AA237" s="48">
        <v>53.365000000000002</v>
      </c>
      <c r="AB237" s="48">
        <v>53.838999999999999</v>
      </c>
      <c r="AC237" s="48">
        <v>54.276000000000003</v>
      </c>
      <c r="AD237" s="48">
        <v>54.673000000000002</v>
      </c>
      <c r="AE237" s="48">
        <v>55.027999999999999</v>
      </c>
      <c r="AF237" s="48">
        <v>55.335999999999999</v>
      </c>
      <c r="AG237" s="48">
        <v>55.591999999999999</v>
      </c>
      <c r="AH237" s="48">
        <v>55.783999999999999</v>
      </c>
      <c r="AI237" s="48">
        <v>55.887</v>
      </c>
      <c r="AJ237" s="48">
        <v>55.872</v>
      </c>
      <c r="AK237" s="48">
        <v>55.734000000000002</v>
      </c>
      <c r="AL237" s="48">
        <v>55.484999999999999</v>
      </c>
      <c r="AM237" s="48">
        <v>55.146999999999998</v>
      </c>
      <c r="AN237" s="48">
        <v>54.756999999999998</v>
      </c>
      <c r="AO237" s="48">
        <v>54.36</v>
      </c>
      <c r="AP237" s="48">
        <v>54.000999999999998</v>
      </c>
      <c r="AQ237" s="48">
        <v>53.722000000000001</v>
      </c>
      <c r="AR237" s="48">
        <v>53.546999999999997</v>
      </c>
      <c r="AS237" s="48">
        <v>53.491</v>
      </c>
      <c r="AT237" s="48">
        <v>53.554000000000002</v>
      </c>
      <c r="AU237" s="48">
        <v>53.71</v>
      </c>
      <c r="AV237" s="48">
        <v>53.938000000000002</v>
      </c>
      <c r="AW237" s="48">
        <v>54.234000000000002</v>
      </c>
      <c r="AX237" s="48">
        <v>54.601999999999997</v>
      </c>
      <c r="AY237" s="48">
        <v>55.052</v>
      </c>
      <c r="AZ237" s="48">
        <v>55.581000000000003</v>
      </c>
      <c r="BA237" s="48">
        <v>56.177999999999997</v>
      </c>
      <c r="BB237" s="48">
        <v>56.817999999999998</v>
      </c>
      <c r="BC237" s="48">
        <v>57.468000000000004</v>
      </c>
      <c r="BD237" s="48">
        <v>58.091999999999999</v>
      </c>
      <c r="BE237" s="48">
        <v>58.661000000000001</v>
      </c>
      <c r="BF237" s="48">
        <v>59.16</v>
      </c>
      <c r="BG237" s="48">
        <v>59.58</v>
      </c>
      <c r="BH237" s="48">
        <v>59.927</v>
      </c>
      <c r="BI237" s="48">
        <v>60.22</v>
      </c>
      <c r="BJ237" s="48">
        <v>60.488999999999997</v>
      </c>
      <c r="BK237" s="48">
        <v>60.76</v>
      </c>
      <c r="BL237" s="48">
        <v>61.042000000000002</v>
      </c>
      <c r="BM237" s="55">
        <f t="shared" si="3"/>
        <v>61.042000000000002</v>
      </c>
    </row>
    <row r="238" spans="1:65" x14ac:dyDescent="0.25">
      <c r="A238" s="48" t="s">
        <v>187</v>
      </c>
      <c r="B238" s="48" t="s">
        <v>355</v>
      </c>
      <c r="C238" s="48" t="s">
        <v>745</v>
      </c>
      <c r="D238" s="48" t="s">
        <v>744</v>
      </c>
      <c r="E238" s="48">
        <v>54.701000000000001</v>
      </c>
      <c r="F238" s="48">
        <v>55.232999999999997</v>
      </c>
      <c r="G238" s="48">
        <v>55.744999999999997</v>
      </c>
      <c r="H238" s="48">
        <v>56.231000000000002</v>
      </c>
      <c r="I238" s="48">
        <v>56.692</v>
      </c>
      <c r="J238" s="48">
        <v>57.133000000000003</v>
      </c>
      <c r="K238" s="48">
        <v>57.564999999999998</v>
      </c>
      <c r="L238" s="48">
        <v>57.997999999999998</v>
      </c>
      <c r="M238" s="48">
        <v>58.442</v>
      </c>
      <c r="N238" s="48">
        <v>58.904000000000003</v>
      </c>
      <c r="O238" s="48">
        <v>59.384999999999998</v>
      </c>
      <c r="P238" s="48">
        <v>59.887</v>
      </c>
      <c r="Q238" s="48">
        <v>60.404000000000003</v>
      </c>
      <c r="R238" s="48">
        <v>60.929000000000002</v>
      </c>
      <c r="S238" s="48">
        <v>61.459000000000003</v>
      </c>
      <c r="T238" s="48">
        <v>61.984999999999999</v>
      </c>
      <c r="U238" s="48">
        <v>62.494999999999997</v>
      </c>
      <c r="V238" s="48">
        <v>62.985999999999997</v>
      </c>
      <c r="W238" s="48">
        <v>63.463999999999999</v>
      </c>
      <c r="X238" s="48">
        <v>63.935000000000002</v>
      </c>
      <c r="Y238" s="48">
        <v>64.432000000000002</v>
      </c>
      <c r="Z238" s="48">
        <v>64.992999999999995</v>
      </c>
      <c r="AA238" s="48">
        <v>65.635000000000005</v>
      </c>
      <c r="AB238" s="48">
        <v>66.352999999999994</v>
      </c>
      <c r="AC238" s="48">
        <v>67.128</v>
      </c>
      <c r="AD238" s="48">
        <v>67.911000000000001</v>
      </c>
      <c r="AE238" s="48">
        <v>68.641000000000005</v>
      </c>
      <c r="AF238" s="48">
        <v>69.265000000000001</v>
      </c>
      <c r="AG238" s="48">
        <v>69.745000000000005</v>
      </c>
      <c r="AH238" s="48">
        <v>70.070999999999998</v>
      </c>
      <c r="AI238" s="48">
        <v>70.248000000000005</v>
      </c>
      <c r="AJ238" s="48">
        <v>70.3</v>
      </c>
      <c r="AK238" s="48">
        <v>70.281000000000006</v>
      </c>
      <c r="AL238" s="48">
        <v>70.239000000000004</v>
      </c>
      <c r="AM238" s="48">
        <v>70.201999999999998</v>
      </c>
      <c r="AN238" s="48">
        <v>70.191000000000003</v>
      </c>
      <c r="AO238" s="48">
        <v>70.215000000000003</v>
      </c>
      <c r="AP238" s="48">
        <v>70.266999999999996</v>
      </c>
      <c r="AQ238" s="48">
        <v>70.347999999999999</v>
      </c>
      <c r="AR238" s="48">
        <v>70.462999999999994</v>
      </c>
      <c r="AS238" s="48">
        <v>70.623000000000005</v>
      </c>
      <c r="AT238" s="48">
        <v>70.831999999999994</v>
      </c>
      <c r="AU238" s="48">
        <v>71.088999999999999</v>
      </c>
      <c r="AV238" s="48">
        <v>71.388999999999996</v>
      </c>
      <c r="AW238" s="48">
        <v>71.727999999999994</v>
      </c>
      <c r="AX238" s="48">
        <v>72.099000000000004</v>
      </c>
      <c r="AY238" s="48">
        <v>72.498999999999995</v>
      </c>
      <c r="AZ238" s="48">
        <v>72.915999999999997</v>
      </c>
      <c r="BA238" s="48">
        <v>73.340999999999994</v>
      </c>
      <c r="BB238" s="48">
        <v>73.766000000000005</v>
      </c>
      <c r="BC238" s="48">
        <v>74.183999999999997</v>
      </c>
      <c r="BD238" s="48">
        <v>74.593000000000004</v>
      </c>
      <c r="BE238" s="48">
        <v>74.992000000000004</v>
      </c>
      <c r="BF238" s="48">
        <v>75.378</v>
      </c>
      <c r="BG238" s="48">
        <v>75.747</v>
      </c>
      <c r="BH238" s="48">
        <v>76.090999999999994</v>
      </c>
      <c r="BI238" s="48">
        <v>76.403000000000006</v>
      </c>
      <c r="BJ238" s="48">
        <v>76.683000000000007</v>
      </c>
      <c r="BK238" s="48">
        <v>76.930999999999997</v>
      </c>
      <c r="BL238" s="48">
        <v>77.150000000000006</v>
      </c>
      <c r="BM238" s="55">
        <f t="shared" si="3"/>
        <v>77.150000000000006</v>
      </c>
    </row>
    <row r="239" spans="1:65" x14ac:dyDescent="0.25">
      <c r="A239" s="48" t="s">
        <v>156</v>
      </c>
      <c r="B239" s="48" t="s">
        <v>354</v>
      </c>
      <c r="C239" s="48" t="s">
        <v>745</v>
      </c>
      <c r="D239" s="48" t="s">
        <v>744</v>
      </c>
      <c r="E239" s="48">
        <v>50.613</v>
      </c>
      <c r="F239" s="48">
        <v>50.927</v>
      </c>
      <c r="G239" s="48">
        <v>51.237000000000002</v>
      </c>
      <c r="H239" s="48">
        <v>51.543999999999997</v>
      </c>
      <c r="I239" s="48">
        <v>51.850999999999999</v>
      </c>
      <c r="J239" s="48">
        <v>52.165999999999997</v>
      </c>
      <c r="K239" s="48">
        <v>52.496000000000002</v>
      </c>
      <c r="L239" s="48">
        <v>52.844999999999999</v>
      </c>
      <c r="M239" s="48">
        <v>53.213999999999999</v>
      </c>
      <c r="N239" s="48">
        <v>53.601999999999997</v>
      </c>
      <c r="O239" s="48">
        <v>54.006999999999998</v>
      </c>
      <c r="P239" s="48">
        <v>54.427</v>
      </c>
      <c r="Q239" s="48">
        <v>54.851999999999997</v>
      </c>
      <c r="R239" s="48">
        <v>55.271999999999998</v>
      </c>
      <c r="S239" s="48">
        <v>55.674999999999997</v>
      </c>
      <c r="T239" s="48">
        <v>56.042999999999999</v>
      </c>
      <c r="U239" s="48">
        <v>56.353999999999999</v>
      </c>
      <c r="V239" s="48">
        <v>56.603999999999999</v>
      </c>
      <c r="W239" s="48">
        <v>56.8</v>
      </c>
      <c r="X239" s="48">
        <v>56.954000000000001</v>
      </c>
      <c r="Y239" s="48">
        <v>57.107999999999997</v>
      </c>
      <c r="Z239" s="48">
        <v>57.314</v>
      </c>
      <c r="AA239" s="48">
        <v>57.601999999999997</v>
      </c>
      <c r="AB239" s="48">
        <v>57.975000000000001</v>
      </c>
      <c r="AC239" s="48">
        <v>58.412999999999997</v>
      </c>
      <c r="AD239" s="48">
        <v>58.847000000000001</v>
      </c>
      <c r="AE239" s="48">
        <v>59.183</v>
      </c>
      <c r="AF239" s="48">
        <v>59.354999999999997</v>
      </c>
      <c r="AG239" s="48">
        <v>59.335000000000001</v>
      </c>
      <c r="AH239" s="48">
        <v>59.137999999999998</v>
      </c>
      <c r="AI239" s="48">
        <v>58.823999999999998</v>
      </c>
      <c r="AJ239" s="48">
        <v>58.48</v>
      </c>
      <c r="AK239" s="48">
        <v>58.212000000000003</v>
      </c>
      <c r="AL239" s="48">
        <v>58.103999999999999</v>
      </c>
      <c r="AM239" s="48">
        <v>58.192</v>
      </c>
      <c r="AN239" s="48">
        <v>58.497</v>
      </c>
      <c r="AO239" s="48">
        <v>59.003</v>
      </c>
      <c r="AP239" s="48">
        <v>59.65</v>
      </c>
      <c r="AQ239" s="48">
        <v>60.378999999999998</v>
      </c>
      <c r="AR239" s="48">
        <v>61.161000000000001</v>
      </c>
      <c r="AS239" s="48">
        <v>61.973999999999997</v>
      </c>
      <c r="AT239" s="48">
        <v>62.807000000000002</v>
      </c>
      <c r="AU239" s="48">
        <v>63.652999999999999</v>
      </c>
      <c r="AV239" s="48">
        <v>64.495999999999995</v>
      </c>
      <c r="AW239" s="48">
        <v>65.313999999999993</v>
      </c>
      <c r="AX239" s="48">
        <v>66.08</v>
      </c>
      <c r="AY239" s="48">
        <v>66.771000000000001</v>
      </c>
      <c r="AZ239" s="48">
        <v>67.382000000000005</v>
      </c>
      <c r="BA239" s="48">
        <v>67.911000000000001</v>
      </c>
      <c r="BB239" s="48">
        <v>68.36</v>
      </c>
      <c r="BC239" s="48">
        <v>68.736000000000004</v>
      </c>
      <c r="BD239" s="48">
        <v>69.055000000000007</v>
      </c>
      <c r="BE239" s="48">
        <v>69.34</v>
      </c>
      <c r="BF239" s="48">
        <v>69.608999999999995</v>
      </c>
      <c r="BG239" s="48">
        <v>69.873999999999995</v>
      </c>
      <c r="BH239" s="48">
        <v>70.137</v>
      </c>
      <c r="BI239" s="48">
        <v>70.397000000000006</v>
      </c>
      <c r="BJ239" s="48">
        <v>70.647000000000006</v>
      </c>
      <c r="BK239" s="48">
        <v>70.879000000000005</v>
      </c>
      <c r="BL239" s="48">
        <v>71.096999999999994</v>
      </c>
      <c r="BM239" s="55">
        <f t="shared" si="3"/>
        <v>71.096999999999994</v>
      </c>
    </row>
    <row r="240" spans="1:65" x14ac:dyDescent="0.25">
      <c r="A240" s="48" t="s">
        <v>157</v>
      </c>
      <c r="B240" s="48" t="s">
        <v>353</v>
      </c>
      <c r="C240" s="48" t="s">
        <v>745</v>
      </c>
      <c r="D240" s="48" t="s">
        <v>744</v>
      </c>
      <c r="E240" s="48">
        <v>54.470999999999997</v>
      </c>
      <c r="F240" s="48">
        <v>54.896999999999998</v>
      </c>
      <c r="G240" s="48">
        <v>55.326000000000001</v>
      </c>
      <c r="H240" s="48">
        <v>55.756999999999998</v>
      </c>
      <c r="I240" s="48">
        <v>56.186</v>
      </c>
      <c r="J240" s="48">
        <v>56.609000000000002</v>
      </c>
      <c r="K240" s="48">
        <v>57.021000000000001</v>
      </c>
      <c r="L240" s="48">
        <v>57.417000000000002</v>
      </c>
      <c r="M240" s="48">
        <v>57.793999999999997</v>
      </c>
      <c r="N240" s="48">
        <v>58.146999999999998</v>
      </c>
      <c r="O240" s="48">
        <v>58.472000000000001</v>
      </c>
      <c r="P240" s="48">
        <v>58.765000000000001</v>
      </c>
      <c r="Q240" s="48">
        <v>59.027999999999999</v>
      </c>
      <c r="R240" s="48">
        <v>59.267000000000003</v>
      </c>
      <c r="S240" s="48">
        <v>59.488</v>
      </c>
      <c r="T240" s="48">
        <v>59.703000000000003</v>
      </c>
      <c r="U240" s="48">
        <v>59.924999999999997</v>
      </c>
      <c r="V240" s="48">
        <v>60.162999999999997</v>
      </c>
      <c r="W240" s="48">
        <v>60.421999999999997</v>
      </c>
      <c r="X240" s="48">
        <v>60.701000000000001</v>
      </c>
      <c r="Y240" s="48">
        <v>60.999000000000002</v>
      </c>
      <c r="Z240" s="48">
        <v>61.311</v>
      </c>
      <c r="AA240" s="48">
        <v>61.622</v>
      </c>
      <c r="AB240" s="48">
        <v>61.92</v>
      </c>
      <c r="AC240" s="48">
        <v>62.192999999999998</v>
      </c>
      <c r="AD240" s="48">
        <v>62.426000000000002</v>
      </c>
      <c r="AE240" s="48">
        <v>62.604999999999997</v>
      </c>
      <c r="AF240" s="48">
        <v>62.726999999999997</v>
      </c>
      <c r="AG240" s="48">
        <v>62.795999999999999</v>
      </c>
      <c r="AH240" s="48">
        <v>62.82</v>
      </c>
      <c r="AI240" s="48">
        <v>62.81</v>
      </c>
      <c r="AJ240" s="48">
        <v>62.783999999999999</v>
      </c>
      <c r="AK240" s="48">
        <v>62.761000000000003</v>
      </c>
      <c r="AL240" s="48">
        <v>62.758000000000003</v>
      </c>
      <c r="AM240" s="48">
        <v>62.786000000000001</v>
      </c>
      <c r="AN240" s="48">
        <v>62.850999999999999</v>
      </c>
      <c r="AO240" s="48">
        <v>62.953000000000003</v>
      </c>
      <c r="AP240" s="48">
        <v>63.084000000000003</v>
      </c>
      <c r="AQ240" s="48">
        <v>63.237000000000002</v>
      </c>
      <c r="AR240" s="48">
        <v>63.412999999999997</v>
      </c>
      <c r="AS240" s="48">
        <v>63.613</v>
      </c>
      <c r="AT240" s="48">
        <v>63.841999999999999</v>
      </c>
      <c r="AU240" s="48">
        <v>64.100999999999999</v>
      </c>
      <c r="AV240" s="48">
        <v>64.385999999999996</v>
      </c>
      <c r="AW240" s="48">
        <v>64.692999999999998</v>
      </c>
      <c r="AX240" s="48">
        <v>65.016999999999996</v>
      </c>
      <c r="AY240" s="48">
        <v>65.353999999999999</v>
      </c>
      <c r="AZ240" s="48">
        <v>65.694999999999993</v>
      </c>
      <c r="BA240" s="48">
        <v>66.031000000000006</v>
      </c>
      <c r="BB240" s="48">
        <v>66.355000000000004</v>
      </c>
      <c r="BC240" s="48">
        <v>66.656999999999996</v>
      </c>
      <c r="BD240" s="48">
        <v>66.927999999999997</v>
      </c>
      <c r="BE240" s="48">
        <v>67.167000000000002</v>
      </c>
      <c r="BF240" s="48">
        <v>67.375</v>
      </c>
      <c r="BG240" s="48">
        <v>67.552000000000007</v>
      </c>
      <c r="BH240" s="48">
        <v>67.703999999999994</v>
      </c>
      <c r="BI240" s="48">
        <v>67.834999999999994</v>
      </c>
      <c r="BJ240" s="48">
        <v>67.956000000000003</v>
      </c>
      <c r="BK240" s="48">
        <v>68.072999999999993</v>
      </c>
      <c r="BL240" s="48">
        <v>68.191000000000003</v>
      </c>
      <c r="BM240" s="55">
        <f t="shared" si="3"/>
        <v>68.191000000000003</v>
      </c>
    </row>
    <row r="241" spans="1:65" x14ac:dyDescent="0.25">
      <c r="A241" s="48" t="s">
        <v>640</v>
      </c>
      <c r="B241" s="48" t="s">
        <v>639</v>
      </c>
      <c r="C241" s="48" t="s">
        <v>745</v>
      </c>
      <c r="D241" s="48" t="s">
        <v>744</v>
      </c>
      <c r="E241" s="48">
        <v>55.65342689956816</v>
      </c>
      <c r="F241" s="48">
        <v>56.126385556098541</v>
      </c>
      <c r="G241" s="48">
        <v>56.582270983666021</v>
      </c>
      <c r="H241" s="48">
        <v>57.022155915510304</v>
      </c>
      <c r="I241" s="48">
        <v>57.448923283288124</v>
      </c>
      <c r="J241" s="48">
        <v>57.868173695882909</v>
      </c>
      <c r="K241" s="48">
        <v>58.285682163598835</v>
      </c>
      <c r="L241" s="48">
        <v>58.706165901267028</v>
      </c>
      <c r="M241" s="48">
        <v>59.133442063891849</v>
      </c>
      <c r="N241" s="48">
        <v>59.568897780583967</v>
      </c>
      <c r="O241" s="48">
        <v>60.012282284461719</v>
      </c>
      <c r="P241" s="48">
        <v>60.460955731330024</v>
      </c>
      <c r="Q241" s="48">
        <v>60.910309155774179</v>
      </c>
      <c r="R241" s="48">
        <v>61.355211981126899</v>
      </c>
      <c r="S241" s="48">
        <v>61.793975747731658</v>
      </c>
      <c r="T241" s="48">
        <v>62.22644081434661</v>
      </c>
      <c r="U241" s="48">
        <v>62.650704089877991</v>
      </c>
      <c r="V241" s="48">
        <v>63.069763450318661</v>
      </c>
      <c r="W241" s="48">
        <v>63.483870929508882</v>
      </c>
      <c r="X241" s="48">
        <v>63.893027639980104</v>
      </c>
      <c r="Y241" s="48">
        <v>64.297359123290661</v>
      </c>
      <c r="Z241" s="48">
        <v>64.695920651482595</v>
      </c>
      <c r="AA241" s="48">
        <v>65.090105221240734</v>
      </c>
      <c r="AB241" s="48">
        <v>65.476431519621315</v>
      </c>
      <c r="AC241" s="48">
        <v>65.858792280254789</v>
      </c>
      <c r="AD241" s="48">
        <v>66.23761744369483</v>
      </c>
      <c r="AE241" s="48">
        <v>66.614057453141712</v>
      </c>
      <c r="AF241" s="48">
        <v>66.989322729989155</v>
      </c>
      <c r="AG241" s="48">
        <v>67.361016454370414</v>
      </c>
      <c r="AH241" s="48">
        <v>67.732244751881652</v>
      </c>
      <c r="AI241" s="48">
        <v>68.100418728798616</v>
      </c>
      <c r="AJ241" s="48">
        <v>68.465556102791439</v>
      </c>
      <c r="AK241" s="48">
        <v>68.826379429515612</v>
      </c>
      <c r="AL241" s="48">
        <v>69.180489789884021</v>
      </c>
      <c r="AM241" s="48">
        <v>69.529017506545799</v>
      </c>
      <c r="AN241" s="48">
        <v>69.87220348505889</v>
      </c>
      <c r="AO241" s="48">
        <v>70.21226684944034</v>
      </c>
      <c r="AP241" s="48">
        <v>70.550152667219166</v>
      </c>
      <c r="AQ241" s="48">
        <v>70.883581650241936</v>
      </c>
      <c r="AR241" s="48">
        <v>71.212878342147292</v>
      </c>
      <c r="AS241" s="48">
        <v>71.53435678227163</v>
      </c>
      <c r="AT241" s="48">
        <v>71.843556692424997</v>
      </c>
      <c r="AU241" s="48">
        <v>72.139210743564192</v>
      </c>
      <c r="AV241" s="48">
        <v>72.417163216620267</v>
      </c>
      <c r="AW241" s="48">
        <v>72.678408408001374</v>
      </c>
      <c r="AX241" s="48">
        <v>72.923785484274006</v>
      </c>
      <c r="AY241" s="48">
        <v>73.154086522272664</v>
      </c>
      <c r="AZ241" s="48">
        <v>73.373281151652051</v>
      </c>
      <c r="BA241" s="48">
        <v>73.583626030677607</v>
      </c>
      <c r="BB241" s="48">
        <v>73.786899899675618</v>
      </c>
      <c r="BC241" s="48">
        <v>73.98334578327686</v>
      </c>
      <c r="BD241" s="48">
        <v>74.172972116920022</v>
      </c>
      <c r="BE241" s="48">
        <v>74.355267051972803</v>
      </c>
      <c r="BF241" s="48">
        <v>74.530246396291048</v>
      </c>
      <c r="BG241" s="48">
        <v>74.700181700404002</v>
      </c>
      <c r="BH241" s="48">
        <v>74.866559452391044</v>
      </c>
      <c r="BI241" s="48">
        <v>75.030558588806542</v>
      </c>
      <c r="BJ241" s="48">
        <v>75.194282091175225</v>
      </c>
      <c r="BK241" s="48">
        <v>75.357328027465215</v>
      </c>
      <c r="BL241" s="48">
        <v>75.520387769104843</v>
      </c>
      <c r="BM241" s="55">
        <f t="shared" si="3"/>
        <v>75.520387769104843</v>
      </c>
    </row>
    <row r="242" spans="1:65" x14ac:dyDescent="0.25">
      <c r="A242" s="48" t="s">
        <v>188</v>
      </c>
      <c r="B242" s="48" t="s">
        <v>352</v>
      </c>
      <c r="C242" s="48" t="s">
        <v>745</v>
      </c>
      <c r="D242" s="48" t="s">
        <v>744</v>
      </c>
      <c r="E242" s="48">
        <v>33.728999999999999</v>
      </c>
      <c r="F242" s="48">
        <v>34.228999999999999</v>
      </c>
      <c r="G242" s="48">
        <v>34.729999999999997</v>
      </c>
      <c r="H242" s="48">
        <v>35.231999999999999</v>
      </c>
      <c r="I242" s="48">
        <v>35.734000000000002</v>
      </c>
      <c r="J242" s="48">
        <v>36.273000000000003</v>
      </c>
      <c r="K242" s="48">
        <v>36.895000000000003</v>
      </c>
      <c r="L242" s="48">
        <v>37.597000000000001</v>
      </c>
      <c r="M242" s="48">
        <v>38.335999999999999</v>
      </c>
      <c r="N242" s="48">
        <v>39.042000000000002</v>
      </c>
      <c r="O242" s="48">
        <v>39.529000000000003</v>
      </c>
      <c r="P242" s="48">
        <v>39.573999999999998</v>
      </c>
      <c r="Q242" s="48">
        <v>39.085000000000001</v>
      </c>
      <c r="R242" s="48">
        <v>38.076999999999998</v>
      </c>
      <c r="S242" s="48">
        <v>36.659999999999997</v>
      </c>
      <c r="T242" s="48">
        <v>35.091999999999999</v>
      </c>
      <c r="U242" s="48">
        <v>33.713999999999999</v>
      </c>
      <c r="V242" s="48">
        <v>32.826999999999998</v>
      </c>
      <c r="W242" s="48">
        <v>32.628999999999998</v>
      </c>
      <c r="X242" s="48">
        <v>33.177999999999997</v>
      </c>
      <c r="Y242" s="48">
        <v>34.418999999999997</v>
      </c>
      <c r="Z242" s="48">
        <v>36.185000000000002</v>
      </c>
      <c r="AA242" s="48">
        <v>38.174999999999997</v>
      </c>
      <c r="AB242" s="48">
        <v>40.131999999999998</v>
      </c>
      <c r="AC242" s="48">
        <v>41.932000000000002</v>
      </c>
      <c r="AD242" s="48">
        <v>43.481999999999999</v>
      </c>
      <c r="AE242" s="48">
        <v>44.755000000000003</v>
      </c>
      <c r="AF242" s="48">
        <v>45.831000000000003</v>
      </c>
      <c r="AG242" s="48">
        <v>46.790999999999997</v>
      </c>
      <c r="AH242" s="48">
        <v>47.661000000000001</v>
      </c>
      <c r="AI242" s="48">
        <v>48.491999999999997</v>
      </c>
      <c r="AJ242" s="48">
        <v>49.344999999999999</v>
      </c>
      <c r="AK242" s="48">
        <v>50.261000000000003</v>
      </c>
      <c r="AL242" s="48">
        <v>51.267000000000003</v>
      </c>
      <c r="AM242" s="48">
        <v>52.366</v>
      </c>
      <c r="AN242" s="48">
        <v>53.537999999999997</v>
      </c>
      <c r="AO242" s="48">
        <v>54.737000000000002</v>
      </c>
      <c r="AP242" s="48">
        <v>55.906999999999996</v>
      </c>
      <c r="AQ242" s="48">
        <v>57.011000000000003</v>
      </c>
      <c r="AR242" s="48">
        <v>58.036999999999999</v>
      </c>
      <c r="AS242" s="48">
        <v>59.002000000000002</v>
      </c>
      <c r="AT242" s="48">
        <v>59.945</v>
      </c>
      <c r="AU242" s="48">
        <v>60.901000000000003</v>
      </c>
      <c r="AV242" s="48">
        <v>61.887999999999998</v>
      </c>
      <c r="AW242" s="48">
        <v>62.893000000000001</v>
      </c>
      <c r="AX242" s="48">
        <v>63.881999999999998</v>
      </c>
      <c r="AY242" s="48">
        <v>64.802999999999997</v>
      </c>
      <c r="AZ242" s="48">
        <v>65.61</v>
      </c>
      <c r="BA242" s="48">
        <v>66.275999999999996</v>
      </c>
      <c r="BB242" s="48">
        <v>66.796000000000006</v>
      </c>
      <c r="BC242" s="48">
        <v>67.186000000000007</v>
      </c>
      <c r="BD242" s="48">
        <v>67.477000000000004</v>
      </c>
      <c r="BE242" s="48">
        <v>67.72</v>
      </c>
      <c r="BF242" s="48">
        <v>67.953000000000003</v>
      </c>
      <c r="BG242" s="48">
        <v>68.197000000000003</v>
      </c>
      <c r="BH242" s="48">
        <v>68.459000000000003</v>
      </c>
      <c r="BI242" s="48">
        <v>68.734999999999999</v>
      </c>
      <c r="BJ242" s="48">
        <v>69.007000000000005</v>
      </c>
      <c r="BK242" s="48">
        <v>69.260000000000005</v>
      </c>
      <c r="BL242" s="48">
        <v>69.495000000000005</v>
      </c>
      <c r="BM242" s="55">
        <f t="shared" si="3"/>
        <v>69.495000000000005</v>
      </c>
    </row>
    <row r="243" spans="1:65" x14ac:dyDescent="0.25">
      <c r="A243" s="48" t="s">
        <v>638</v>
      </c>
      <c r="B243" s="48" t="s">
        <v>637</v>
      </c>
      <c r="C243" s="48" t="s">
        <v>745</v>
      </c>
      <c r="D243" s="48" t="s">
        <v>744</v>
      </c>
      <c r="E243" s="48">
        <v>46.363107346666943</v>
      </c>
      <c r="F243" s="48">
        <v>46.9639987172772</v>
      </c>
      <c r="G243" s="48">
        <v>47.558212494754436</v>
      </c>
      <c r="H243" s="48">
        <v>48.149115808956182</v>
      </c>
      <c r="I243" s="48">
        <v>48.73991698977607</v>
      </c>
      <c r="J243" s="48">
        <v>49.327527803466801</v>
      </c>
      <c r="K243" s="48">
        <v>49.906577172467806</v>
      </c>
      <c r="L243" s="48">
        <v>50.473970972505604</v>
      </c>
      <c r="M243" s="48">
        <v>51.031169606409264</v>
      </c>
      <c r="N243" s="48">
        <v>51.584032010249693</v>
      </c>
      <c r="O243" s="48">
        <v>52.149210939312702</v>
      </c>
      <c r="P243" s="48">
        <v>52.748209368966187</v>
      </c>
      <c r="Q243" s="48">
        <v>53.389913314120449</v>
      </c>
      <c r="R243" s="48">
        <v>54.07142909838813</v>
      </c>
      <c r="S243" s="48">
        <v>54.779187024891463</v>
      </c>
      <c r="T243" s="48">
        <v>55.475275551341582</v>
      </c>
      <c r="U243" s="48">
        <v>56.11207452025949</v>
      </c>
      <c r="V243" s="48">
        <v>56.659407245142425</v>
      </c>
      <c r="W243" s="48">
        <v>57.109857843665957</v>
      </c>
      <c r="X243" s="48">
        <v>57.477362773380506</v>
      </c>
      <c r="Y243" s="48">
        <v>57.809391671927159</v>
      </c>
      <c r="Z243" s="48">
        <v>58.171508790859896</v>
      </c>
      <c r="AA243" s="48">
        <v>58.62408124727888</v>
      </c>
      <c r="AB243" s="48">
        <v>59.205743555250237</v>
      </c>
      <c r="AC243" s="48">
        <v>59.923762387831893</v>
      </c>
      <c r="AD243" s="48">
        <v>60.763098721551962</v>
      </c>
      <c r="AE243" s="48">
        <v>61.685016939295245</v>
      </c>
      <c r="AF243" s="48">
        <v>62.625287338261145</v>
      </c>
      <c r="AG243" s="48">
        <v>63.528726092231892</v>
      </c>
      <c r="AH243" s="48">
        <v>64.364655803478612</v>
      </c>
      <c r="AI243" s="48">
        <v>65.110605261219547</v>
      </c>
      <c r="AJ243" s="48">
        <v>65.758269817593828</v>
      </c>
      <c r="AK243" s="48">
        <v>66.326478862527338</v>
      </c>
      <c r="AL243" s="48">
        <v>66.833334611800652</v>
      </c>
      <c r="AM243" s="48">
        <v>67.286639894823765</v>
      </c>
      <c r="AN243" s="48">
        <v>67.694193433847687</v>
      </c>
      <c r="AO243" s="48">
        <v>68.064220526728278</v>
      </c>
      <c r="AP243" s="48">
        <v>68.405661820996556</v>
      </c>
      <c r="AQ243" s="48">
        <v>68.726899482283528</v>
      </c>
      <c r="AR243" s="48">
        <v>69.034913670120289</v>
      </c>
      <c r="AS243" s="48">
        <v>69.337064304932937</v>
      </c>
      <c r="AT243" s="48">
        <v>69.637063624868674</v>
      </c>
      <c r="AU243" s="48">
        <v>69.933794890364368</v>
      </c>
      <c r="AV243" s="48">
        <v>70.226118883707329</v>
      </c>
      <c r="AW243" s="48">
        <v>70.515321319889708</v>
      </c>
      <c r="AX243" s="48">
        <v>70.799634821683256</v>
      </c>
      <c r="AY243" s="48">
        <v>71.074915778427908</v>
      </c>
      <c r="AZ243" s="48">
        <v>71.336240887297905</v>
      </c>
      <c r="BA243" s="48">
        <v>71.578115103992388</v>
      </c>
      <c r="BB243" s="48">
        <v>71.800201717878139</v>
      </c>
      <c r="BC243" s="48">
        <v>72.005801574718234</v>
      </c>
      <c r="BD243" s="48">
        <v>72.202701458872269</v>
      </c>
      <c r="BE243" s="48">
        <v>72.397596219098773</v>
      </c>
      <c r="BF243" s="48">
        <v>72.595653090773666</v>
      </c>
      <c r="BG243" s="48">
        <v>72.795241591125063</v>
      </c>
      <c r="BH243" s="48">
        <v>72.995052540861607</v>
      </c>
      <c r="BI243" s="48">
        <v>73.193511058214568</v>
      </c>
      <c r="BJ243" s="48">
        <v>73.390075843514424</v>
      </c>
      <c r="BK243" s="48">
        <v>73.583623632589763</v>
      </c>
      <c r="BL243" s="48">
        <v>73.774235681919279</v>
      </c>
      <c r="BM243" s="55">
        <f t="shared" si="3"/>
        <v>73.774235681919279</v>
      </c>
    </row>
    <row r="244" spans="1:65" x14ac:dyDescent="0.25">
      <c r="A244" s="48" t="s">
        <v>246</v>
      </c>
      <c r="B244" s="48" t="s">
        <v>351</v>
      </c>
      <c r="C244" s="48" t="s">
        <v>745</v>
      </c>
      <c r="D244" s="48" t="s">
        <v>744</v>
      </c>
      <c r="E244" s="48">
        <v>59.884999999999998</v>
      </c>
      <c r="F244" s="48">
        <v>60.280999999999999</v>
      </c>
      <c r="G244" s="48">
        <v>60.686999999999998</v>
      </c>
      <c r="H244" s="48">
        <v>61.103000000000002</v>
      </c>
      <c r="I244" s="48">
        <v>61.527000000000001</v>
      </c>
      <c r="J244" s="48">
        <v>61.957000000000001</v>
      </c>
      <c r="K244" s="48">
        <v>62.387</v>
      </c>
      <c r="L244" s="48">
        <v>62.811</v>
      </c>
      <c r="M244" s="48">
        <v>63.223999999999997</v>
      </c>
      <c r="N244" s="48">
        <v>63.621000000000002</v>
      </c>
      <c r="O244" s="48">
        <v>64</v>
      </c>
      <c r="P244" s="48">
        <v>64.356999999999999</v>
      </c>
      <c r="Q244" s="48">
        <v>64.695999999999998</v>
      </c>
      <c r="R244" s="48">
        <v>65.016999999999996</v>
      </c>
      <c r="S244" s="48">
        <v>65.322000000000003</v>
      </c>
      <c r="T244" s="48">
        <v>65.611000000000004</v>
      </c>
      <c r="U244" s="48">
        <v>65.885999999999996</v>
      </c>
      <c r="V244" s="48">
        <v>66.149000000000001</v>
      </c>
      <c r="W244" s="48">
        <v>66.402000000000001</v>
      </c>
      <c r="X244" s="48">
        <v>66.647999999999996</v>
      </c>
      <c r="Y244" s="48">
        <v>66.888999999999996</v>
      </c>
      <c r="Z244" s="48">
        <v>67.128</v>
      </c>
      <c r="AA244" s="48">
        <v>67.364999999999995</v>
      </c>
      <c r="AB244" s="48">
        <v>67.599999999999994</v>
      </c>
      <c r="AC244" s="48">
        <v>67.831000000000003</v>
      </c>
      <c r="AD244" s="48">
        <v>68.054000000000002</v>
      </c>
      <c r="AE244" s="48">
        <v>68.266000000000005</v>
      </c>
      <c r="AF244" s="48">
        <v>68.462999999999994</v>
      </c>
      <c r="AG244" s="48">
        <v>68.641000000000005</v>
      </c>
      <c r="AH244" s="48">
        <v>68.799000000000007</v>
      </c>
      <c r="AI244" s="48">
        <v>68.935000000000002</v>
      </c>
      <c r="AJ244" s="48">
        <v>69.049000000000007</v>
      </c>
      <c r="AK244" s="48">
        <v>69.143000000000001</v>
      </c>
      <c r="AL244" s="48">
        <v>69.222999999999999</v>
      </c>
      <c r="AM244" s="48">
        <v>69.290000000000006</v>
      </c>
      <c r="AN244" s="48">
        <v>69.350999999999999</v>
      </c>
      <c r="AO244" s="48">
        <v>69.41</v>
      </c>
      <c r="AP244" s="48">
        <v>69.471000000000004</v>
      </c>
      <c r="AQ244" s="48">
        <v>69.534999999999997</v>
      </c>
      <c r="AR244" s="48">
        <v>69.600999999999999</v>
      </c>
      <c r="AS244" s="48">
        <v>69.667000000000002</v>
      </c>
      <c r="AT244" s="48">
        <v>69.724999999999994</v>
      </c>
      <c r="AU244" s="48">
        <v>69.771000000000001</v>
      </c>
      <c r="AV244" s="48">
        <v>69.802999999999997</v>
      </c>
      <c r="AW244" s="48">
        <v>69.822000000000003</v>
      </c>
      <c r="AX244" s="48">
        <v>69.835999999999999</v>
      </c>
      <c r="AY244" s="48">
        <v>69.852000000000004</v>
      </c>
      <c r="AZ244" s="48">
        <v>69.878</v>
      </c>
      <c r="BA244" s="48">
        <v>69.921000000000006</v>
      </c>
      <c r="BB244" s="48">
        <v>69.981999999999999</v>
      </c>
      <c r="BC244" s="48">
        <v>70.058999999999997</v>
      </c>
      <c r="BD244" s="48">
        <v>70.147999999999996</v>
      </c>
      <c r="BE244" s="48">
        <v>70.242000000000004</v>
      </c>
      <c r="BF244" s="48">
        <v>70.334999999999994</v>
      </c>
      <c r="BG244" s="48">
        <v>70.427000000000007</v>
      </c>
      <c r="BH244" s="48">
        <v>70.516999999999996</v>
      </c>
      <c r="BI244" s="48">
        <v>70.606999999999999</v>
      </c>
      <c r="BJ244" s="48">
        <v>70.700999999999993</v>
      </c>
      <c r="BK244" s="48">
        <v>70.801000000000002</v>
      </c>
      <c r="BL244" s="48">
        <v>70.906999999999996</v>
      </c>
      <c r="BM244" s="55">
        <f t="shared" si="3"/>
        <v>70.906999999999996</v>
      </c>
    </row>
    <row r="245" spans="1:65" x14ac:dyDescent="0.25">
      <c r="A245" s="48" t="s">
        <v>636</v>
      </c>
      <c r="B245" s="48" t="s">
        <v>635</v>
      </c>
      <c r="C245" s="48" t="s">
        <v>745</v>
      </c>
      <c r="D245" s="48" t="s">
        <v>744</v>
      </c>
      <c r="E245" s="48">
        <v>42.120208155474181</v>
      </c>
      <c r="F245" s="48">
        <v>42.74247871156588</v>
      </c>
      <c r="G245" s="48">
        <v>43.366535629263161</v>
      </c>
      <c r="H245" s="48">
        <v>43.991437972512777</v>
      </c>
      <c r="I245" s="48">
        <v>44.615520805155555</v>
      </c>
      <c r="J245" s="48">
        <v>45.232224771795096</v>
      </c>
      <c r="K245" s="48">
        <v>45.835218320999147</v>
      </c>
      <c r="L245" s="48">
        <v>46.418812332354648</v>
      </c>
      <c r="M245" s="48">
        <v>46.982400382793379</v>
      </c>
      <c r="N245" s="48">
        <v>47.528998423761799</v>
      </c>
      <c r="O245" s="48">
        <v>48.070168013531877</v>
      </c>
      <c r="P245" s="48">
        <v>48.623778280971607</v>
      </c>
      <c r="Q245" s="48">
        <v>49.200675259584564</v>
      </c>
      <c r="R245" s="48">
        <v>49.80486862376393</v>
      </c>
      <c r="S245" s="48">
        <v>50.431380906899832</v>
      </c>
      <c r="T245" s="48">
        <v>51.070607988371684</v>
      </c>
      <c r="U245" s="48">
        <v>51.707733100358595</v>
      </c>
      <c r="V245" s="48">
        <v>52.324529604396602</v>
      </c>
      <c r="W245" s="48">
        <v>52.909343164797846</v>
      </c>
      <c r="X245" s="48">
        <v>53.456328485940361</v>
      </c>
      <c r="Y245" s="48">
        <v>53.95884443771812</v>
      </c>
      <c r="Z245" s="48">
        <v>54.417049752873545</v>
      </c>
      <c r="AA245" s="48">
        <v>54.841267039987507</v>
      </c>
      <c r="AB245" s="48">
        <v>55.241770359536858</v>
      </c>
      <c r="AC245" s="48">
        <v>55.62692867996023</v>
      </c>
      <c r="AD245" s="48">
        <v>56.008944420929126</v>
      </c>
      <c r="AE245" s="48">
        <v>56.400069740834958</v>
      </c>
      <c r="AF245" s="48">
        <v>56.805235843303102</v>
      </c>
      <c r="AG245" s="48">
        <v>57.230949449110554</v>
      </c>
      <c r="AH245" s="48">
        <v>57.677133446264342</v>
      </c>
      <c r="AI245" s="48">
        <v>58.144800929412675</v>
      </c>
      <c r="AJ245" s="48">
        <v>58.630046743390572</v>
      </c>
      <c r="AK245" s="48">
        <v>59.123134524272409</v>
      </c>
      <c r="AL245" s="48">
        <v>59.616908568002195</v>
      </c>
      <c r="AM245" s="48">
        <v>60.106864367219202</v>
      </c>
      <c r="AN245" s="48">
        <v>60.589855465622847</v>
      </c>
      <c r="AO245" s="48">
        <v>61.060992310745647</v>
      </c>
      <c r="AP245" s="48">
        <v>61.521764690005703</v>
      </c>
      <c r="AQ245" s="48">
        <v>61.969708804063039</v>
      </c>
      <c r="AR245" s="48">
        <v>62.404311328044194</v>
      </c>
      <c r="AS245" s="48">
        <v>62.823982812119318</v>
      </c>
      <c r="AT245" s="48">
        <v>63.228992123410592</v>
      </c>
      <c r="AU245" s="48">
        <v>63.623771061826822</v>
      </c>
      <c r="AV245" s="48">
        <v>64.011396457190159</v>
      </c>
      <c r="AW245" s="48">
        <v>64.395187838829926</v>
      </c>
      <c r="AX245" s="48">
        <v>64.783170845254915</v>
      </c>
      <c r="AY245" s="48">
        <v>65.17993288969042</v>
      </c>
      <c r="AZ245" s="48">
        <v>65.587713571603572</v>
      </c>
      <c r="BA245" s="48">
        <v>66.005249772979724</v>
      </c>
      <c r="BB245" s="48">
        <v>66.427856688681544</v>
      </c>
      <c r="BC245" s="48">
        <v>66.848768501774842</v>
      </c>
      <c r="BD245" s="48">
        <v>67.258316194266527</v>
      </c>
      <c r="BE245" s="48">
        <v>67.646337544178692</v>
      </c>
      <c r="BF245" s="48">
        <v>68.007715427280317</v>
      </c>
      <c r="BG245" s="48">
        <v>68.340203318748735</v>
      </c>
      <c r="BH245" s="48">
        <v>68.641900719525793</v>
      </c>
      <c r="BI245" s="48">
        <v>68.916158100514878</v>
      </c>
      <c r="BJ245" s="48">
        <v>69.171327726273418</v>
      </c>
      <c r="BK245" s="48">
        <v>69.412269944030101</v>
      </c>
      <c r="BL245" s="48">
        <v>69.643617425036709</v>
      </c>
      <c r="BM245" s="55">
        <f t="shared" si="3"/>
        <v>69.643617425036709</v>
      </c>
    </row>
    <row r="246" spans="1:65" x14ac:dyDescent="0.25">
      <c r="A246" s="48" t="s">
        <v>634</v>
      </c>
      <c r="B246" s="48" t="s">
        <v>633</v>
      </c>
      <c r="C246" s="48" t="s">
        <v>745</v>
      </c>
      <c r="D246" s="48" t="s">
        <v>744</v>
      </c>
      <c r="E246" s="48">
        <v>40.377896796988161</v>
      </c>
      <c r="F246" s="48">
        <v>40.824709791469623</v>
      </c>
      <c r="G246" s="48">
        <v>41.260417417481243</v>
      </c>
      <c r="H246" s="48">
        <v>41.683356552907206</v>
      </c>
      <c r="I246" s="48">
        <v>42.094569709001398</v>
      </c>
      <c r="J246" s="48">
        <v>42.495958299106277</v>
      </c>
      <c r="K246" s="48">
        <v>42.89268562714016</v>
      </c>
      <c r="L246" s="48">
        <v>43.288886606846098</v>
      </c>
      <c r="M246" s="48">
        <v>43.689462310784833</v>
      </c>
      <c r="N246" s="48">
        <v>44.095320775313475</v>
      </c>
      <c r="O246" s="48">
        <v>44.507986085276684</v>
      </c>
      <c r="P246" s="48">
        <v>44.927879657089719</v>
      </c>
      <c r="Q246" s="48">
        <v>45.351429073365217</v>
      </c>
      <c r="R246" s="48">
        <v>45.77361195668216</v>
      </c>
      <c r="S246" s="48">
        <v>46.191011112394008</v>
      </c>
      <c r="T246" s="48">
        <v>46.599776438276329</v>
      </c>
      <c r="U246" s="48">
        <v>46.996777094560208</v>
      </c>
      <c r="V246" s="48">
        <v>47.380724445265173</v>
      </c>
      <c r="W246" s="48">
        <v>47.749979733889383</v>
      </c>
      <c r="X246" s="48">
        <v>48.103722650499996</v>
      </c>
      <c r="Y246" s="48">
        <v>48.445013873500017</v>
      </c>
      <c r="Z246" s="48">
        <v>48.767721910542342</v>
      </c>
      <c r="AA246" s="48">
        <v>49.074627794550139</v>
      </c>
      <c r="AB246" s="48">
        <v>49.362806942356627</v>
      </c>
      <c r="AC246" s="48">
        <v>49.625877217175635</v>
      </c>
      <c r="AD246" s="48">
        <v>49.85289678944374</v>
      </c>
      <c r="AE246" s="48">
        <v>50.030475940024679</v>
      </c>
      <c r="AF246" s="48">
        <v>50.151504286510679</v>
      </c>
      <c r="AG246" s="48">
        <v>50.216062181719508</v>
      </c>
      <c r="AH246" s="48">
        <v>50.232514473110761</v>
      </c>
      <c r="AI246" s="48">
        <v>50.214574073943496</v>
      </c>
      <c r="AJ246" s="48">
        <v>50.179947505069038</v>
      </c>
      <c r="AK246" s="48">
        <v>50.141162565746704</v>
      </c>
      <c r="AL246" s="48">
        <v>50.105696753844022</v>
      </c>
      <c r="AM246" s="48">
        <v>50.073758174297382</v>
      </c>
      <c r="AN246" s="48">
        <v>50.047625980328334</v>
      </c>
      <c r="AO246" s="48">
        <v>50.036102534760701</v>
      </c>
      <c r="AP246" s="48">
        <v>50.05418024264948</v>
      </c>
      <c r="AQ246" s="48">
        <v>50.118417340863168</v>
      </c>
      <c r="AR246" s="48">
        <v>50.244771115680287</v>
      </c>
      <c r="AS246" s="48">
        <v>50.450213912402326</v>
      </c>
      <c r="AT246" s="48">
        <v>50.750023663255845</v>
      </c>
      <c r="AU246" s="48">
        <v>51.148164539102446</v>
      </c>
      <c r="AV246" s="48">
        <v>51.642123874247993</v>
      </c>
      <c r="AW246" s="48">
        <v>52.224772018852072</v>
      </c>
      <c r="AX246" s="48">
        <v>52.88642826121302</v>
      </c>
      <c r="AY246" s="48">
        <v>53.614209401972111</v>
      </c>
      <c r="AZ246" s="48">
        <v>54.385432404933219</v>
      </c>
      <c r="BA246" s="48">
        <v>55.174456542491491</v>
      </c>
      <c r="BB246" s="48">
        <v>55.961118153254468</v>
      </c>
      <c r="BC246" s="48">
        <v>56.725470021310095</v>
      </c>
      <c r="BD246" s="48">
        <v>57.45600208266152</v>
      </c>
      <c r="BE246" s="48">
        <v>58.149577707789881</v>
      </c>
      <c r="BF246" s="48">
        <v>58.801386240109814</v>
      </c>
      <c r="BG246" s="48">
        <v>59.404796921919456</v>
      </c>
      <c r="BH246" s="48">
        <v>59.952830571791729</v>
      </c>
      <c r="BI246" s="48">
        <v>60.442393561735642</v>
      </c>
      <c r="BJ246" s="48">
        <v>60.880016299627577</v>
      </c>
      <c r="BK246" s="48">
        <v>61.273032490238016</v>
      </c>
      <c r="BL246" s="48">
        <v>61.627442507766446</v>
      </c>
      <c r="BM246" s="55">
        <f t="shared" si="3"/>
        <v>61.627442507766446</v>
      </c>
    </row>
    <row r="247" spans="1:65" x14ac:dyDescent="0.25">
      <c r="A247" s="48" t="s">
        <v>206</v>
      </c>
      <c r="B247" s="48" t="s">
        <v>350</v>
      </c>
      <c r="C247" s="48" t="s">
        <v>745</v>
      </c>
      <c r="D247" s="48" t="s">
        <v>744</v>
      </c>
      <c r="E247" s="48">
        <v>62.222000000000001</v>
      </c>
      <c r="F247" s="48">
        <v>62.652000000000001</v>
      </c>
      <c r="G247" s="48">
        <v>63.036000000000001</v>
      </c>
      <c r="H247" s="48">
        <v>63.372999999999998</v>
      </c>
      <c r="I247" s="48">
        <v>63.662999999999997</v>
      </c>
      <c r="J247" s="48">
        <v>63.908000000000001</v>
      </c>
      <c r="K247" s="48">
        <v>64.111999999999995</v>
      </c>
      <c r="L247" s="48">
        <v>64.281999999999996</v>
      </c>
      <c r="M247" s="48">
        <v>64.430000000000007</v>
      </c>
      <c r="N247" s="48">
        <v>64.564999999999998</v>
      </c>
      <c r="O247" s="48">
        <v>64.7</v>
      </c>
      <c r="P247" s="48">
        <v>64.843999999999994</v>
      </c>
      <c r="Q247" s="48">
        <v>65.003</v>
      </c>
      <c r="R247" s="48">
        <v>65.177000000000007</v>
      </c>
      <c r="S247" s="48">
        <v>65.367999999999995</v>
      </c>
      <c r="T247" s="48">
        <v>65.572000000000003</v>
      </c>
      <c r="U247" s="48">
        <v>65.781999999999996</v>
      </c>
      <c r="V247" s="48">
        <v>65.986999999999995</v>
      </c>
      <c r="W247" s="48">
        <v>66.182000000000002</v>
      </c>
      <c r="X247" s="48">
        <v>66.364000000000004</v>
      </c>
      <c r="Y247" s="48">
        <v>66.533000000000001</v>
      </c>
      <c r="Z247" s="48">
        <v>66.694000000000003</v>
      </c>
      <c r="AA247" s="48">
        <v>66.853999999999999</v>
      </c>
      <c r="AB247" s="48">
        <v>67.015000000000001</v>
      </c>
      <c r="AC247" s="48">
        <v>67.179000000000002</v>
      </c>
      <c r="AD247" s="48">
        <v>67.343999999999994</v>
      </c>
      <c r="AE247" s="48">
        <v>67.507000000000005</v>
      </c>
      <c r="AF247" s="48">
        <v>67.665999999999997</v>
      </c>
      <c r="AG247" s="48">
        <v>67.816000000000003</v>
      </c>
      <c r="AH247" s="48">
        <v>67.956999999999994</v>
      </c>
      <c r="AI247" s="48">
        <v>68.085999999999999</v>
      </c>
      <c r="AJ247" s="48">
        <v>68.200999999999993</v>
      </c>
      <c r="AK247" s="48">
        <v>68.305000000000007</v>
      </c>
      <c r="AL247" s="48">
        <v>68.402000000000001</v>
      </c>
      <c r="AM247" s="48">
        <v>68.495999999999995</v>
      </c>
      <c r="AN247" s="48">
        <v>68.596999999999994</v>
      </c>
      <c r="AO247" s="48">
        <v>68.712999999999994</v>
      </c>
      <c r="AP247" s="48">
        <v>68.849999999999994</v>
      </c>
      <c r="AQ247" s="48">
        <v>69.010999999999996</v>
      </c>
      <c r="AR247" s="48">
        <v>69.198999999999998</v>
      </c>
      <c r="AS247" s="48">
        <v>69.412999999999997</v>
      </c>
      <c r="AT247" s="48">
        <v>69.650000000000006</v>
      </c>
      <c r="AU247" s="48">
        <v>69.903000000000006</v>
      </c>
      <c r="AV247" s="48">
        <v>70.164000000000001</v>
      </c>
      <c r="AW247" s="48">
        <v>70.427999999999997</v>
      </c>
      <c r="AX247" s="48">
        <v>70.691000000000003</v>
      </c>
      <c r="AY247" s="48">
        <v>70.951999999999998</v>
      </c>
      <c r="AZ247" s="48">
        <v>71.209999999999994</v>
      </c>
      <c r="BA247" s="48">
        <v>71.463999999999999</v>
      </c>
      <c r="BB247" s="48">
        <v>71.709999999999994</v>
      </c>
      <c r="BC247" s="48">
        <v>71.945999999999998</v>
      </c>
      <c r="BD247" s="48">
        <v>72.17</v>
      </c>
      <c r="BE247" s="48">
        <v>72.382000000000005</v>
      </c>
      <c r="BF247" s="48">
        <v>72.581999999999994</v>
      </c>
      <c r="BG247" s="48">
        <v>72.768000000000001</v>
      </c>
      <c r="BH247" s="48">
        <v>72.941000000000003</v>
      </c>
      <c r="BI247" s="48">
        <v>73.099999999999994</v>
      </c>
      <c r="BJ247" s="48">
        <v>73.245000000000005</v>
      </c>
      <c r="BK247" s="48">
        <v>73.38</v>
      </c>
      <c r="BL247" s="48">
        <v>73.507000000000005</v>
      </c>
      <c r="BM247" s="55">
        <f t="shared" si="3"/>
        <v>73.507000000000005</v>
      </c>
    </row>
    <row r="248" spans="1:65" x14ac:dyDescent="0.25">
      <c r="A248" s="48" t="s">
        <v>132</v>
      </c>
      <c r="B248" s="48" t="s">
        <v>349</v>
      </c>
      <c r="C248" s="48" t="s">
        <v>745</v>
      </c>
      <c r="D248" s="48" t="s">
        <v>744</v>
      </c>
      <c r="E248" s="48">
        <v>42.021000000000001</v>
      </c>
      <c r="F248" s="48">
        <v>42.655999999999999</v>
      </c>
      <c r="G248" s="48">
        <v>43.350999999999999</v>
      </c>
      <c r="H248" s="48">
        <v>44.11</v>
      </c>
      <c r="I248" s="48">
        <v>44.932000000000002</v>
      </c>
      <c r="J248" s="48">
        <v>45.820999999999998</v>
      </c>
      <c r="K248" s="48">
        <v>46.78</v>
      </c>
      <c r="L248" s="48">
        <v>47.804000000000002</v>
      </c>
      <c r="M248" s="48">
        <v>48.881999999999998</v>
      </c>
      <c r="N248" s="48">
        <v>50.000999999999998</v>
      </c>
      <c r="O248" s="48">
        <v>51.145000000000003</v>
      </c>
      <c r="P248" s="48">
        <v>52.298999999999999</v>
      </c>
      <c r="Q248" s="48">
        <v>53.451999999999998</v>
      </c>
      <c r="R248" s="48">
        <v>54.59</v>
      </c>
      <c r="S248" s="48">
        <v>55.704000000000001</v>
      </c>
      <c r="T248" s="48">
        <v>56.793999999999997</v>
      </c>
      <c r="U248" s="48">
        <v>57.866</v>
      </c>
      <c r="V248" s="48">
        <v>58.927999999999997</v>
      </c>
      <c r="W248" s="48">
        <v>59.978999999999999</v>
      </c>
      <c r="X248" s="48">
        <v>61.01</v>
      </c>
      <c r="Y248" s="48">
        <v>61.999000000000002</v>
      </c>
      <c r="Z248" s="48">
        <v>62.923999999999999</v>
      </c>
      <c r="AA248" s="48">
        <v>63.768999999999998</v>
      </c>
      <c r="AB248" s="48">
        <v>64.53</v>
      </c>
      <c r="AC248" s="48">
        <v>65.210999999999999</v>
      </c>
      <c r="AD248" s="48">
        <v>65.831000000000003</v>
      </c>
      <c r="AE248" s="48">
        <v>66.414000000000001</v>
      </c>
      <c r="AF248" s="48">
        <v>66.989000000000004</v>
      </c>
      <c r="AG248" s="48">
        <v>67.573999999999998</v>
      </c>
      <c r="AH248" s="48">
        <v>68.176000000000002</v>
      </c>
      <c r="AI248" s="48">
        <v>68.792000000000002</v>
      </c>
      <c r="AJ248" s="48">
        <v>69.406999999999996</v>
      </c>
      <c r="AK248" s="48">
        <v>70.001000000000005</v>
      </c>
      <c r="AL248" s="48">
        <v>70.555000000000007</v>
      </c>
      <c r="AM248" s="48">
        <v>71.061999999999998</v>
      </c>
      <c r="AN248" s="48">
        <v>71.516999999999996</v>
      </c>
      <c r="AO248" s="48">
        <v>71.921000000000006</v>
      </c>
      <c r="AP248" s="48">
        <v>72.281999999999996</v>
      </c>
      <c r="AQ248" s="48">
        <v>72.608000000000004</v>
      </c>
      <c r="AR248" s="48">
        <v>72.903999999999996</v>
      </c>
      <c r="AS248" s="48">
        <v>73.171999999999997</v>
      </c>
      <c r="AT248" s="48">
        <v>73.415000000000006</v>
      </c>
      <c r="AU248" s="48">
        <v>73.638000000000005</v>
      </c>
      <c r="AV248" s="48">
        <v>73.841999999999999</v>
      </c>
      <c r="AW248" s="48">
        <v>74.034000000000006</v>
      </c>
      <c r="AX248" s="48">
        <v>74.216999999999999</v>
      </c>
      <c r="AY248" s="48">
        <v>74.391000000000005</v>
      </c>
      <c r="AZ248" s="48">
        <v>74.558000000000007</v>
      </c>
      <c r="BA248" s="48">
        <v>74.72</v>
      </c>
      <c r="BB248" s="48">
        <v>74.88</v>
      </c>
      <c r="BC248" s="48">
        <v>75.040999999999997</v>
      </c>
      <c r="BD248" s="48">
        <v>75.206000000000003</v>
      </c>
      <c r="BE248" s="48">
        <v>75.376000000000005</v>
      </c>
      <c r="BF248" s="48">
        <v>75.552000000000007</v>
      </c>
      <c r="BG248" s="48">
        <v>75.733999999999995</v>
      </c>
      <c r="BH248" s="48">
        <v>75.921999999999997</v>
      </c>
      <c r="BI248" s="48">
        <v>76.114999999999995</v>
      </c>
      <c r="BJ248" s="48">
        <v>76.31</v>
      </c>
      <c r="BK248" s="48">
        <v>76.504999999999995</v>
      </c>
      <c r="BL248" s="48">
        <v>76.698999999999998</v>
      </c>
      <c r="BM248" s="55">
        <f t="shared" si="3"/>
        <v>76.698999999999998</v>
      </c>
    </row>
    <row r="249" spans="1:65" x14ac:dyDescent="0.25">
      <c r="A249" s="48" t="s">
        <v>150</v>
      </c>
      <c r="B249" s="48" t="s">
        <v>348</v>
      </c>
      <c r="C249" s="48" t="s">
        <v>745</v>
      </c>
      <c r="D249" s="48" t="s">
        <v>744</v>
      </c>
      <c r="E249" s="48">
        <v>45.369</v>
      </c>
      <c r="F249" s="48">
        <v>46.093000000000004</v>
      </c>
      <c r="G249" s="48">
        <v>46.83</v>
      </c>
      <c r="H249" s="48">
        <v>47.573</v>
      </c>
      <c r="I249" s="48">
        <v>48.311999999999998</v>
      </c>
      <c r="J249" s="48">
        <v>49.034999999999997</v>
      </c>
      <c r="K249" s="48">
        <v>49.732999999999997</v>
      </c>
      <c r="L249" s="48">
        <v>50.405999999999999</v>
      </c>
      <c r="M249" s="48">
        <v>51.052999999999997</v>
      </c>
      <c r="N249" s="48">
        <v>51.677999999999997</v>
      </c>
      <c r="O249" s="48">
        <v>52.286000000000001</v>
      </c>
      <c r="P249" s="48">
        <v>52.887</v>
      </c>
      <c r="Q249" s="48">
        <v>53.491999999999997</v>
      </c>
      <c r="R249" s="48">
        <v>54.109000000000002</v>
      </c>
      <c r="S249" s="48">
        <v>54.741</v>
      </c>
      <c r="T249" s="48">
        <v>55.387</v>
      </c>
      <c r="U249" s="48">
        <v>56.045999999999999</v>
      </c>
      <c r="V249" s="48">
        <v>56.709000000000003</v>
      </c>
      <c r="W249" s="48">
        <v>57.37</v>
      </c>
      <c r="X249" s="48">
        <v>58.023000000000003</v>
      </c>
      <c r="Y249" s="48">
        <v>58.667000000000002</v>
      </c>
      <c r="Z249" s="48">
        <v>59.296999999999997</v>
      </c>
      <c r="AA249" s="48">
        <v>59.914999999999999</v>
      </c>
      <c r="AB249" s="48">
        <v>60.52</v>
      </c>
      <c r="AC249" s="48">
        <v>61.110999999999997</v>
      </c>
      <c r="AD249" s="48">
        <v>61.682000000000002</v>
      </c>
      <c r="AE249" s="48">
        <v>62.231000000000002</v>
      </c>
      <c r="AF249" s="48">
        <v>62.758000000000003</v>
      </c>
      <c r="AG249" s="48">
        <v>63.265999999999998</v>
      </c>
      <c r="AH249" s="48">
        <v>63.762999999999998</v>
      </c>
      <c r="AI249" s="48">
        <v>64.256</v>
      </c>
      <c r="AJ249" s="48">
        <v>64.757000000000005</v>
      </c>
      <c r="AK249" s="48">
        <v>65.275000000000006</v>
      </c>
      <c r="AL249" s="48">
        <v>65.814999999999998</v>
      </c>
      <c r="AM249" s="48">
        <v>66.376999999999995</v>
      </c>
      <c r="AN249" s="48">
        <v>66.962999999999994</v>
      </c>
      <c r="AO249" s="48">
        <v>67.569999999999993</v>
      </c>
      <c r="AP249" s="48">
        <v>68.188999999999993</v>
      </c>
      <c r="AQ249" s="48">
        <v>68.807000000000002</v>
      </c>
      <c r="AR249" s="48">
        <v>69.417000000000002</v>
      </c>
      <c r="AS249" s="48">
        <v>70.004999999999995</v>
      </c>
      <c r="AT249" s="48">
        <v>70.56</v>
      </c>
      <c r="AU249" s="48">
        <v>71.078000000000003</v>
      </c>
      <c r="AV249" s="48">
        <v>71.558999999999997</v>
      </c>
      <c r="AW249" s="48">
        <v>72.004000000000005</v>
      </c>
      <c r="AX249" s="48">
        <v>72.424000000000007</v>
      </c>
      <c r="AY249" s="48">
        <v>72.83</v>
      </c>
      <c r="AZ249" s="48">
        <v>73.234999999999999</v>
      </c>
      <c r="BA249" s="48">
        <v>73.649000000000001</v>
      </c>
      <c r="BB249" s="48">
        <v>74.073999999999998</v>
      </c>
      <c r="BC249" s="48">
        <v>74.507000000000005</v>
      </c>
      <c r="BD249" s="48">
        <v>74.944000000000003</v>
      </c>
      <c r="BE249" s="48">
        <v>75.373000000000005</v>
      </c>
      <c r="BF249" s="48">
        <v>75.784000000000006</v>
      </c>
      <c r="BG249" s="48">
        <v>76.171999999999997</v>
      </c>
      <c r="BH249" s="48">
        <v>76.531999999999996</v>
      </c>
      <c r="BI249" s="48">
        <v>76.86</v>
      </c>
      <c r="BJ249" s="48">
        <v>77.161000000000001</v>
      </c>
      <c r="BK249" s="48">
        <v>77.436999999999998</v>
      </c>
      <c r="BL249" s="48">
        <v>77.691000000000003</v>
      </c>
      <c r="BM249" s="55">
        <f t="shared" si="3"/>
        <v>77.691000000000003</v>
      </c>
    </row>
    <row r="250" spans="1:65" x14ac:dyDescent="0.25">
      <c r="A250" s="48" t="s">
        <v>542</v>
      </c>
      <c r="B250" s="48" t="s">
        <v>543</v>
      </c>
      <c r="C250" s="48" t="s">
        <v>745</v>
      </c>
      <c r="D250" s="48" t="s">
        <v>744</v>
      </c>
      <c r="BM250" s="55">
        <f t="shared" si="3"/>
        <v>0</v>
      </c>
    </row>
    <row r="251" spans="1:65" x14ac:dyDescent="0.25">
      <c r="A251" s="48" t="s">
        <v>546</v>
      </c>
      <c r="B251" s="48" t="s">
        <v>347</v>
      </c>
      <c r="C251" s="48" t="s">
        <v>745</v>
      </c>
      <c r="D251" s="48" t="s">
        <v>744</v>
      </c>
      <c r="E251" s="48">
        <v>43.6</v>
      </c>
      <c r="F251" s="48">
        <v>43.859000000000002</v>
      </c>
      <c r="G251" s="48">
        <v>44.121000000000002</v>
      </c>
      <c r="H251" s="48">
        <v>44.393000000000001</v>
      </c>
      <c r="I251" s="48">
        <v>44.682000000000002</v>
      </c>
      <c r="J251" s="48">
        <v>44.991</v>
      </c>
      <c r="K251" s="48">
        <v>45.320999999999998</v>
      </c>
      <c r="L251" s="48">
        <v>45.667999999999999</v>
      </c>
      <c r="M251" s="48">
        <v>46.027999999999999</v>
      </c>
      <c r="N251" s="48">
        <v>46.399000000000001</v>
      </c>
      <c r="O251" s="48">
        <v>46.783999999999999</v>
      </c>
      <c r="P251" s="48">
        <v>47.188000000000002</v>
      </c>
      <c r="Q251" s="48">
        <v>47.609000000000002</v>
      </c>
      <c r="R251" s="48">
        <v>48.04</v>
      </c>
      <c r="S251" s="48">
        <v>48.472000000000001</v>
      </c>
      <c r="T251" s="48">
        <v>48.887</v>
      </c>
      <c r="U251" s="48">
        <v>49.268999999999998</v>
      </c>
      <c r="V251" s="48">
        <v>49.606000000000002</v>
      </c>
      <c r="W251" s="48">
        <v>49.889000000000003</v>
      </c>
      <c r="X251" s="48">
        <v>50.115000000000002</v>
      </c>
      <c r="Y251" s="48">
        <v>50.287999999999997</v>
      </c>
      <c r="Z251" s="48">
        <v>50.420999999999999</v>
      </c>
      <c r="AA251" s="48">
        <v>50.526000000000003</v>
      </c>
      <c r="AB251" s="48">
        <v>50.613</v>
      </c>
      <c r="AC251" s="48">
        <v>50.683</v>
      </c>
      <c r="AD251" s="48">
        <v>50.725999999999999</v>
      </c>
      <c r="AE251" s="48">
        <v>50.725000000000001</v>
      </c>
      <c r="AF251" s="48">
        <v>50.670999999999999</v>
      </c>
      <c r="AG251" s="48">
        <v>50.561</v>
      </c>
      <c r="AH251" s="48">
        <v>50.402999999999999</v>
      </c>
      <c r="AI251" s="48">
        <v>50.206000000000003</v>
      </c>
      <c r="AJ251" s="48">
        <v>49.978000000000002</v>
      </c>
      <c r="AK251" s="48">
        <v>49.743000000000002</v>
      </c>
      <c r="AL251" s="48">
        <v>49.529000000000003</v>
      </c>
      <c r="AM251" s="48">
        <v>49.365000000000002</v>
      </c>
      <c r="AN251" s="48">
        <v>49.286999999999999</v>
      </c>
      <c r="AO251" s="48">
        <v>49.329000000000001</v>
      </c>
      <c r="AP251" s="48">
        <v>49.503</v>
      </c>
      <c r="AQ251" s="48">
        <v>49.808999999999997</v>
      </c>
      <c r="AR251" s="48">
        <v>50.247999999999998</v>
      </c>
      <c r="AS251" s="48">
        <v>50.801000000000002</v>
      </c>
      <c r="AT251" s="48">
        <v>51.444000000000003</v>
      </c>
      <c r="AU251" s="48">
        <v>52.142000000000003</v>
      </c>
      <c r="AV251" s="48">
        <v>52.866</v>
      </c>
      <c r="AW251" s="48">
        <v>53.601999999999997</v>
      </c>
      <c r="AX251" s="48">
        <v>54.348999999999997</v>
      </c>
      <c r="AY251" s="48">
        <v>55.119</v>
      </c>
      <c r="AZ251" s="48">
        <v>55.926000000000002</v>
      </c>
      <c r="BA251" s="48">
        <v>56.777000000000001</v>
      </c>
      <c r="BB251" s="48">
        <v>57.665999999999997</v>
      </c>
      <c r="BC251" s="48">
        <v>58.584000000000003</v>
      </c>
      <c r="BD251" s="48">
        <v>59.524999999999999</v>
      </c>
      <c r="BE251" s="48">
        <v>60.47</v>
      </c>
      <c r="BF251" s="48">
        <v>61.398000000000003</v>
      </c>
      <c r="BG251" s="48">
        <v>62.287999999999997</v>
      </c>
      <c r="BH251" s="48">
        <v>63.110999999999997</v>
      </c>
      <c r="BI251" s="48">
        <v>63.844000000000001</v>
      </c>
      <c r="BJ251" s="48">
        <v>64.478999999999999</v>
      </c>
      <c r="BK251" s="48">
        <v>65.015000000000001</v>
      </c>
      <c r="BL251" s="48">
        <v>65.456000000000003</v>
      </c>
      <c r="BM251" s="55">
        <f t="shared" si="3"/>
        <v>65.456000000000003</v>
      </c>
    </row>
    <row r="252" spans="1:65" x14ac:dyDescent="0.25">
      <c r="A252" s="48" t="s">
        <v>89</v>
      </c>
      <c r="B252" s="48" t="s">
        <v>346</v>
      </c>
      <c r="C252" s="48" t="s">
        <v>745</v>
      </c>
      <c r="D252" s="48" t="s">
        <v>744</v>
      </c>
      <c r="E252" s="48">
        <v>44.359000000000002</v>
      </c>
      <c r="F252" s="48">
        <v>44.954999999999998</v>
      </c>
      <c r="G252" s="48">
        <v>45.558</v>
      </c>
      <c r="H252" s="48">
        <v>46.161999999999999</v>
      </c>
      <c r="I252" s="48">
        <v>46.755000000000003</v>
      </c>
      <c r="J252" s="48">
        <v>47.32</v>
      </c>
      <c r="K252" s="48">
        <v>47.838999999999999</v>
      </c>
      <c r="L252" s="48">
        <v>48.296999999999997</v>
      </c>
      <c r="M252" s="48">
        <v>48.686999999999998</v>
      </c>
      <c r="N252" s="48">
        <v>49.005000000000003</v>
      </c>
      <c r="O252" s="48">
        <v>49.250999999999998</v>
      </c>
      <c r="P252" s="48">
        <v>49.43</v>
      </c>
      <c r="Q252" s="48">
        <v>49.558</v>
      </c>
      <c r="R252" s="48">
        <v>49.65</v>
      </c>
      <c r="S252" s="48">
        <v>49.715000000000003</v>
      </c>
      <c r="T252" s="48">
        <v>49.768999999999998</v>
      </c>
      <c r="U252" s="48">
        <v>49.826000000000001</v>
      </c>
      <c r="V252" s="48">
        <v>49.886000000000003</v>
      </c>
      <c r="W252" s="48">
        <v>49.942999999999998</v>
      </c>
      <c r="X252" s="48">
        <v>49.988</v>
      </c>
      <c r="Y252" s="48">
        <v>50</v>
      </c>
      <c r="Z252" s="48">
        <v>49.954999999999998</v>
      </c>
      <c r="AA252" s="48">
        <v>49.831000000000003</v>
      </c>
      <c r="AB252" s="48">
        <v>49.615000000000002</v>
      </c>
      <c r="AC252" s="48">
        <v>49.304000000000002</v>
      </c>
      <c r="AD252" s="48">
        <v>48.892000000000003</v>
      </c>
      <c r="AE252" s="48">
        <v>48.378</v>
      </c>
      <c r="AF252" s="48">
        <v>47.783999999999999</v>
      </c>
      <c r="AG252" s="48">
        <v>47.145000000000003</v>
      </c>
      <c r="AH252" s="48">
        <v>46.491999999999997</v>
      </c>
      <c r="AI252" s="48">
        <v>45.853000000000002</v>
      </c>
      <c r="AJ252" s="48">
        <v>45.252000000000002</v>
      </c>
      <c r="AK252" s="48">
        <v>44.715000000000003</v>
      </c>
      <c r="AL252" s="48">
        <v>44.271999999999998</v>
      </c>
      <c r="AM252" s="48">
        <v>43.960999999999999</v>
      </c>
      <c r="AN252" s="48">
        <v>43.823999999999998</v>
      </c>
      <c r="AO252" s="48">
        <v>43.899000000000001</v>
      </c>
      <c r="AP252" s="48">
        <v>44.19</v>
      </c>
      <c r="AQ252" s="48">
        <v>44.685000000000002</v>
      </c>
      <c r="AR252" s="48">
        <v>45.372999999999998</v>
      </c>
      <c r="AS252" s="48">
        <v>46.228999999999999</v>
      </c>
      <c r="AT252" s="48">
        <v>47.22</v>
      </c>
      <c r="AU252" s="48">
        <v>48.298999999999999</v>
      </c>
      <c r="AV252" s="48">
        <v>49.420999999999999</v>
      </c>
      <c r="AW252" s="48">
        <v>50.554000000000002</v>
      </c>
      <c r="AX252" s="48">
        <v>51.676000000000002</v>
      </c>
      <c r="AY252" s="48">
        <v>52.783999999999999</v>
      </c>
      <c r="AZ252" s="48">
        <v>53.887</v>
      </c>
      <c r="BA252" s="48">
        <v>54.984000000000002</v>
      </c>
      <c r="BB252" s="48">
        <v>56.06</v>
      </c>
      <c r="BC252" s="48">
        <v>57.098999999999997</v>
      </c>
      <c r="BD252" s="48">
        <v>58.087000000000003</v>
      </c>
      <c r="BE252" s="48">
        <v>59.017000000000003</v>
      </c>
      <c r="BF252" s="48">
        <v>59.881</v>
      </c>
      <c r="BG252" s="48">
        <v>60.668999999999997</v>
      </c>
      <c r="BH252" s="48">
        <v>61.372999999999998</v>
      </c>
      <c r="BI252" s="48">
        <v>61.985999999999997</v>
      </c>
      <c r="BJ252" s="48">
        <v>62.515999999999998</v>
      </c>
      <c r="BK252" s="48">
        <v>62.972999999999999</v>
      </c>
      <c r="BL252" s="48">
        <v>63.368000000000002</v>
      </c>
      <c r="BM252" s="55">
        <f t="shared" si="3"/>
        <v>63.368000000000002</v>
      </c>
    </row>
    <row r="253" spans="1:65" x14ac:dyDescent="0.25">
      <c r="A253" s="48" t="s">
        <v>258</v>
      </c>
      <c r="B253" s="48" t="s">
        <v>345</v>
      </c>
      <c r="C253" s="48" t="s">
        <v>745</v>
      </c>
      <c r="D253" s="48" t="s">
        <v>744</v>
      </c>
      <c r="E253" s="48">
        <v>68.299536585365857</v>
      </c>
      <c r="F253" s="48">
        <v>68.76385365853659</v>
      </c>
      <c r="G253" s="48">
        <v>69.146097560975619</v>
      </c>
      <c r="H253" s="48">
        <v>69.457707317073186</v>
      </c>
      <c r="I253" s="48">
        <v>69.708219512195129</v>
      </c>
      <c r="J253" s="48">
        <v>69.905634146341484</v>
      </c>
      <c r="K253" s="48">
        <v>70.056536585365862</v>
      </c>
      <c r="L253" s="48">
        <v>70.161121951219513</v>
      </c>
      <c r="M253" s="48">
        <v>70.223073170731709</v>
      </c>
      <c r="N253" s="48">
        <v>70.247560975609758</v>
      </c>
      <c r="O253" s="48">
        <v>70.23521951219513</v>
      </c>
      <c r="P253" s="48">
        <v>70.182634146341456</v>
      </c>
      <c r="Q253" s="48">
        <v>70.090853658536588</v>
      </c>
      <c r="R253" s="48">
        <v>69.962926829268298</v>
      </c>
      <c r="S253" s="48">
        <v>69.808853658536592</v>
      </c>
      <c r="T253" s="48">
        <v>69.634634146341455</v>
      </c>
      <c r="U253" s="48">
        <v>69.446170731707312</v>
      </c>
      <c r="V253" s="48">
        <v>69.253439024390246</v>
      </c>
      <c r="W253" s="48">
        <v>69.070902439024394</v>
      </c>
      <c r="X253" s="48">
        <v>68.915121951219518</v>
      </c>
      <c r="Y253" s="48">
        <v>68.817829268292684</v>
      </c>
      <c r="Z253" s="48">
        <v>68.810829268292693</v>
      </c>
      <c r="AA253" s="48">
        <v>68.901243902439035</v>
      </c>
      <c r="AB253" s="48">
        <v>69.077487804878061</v>
      </c>
      <c r="AC253" s="48">
        <v>69.317341463414635</v>
      </c>
      <c r="AD253" s="48">
        <v>69.574780487804901</v>
      </c>
      <c r="AE253" s="48">
        <v>69.791243902439021</v>
      </c>
      <c r="AF253" s="48">
        <v>70.495121951219517</v>
      </c>
      <c r="AG253" s="48">
        <v>70.497560975609773</v>
      </c>
      <c r="AH253" s="48">
        <v>70.539024390243924</v>
      </c>
      <c r="AI253" s="48">
        <v>70.097560975609753</v>
      </c>
      <c r="AJ253" s="48">
        <v>69.298048780487818</v>
      </c>
      <c r="AK253" s="48">
        <v>68.770975609756107</v>
      </c>
      <c r="AL253" s="48">
        <v>68.130731707317082</v>
      </c>
      <c r="AM253" s="48">
        <v>67.541219512195127</v>
      </c>
      <c r="AN253" s="48">
        <v>66.741951219512217</v>
      </c>
      <c r="AO253" s="48">
        <v>67.022439024390252</v>
      </c>
      <c r="AP253" s="48">
        <v>67.576341463414636</v>
      </c>
      <c r="AQ253" s="48">
        <v>68.374878048780488</v>
      </c>
      <c r="AR253" s="48">
        <v>67.980975609756101</v>
      </c>
      <c r="AS253" s="48">
        <v>67.675609756097572</v>
      </c>
      <c r="AT253" s="48">
        <v>67.837073170731713</v>
      </c>
      <c r="AU253" s="48">
        <v>68.275609756097566</v>
      </c>
      <c r="AV253" s="48">
        <v>68.21073170731708</v>
      </c>
      <c r="AW253" s="48">
        <v>68.185365853658539</v>
      </c>
      <c r="AX253" s="48">
        <v>67.95682926829268</v>
      </c>
      <c r="AY253" s="48">
        <v>68.077560975609771</v>
      </c>
      <c r="AZ253" s="48">
        <v>68.222195121951231</v>
      </c>
      <c r="BA253" s="48">
        <v>68.251463414634159</v>
      </c>
      <c r="BB253" s="48">
        <v>69.19</v>
      </c>
      <c r="BC253" s="48">
        <v>70.265365853658551</v>
      </c>
      <c r="BD253" s="48">
        <v>70.80926829268293</v>
      </c>
      <c r="BE253" s="48">
        <v>70.944146341463423</v>
      </c>
      <c r="BF253" s="48">
        <v>71.159512195121962</v>
      </c>
      <c r="BG253" s="48">
        <v>71.186585365853674</v>
      </c>
      <c r="BH253" s="48">
        <v>71.189512195121964</v>
      </c>
      <c r="BI253" s="48">
        <v>71.476341463414641</v>
      </c>
      <c r="BJ253" s="48">
        <v>71.780975609756112</v>
      </c>
      <c r="BK253" s="48">
        <v>71.582682926829278</v>
      </c>
      <c r="BL253" s="48">
        <v>71.827317073170747</v>
      </c>
      <c r="BM253" s="55">
        <f t="shared" si="3"/>
        <v>71.827317073170747</v>
      </c>
    </row>
    <row r="254" spans="1:65" x14ac:dyDescent="0.25">
      <c r="A254" s="48" t="s">
        <v>632</v>
      </c>
      <c r="B254" s="48" t="s">
        <v>622</v>
      </c>
      <c r="C254" s="48" t="s">
        <v>745</v>
      </c>
      <c r="D254" s="48" t="s">
        <v>744</v>
      </c>
      <c r="E254" s="48">
        <v>49.871602242531708</v>
      </c>
      <c r="F254" s="48">
        <v>50.388893661058489</v>
      </c>
      <c r="G254" s="48">
        <v>51.044474952059169</v>
      </c>
      <c r="H254" s="48">
        <v>51.896739247575354</v>
      </c>
      <c r="I254" s="48">
        <v>52.987542329918462</v>
      </c>
      <c r="J254" s="48">
        <v>54.255097026540639</v>
      </c>
      <c r="K254" s="48">
        <v>55.608464273049165</v>
      </c>
      <c r="L254" s="48">
        <v>56.966438286895652</v>
      </c>
      <c r="M254" s="48">
        <v>58.246670023857511</v>
      </c>
      <c r="N254" s="48">
        <v>59.382560993745791</v>
      </c>
      <c r="O254" s="48">
        <v>60.399136651703365</v>
      </c>
      <c r="P254" s="48">
        <v>61.25850838271954</v>
      </c>
      <c r="Q254" s="48">
        <v>61.985447449124187</v>
      </c>
      <c r="R254" s="48">
        <v>62.668825278027967</v>
      </c>
      <c r="S254" s="48">
        <v>63.3032391880852</v>
      </c>
      <c r="T254" s="48">
        <v>63.834863470843736</v>
      </c>
      <c r="U254" s="48">
        <v>64.359737651309629</v>
      </c>
      <c r="V254" s="48">
        <v>64.845106136465944</v>
      </c>
      <c r="W254" s="48">
        <v>65.298412993346645</v>
      </c>
      <c r="X254" s="48">
        <v>65.68700705623651</v>
      </c>
      <c r="Y254" s="48">
        <v>66.078841190091822</v>
      </c>
      <c r="Z254" s="48">
        <v>66.456874187978471</v>
      </c>
      <c r="AA254" s="48">
        <v>66.831289132874062</v>
      </c>
      <c r="AB254" s="48">
        <v>67.136953641828242</v>
      </c>
      <c r="AC254" s="48">
        <v>67.396110655893807</v>
      </c>
      <c r="AD254" s="48">
        <v>67.718353019891211</v>
      </c>
      <c r="AE254" s="48">
        <v>68.088295114625154</v>
      </c>
      <c r="AF254" s="48">
        <v>68.30208663283338</v>
      </c>
      <c r="AG254" s="48">
        <v>68.490897278836201</v>
      </c>
      <c r="AH254" s="48">
        <v>68.6318232722179</v>
      </c>
      <c r="AI254" s="48">
        <v>68.760531256218542</v>
      </c>
      <c r="AJ254" s="48">
        <v>68.878204107064477</v>
      </c>
      <c r="AK254" s="48">
        <v>68.895995694243027</v>
      </c>
      <c r="AL254" s="48">
        <v>68.89353253089385</v>
      </c>
      <c r="AM254" s="48">
        <v>69.0364841759244</v>
      </c>
      <c r="AN254" s="48">
        <v>69.244279162306967</v>
      </c>
      <c r="AO254" s="48">
        <v>69.549966182552851</v>
      </c>
      <c r="AP254" s="48">
        <v>69.859683021080301</v>
      </c>
      <c r="AQ254" s="48">
        <v>70.142569290072558</v>
      </c>
      <c r="AR254" s="48">
        <v>70.347623050487627</v>
      </c>
      <c r="AS254" s="48">
        <v>70.59657743234429</v>
      </c>
      <c r="AT254" s="48">
        <v>70.860805640464434</v>
      </c>
      <c r="AU254" s="48">
        <v>71.108391722574865</v>
      </c>
      <c r="AV254" s="48">
        <v>71.368802715608666</v>
      </c>
      <c r="AW254" s="48">
        <v>71.663045710537773</v>
      </c>
      <c r="AX254" s="48">
        <v>71.922290842955718</v>
      </c>
      <c r="AY254" s="48">
        <v>72.258581269293614</v>
      </c>
      <c r="AZ254" s="48">
        <v>72.575923198994516</v>
      </c>
      <c r="BA254" s="48">
        <v>72.864692328468848</v>
      </c>
      <c r="BB254" s="48">
        <v>73.189897434438393</v>
      </c>
      <c r="BC254" s="48">
        <v>73.470727829055676</v>
      </c>
      <c r="BD254" s="48">
        <v>73.807628348652997</v>
      </c>
      <c r="BE254" s="48">
        <v>74.116673635966606</v>
      </c>
      <c r="BF254" s="48">
        <v>74.433580693940925</v>
      </c>
      <c r="BG254" s="48">
        <v>74.71144436407107</v>
      </c>
      <c r="BH254" s="48">
        <v>74.99410516931087</v>
      </c>
      <c r="BI254" s="48">
        <v>75.262635192936798</v>
      </c>
      <c r="BJ254" s="48">
        <v>75.529972588532416</v>
      </c>
      <c r="BK254" s="48">
        <v>75.741121281863229</v>
      </c>
      <c r="BL254" s="48">
        <v>75.943064076994133</v>
      </c>
      <c r="BM254" s="55">
        <f t="shared" si="3"/>
        <v>75.943064076994133</v>
      </c>
    </row>
    <row r="255" spans="1:65" x14ac:dyDescent="0.25">
      <c r="A255" s="48" t="s">
        <v>229</v>
      </c>
      <c r="B255" s="48" t="s">
        <v>344</v>
      </c>
      <c r="C255" s="48" t="s">
        <v>745</v>
      </c>
      <c r="D255" s="48" t="s">
        <v>744</v>
      </c>
      <c r="E255" s="48">
        <v>67.783000000000001</v>
      </c>
      <c r="F255" s="48">
        <v>68.007000000000005</v>
      </c>
      <c r="G255" s="48">
        <v>68.197999999999993</v>
      </c>
      <c r="H255" s="48">
        <v>68.346999999999994</v>
      </c>
      <c r="I255" s="48">
        <v>68.454999999999998</v>
      </c>
      <c r="J255" s="48">
        <v>68.521000000000001</v>
      </c>
      <c r="K255" s="48">
        <v>68.554000000000002</v>
      </c>
      <c r="L255" s="48">
        <v>68.566999999999993</v>
      </c>
      <c r="M255" s="48">
        <v>68.575000000000003</v>
      </c>
      <c r="N255" s="48">
        <v>68.587999999999994</v>
      </c>
      <c r="O255" s="48">
        <v>68.616</v>
      </c>
      <c r="P255" s="48">
        <v>68.664000000000001</v>
      </c>
      <c r="Q255" s="48">
        <v>68.731999999999999</v>
      </c>
      <c r="R255" s="48">
        <v>68.822999999999993</v>
      </c>
      <c r="S255" s="48">
        <v>68.941000000000003</v>
      </c>
      <c r="T255" s="48">
        <v>69.088999999999999</v>
      </c>
      <c r="U255" s="48">
        <v>69.271000000000001</v>
      </c>
      <c r="V255" s="48">
        <v>69.483999999999995</v>
      </c>
      <c r="W255" s="48">
        <v>69.722999999999999</v>
      </c>
      <c r="X255" s="48">
        <v>69.983000000000004</v>
      </c>
      <c r="Y255" s="48">
        <v>70.256</v>
      </c>
      <c r="Z255" s="48">
        <v>70.536000000000001</v>
      </c>
      <c r="AA255" s="48">
        <v>70.813999999999993</v>
      </c>
      <c r="AB255" s="48">
        <v>71.084999999999994</v>
      </c>
      <c r="AC255" s="48">
        <v>71.343000000000004</v>
      </c>
      <c r="AD255" s="48">
        <v>71.582999999999998</v>
      </c>
      <c r="AE255" s="48">
        <v>71.804000000000002</v>
      </c>
      <c r="AF255" s="48">
        <v>72.007999999999996</v>
      </c>
      <c r="AG255" s="48">
        <v>72.200999999999993</v>
      </c>
      <c r="AH255" s="48">
        <v>72.385999999999996</v>
      </c>
      <c r="AI255" s="48">
        <v>72.569000000000003</v>
      </c>
      <c r="AJ255" s="48">
        <v>72.757000000000005</v>
      </c>
      <c r="AK255" s="48">
        <v>72.954999999999998</v>
      </c>
      <c r="AL255" s="48">
        <v>73.165999999999997</v>
      </c>
      <c r="AM255" s="48">
        <v>73.388000000000005</v>
      </c>
      <c r="AN255" s="48">
        <v>73.62</v>
      </c>
      <c r="AO255" s="48">
        <v>73.853999999999999</v>
      </c>
      <c r="AP255" s="48">
        <v>74.085999999999999</v>
      </c>
      <c r="AQ255" s="48">
        <v>74.308999999999997</v>
      </c>
      <c r="AR255" s="48">
        <v>74.522999999999996</v>
      </c>
      <c r="AS255" s="48">
        <v>74.730999999999995</v>
      </c>
      <c r="AT255" s="48">
        <v>74.938999999999993</v>
      </c>
      <c r="AU255" s="48">
        <v>75.152000000000001</v>
      </c>
      <c r="AV255" s="48">
        <v>75.373000000000005</v>
      </c>
      <c r="AW255" s="48">
        <v>75.599000000000004</v>
      </c>
      <c r="AX255" s="48">
        <v>75.825999999999993</v>
      </c>
      <c r="AY255" s="48">
        <v>76.046000000000006</v>
      </c>
      <c r="AZ255" s="48">
        <v>76.251000000000005</v>
      </c>
      <c r="BA255" s="48">
        <v>76.436999999999998</v>
      </c>
      <c r="BB255" s="48">
        <v>76.602999999999994</v>
      </c>
      <c r="BC255" s="48">
        <v>76.75</v>
      </c>
      <c r="BD255" s="48">
        <v>76.882000000000005</v>
      </c>
      <c r="BE255" s="48">
        <v>77.004000000000005</v>
      </c>
      <c r="BF255" s="48">
        <v>77.123999999999995</v>
      </c>
      <c r="BG255" s="48">
        <v>77.244</v>
      </c>
      <c r="BH255" s="48">
        <v>77.369</v>
      </c>
      <c r="BI255" s="48">
        <v>77.498000000000005</v>
      </c>
      <c r="BJ255" s="48">
        <v>77.632000000000005</v>
      </c>
      <c r="BK255" s="48">
        <v>77.77</v>
      </c>
      <c r="BL255" s="48">
        <v>77.911000000000001</v>
      </c>
      <c r="BM255" s="55">
        <f t="shared" si="3"/>
        <v>77.911000000000001</v>
      </c>
    </row>
    <row r="256" spans="1:65" x14ac:dyDescent="0.25">
      <c r="A256" s="48" t="s">
        <v>541</v>
      </c>
      <c r="B256" s="48" t="s">
        <v>343</v>
      </c>
      <c r="C256" s="48" t="s">
        <v>745</v>
      </c>
      <c r="D256" s="48" t="s">
        <v>744</v>
      </c>
      <c r="E256" s="48">
        <v>69.770731707317069</v>
      </c>
      <c r="F256" s="48">
        <v>70.270731707317083</v>
      </c>
      <c r="G256" s="48">
        <v>70.119512195121956</v>
      </c>
      <c r="H256" s="48">
        <v>69.917073170731712</v>
      </c>
      <c r="I256" s="48">
        <v>70.165853658536591</v>
      </c>
      <c r="J256" s="48">
        <v>70.214634146341467</v>
      </c>
      <c r="K256" s="48">
        <v>70.212195121951225</v>
      </c>
      <c r="L256" s="48">
        <v>70.560975609756113</v>
      </c>
      <c r="M256" s="48">
        <v>69.951219512195124</v>
      </c>
      <c r="N256" s="48">
        <v>70.507317073170753</v>
      </c>
      <c r="O256" s="48">
        <v>70.807317073170736</v>
      </c>
      <c r="P256" s="48">
        <v>71.107317073170748</v>
      </c>
      <c r="Q256" s="48">
        <v>71.156097560975624</v>
      </c>
      <c r="R256" s="48">
        <v>71.356097560975613</v>
      </c>
      <c r="S256" s="48">
        <v>71.956097560975607</v>
      </c>
      <c r="T256" s="48">
        <v>72.604878048780478</v>
      </c>
      <c r="U256" s="48">
        <v>72.856097560975613</v>
      </c>
      <c r="V256" s="48">
        <v>73.256097560975618</v>
      </c>
      <c r="W256" s="48">
        <v>73.356097560975613</v>
      </c>
      <c r="X256" s="48">
        <v>73.804878048780495</v>
      </c>
      <c r="Y256" s="48">
        <v>73.609756097560989</v>
      </c>
      <c r="Z256" s="48">
        <v>74.009756097560995</v>
      </c>
      <c r="AA256" s="48">
        <v>74.360975609756096</v>
      </c>
      <c r="AB256" s="48">
        <v>74.463414634146332</v>
      </c>
      <c r="AC256" s="48">
        <v>74.563414634146355</v>
      </c>
      <c r="AD256" s="48">
        <v>74.563414634146355</v>
      </c>
      <c r="AE256" s="48">
        <v>74.614634146341473</v>
      </c>
      <c r="AF256" s="48">
        <v>74.765853658536599</v>
      </c>
      <c r="AG256" s="48">
        <v>74.765853658536599</v>
      </c>
      <c r="AH256" s="48">
        <v>75.01707317073172</v>
      </c>
      <c r="AI256" s="48">
        <v>75.214634146341467</v>
      </c>
      <c r="AJ256" s="48">
        <v>75.365853658536594</v>
      </c>
      <c r="AK256" s="48">
        <v>75.6170731707317</v>
      </c>
      <c r="AL256" s="48">
        <v>75.419512195121968</v>
      </c>
      <c r="AM256" s="48">
        <v>75.619512195121956</v>
      </c>
      <c r="AN256" s="48">
        <v>75.621951219512198</v>
      </c>
      <c r="AO256" s="48">
        <v>76.026829268292687</v>
      </c>
      <c r="AP256" s="48">
        <v>76.429268292682934</v>
      </c>
      <c r="AQ256" s="48">
        <v>76.580487804878061</v>
      </c>
      <c r="AR256" s="48">
        <v>76.582926829268303</v>
      </c>
      <c r="AS256" s="48">
        <v>76.636585365853662</v>
      </c>
      <c r="AT256" s="48">
        <v>76.836585365853665</v>
      </c>
      <c r="AU256" s="48">
        <v>76.936585365853659</v>
      </c>
      <c r="AV256" s="48">
        <v>77.036585365853668</v>
      </c>
      <c r="AW256" s="48">
        <v>77.487804878048777</v>
      </c>
      <c r="AX256" s="48">
        <v>77.487804878048777</v>
      </c>
      <c r="AY256" s="48">
        <v>77.68780487804878</v>
      </c>
      <c r="AZ256" s="48">
        <v>77.987804878048792</v>
      </c>
      <c r="BA256" s="48">
        <v>78.03902439024391</v>
      </c>
      <c r="BB256" s="48">
        <v>78.390243902439025</v>
      </c>
      <c r="BC256" s="48">
        <v>78.541463414634151</v>
      </c>
      <c r="BD256" s="48">
        <v>78.641463414634146</v>
      </c>
      <c r="BE256" s="48">
        <v>78.741463414634154</v>
      </c>
      <c r="BF256" s="48">
        <v>78.741463414634154</v>
      </c>
      <c r="BG256" s="48">
        <v>78.841463414634148</v>
      </c>
      <c r="BH256" s="48">
        <v>78.690243902439036</v>
      </c>
      <c r="BI256" s="48">
        <v>78.53902439024391</v>
      </c>
      <c r="BJ256" s="48">
        <v>78.53902439024391</v>
      </c>
      <c r="BK256" s="48">
        <v>78.639024390243918</v>
      </c>
      <c r="BL256" s="48">
        <v>78.787804878048775</v>
      </c>
      <c r="BM256" s="55">
        <f t="shared" si="3"/>
        <v>78.787804878048775</v>
      </c>
    </row>
    <row r="257" spans="1:65" x14ac:dyDescent="0.25">
      <c r="A257" s="48" t="s">
        <v>158</v>
      </c>
      <c r="B257" s="48" t="s">
        <v>342</v>
      </c>
      <c r="C257" s="48" t="s">
        <v>745</v>
      </c>
      <c r="D257" s="48" t="s">
        <v>744</v>
      </c>
      <c r="E257" s="48">
        <v>58.835000000000001</v>
      </c>
      <c r="F257" s="48">
        <v>59.21</v>
      </c>
      <c r="G257" s="48">
        <v>59.588999999999999</v>
      </c>
      <c r="H257" s="48">
        <v>59.969000000000001</v>
      </c>
      <c r="I257" s="48">
        <v>60.347999999999999</v>
      </c>
      <c r="J257" s="48">
        <v>60.722999999999999</v>
      </c>
      <c r="K257" s="48">
        <v>61.088999999999999</v>
      </c>
      <c r="L257" s="48">
        <v>61.442</v>
      </c>
      <c r="M257" s="48">
        <v>61.779000000000003</v>
      </c>
      <c r="N257" s="48">
        <v>62.097000000000001</v>
      </c>
      <c r="O257" s="48">
        <v>62.392000000000003</v>
      </c>
      <c r="P257" s="48">
        <v>62.66</v>
      </c>
      <c r="Q257" s="48">
        <v>62.902999999999999</v>
      </c>
      <c r="R257" s="48">
        <v>63.125</v>
      </c>
      <c r="S257" s="48">
        <v>63.332000000000001</v>
      </c>
      <c r="T257" s="48">
        <v>63.53</v>
      </c>
      <c r="U257" s="48">
        <v>63.728999999999999</v>
      </c>
      <c r="V257" s="48">
        <v>63.933999999999997</v>
      </c>
      <c r="W257" s="48">
        <v>64.152000000000001</v>
      </c>
      <c r="X257" s="48">
        <v>64.385000000000005</v>
      </c>
      <c r="Y257" s="48">
        <v>64.637</v>
      </c>
      <c r="Z257" s="48">
        <v>64.914000000000001</v>
      </c>
      <c r="AA257" s="48">
        <v>65.206000000000003</v>
      </c>
      <c r="AB257" s="48">
        <v>65.504000000000005</v>
      </c>
      <c r="AC257" s="48">
        <v>65.796000000000006</v>
      </c>
      <c r="AD257" s="48">
        <v>66.058999999999997</v>
      </c>
      <c r="AE257" s="48">
        <v>66.27</v>
      </c>
      <c r="AF257" s="48">
        <v>66.415999999999997</v>
      </c>
      <c r="AG257" s="48">
        <v>66.495000000000005</v>
      </c>
      <c r="AH257" s="48">
        <v>66.512</v>
      </c>
      <c r="AI257" s="48">
        <v>66.480999999999995</v>
      </c>
      <c r="AJ257" s="48">
        <v>66.424000000000007</v>
      </c>
      <c r="AK257" s="48">
        <v>66.367999999999995</v>
      </c>
      <c r="AL257" s="48">
        <v>66.335999999999999</v>
      </c>
      <c r="AM257" s="48">
        <v>66.343000000000004</v>
      </c>
      <c r="AN257" s="48">
        <v>66.396000000000001</v>
      </c>
      <c r="AO257" s="48">
        <v>66.494</v>
      </c>
      <c r="AP257" s="48">
        <v>66.626000000000005</v>
      </c>
      <c r="AQ257" s="48">
        <v>66.781999999999996</v>
      </c>
      <c r="AR257" s="48">
        <v>66.959000000000003</v>
      </c>
      <c r="AS257" s="48">
        <v>67.156000000000006</v>
      </c>
      <c r="AT257" s="48">
        <v>67.373999999999995</v>
      </c>
      <c r="AU257" s="48">
        <v>67.613</v>
      </c>
      <c r="AV257" s="48">
        <v>67.867999999999995</v>
      </c>
      <c r="AW257" s="48">
        <v>68.135000000000005</v>
      </c>
      <c r="AX257" s="48">
        <v>68.406999999999996</v>
      </c>
      <c r="AY257" s="48">
        <v>68.676000000000002</v>
      </c>
      <c r="AZ257" s="48">
        <v>68.938999999999993</v>
      </c>
      <c r="BA257" s="48">
        <v>69.192999999999998</v>
      </c>
      <c r="BB257" s="48">
        <v>69.435000000000002</v>
      </c>
      <c r="BC257" s="48">
        <v>69.671999999999997</v>
      </c>
      <c r="BD257" s="48">
        <v>69.91</v>
      </c>
      <c r="BE257" s="48">
        <v>70.155000000000001</v>
      </c>
      <c r="BF257" s="48">
        <v>70.41</v>
      </c>
      <c r="BG257" s="48">
        <v>70.671000000000006</v>
      </c>
      <c r="BH257" s="48">
        <v>70.927999999999997</v>
      </c>
      <c r="BI257" s="48">
        <v>71.171000000000006</v>
      </c>
      <c r="BJ257" s="48">
        <v>71.388000000000005</v>
      </c>
      <c r="BK257" s="48">
        <v>71.572999999999993</v>
      </c>
      <c r="BL257" s="48">
        <v>71.724999999999994</v>
      </c>
      <c r="BM257" s="55">
        <f t="shared" si="3"/>
        <v>71.724999999999994</v>
      </c>
    </row>
    <row r="258" spans="1:65" x14ac:dyDescent="0.25">
      <c r="A258" s="48" t="s">
        <v>549</v>
      </c>
      <c r="B258" s="48" t="s">
        <v>341</v>
      </c>
      <c r="C258" s="48" t="s">
        <v>745</v>
      </c>
      <c r="D258" s="48" t="s">
        <v>744</v>
      </c>
      <c r="E258" s="48">
        <v>59.26</v>
      </c>
      <c r="F258" s="48">
        <v>59.890999999999998</v>
      </c>
      <c r="G258" s="48">
        <v>60.473999999999997</v>
      </c>
      <c r="H258" s="48">
        <v>61.006</v>
      </c>
      <c r="I258" s="48">
        <v>61.488</v>
      </c>
      <c r="J258" s="48">
        <v>61.923999999999999</v>
      </c>
      <c r="K258" s="48">
        <v>62.317999999999998</v>
      </c>
      <c r="L258" s="48">
        <v>62.682000000000002</v>
      </c>
      <c r="M258" s="48">
        <v>63.026000000000003</v>
      </c>
      <c r="N258" s="48">
        <v>63.36</v>
      </c>
      <c r="O258" s="48">
        <v>63.691000000000003</v>
      </c>
      <c r="P258" s="48">
        <v>64.025999999999996</v>
      </c>
      <c r="Q258" s="48">
        <v>64.364999999999995</v>
      </c>
      <c r="R258" s="48">
        <v>64.710999999999999</v>
      </c>
      <c r="S258" s="48">
        <v>65.069000000000003</v>
      </c>
      <c r="T258" s="48">
        <v>65.444999999999993</v>
      </c>
      <c r="U258" s="48">
        <v>65.843999999999994</v>
      </c>
      <c r="V258" s="48">
        <v>66.263000000000005</v>
      </c>
      <c r="W258" s="48">
        <v>66.697999999999993</v>
      </c>
      <c r="X258" s="48">
        <v>67.143000000000001</v>
      </c>
      <c r="Y258" s="48">
        <v>67.59</v>
      </c>
      <c r="Z258" s="48">
        <v>68.031000000000006</v>
      </c>
      <c r="AA258" s="48">
        <v>68.456000000000003</v>
      </c>
      <c r="AB258" s="48">
        <v>68.855999999999995</v>
      </c>
      <c r="AC258" s="48">
        <v>69.222999999999999</v>
      </c>
      <c r="AD258" s="48">
        <v>69.551000000000002</v>
      </c>
      <c r="AE258" s="48">
        <v>69.834999999999994</v>
      </c>
      <c r="AF258" s="48">
        <v>70.078000000000003</v>
      </c>
      <c r="AG258" s="48">
        <v>70.283000000000001</v>
      </c>
      <c r="AH258" s="48">
        <v>70.450999999999993</v>
      </c>
      <c r="AI258" s="48">
        <v>70.58</v>
      </c>
      <c r="AJ258" s="48">
        <v>70.668999999999997</v>
      </c>
      <c r="AK258" s="48">
        <v>70.722999999999999</v>
      </c>
      <c r="AL258" s="48">
        <v>70.748000000000005</v>
      </c>
      <c r="AM258" s="48">
        <v>70.751999999999995</v>
      </c>
      <c r="AN258" s="48">
        <v>70.745000000000005</v>
      </c>
      <c r="AO258" s="48">
        <v>70.736000000000004</v>
      </c>
      <c r="AP258" s="48">
        <v>70.730999999999995</v>
      </c>
      <c r="AQ258" s="48">
        <v>70.738</v>
      </c>
      <c r="AR258" s="48">
        <v>70.762</v>
      </c>
      <c r="AS258" s="48">
        <v>70.808999999999997</v>
      </c>
      <c r="AT258" s="48">
        <v>70.882000000000005</v>
      </c>
      <c r="AU258" s="48">
        <v>70.977000000000004</v>
      </c>
      <c r="AV258" s="48">
        <v>71.087000000000003</v>
      </c>
      <c r="AW258" s="48">
        <v>71.207999999999998</v>
      </c>
      <c r="AX258" s="48">
        <v>71.331000000000003</v>
      </c>
      <c r="AY258" s="48">
        <v>71.448999999999998</v>
      </c>
      <c r="AZ258" s="48">
        <v>71.554000000000002</v>
      </c>
      <c r="BA258" s="48">
        <v>71.643000000000001</v>
      </c>
      <c r="BB258" s="48">
        <v>71.715999999999994</v>
      </c>
      <c r="BC258" s="48">
        <v>71.775999999999996</v>
      </c>
      <c r="BD258" s="48">
        <v>71.826999999999998</v>
      </c>
      <c r="BE258" s="48">
        <v>71.879000000000005</v>
      </c>
      <c r="BF258" s="48">
        <v>71.938999999999993</v>
      </c>
      <c r="BG258" s="48">
        <v>72.010000000000005</v>
      </c>
      <c r="BH258" s="48">
        <v>72.094999999999999</v>
      </c>
      <c r="BI258" s="48">
        <v>72.192999999999998</v>
      </c>
      <c r="BJ258" s="48">
        <v>72.3</v>
      </c>
      <c r="BK258" s="48">
        <v>72.415000000000006</v>
      </c>
      <c r="BL258" s="48">
        <v>72.534000000000006</v>
      </c>
      <c r="BM258" s="55">
        <f t="shared" si="3"/>
        <v>72.534000000000006</v>
      </c>
    </row>
    <row r="259" spans="1:65" x14ac:dyDescent="0.25">
      <c r="A259" s="48" t="s">
        <v>539</v>
      </c>
      <c r="B259" s="48" t="s">
        <v>340</v>
      </c>
      <c r="C259" s="48" t="s">
        <v>745</v>
      </c>
      <c r="D259" s="48" t="s">
        <v>744</v>
      </c>
      <c r="E259" s="48">
        <v>59.831000000000003</v>
      </c>
      <c r="F259" s="48">
        <v>60.377000000000002</v>
      </c>
      <c r="G259" s="48">
        <v>60.906999999999996</v>
      </c>
      <c r="H259" s="48">
        <v>61.421999999999997</v>
      </c>
      <c r="I259" s="48">
        <v>61.923000000000002</v>
      </c>
      <c r="J259" s="48">
        <v>62.415999999999997</v>
      </c>
      <c r="K259" s="48">
        <v>62.91</v>
      </c>
      <c r="L259" s="48">
        <v>63.408999999999999</v>
      </c>
      <c r="M259" s="48">
        <v>63.915999999999997</v>
      </c>
      <c r="N259" s="48">
        <v>64.427000000000007</v>
      </c>
      <c r="O259" s="48">
        <v>64.935000000000002</v>
      </c>
      <c r="P259" s="48">
        <v>65.427999999999997</v>
      </c>
      <c r="Q259" s="48">
        <v>65.896000000000001</v>
      </c>
      <c r="R259" s="48">
        <v>66.331000000000003</v>
      </c>
      <c r="S259" s="48">
        <v>66.728999999999999</v>
      </c>
      <c r="T259" s="48">
        <v>67.091999999999999</v>
      </c>
      <c r="U259" s="48">
        <v>67.42</v>
      </c>
      <c r="V259" s="48">
        <v>67.722999999999999</v>
      </c>
      <c r="W259" s="48">
        <v>68.009</v>
      </c>
      <c r="X259" s="48">
        <v>68.281000000000006</v>
      </c>
      <c r="Y259" s="48">
        <v>68.542000000000002</v>
      </c>
      <c r="Z259" s="48">
        <v>68.795000000000002</v>
      </c>
      <c r="AA259" s="48">
        <v>69.037999999999997</v>
      </c>
      <c r="AB259" s="48">
        <v>69.272000000000006</v>
      </c>
      <c r="AC259" s="48">
        <v>69.497</v>
      </c>
      <c r="AD259" s="48">
        <v>69.715000000000003</v>
      </c>
      <c r="AE259" s="48">
        <v>69.923000000000002</v>
      </c>
      <c r="AF259" s="48">
        <v>70.123000000000005</v>
      </c>
      <c r="AG259" s="48">
        <v>70.311999999999998</v>
      </c>
      <c r="AH259" s="48">
        <v>70.491</v>
      </c>
      <c r="AI259" s="48">
        <v>70.658000000000001</v>
      </c>
      <c r="AJ259" s="48">
        <v>70.811000000000007</v>
      </c>
      <c r="AK259" s="48">
        <v>70.950999999999993</v>
      </c>
      <c r="AL259" s="48">
        <v>71.078999999999994</v>
      </c>
      <c r="AM259" s="48">
        <v>71.2</v>
      </c>
      <c r="AN259" s="48">
        <v>71.320999999999998</v>
      </c>
      <c r="AO259" s="48">
        <v>71.450999999999993</v>
      </c>
      <c r="AP259" s="48">
        <v>71.596000000000004</v>
      </c>
      <c r="AQ259" s="48">
        <v>71.756</v>
      </c>
      <c r="AR259" s="48">
        <v>71.930000000000007</v>
      </c>
      <c r="AS259" s="48">
        <v>72.111999999999995</v>
      </c>
      <c r="AT259" s="48">
        <v>72.293999999999997</v>
      </c>
      <c r="AU259" s="48">
        <v>72.465999999999994</v>
      </c>
      <c r="AV259" s="48">
        <v>72.617999999999995</v>
      </c>
      <c r="AW259" s="48">
        <v>72.745999999999995</v>
      </c>
      <c r="AX259" s="48">
        <v>72.852000000000004</v>
      </c>
      <c r="AY259" s="48">
        <v>72.938000000000002</v>
      </c>
      <c r="AZ259" s="48">
        <v>73.010000000000005</v>
      </c>
      <c r="BA259" s="48">
        <v>73.070999999999998</v>
      </c>
      <c r="BB259" s="48">
        <v>73.116</v>
      </c>
      <c r="BC259" s="48">
        <v>73.134</v>
      </c>
      <c r="BD259" s="48">
        <v>73.11</v>
      </c>
      <c r="BE259" s="48">
        <v>73.037000000000006</v>
      </c>
      <c r="BF259" s="48">
        <v>72.918000000000006</v>
      </c>
      <c r="BG259" s="48">
        <v>72.762</v>
      </c>
      <c r="BH259" s="48">
        <v>72.584000000000003</v>
      </c>
      <c r="BI259" s="48">
        <v>72.405000000000001</v>
      </c>
      <c r="BJ259" s="48">
        <v>72.245999999999995</v>
      </c>
      <c r="BK259" s="48">
        <v>72.128</v>
      </c>
      <c r="BL259" s="48">
        <v>72.063999999999993</v>
      </c>
      <c r="BM259" s="55">
        <f t="shared" si="3"/>
        <v>72.063999999999993</v>
      </c>
    </row>
    <row r="260" spans="1:65" x14ac:dyDescent="0.25">
      <c r="A260" s="48" t="s">
        <v>607</v>
      </c>
      <c r="B260" s="48" t="s">
        <v>608</v>
      </c>
      <c r="C260" s="48" t="s">
        <v>745</v>
      </c>
      <c r="D260" s="48" t="s">
        <v>744</v>
      </c>
      <c r="BM260" s="55">
        <f t="shared" si="3"/>
        <v>0</v>
      </c>
    </row>
    <row r="261" spans="1:65" x14ac:dyDescent="0.25">
      <c r="A261" s="48" t="s">
        <v>535</v>
      </c>
      <c r="B261" s="48" t="s">
        <v>536</v>
      </c>
      <c r="C261" s="48" t="s">
        <v>745</v>
      </c>
      <c r="D261" s="48" t="s">
        <v>744</v>
      </c>
      <c r="E261" s="48">
        <v>66.224853658536588</v>
      </c>
      <c r="F261" s="48">
        <v>66.487975609756091</v>
      </c>
      <c r="G261" s="48">
        <v>66.741097560975618</v>
      </c>
      <c r="H261" s="48">
        <v>66.996219512195125</v>
      </c>
      <c r="I261" s="48">
        <v>67.260365853658541</v>
      </c>
      <c r="J261" s="48">
        <v>67.540512195121963</v>
      </c>
      <c r="K261" s="48">
        <v>67.83512195121952</v>
      </c>
      <c r="L261" s="48">
        <v>68.138195121951227</v>
      </c>
      <c r="M261" s="48">
        <v>68.442731707317066</v>
      </c>
      <c r="N261" s="48">
        <v>68.748219512195135</v>
      </c>
      <c r="O261" s="48">
        <v>69.051195121951224</v>
      </c>
      <c r="P261" s="48">
        <v>69.351146341463419</v>
      </c>
      <c r="Q261" s="48">
        <v>69.646609756097575</v>
      </c>
      <c r="R261" s="48">
        <v>69.935585365853669</v>
      </c>
      <c r="S261" s="48">
        <v>70.217585365853665</v>
      </c>
      <c r="T261" s="48">
        <v>70.490073170731719</v>
      </c>
      <c r="U261" s="48">
        <v>70.750536585365865</v>
      </c>
      <c r="V261" s="48">
        <v>70.99992682926829</v>
      </c>
      <c r="W261" s="48">
        <v>71.239243902439043</v>
      </c>
      <c r="X261" s="48">
        <v>71.47097560975611</v>
      </c>
      <c r="Y261" s="48">
        <v>71.700121951219529</v>
      </c>
      <c r="Z261" s="48">
        <v>71.930707317073185</v>
      </c>
      <c r="AA261" s="48">
        <v>72.166243902439049</v>
      </c>
      <c r="AB261" s="48">
        <v>72.410243902439021</v>
      </c>
      <c r="AC261" s="48">
        <v>72.662219512195122</v>
      </c>
      <c r="AD261" s="48">
        <v>72.922170731707325</v>
      </c>
      <c r="AE261" s="48">
        <v>73.187048780487814</v>
      </c>
      <c r="AF261" s="48">
        <v>73.453853658536588</v>
      </c>
      <c r="AG261" s="48">
        <v>73.717585365853679</v>
      </c>
      <c r="AH261" s="48">
        <v>73.978243902439019</v>
      </c>
      <c r="AI261" s="48">
        <v>74.235853658536598</v>
      </c>
      <c r="AJ261" s="48">
        <v>74.491951219512202</v>
      </c>
      <c r="AK261" s="48">
        <v>74.747048780487816</v>
      </c>
      <c r="AL261" s="48">
        <v>75.002658536585372</v>
      </c>
      <c r="AM261" s="48">
        <v>75.257292682926831</v>
      </c>
      <c r="AN261" s="48">
        <v>75.509926829268295</v>
      </c>
      <c r="AO261" s="48">
        <v>75.759024390243908</v>
      </c>
      <c r="AP261" s="48">
        <v>76.00253658536586</v>
      </c>
      <c r="AQ261" s="48">
        <v>76.236975609756101</v>
      </c>
      <c r="AR261" s="48">
        <v>76.461853658536597</v>
      </c>
      <c r="AS261" s="48">
        <v>76.619512195121956</v>
      </c>
      <c r="AT261" s="48">
        <v>77.621951219512198</v>
      </c>
      <c r="AU261" s="48">
        <v>77.521951219512204</v>
      </c>
      <c r="AV261" s="48">
        <v>77.521951219512204</v>
      </c>
      <c r="AW261" s="48">
        <v>77.773170731707324</v>
      </c>
      <c r="AX261" s="48">
        <v>77.421951219512209</v>
      </c>
      <c r="AY261" s="48">
        <v>78.324390243902442</v>
      </c>
      <c r="AZ261" s="48">
        <v>76.863414634146338</v>
      </c>
      <c r="BA261" s="48">
        <v>77.163414634146349</v>
      </c>
      <c r="BB261" s="48">
        <v>77.51463414634145</v>
      </c>
      <c r="BC261" s="48">
        <v>77.865853658536594</v>
      </c>
      <c r="BD261" s="48">
        <v>78.317073170731717</v>
      </c>
      <c r="BE261" s="48">
        <v>78.51707317073172</v>
      </c>
      <c r="BF261" s="48">
        <v>78.717073170731723</v>
      </c>
      <c r="BG261" s="48">
        <v>78.868292682926835</v>
      </c>
      <c r="BH261" s="48">
        <v>79.01707317073172</v>
      </c>
      <c r="BI261" s="48">
        <v>79.168292682926847</v>
      </c>
      <c r="BJ261" s="48">
        <v>79.368292682926835</v>
      </c>
      <c r="BK261" s="48">
        <v>79.519512195121948</v>
      </c>
      <c r="BL261" s="48">
        <v>79.668292682926833</v>
      </c>
      <c r="BM261" s="55">
        <f t="shared" ref="BM261:BM270" si="4">BL261</f>
        <v>79.668292682926833</v>
      </c>
    </row>
    <row r="262" spans="1:65" x14ac:dyDescent="0.25">
      <c r="A262" s="48" t="s">
        <v>538</v>
      </c>
      <c r="B262" s="48" t="s">
        <v>339</v>
      </c>
      <c r="C262" s="48" t="s">
        <v>745</v>
      </c>
      <c r="D262" s="48" t="s">
        <v>744</v>
      </c>
      <c r="E262" s="48">
        <v>59.039000000000001</v>
      </c>
      <c r="F262" s="48">
        <v>59.72</v>
      </c>
      <c r="G262" s="48">
        <v>60.387</v>
      </c>
      <c r="H262" s="48">
        <v>61.02</v>
      </c>
      <c r="I262" s="48">
        <v>61.581000000000003</v>
      </c>
      <c r="J262" s="48">
        <v>61.963000000000001</v>
      </c>
      <c r="K262" s="48">
        <v>62.036999999999999</v>
      </c>
      <c r="L262" s="48">
        <v>61.767000000000003</v>
      </c>
      <c r="M262" s="48">
        <v>61.186</v>
      </c>
      <c r="N262" s="48">
        <v>60.383000000000003</v>
      </c>
      <c r="O262" s="48">
        <v>59.563000000000002</v>
      </c>
      <c r="P262" s="48">
        <v>58.98</v>
      </c>
      <c r="Q262" s="48">
        <v>58.826000000000001</v>
      </c>
      <c r="R262" s="48">
        <v>59.203000000000003</v>
      </c>
      <c r="S262" s="48">
        <v>60.112000000000002</v>
      </c>
      <c r="T262" s="48">
        <v>61.445999999999998</v>
      </c>
      <c r="U262" s="48">
        <v>63.01</v>
      </c>
      <c r="V262" s="48">
        <v>64.546999999999997</v>
      </c>
      <c r="W262" s="48">
        <v>65.858999999999995</v>
      </c>
      <c r="X262" s="48">
        <v>66.864999999999995</v>
      </c>
      <c r="Y262" s="48">
        <v>67.542000000000002</v>
      </c>
      <c r="Z262" s="48">
        <v>67.941999999999993</v>
      </c>
      <c r="AA262" s="48">
        <v>68.203000000000003</v>
      </c>
      <c r="AB262" s="48">
        <v>68.438999999999993</v>
      </c>
      <c r="AC262" s="48">
        <v>68.688000000000002</v>
      </c>
      <c r="AD262" s="48">
        <v>68.971999999999994</v>
      </c>
      <c r="AE262" s="48">
        <v>69.293000000000006</v>
      </c>
      <c r="AF262" s="48">
        <v>69.623999999999995</v>
      </c>
      <c r="AG262" s="48">
        <v>69.942999999999998</v>
      </c>
      <c r="AH262" s="48">
        <v>70.251999999999995</v>
      </c>
      <c r="AI262" s="48">
        <v>70.551000000000002</v>
      </c>
      <c r="AJ262" s="48">
        <v>70.841999999999999</v>
      </c>
      <c r="AK262" s="48">
        <v>71.123999999999995</v>
      </c>
      <c r="AL262" s="48">
        <v>71.399000000000001</v>
      </c>
      <c r="AM262" s="48">
        <v>71.665999999999997</v>
      </c>
      <c r="AN262" s="48">
        <v>71.923000000000002</v>
      </c>
      <c r="AO262" s="48">
        <v>72.168000000000006</v>
      </c>
      <c r="AP262" s="48">
        <v>72.399000000000001</v>
      </c>
      <c r="AQ262" s="48">
        <v>72.617000000000004</v>
      </c>
      <c r="AR262" s="48">
        <v>72.823999999999998</v>
      </c>
      <c r="AS262" s="48">
        <v>73.025000000000006</v>
      </c>
      <c r="AT262" s="48">
        <v>73.227999999999994</v>
      </c>
      <c r="AU262" s="48">
        <v>73.438000000000002</v>
      </c>
      <c r="AV262" s="48">
        <v>73.653999999999996</v>
      </c>
      <c r="AW262" s="48">
        <v>73.875</v>
      </c>
      <c r="AX262" s="48">
        <v>74.091999999999999</v>
      </c>
      <c r="AY262" s="48">
        <v>74.295000000000002</v>
      </c>
      <c r="AZ262" s="48">
        <v>74.474000000000004</v>
      </c>
      <c r="BA262" s="48">
        <v>74.625</v>
      </c>
      <c r="BB262" s="48">
        <v>74.745000000000005</v>
      </c>
      <c r="BC262" s="48">
        <v>74.837000000000003</v>
      </c>
      <c r="BD262" s="48">
        <v>74.903999999999996</v>
      </c>
      <c r="BE262" s="48">
        <v>74.957999999999998</v>
      </c>
      <c r="BF262" s="48">
        <v>75.006</v>
      </c>
      <c r="BG262" s="48">
        <v>75.055999999999997</v>
      </c>
      <c r="BH262" s="48">
        <v>75.11</v>
      </c>
      <c r="BI262" s="48">
        <v>75.171999999999997</v>
      </c>
      <c r="BJ262" s="48">
        <v>75.241</v>
      </c>
      <c r="BK262" s="48">
        <v>75.316999999999993</v>
      </c>
      <c r="BL262" s="48">
        <v>75.400000000000006</v>
      </c>
      <c r="BM262" s="55">
        <f t="shared" si="4"/>
        <v>75.400000000000006</v>
      </c>
    </row>
    <row r="263" spans="1:65" x14ac:dyDescent="0.25">
      <c r="A263" s="48" t="s">
        <v>238</v>
      </c>
      <c r="B263" s="48" t="s">
        <v>338</v>
      </c>
      <c r="C263" s="48" t="s">
        <v>745</v>
      </c>
      <c r="D263" s="48" t="s">
        <v>744</v>
      </c>
      <c r="E263" s="48">
        <v>48.975000000000001</v>
      </c>
      <c r="F263" s="48">
        <v>49.497999999999998</v>
      </c>
      <c r="G263" s="48">
        <v>50.030999999999999</v>
      </c>
      <c r="H263" s="48">
        <v>50.576000000000001</v>
      </c>
      <c r="I263" s="48">
        <v>51.131</v>
      </c>
      <c r="J263" s="48">
        <v>51.694000000000003</v>
      </c>
      <c r="K263" s="48">
        <v>52.259</v>
      </c>
      <c r="L263" s="48">
        <v>52.819000000000003</v>
      </c>
      <c r="M263" s="48">
        <v>53.372</v>
      </c>
      <c r="N263" s="48">
        <v>53.914999999999999</v>
      </c>
      <c r="O263" s="48">
        <v>54.451000000000001</v>
      </c>
      <c r="P263" s="48">
        <v>54.981000000000002</v>
      </c>
      <c r="Q263" s="48">
        <v>55.51</v>
      </c>
      <c r="R263" s="48">
        <v>56.042999999999999</v>
      </c>
      <c r="S263" s="48">
        <v>56.582000000000001</v>
      </c>
      <c r="T263" s="48">
        <v>57.128</v>
      </c>
      <c r="U263" s="48">
        <v>57.683999999999997</v>
      </c>
      <c r="V263" s="48">
        <v>58.249000000000002</v>
      </c>
      <c r="W263" s="48">
        <v>58.819000000000003</v>
      </c>
      <c r="X263" s="48">
        <v>59.390999999999998</v>
      </c>
      <c r="Y263" s="48">
        <v>59.960999999999999</v>
      </c>
      <c r="Z263" s="48">
        <v>60.527999999999999</v>
      </c>
      <c r="AA263" s="48">
        <v>61.087000000000003</v>
      </c>
      <c r="AB263" s="48">
        <v>61.631999999999998</v>
      </c>
      <c r="AC263" s="48">
        <v>62.158000000000001</v>
      </c>
      <c r="AD263" s="48">
        <v>62.658999999999999</v>
      </c>
      <c r="AE263" s="48">
        <v>63.131</v>
      </c>
      <c r="AF263" s="48">
        <v>63.573999999999998</v>
      </c>
      <c r="AG263" s="48">
        <v>63.985999999999997</v>
      </c>
      <c r="AH263" s="48">
        <v>64.367999999999995</v>
      </c>
      <c r="AI263" s="48">
        <v>64.721000000000004</v>
      </c>
      <c r="AJ263" s="48">
        <v>65.046999999999997</v>
      </c>
      <c r="AK263" s="48">
        <v>65.349000000000004</v>
      </c>
      <c r="AL263" s="48">
        <v>65.632999999999996</v>
      </c>
      <c r="AM263" s="48">
        <v>65.903000000000006</v>
      </c>
      <c r="AN263" s="48">
        <v>66.162000000000006</v>
      </c>
      <c r="AO263" s="48">
        <v>66.414000000000001</v>
      </c>
      <c r="AP263" s="48">
        <v>66.66</v>
      </c>
      <c r="AQ263" s="48">
        <v>66.899000000000001</v>
      </c>
      <c r="AR263" s="48">
        <v>67.134</v>
      </c>
      <c r="AS263" s="48">
        <v>67.363</v>
      </c>
      <c r="AT263" s="48">
        <v>67.582999999999998</v>
      </c>
      <c r="AU263" s="48">
        <v>67.793000000000006</v>
      </c>
      <c r="AV263" s="48">
        <v>67.989999999999995</v>
      </c>
      <c r="AW263" s="48">
        <v>68.176000000000002</v>
      </c>
      <c r="AX263" s="48">
        <v>68.349999999999994</v>
      </c>
      <c r="AY263" s="48">
        <v>68.515000000000001</v>
      </c>
      <c r="AZ263" s="48">
        <v>68.671999999999997</v>
      </c>
      <c r="BA263" s="48">
        <v>68.823999999999998</v>
      </c>
      <c r="BB263" s="48">
        <v>68.974000000000004</v>
      </c>
      <c r="BC263" s="48">
        <v>69.123000000000005</v>
      </c>
      <c r="BD263" s="48">
        <v>69.272000000000006</v>
      </c>
      <c r="BE263" s="48">
        <v>69.421000000000006</v>
      </c>
      <c r="BF263" s="48">
        <v>69.569999999999993</v>
      </c>
      <c r="BG263" s="48">
        <v>69.718999999999994</v>
      </c>
      <c r="BH263" s="48">
        <v>69.869</v>
      </c>
      <c r="BI263" s="48">
        <v>70.021000000000001</v>
      </c>
      <c r="BJ263" s="48">
        <v>70.171999999999997</v>
      </c>
      <c r="BK263" s="48">
        <v>70.322999999999993</v>
      </c>
      <c r="BL263" s="48">
        <v>70.474000000000004</v>
      </c>
      <c r="BM263" s="55">
        <f t="shared" si="4"/>
        <v>70.474000000000004</v>
      </c>
    </row>
    <row r="264" spans="1:65" x14ac:dyDescent="0.25">
      <c r="A264" s="48" t="s">
        <v>23</v>
      </c>
      <c r="B264" s="48" t="s">
        <v>631</v>
      </c>
      <c r="C264" s="48" t="s">
        <v>745</v>
      </c>
      <c r="D264" s="48" t="s">
        <v>744</v>
      </c>
      <c r="E264" s="48">
        <v>52.581938753342264</v>
      </c>
      <c r="F264" s="48">
        <v>53.075128122890526</v>
      </c>
      <c r="G264" s="48">
        <v>53.492443463698756</v>
      </c>
      <c r="H264" s="48">
        <v>54.017538984853879</v>
      </c>
      <c r="I264" s="48">
        <v>54.687530203742753</v>
      </c>
      <c r="J264" s="48">
        <v>55.346933906586038</v>
      </c>
      <c r="K264" s="48">
        <v>56.078481031987288</v>
      </c>
      <c r="L264" s="48">
        <v>56.78377388730145</v>
      </c>
      <c r="M264" s="48">
        <v>57.38627318052216</v>
      </c>
      <c r="N264" s="48">
        <v>57.991999282126685</v>
      </c>
      <c r="O264" s="48">
        <v>58.579758032110753</v>
      </c>
      <c r="P264" s="48">
        <v>59.110458862505368</v>
      </c>
      <c r="Q264" s="48">
        <v>59.596507079680507</v>
      </c>
      <c r="R264" s="48">
        <v>60.047324763004134</v>
      </c>
      <c r="S264" s="48">
        <v>60.540663055861479</v>
      </c>
      <c r="T264" s="48">
        <v>60.985455714627058</v>
      </c>
      <c r="U264" s="48">
        <v>61.408803021007117</v>
      </c>
      <c r="V264" s="48">
        <v>61.832664260561138</v>
      </c>
      <c r="W264" s="48">
        <v>62.193422630887696</v>
      </c>
      <c r="X264" s="48">
        <v>62.555472056405321</v>
      </c>
      <c r="Y264" s="48">
        <v>62.841744658069537</v>
      </c>
      <c r="Z264" s="48">
        <v>63.182508696186559</v>
      </c>
      <c r="AA264" s="48">
        <v>63.508920588272751</v>
      </c>
      <c r="AB264" s="48">
        <v>63.757035400087013</v>
      </c>
      <c r="AC264" s="48">
        <v>64.021570948021107</v>
      </c>
      <c r="AD264" s="48">
        <v>64.279107695988941</v>
      </c>
      <c r="AE264" s="48">
        <v>64.579495184318674</v>
      </c>
      <c r="AF264" s="48">
        <v>64.83055624678299</v>
      </c>
      <c r="AG264" s="48">
        <v>65.034499263520445</v>
      </c>
      <c r="AH264" s="48">
        <v>65.246968783787935</v>
      </c>
      <c r="AI264" s="48">
        <v>65.432920731589036</v>
      </c>
      <c r="AJ264" s="48">
        <v>65.618045887776873</v>
      </c>
      <c r="AK264" s="48">
        <v>65.7696590032117</v>
      </c>
      <c r="AL264" s="48">
        <v>65.884025919479654</v>
      </c>
      <c r="AM264" s="48">
        <v>66.087433547452832</v>
      </c>
      <c r="AN264" s="48">
        <v>66.273876143560059</v>
      </c>
      <c r="AO264" s="48">
        <v>66.558013272862894</v>
      </c>
      <c r="AP264" s="48">
        <v>66.84296937442123</v>
      </c>
      <c r="AQ264" s="48">
        <v>67.086243908585814</v>
      </c>
      <c r="AR264" s="48">
        <v>67.293621779304672</v>
      </c>
      <c r="AS264" s="48">
        <v>67.549027926116295</v>
      </c>
      <c r="AT264" s="48">
        <v>67.821733533451194</v>
      </c>
      <c r="AU264" s="48">
        <v>68.070373281222373</v>
      </c>
      <c r="AV264" s="48">
        <v>68.326234509609193</v>
      </c>
      <c r="AW264" s="48">
        <v>68.65264378437648</v>
      </c>
      <c r="AX264" s="48">
        <v>68.920321857263531</v>
      </c>
      <c r="AY264" s="48">
        <v>69.262398787665902</v>
      </c>
      <c r="AZ264" s="48">
        <v>69.591705553540763</v>
      </c>
      <c r="BA264" s="48">
        <v>69.899492775267206</v>
      </c>
      <c r="BB264" s="48">
        <v>70.246519496430096</v>
      </c>
      <c r="BC264" s="48">
        <v>70.556591601286087</v>
      </c>
      <c r="BD264" s="48">
        <v>70.883484998841638</v>
      </c>
      <c r="BE264" s="48">
        <v>71.17154765018276</v>
      </c>
      <c r="BF264" s="48">
        <v>71.462660334405967</v>
      </c>
      <c r="BG264" s="48">
        <v>71.741978454978664</v>
      </c>
      <c r="BH264" s="48">
        <v>71.947476681306085</v>
      </c>
      <c r="BI264" s="48">
        <v>72.181171147843088</v>
      </c>
      <c r="BJ264" s="48">
        <v>72.385920116094383</v>
      </c>
      <c r="BK264" s="48">
        <v>72.568657943452152</v>
      </c>
      <c r="BL264" s="48">
        <v>72.74168945528524</v>
      </c>
      <c r="BM264" s="55">
        <f t="shared" si="4"/>
        <v>72.74168945528524</v>
      </c>
    </row>
    <row r="265" spans="1:65" x14ac:dyDescent="0.25">
      <c r="A265" s="48" t="s">
        <v>245</v>
      </c>
      <c r="B265" s="48" t="s">
        <v>337</v>
      </c>
      <c r="C265" s="48" t="s">
        <v>745</v>
      </c>
      <c r="D265" s="48" t="s">
        <v>744</v>
      </c>
      <c r="E265" s="48">
        <v>56.902000000000001</v>
      </c>
      <c r="F265" s="48">
        <v>57.188000000000002</v>
      </c>
      <c r="G265" s="48">
        <v>57.472000000000001</v>
      </c>
      <c r="H265" s="48">
        <v>57.756</v>
      </c>
      <c r="I265" s="48">
        <v>58.045000000000002</v>
      </c>
      <c r="J265" s="48">
        <v>58.34</v>
      </c>
      <c r="K265" s="48">
        <v>58.642000000000003</v>
      </c>
      <c r="L265" s="48">
        <v>58.951000000000001</v>
      </c>
      <c r="M265" s="48">
        <v>59.265999999999998</v>
      </c>
      <c r="N265" s="48">
        <v>59.588999999999999</v>
      </c>
      <c r="O265" s="48">
        <v>59.918999999999997</v>
      </c>
      <c r="P265" s="48">
        <v>60.256</v>
      </c>
      <c r="Q265" s="48">
        <v>60.598999999999997</v>
      </c>
      <c r="R265" s="48">
        <v>60.948</v>
      </c>
      <c r="S265" s="48">
        <v>61.301000000000002</v>
      </c>
      <c r="T265" s="48">
        <v>61.661000000000001</v>
      </c>
      <c r="U265" s="48">
        <v>62.030999999999999</v>
      </c>
      <c r="V265" s="48">
        <v>62.41</v>
      </c>
      <c r="W265" s="48">
        <v>62.795999999999999</v>
      </c>
      <c r="X265" s="48">
        <v>63.183999999999997</v>
      </c>
      <c r="Y265" s="48">
        <v>63.567</v>
      </c>
      <c r="Z265" s="48">
        <v>63.936999999999998</v>
      </c>
      <c r="AA265" s="48">
        <v>64.289000000000001</v>
      </c>
      <c r="AB265" s="48">
        <v>64.617000000000004</v>
      </c>
      <c r="AC265" s="48">
        <v>64.92</v>
      </c>
      <c r="AD265" s="48">
        <v>65.194000000000003</v>
      </c>
      <c r="AE265" s="48">
        <v>65.442999999999998</v>
      </c>
      <c r="AF265" s="48">
        <v>65.67</v>
      </c>
      <c r="AG265" s="48">
        <v>65.882999999999996</v>
      </c>
      <c r="AH265" s="48">
        <v>66.084999999999994</v>
      </c>
      <c r="AI265" s="48">
        <v>66.281000000000006</v>
      </c>
      <c r="AJ265" s="48">
        <v>66.47</v>
      </c>
      <c r="AK265" s="48">
        <v>66.655000000000001</v>
      </c>
      <c r="AL265" s="48">
        <v>66.841999999999999</v>
      </c>
      <c r="AM265" s="48">
        <v>67.037000000000006</v>
      </c>
      <c r="AN265" s="48">
        <v>67.248999999999995</v>
      </c>
      <c r="AO265" s="48">
        <v>67.491</v>
      </c>
      <c r="AP265" s="48">
        <v>67.763999999999996</v>
      </c>
      <c r="AQ265" s="48">
        <v>68.066999999999993</v>
      </c>
      <c r="AR265" s="48">
        <v>68.399000000000001</v>
      </c>
      <c r="AS265" s="48">
        <v>68.748000000000005</v>
      </c>
      <c r="AT265" s="48">
        <v>69.102999999999994</v>
      </c>
      <c r="AU265" s="48">
        <v>69.450999999999993</v>
      </c>
      <c r="AV265" s="48">
        <v>69.781000000000006</v>
      </c>
      <c r="AW265" s="48">
        <v>70.088999999999999</v>
      </c>
      <c r="AX265" s="48">
        <v>70.373999999999995</v>
      </c>
      <c r="AY265" s="48">
        <v>70.641999999999996</v>
      </c>
      <c r="AZ265" s="48">
        <v>70.900999999999996</v>
      </c>
      <c r="BA265" s="48">
        <v>71.158000000000001</v>
      </c>
      <c r="BB265" s="48">
        <v>71.412000000000006</v>
      </c>
      <c r="BC265" s="48">
        <v>71.662999999999997</v>
      </c>
      <c r="BD265" s="48">
        <v>71.906000000000006</v>
      </c>
      <c r="BE265" s="48">
        <v>72.135999999999996</v>
      </c>
      <c r="BF265" s="48">
        <v>72.350999999999999</v>
      </c>
      <c r="BG265" s="48">
        <v>72.549000000000007</v>
      </c>
      <c r="BH265" s="48">
        <v>72.73</v>
      </c>
      <c r="BI265" s="48">
        <v>72.894999999999996</v>
      </c>
      <c r="BJ265" s="48">
        <v>73.046000000000006</v>
      </c>
      <c r="BK265" s="48">
        <v>73.186999999999998</v>
      </c>
      <c r="BL265" s="48">
        <v>73.320999999999998</v>
      </c>
      <c r="BM265" s="55">
        <f t="shared" si="4"/>
        <v>73.320999999999998</v>
      </c>
    </row>
    <row r="266" spans="1:65" x14ac:dyDescent="0.25">
      <c r="A266" s="48" t="s">
        <v>581</v>
      </c>
      <c r="B266" s="48" t="s">
        <v>582</v>
      </c>
      <c r="C266" s="48" t="s">
        <v>745</v>
      </c>
      <c r="D266" s="48" t="s">
        <v>744</v>
      </c>
      <c r="Z266" s="48">
        <v>65.797560975609755</v>
      </c>
      <c r="AA266" s="48">
        <v>65.94634146341464</v>
      </c>
      <c r="AB266" s="48">
        <v>66.046341463414635</v>
      </c>
      <c r="AC266" s="48">
        <v>66.146341463414657</v>
      </c>
      <c r="AD266" s="48">
        <v>66.2951219512195</v>
      </c>
      <c r="AE266" s="48">
        <v>66.395121951219522</v>
      </c>
      <c r="AF266" s="48">
        <v>66.495121951219517</v>
      </c>
      <c r="AG266" s="48">
        <v>66.595121951219525</v>
      </c>
      <c r="AH266" s="48">
        <v>66.695121951219534</v>
      </c>
      <c r="AI266" s="48">
        <v>66.795121951219528</v>
      </c>
      <c r="AJ266" s="48">
        <v>66.943902439024399</v>
      </c>
      <c r="AK266" s="48">
        <v>67.043902439024393</v>
      </c>
      <c r="AL266" s="48">
        <v>67.143902439024401</v>
      </c>
      <c r="AM266" s="48">
        <v>67.243902439024396</v>
      </c>
      <c r="AN266" s="48">
        <v>67.343902439024404</v>
      </c>
      <c r="AO266" s="48">
        <v>67.443902439024399</v>
      </c>
      <c r="AP266" s="48">
        <v>67.543902439024393</v>
      </c>
      <c r="AQ266" s="48">
        <v>67.643902439024401</v>
      </c>
      <c r="AR266" s="48">
        <v>67.643902439024401</v>
      </c>
      <c r="AS266" s="48">
        <v>67.743902439024396</v>
      </c>
      <c r="AT266" s="48">
        <v>67.84390243902439</v>
      </c>
      <c r="AU266" s="48">
        <v>67.943902439024399</v>
      </c>
      <c r="AV266" s="48">
        <v>68.243902439024382</v>
      </c>
      <c r="AW266" s="48">
        <v>68.543902439024393</v>
      </c>
      <c r="AX266" s="48">
        <v>68.792682926829272</v>
      </c>
      <c r="AY266" s="48">
        <v>69.043902439024407</v>
      </c>
      <c r="AZ266" s="48">
        <v>69.34390243902439</v>
      </c>
      <c r="BA266" s="48">
        <v>69.643902439024401</v>
      </c>
      <c r="BB266" s="48">
        <v>69.943902439024399</v>
      </c>
      <c r="BC266" s="48">
        <v>70.143902439024401</v>
      </c>
      <c r="BD266" s="48">
        <v>70.443902439024399</v>
      </c>
      <c r="BE266" s="48">
        <v>70.743902439024382</v>
      </c>
      <c r="BF266" s="48">
        <v>70.943902439024399</v>
      </c>
      <c r="BG266" s="48">
        <v>71.243902439024396</v>
      </c>
      <c r="BH266" s="48">
        <v>71.495121951219517</v>
      </c>
      <c r="BI266" s="48">
        <v>71.743902439024396</v>
      </c>
      <c r="BJ266" s="48">
        <v>71.995121951219517</v>
      </c>
      <c r="BK266" s="48">
        <v>72.243902439024396</v>
      </c>
      <c r="BL266" s="48">
        <v>72.495121951219517</v>
      </c>
      <c r="BM266" s="55">
        <f t="shared" si="4"/>
        <v>72.495121951219517</v>
      </c>
    </row>
    <row r="267" spans="1:65" x14ac:dyDescent="0.25">
      <c r="A267" s="48" t="s">
        <v>532</v>
      </c>
      <c r="B267" s="48" t="s">
        <v>336</v>
      </c>
      <c r="C267" s="48" t="s">
        <v>745</v>
      </c>
      <c r="D267" s="48" t="s">
        <v>744</v>
      </c>
      <c r="E267" s="48">
        <v>29.919</v>
      </c>
      <c r="F267" s="48">
        <v>30.163</v>
      </c>
      <c r="G267" s="48">
        <v>30.5</v>
      </c>
      <c r="H267" s="48">
        <v>30.943000000000001</v>
      </c>
      <c r="I267" s="48">
        <v>31.501000000000001</v>
      </c>
      <c r="J267" s="48">
        <v>32.174999999999997</v>
      </c>
      <c r="K267" s="48">
        <v>32.96</v>
      </c>
      <c r="L267" s="48">
        <v>33.835999999999999</v>
      </c>
      <c r="M267" s="48">
        <v>34.78</v>
      </c>
      <c r="N267" s="48">
        <v>35.78</v>
      </c>
      <c r="O267" s="48">
        <v>36.82</v>
      </c>
      <c r="P267" s="48">
        <v>37.887999999999998</v>
      </c>
      <c r="Q267" s="48">
        <v>38.981000000000002</v>
      </c>
      <c r="R267" s="48">
        <v>40.093000000000004</v>
      </c>
      <c r="S267" s="48">
        <v>41.219000000000001</v>
      </c>
      <c r="T267" s="48">
        <v>42.363999999999997</v>
      </c>
      <c r="U267" s="48">
        <v>43.54</v>
      </c>
      <c r="V267" s="48">
        <v>44.753</v>
      </c>
      <c r="W267" s="48">
        <v>46</v>
      </c>
      <c r="X267" s="48">
        <v>47.265000000000001</v>
      </c>
      <c r="Y267" s="48">
        <v>48.531999999999996</v>
      </c>
      <c r="Z267" s="48">
        <v>49.777999999999999</v>
      </c>
      <c r="AA267" s="48">
        <v>50.981000000000002</v>
      </c>
      <c r="AB267" s="48">
        <v>52.116999999999997</v>
      </c>
      <c r="AC267" s="48">
        <v>53.17</v>
      </c>
      <c r="AD267" s="48">
        <v>54.12</v>
      </c>
      <c r="AE267" s="48">
        <v>54.959000000000003</v>
      </c>
      <c r="AF267" s="48">
        <v>55.692</v>
      </c>
      <c r="AG267" s="48">
        <v>56.331000000000003</v>
      </c>
      <c r="AH267" s="48">
        <v>56.881</v>
      </c>
      <c r="AI267" s="48">
        <v>57.345999999999997</v>
      </c>
      <c r="AJ267" s="48">
        <v>57.73</v>
      </c>
      <c r="AK267" s="48">
        <v>58.046999999999997</v>
      </c>
      <c r="AL267" s="48">
        <v>58.317999999999998</v>
      </c>
      <c r="AM267" s="48">
        <v>58.566000000000003</v>
      </c>
      <c r="AN267" s="48">
        <v>58.817</v>
      </c>
      <c r="AO267" s="48">
        <v>59.095999999999997</v>
      </c>
      <c r="AP267" s="48">
        <v>59.414999999999999</v>
      </c>
      <c r="AQ267" s="48">
        <v>59.781999999999996</v>
      </c>
      <c r="AR267" s="48">
        <v>60.204000000000001</v>
      </c>
      <c r="AS267" s="48">
        <v>60.683</v>
      </c>
      <c r="AT267" s="48">
        <v>61.216000000000001</v>
      </c>
      <c r="AU267" s="48">
        <v>61.780999999999999</v>
      </c>
      <c r="AV267" s="48">
        <v>62.357999999999997</v>
      </c>
      <c r="AW267" s="48">
        <v>62.930999999999997</v>
      </c>
      <c r="AX267" s="48">
        <v>63.481000000000002</v>
      </c>
      <c r="AY267" s="48">
        <v>63.997</v>
      </c>
      <c r="AZ267" s="48">
        <v>64.47</v>
      </c>
      <c r="BA267" s="48">
        <v>64.891999999999996</v>
      </c>
      <c r="BB267" s="48">
        <v>65.254999999999995</v>
      </c>
      <c r="BC267" s="48">
        <v>65.549000000000007</v>
      </c>
      <c r="BD267" s="48">
        <v>65.768000000000001</v>
      </c>
      <c r="BE267" s="48">
        <v>65.92</v>
      </c>
      <c r="BF267" s="48">
        <v>66.016000000000005</v>
      </c>
      <c r="BG267" s="48">
        <v>66.066000000000003</v>
      </c>
      <c r="BH267" s="48">
        <v>66.084999999999994</v>
      </c>
      <c r="BI267" s="48">
        <v>66.087000000000003</v>
      </c>
      <c r="BJ267" s="48">
        <v>66.085999999999999</v>
      </c>
      <c r="BK267" s="48">
        <v>66.096000000000004</v>
      </c>
      <c r="BL267" s="48">
        <v>66.125</v>
      </c>
      <c r="BM267" s="55">
        <f t="shared" si="4"/>
        <v>66.125</v>
      </c>
    </row>
    <row r="268" spans="1:65" x14ac:dyDescent="0.25">
      <c r="A268" s="48" t="s">
        <v>108</v>
      </c>
      <c r="B268" s="48" t="s">
        <v>335</v>
      </c>
      <c r="C268" s="48" t="s">
        <v>745</v>
      </c>
      <c r="D268" s="48" t="s">
        <v>744</v>
      </c>
      <c r="E268" s="48">
        <v>48.405999999999999</v>
      </c>
      <c r="F268" s="48">
        <v>48.777000000000001</v>
      </c>
      <c r="G268" s="48">
        <v>49.142000000000003</v>
      </c>
      <c r="H268" s="48">
        <v>49.509</v>
      </c>
      <c r="I268" s="48">
        <v>49.887999999999998</v>
      </c>
      <c r="J268" s="48">
        <v>50.283999999999999</v>
      </c>
      <c r="K268" s="48">
        <v>50.704999999999998</v>
      </c>
      <c r="L268" s="48">
        <v>51.148000000000003</v>
      </c>
      <c r="M268" s="48">
        <v>51.615000000000002</v>
      </c>
      <c r="N268" s="48">
        <v>52.106000000000002</v>
      </c>
      <c r="O268" s="48">
        <v>52.62</v>
      </c>
      <c r="P268" s="48">
        <v>53.156999999999996</v>
      </c>
      <c r="Q268" s="48">
        <v>53.713000000000001</v>
      </c>
      <c r="R268" s="48">
        <v>54.280999999999999</v>
      </c>
      <c r="S268" s="48">
        <v>54.856000000000002</v>
      </c>
      <c r="T268" s="48">
        <v>55.427999999999997</v>
      </c>
      <c r="U268" s="48">
        <v>55.99</v>
      </c>
      <c r="V268" s="48">
        <v>56.537999999999997</v>
      </c>
      <c r="W268" s="48">
        <v>57.070999999999998</v>
      </c>
      <c r="X268" s="48">
        <v>57.59</v>
      </c>
      <c r="Y268" s="48">
        <v>58.106999999999999</v>
      </c>
      <c r="Z268" s="48">
        <v>58.637</v>
      </c>
      <c r="AA268" s="48">
        <v>59.191000000000003</v>
      </c>
      <c r="AB268" s="48">
        <v>59.765999999999998</v>
      </c>
      <c r="AC268" s="48">
        <v>60.353000000000002</v>
      </c>
      <c r="AD268" s="48">
        <v>60.945999999999998</v>
      </c>
      <c r="AE268" s="48">
        <v>61.54</v>
      </c>
      <c r="AF268" s="48">
        <v>62.109000000000002</v>
      </c>
      <c r="AG268" s="48">
        <v>62.619</v>
      </c>
      <c r="AH268" s="48">
        <v>63.034999999999997</v>
      </c>
      <c r="AI268" s="48">
        <v>63.307000000000002</v>
      </c>
      <c r="AJ268" s="48">
        <v>63.384</v>
      </c>
      <c r="AK268" s="48">
        <v>63.247</v>
      </c>
      <c r="AL268" s="48">
        <v>62.893999999999998</v>
      </c>
      <c r="AM268" s="48">
        <v>62.331000000000003</v>
      </c>
      <c r="AN268" s="48">
        <v>61.561</v>
      </c>
      <c r="AO268" s="48">
        <v>60.594999999999999</v>
      </c>
      <c r="AP268" s="48">
        <v>59.488999999999997</v>
      </c>
      <c r="AQ268" s="48">
        <v>58.314999999999998</v>
      </c>
      <c r="AR268" s="48">
        <v>57.143999999999998</v>
      </c>
      <c r="AS268" s="48">
        <v>56.048000000000002</v>
      </c>
      <c r="AT268" s="48">
        <v>55.088999999999999</v>
      </c>
      <c r="AU268" s="48">
        <v>54.31</v>
      </c>
      <c r="AV268" s="48">
        <v>53.749000000000002</v>
      </c>
      <c r="AW268" s="48">
        <v>53.444000000000003</v>
      </c>
      <c r="AX268" s="48">
        <v>53.447000000000003</v>
      </c>
      <c r="AY268" s="48">
        <v>53.795000000000002</v>
      </c>
      <c r="AZ268" s="48">
        <v>54.451999999999998</v>
      </c>
      <c r="BA268" s="48">
        <v>55.36</v>
      </c>
      <c r="BB268" s="48">
        <v>56.46</v>
      </c>
      <c r="BC268" s="48">
        <v>57.668999999999997</v>
      </c>
      <c r="BD268" s="48">
        <v>58.895000000000003</v>
      </c>
      <c r="BE268" s="48">
        <v>60.06</v>
      </c>
      <c r="BF268" s="48">
        <v>61.098999999999997</v>
      </c>
      <c r="BG268" s="48">
        <v>61.968000000000004</v>
      </c>
      <c r="BH268" s="48">
        <v>62.649000000000001</v>
      </c>
      <c r="BI268" s="48">
        <v>63.152999999999999</v>
      </c>
      <c r="BJ268" s="48">
        <v>63.537999999999997</v>
      </c>
      <c r="BK268" s="48">
        <v>63.856999999999999</v>
      </c>
      <c r="BL268" s="48">
        <v>64.131</v>
      </c>
      <c r="BM268" s="55">
        <f t="shared" si="4"/>
        <v>64.131</v>
      </c>
    </row>
    <row r="269" spans="1:65" x14ac:dyDescent="0.25">
      <c r="A269" s="48" t="s">
        <v>91</v>
      </c>
      <c r="B269" s="48" t="s">
        <v>334</v>
      </c>
      <c r="C269" s="48" t="s">
        <v>745</v>
      </c>
      <c r="D269" s="48" t="s">
        <v>744</v>
      </c>
      <c r="E269" s="48">
        <v>46.686999999999998</v>
      </c>
      <c r="F269" s="48">
        <v>47.084000000000003</v>
      </c>
      <c r="G269" s="48">
        <v>47.445999999999998</v>
      </c>
      <c r="H269" s="48">
        <v>47.771999999999998</v>
      </c>
      <c r="I269" s="48">
        <v>48.067999999999998</v>
      </c>
      <c r="J269" s="48">
        <v>48.350999999999999</v>
      </c>
      <c r="K269" s="48">
        <v>48.643000000000001</v>
      </c>
      <c r="L269" s="48">
        <v>48.96</v>
      </c>
      <c r="M269" s="48">
        <v>49.313000000000002</v>
      </c>
      <c r="N269" s="48">
        <v>49.7</v>
      </c>
      <c r="O269" s="48">
        <v>50.113999999999997</v>
      </c>
      <c r="P269" s="48">
        <v>50.542000000000002</v>
      </c>
      <c r="Q269" s="48">
        <v>50.960999999999999</v>
      </c>
      <c r="R269" s="48">
        <v>51.350999999999999</v>
      </c>
      <c r="S269" s="48">
        <v>51.7</v>
      </c>
      <c r="T269" s="48">
        <v>51.999000000000002</v>
      </c>
      <c r="U269" s="48">
        <v>52.247</v>
      </c>
      <c r="V269" s="48">
        <v>52.448999999999998</v>
      </c>
      <c r="W269" s="48">
        <v>52.606999999999999</v>
      </c>
      <c r="X269" s="48">
        <v>52.722000000000001</v>
      </c>
      <c r="Y269" s="48">
        <v>52.802</v>
      </c>
      <c r="Z269" s="48">
        <v>52.863</v>
      </c>
      <c r="AA269" s="48">
        <v>52.905000000000001</v>
      </c>
      <c r="AB269" s="48">
        <v>52.914999999999999</v>
      </c>
      <c r="AC269" s="48">
        <v>52.87</v>
      </c>
      <c r="AD269" s="48">
        <v>52.72</v>
      </c>
      <c r="AE269" s="48">
        <v>52.402000000000001</v>
      </c>
      <c r="AF269" s="48">
        <v>51.887999999999998</v>
      </c>
      <c r="AG269" s="48">
        <v>51.173000000000002</v>
      </c>
      <c r="AH269" s="48">
        <v>50.281999999999996</v>
      </c>
      <c r="AI269" s="48">
        <v>49.249000000000002</v>
      </c>
      <c r="AJ269" s="48">
        <v>48.125</v>
      </c>
      <c r="AK269" s="48">
        <v>46.987000000000002</v>
      </c>
      <c r="AL269" s="48">
        <v>45.918999999999997</v>
      </c>
      <c r="AM269" s="48">
        <v>44.982999999999997</v>
      </c>
      <c r="AN269" s="48">
        <v>44.241999999999997</v>
      </c>
      <c r="AO269" s="48">
        <v>43.734999999999999</v>
      </c>
      <c r="AP269" s="48">
        <v>43.460999999999999</v>
      </c>
      <c r="AQ269" s="48">
        <v>43.412999999999997</v>
      </c>
      <c r="AR269" s="48">
        <v>43.594000000000001</v>
      </c>
      <c r="AS269" s="48">
        <v>44</v>
      </c>
      <c r="AT269" s="48">
        <v>44.615000000000002</v>
      </c>
      <c r="AU269" s="48">
        <v>45.4</v>
      </c>
      <c r="AV269" s="48">
        <v>46.322000000000003</v>
      </c>
      <c r="AW269" s="48">
        <v>47.353999999999999</v>
      </c>
      <c r="AX269" s="48">
        <v>48.496000000000002</v>
      </c>
      <c r="AY269" s="48">
        <v>49.756999999999998</v>
      </c>
      <c r="AZ269" s="48">
        <v>51.134</v>
      </c>
      <c r="BA269" s="48">
        <v>52.606000000000002</v>
      </c>
      <c r="BB269" s="48">
        <v>54.13</v>
      </c>
      <c r="BC269" s="48">
        <v>55.655000000000001</v>
      </c>
      <c r="BD269" s="48">
        <v>57.125999999999998</v>
      </c>
      <c r="BE269" s="48">
        <v>58.502000000000002</v>
      </c>
      <c r="BF269" s="48">
        <v>59.746000000000002</v>
      </c>
      <c r="BG269" s="48">
        <v>60.831000000000003</v>
      </c>
      <c r="BH269" s="48">
        <v>61.737000000000002</v>
      </c>
      <c r="BI269" s="48">
        <v>62.463999999999999</v>
      </c>
      <c r="BJ269" s="48">
        <v>63.042999999999999</v>
      </c>
      <c r="BK269" s="48">
        <v>63.51</v>
      </c>
      <c r="BL269" s="48">
        <v>63.886000000000003</v>
      </c>
      <c r="BM269" s="55">
        <f t="shared" si="4"/>
        <v>63.886000000000003</v>
      </c>
    </row>
    <row r="270" spans="1:65" x14ac:dyDescent="0.25">
      <c r="A270" s="48" t="s">
        <v>92</v>
      </c>
      <c r="B270" s="48" t="s">
        <v>333</v>
      </c>
      <c r="C270" s="48" t="s">
        <v>745</v>
      </c>
      <c r="D270" s="48" t="s">
        <v>744</v>
      </c>
      <c r="E270" s="48">
        <v>53.018999999999998</v>
      </c>
      <c r="F270" s="48">
        <v>53.482999999999997</v>
      </c>
      <c r="G270" s="48">
        <v>53.945999999999998</v>
      </c>
      <c r="H270" s="48">
        <v>54.402999999999999</v>
      </c>
      <c r="I270" s="48">
        <v>54.848999999999997</v>
      </c>
      <c r="J270" s="48">
        <v>55.274000000000001</v>
      </c>
      <c r="K270" s="48">
        <v>55.670999999999999</v>
      </c>
      <c r="L270" s="48">
        <v>56.033999999999999</v>
      </c>
      <c r="M270" s="48">
        <v>56.362000000000002</v>
      </c>
      <c r="N270" s="48">
        <v>56.655999999999999</v>
      </c>
      <c r="O270" s="48">
        <v>56.912999999999997</v>
      </c>
      <c r="P270" s="48">
        <v>57.134999999999998</v>
      </c>
      <c r="Q270" s="48">
        <v>57.329000000000001</v>
      </c>
      <c r="R270" s="48">
        <v>57.509</v>
      </c>
      <c r="S270" s="48">
        <v>57.688000000000002</v>
      </c>
      <c r="T270" s="48">
        <v>57.892000000000003</v>
      </c>
      <c r="U270" s="48">
        <v>58.15</v>
      </c>
      <c r="V270" s="48">
        <v>58.47</v>
      </c>
      <c r="W270" s="48">
        <v>58.85</v>
      </c>
      <c r="X270" s="48">
        <v>59.274000000000001</v>
      </c>
      <c r="Y270" s="48">
        <v>59.731000000000002</v>
      </c>
      <c r="Z270" s="48">
        <v>60.203000000000003</v>
      </c>
      <c r="AA270" s="48">
        <v>60.65</v>
      </c>
      <c r="AB270" s="48">
        <v>61.024999999999999</v>
      </c>
      <c r="AC270" s="48">
        <v>61.28</v>
      </c>
      <c r="AD270" s="48">
        <v>61.356000000000002</v>
      </c>
      <c r="AE270" s="48">
        <v>61.198999999999998</v>
      </c>
      <c r="AF270" s="48">
        <v>60.792000000000002</v>
      </c>
      <c r="AG270" s="48">
        <v>60.136000000000003</v>
      </c>
      <c r="AH270" s="48">
        <v>59.234999999999999</v>
      </c>
      <c r="AI270" s="48">
        <v>58.1</v>
      </c>
      <c r="AJ270" s="48">
        <v>56.749000000000002</v>
      </c>
      <c r="AK270" s="48">
        <v>55.243000000000002</v>
      </c>
      <c r="AL270" s="48">
        <v>53.652999999999999</v>
      </c>
      <c r="AM270" s="48">
        <v>52.043999999999997</v>
      </c>
      <c r="AN270" s="48">
        <v>50.48</v>
      </c>
      <c r="AO270" s="48">
        <v>49.009</v>
      </c>
      <c r="AP270" s="48">
        <v>47.661000000000001</v>
      </c>
      <c r="AQ270" s="48">
        <v>46.466000000000001</v>
      </c>
      <c r="AR270" s="48">
        <v>45.460999999999999</v>
      </c>
      <c r="AS270" s="48">
        <v>44.649000000000001</v>
      </c>
      <c r="AT270" s="48">
        <v>44.01</v>
      </c>
      <c r="AU270" s="48">
        <v>43.523000000000003</v>
      </c>
      <c r="AV270" s="48">
        <v>43.195</v>
      </c>
      <c r="AW270" s="48">
        <v>43.064999999999998</v>
      </c>
      <c r="AX270" s="48">
        <v>43.241</v>
      </c>
      <c r="AY270" s="48">
        <v>43.853000000000002</v>
      </c>
      <c r="AZ270" s="48">
        <v>44.947000000000003</v>
      </c>
      <c r="BA270" s="48">
        <v>46.503999999999998</v>
      </c>
      <c r="BB270" s="48">
        <v>48.448999999999998</v>
      </c>
      <c r="BC270" s="48">
        <v>50.64</v>
      </c>
      <c r="BD270" s="48">
        <v>52.896000000000001</v>
      </c>
      <c r="BE270" s="48">
        <v>55.031999999999996</v>
      </c>
      <c r="BF270" s="48">
        <v>56.896999999999998</v>
      </c>
      <c r="BG270" s="48">
        <v>58.41</v>
      </c>
      <c r="BH270" s="48">
        <v>59.533999999999999</v>
      </c>
      <c r="BI270" s="48">
        <v>60.293999999999997</v>
      </c>
      <c r="BJ270" s="48">
        <v>60.811999999999998</v>
      </c>
      <c r="BK270" s="48">
        <v>61.195</v>
      </c>
      <c r="BL270" s="48">
        <v>61.49</v>
      </c>
      <c r="BM270" s="55">
        <f t="shared" si="4"/>
        <v>61.49</v>
      </c>
    </row>
  </sheetData>
  <pageMargins left="0.7" right="0.7" top="0.75" bottom="0.75" header="0.3" footer="0.3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6F7DB-5B4A-43C8-BBAB-C1B6EAD14941}">
  <sheetPr>
    <tabColor theme="8" tint="0.59999389629810485"/>
  </sheetPr>
  <dimension ref="A1:BR269"/>
  <sheetViews>
    <sheetView workbookViewId="0">
      <selection activeCell="BM5" sqref="BM5"/>
    </sheetView>
  </sheetViews>
  <sheetFormatPr defaultColWidth="17.1640625" defaultRowHeight="15" x14ac:dyDescent="0.25"/>
  <cols>
    <col min="1" max="1" width="56.5" style="48" bestFit="1" customWidth="1"/>
    <col min="2" max="2" width="33" style="48" bestFit="1" customWidth="1"/>
    <col min="3" max="3" width="20.1640625" style="48" bestFit="1" customWidth="1"/>
    <col min="4" max="4" width="19.5" style="48" bestFit="1" customWidth="1"/>
    <col min="5" max="52" width="15.5" style="48" hidden="1" customWidth="1"/>
    <col min="53" max="60" width="22" style="48" hidden="1" customWidth="1"/>
    <col min="61" max="63" width="15.5" style="48" hidden="1" customWidth="1"/>
    <col min="64" max="64" width="19.5" style="48" customWidth="1"/>
    <col min="65" max="65" width="27.5" style="48" bestFit="1" customWidth="1"/>
    <col min="66" max="66" width="11.1640625" style="48" customWidth="1"/>
    <col min="67" max="67" width="23" style="48" customWidth="1"/>
    <col min="68" max="68" width="14.6640625" style="48" bestFit="1" customWidth="1"/>
    <col min="69" max="256" width="11.1640625" style="48" customWidth="1"/>
    <col min="257" max="257" width="56.5" style="48" bestFit="1" customWidth="1"/>
    <col min="258" max="258" width="33" style="48" bestFit="1" customWidth="1"/>
    <col min="259" max="259" width="20.1640625" style="48" bestFit="1" customWidth="1"/>
    <col min="260" max="260" width="19.5" style="48" bestFit="1" customWidth="1"/>
    <col min="261" max="321" width="15.5" style="48" bestFit="1" customWidth="1"/>
    <col min="322" max="512" width="11.1640625" style="48" customWidth="1"/>
    <col min="513" max="513" width="56.5" style="48" bestFit="1" customWidth="1"/>
    <col min="514" max="514" width="33" style="48" bestFit="1" customWidth="1"/>
    <col min="515" max="515" width="20.1640625" style="48" bestFit="1" customWidth="1"/>
    <col min="516" max="516" width="19.5" style="48" bestFit="1" customWidth="1"/>
    <col min="517" max="577" width="15.5" style="48" bestFit="1" customWidth="1"/>
    <col min="578" max="768" width="11.1640625" style="48" customWidth="1"/>
    <col min="769" max="769" width="56.5" style="48" bestFit="1" customWidth="1"/>
    <col min="770" max="770" width="33" style="48" bestFit="1" customWidth="1"/>
    <col min="771" max="771" width="20.1640625" style="48" bestFit="1" customWidth="1"/>
    <col min="772" max="772" width="19.5" style="48" bestFit="1" customWidth="1"/>
    <col min="773" max="833" width="15.5" style="48" bestFit="1" customWidth="1"/>
    <col min="834" max="1024" width="11.1640625" style="48" customWidth="1"/>
    <col min="1025" max="1025" width="56.5" style="48" bestFit="1" customWidth="1"/>
    <col min="1026" max="1026" width="33" style="48" bestFit="1" customWidth="1"/>
    <col min="1027" max="1027" width="20.1640625" style="48" bestFit="1" customWidth="1"/>
    <col min="1028" max="1028" width="19.5" style="48" bestFit="1" customWidth="1"/>
    <col min="1029" max="1089" width="15.5" style="48" bestFit="1" customWidth="1"/>
    <col min="1090" max="1280" width="11.1640625" style="48" customWidth="1"/>
    <col min="1281" max="1281" width="56.5" style="48" bestFit="1" customWidth="1"/>
    <col min="1282" max="1282" width="33" style="48" bestFit="1" customWidth="1"/>
    <col min="1283" max="1283" width="20.1640625" style="48" bestFit="1" customWidth="1"/>
    <col min="1284" max="1284" width="19.5" style="48" bestFit="1" customWidth="1"/>
    <col min="1285" max="1345" width="15.5" style="48" bestFit="1" customWidth="1"/>
    <col min="1346" max="1536" width="11.1640625" style="48" customWidth="1"/>
    <col min="1537" max="1537" width="56.5" style="48" bestFit="1" customWidth="1"/>
    <col min="1538" max="1538" width="33" style="48" bestFit="1" customWidth="1"/>
    <col min="1539" max="1539" width="20.1640625" style="48" bestFit="1" customWidth="1"/>
    <col min="1540" max="1540" width="19.5" style="48" bestFit="1" customWidth="1"/>
    <col min="1541" max="1601" width="15.5" style="48" bestFit="1" customWidth="1"/>
    <col min="1602" max="1792" width="11.1640625" style="48" customWidth="1"/>
    <col min="1793" max="1793" width="56.5" style="48" bestFit="1" customWidth="1"/>
    <col min="1794" max="1794" width="33" style="48" bestFit="1" customWidth="1"/>
    <col min="1795" max="1795" width="20.1640625" style="48" bestFit="1" customWidth="1"/>
    <col min="1796" max="1796" width="19.5" style="48" bestFit="1" customWidth="1"/>
    <col min="1797" max="1857" width="15.5" style="48" bestFit="1" customWidth="1"/>
    <col min="1858" max="2048" width="11.1640625" style="48" customWidth="1"/>
    <col min="2049" max="2049" width="56.5" style="48" bestFit="1" customWidth="1"/>
    <col min="2050" max="2050" width="33" style="48" bestFit="1" customWidth="1"/>
    <col min="2051" max="2051" width="20.1640625" style="48" bestFit="1" customWidth="1"/>
    <col min="2052" max="2052" width="19.5" style="48" bestFit="1" customWidth="1"/>
    <col min="2053" max="2113" width="15.5" style="48" bestFit="1" customWidth="1"/>
    <col min="2114" max="2304" width="11.1640625" style="48" customWidth="1"/>
    <col min="2305" max="2305" width="56.5" style="48" bestFit="1" customWidth="1"/>
    <col min="2306" max="2306" width="33" style="48" bestFit="1" customWidth="1"/>
    <col min="2307" max="2307" width="20.1640625" style="48" bestFit="1" customWidth="1"/>
    <col min="2308" max="2308" width="19.5" style="48" bestFit="1" customWidth="1"/>
    <col min="2309" max="2369" width="15.5" style="48" bestFit="1" customWidth="1"/>
    <col min="2370" max="2560" width="11.1640625" style="48" customWidth="1"/>
    <col min="2561" max="2561" width="56.5" style="48" bestFit="1" customWidth="1"/>
    <col min="2562" max="2562" width="33" style="48" bestFit="1" customWidth="1"/>
    <col min="2563" max="2563" width="20.1640625" style="48" bestFit="1" customWidth="1"/>
    <col min="2564" max="2564" width="19.5" style="48" bestFit="1" customWidth="1"/>
    <col min="2565" max="2625" width="15.5" style="48" bestFit="1" customWidth="1"/>
    <col min="2626" max="2816" width="11.1640625" style="48" customWidth="1"/>
    <col min="2817" max="2817" width="56.5" style="48" bestFit="1" customWidth="1"/>
    <col min="2818" max="2818" width="33" style="48" bestFit="1" customWidth="1"/>
    <col min="2819" max="2819" width="20.1640625" style="48" bestFit="1" customWidth="1"/>
    <col min="2820" max="2820" width="19.5" style="48" bestFit="1" customWidth="1"/>
    <col min="2821" max="2881" width="15.5" style="48" bestFit="1" customWidth="1"/>
    <col min="2882" max="3072" width="11.1640625" style="48" customWidth="1"/>
    <col min="3073" max="3073" width="56.5" style="48" bestFit="1" customWidth="1"/>
    <col min="3074" max="3074" width="33" style="48" bestFit="1" customWidth="1"/>
    <col min="3075" max="3075" width="20.1640625" style="48" bestFit="1" customWidth="1"/>
    <col min="3076" max="3076" width="19.5" style="48" bestFit="1" customWidth="1"/>
    <col min="3077" max="3137" width="15.5" style="48" bestFit="1" customWidth="1"/>
    <col min="3138" max="3328" width="11.1640625" style="48" customWidth="1"/>
    <col min="3329" max="3329" width="56.5" style="48" bestFit="1" customWidth="1"/>
    <col min="3330" max="3330" width="33" style="48" bestFit="1" customWidth="1"/>
    <col min="3331" max="3331" width="20.1640625" style="48" bestFit="1" customWidth="1"/>
    <col min="3332" max="3332" width="19.5" style="48" bestFit="1" customWidth="1"/>
    <col min="3333" max="3393" width="15.5" style="48" bestFit="1" customWidth="1"/>
    <col min="3394" max="3584" width="11.1640625" style="48" customWidth="1"/>
    <col min="3585" max="3585" width="56.5" style="48" bestFit="1" customWidth="1"/>
    <col min="3586" max="3586" width="33" style="48" bestFit="1" customWidth="1"/>
    <col min="3587" max="3587" width="20.1640625" style="48" bestFit="1" customWidth="1"/>
    <col min="3588" max="3588" width="19.5" style="48" bestFit="1" customWidth="1"/>
    <col min="3589" max="3649" width="15.5" style="48" bestFit="1" customWidth="1"/>
    <col min="3650" max="3840" width="11.1640625" style="48" customWidth="1"/>
    <col min="3841" max="3841" width="56.5" style="48" bestFit="1" customWidth="1"/>
    <col min="3842" max="3842" width="33" style="48" bestFit="1" customWidth="1"/>
    <col min="3843" max="3843" width="20.1640625" style="48" bestFit="1" customWidth="1"/>
    <col min="3844" max="3844" width="19.5" style="48" bestFit="1" customWidth="1"/>
    <col min="3845" max="3905" width="15.5" style="48" bestFit="1" customWidth="1"/>
    <col min="3906" max="4096" width="11.1640625" style="48" customWidth="1"/>
    <col min="4097" max="4097" width="56.5" style="48" bestFit="1" customWidth="1"/>
    <col min="4098" max="4098" width="33" style="48" bestFit="1" customWidth="1"/>
    <col min="4099" max="4099" width="20.1640625" style="48" bestFit="1" customWidth="1"/>
    <col min="4100" max="4100" width="19.5" style="48" bestFit="1" customWidth="1"/>
    <col min="4101" max="4161" width="15.5" style="48" bestFit="1" customWidth="1"/>
    <col min="4162" max="4352" width="11.1640625" style="48" customWidth="1"/>
    <col min="4353" max="4353" width="56.5" style="48" bestFit="1" customWidth="1"/>
    <col min="4354" max="4354" width="33" style="48" bestFit="1" customWidth="1"/>
    <col min="4355" max="4355" width="20.1640625" style="48" bestFit="1" customWidth="1"/>
    <col min="4356" max="4356" width="19.5" style="48" bestFit="1" customWidth="1"/>
    <col min="4357" max="4417" width="15.5" style="48" bestFit="1" customWidth="1"/>
    <col min="4418" max="4608" width="11.1640625" style="48" customWidth="1"/>
    <col min="4609" max="4609" width="56.5" style="48" bestFit="1" customWidth="1"/>
    <col min="4610" max="4610" width="33" style="48" bestFit="1" customWidth="1"/>
    <col min="4611" max="4611" width="20.1640625" style="48" bestFit="1" customWidth="1"/>
    <col min="4612" max="4612" width="19.5" style="48" bestFit="1" customWidth="1"/>
    <col min="4613" max="4673" width="15.5" style="48" bestFit="1" customWidth="1"/>
    <col min="4674" max="4864" width="11.1640625" style="48" customWidth="1"/>
    <col min="4865" max="4865" width="56.5" style="48" bestFit="1" customWidth="1"/>
    <col min="4866" max="4866" width="33" style="48" bestFit="1" customWidth="1"/>
    <col min="4867" max="4867" width="20.1640625" style="48" bestFit="1" customWidth="1"/>
    <col min="4868" max="4868" width="19.5" style="48" bestFit="1" customWidth="1"/>
    <col min="4869" max="4929" width="15.5" style="48" bestFit="1" customWidth="1"/>
    <col min="4930" max="5120" width="11.1640625" style="48" customWidth="1"/>
    <col min="5121" max="5121" width="56.5" style="48" bestFit="1" customWidth="1"/>
    <col min="5122" max="5122" width="33" style="48" bestFit="1" customWidth="1"/>
    <col min="5123" max="5123" width="20.1640625" style="48" bestFit="1" customWidth="1"/>
    <col min="5124" max="5124" width="19.5" style="48" bestFit="1" customWidth="1"/>
    <col min="5125" max="5185" width="15.5" style="48" bestFit="1" customWidth="1"/>
    <col min="5186" max="5376" width="11.1640625" style="48" customWidth="1"/>
    <col min="5377" max="5377" width="56.5" style="48" bestFit="1" customWidth="1"/>
    <col min="5378" max="5378" width="33" style="48" bestFit="1" customWidth="1"/>
    <col min="5379" max="5379" width="20.1640625" style="48" bestFit="1" customWidth="1"/>
    <col min="5380" max="5380" width="19.5" style="48" bestFit="1" customWidth="1"/>
    <col min="5381" max="5441" width="15.5" style="48" bestFit="1" customWidth="1"/>
    <col min="5442" max="5632" width="11.1640625" style="48" customWidth="1"/>
    <col min="5633" max="5633" width="56.5" style="48" bestFit="1" customWidth="1"/>
    <col min="5634" max="5634" width="33" style="48" bestFit="1" customWidth="1"/>
    <col min="5635" max="5635" width="20.1640625" style="48" bestFit="1" customWidth="1"/>
    <col min="5636" max="5636" width="19.5" style="48" bestFit="1" customWidth="1"/>
    <col min="5637" max="5697" width="15.5" style="48" bestFit="1" customWidth="1"/>
    <col min="5698" max="5888" width="11.1640625" style="48" customWidth="1"/>
    <col min="5889" max="5889" width="56.5" style="48" bestFit="1" customWidth="1"/>
    <col min="5890" max="5890" width="33" style="48" bestFit="1" customWidth="1"/>
    <col min="5891" max="5891" width="20.1640625" style="48" bestFit="1" customWidth="1"/>
    <col min="5892" max="5892" width="19.5" style="48" bestFit="1" customWidth="1"/>
    <col min="5893" max="5953" width="15.5" style="48" bestFit="1" customWidth="1"/>
    <col min="5954" max="6144" width="11.1640625" style="48" customWidth="1"/>
    <col min="6145" max="6145" width="56.5" style="48" bestFit="1" customWidth="1"/>
    <col min="6146" max="6146" width="33" style="48" bestFit="1" customWidth="1"/>
    <col min="6147" max="6147" width="20.1640625" style="48" bestFit="1" customWidth="1"/>
    <col min="6148" max="6148" width="19.5" style="48" bestFit="1" customWidth="1"/>
    <col min="6149" max="6209" width="15.5" style="48" bestFit="1" customWidth="1"/>
    <col min="6210" max="6400" width="11.1640625" style="48" customWidth="1"/>
    <col min="6401" max="6401" width="56.5" style="48" bestFit="1" customWidth="1"/>
    <col min="6402" max="6402" width="33" style="48" bestFit="1" customWidth="1"/>
    <col min="6403" max="6403" width="20.1640625" style="48" bestFit="1" customWidth="1"/>
    <col min="6404" max="6404" width="19.5" style="48" bestFit="1" customWidth="1"/>
    <col min="6405" max="6465" width="15.5" style="48" bestFit="1" customWidth="1"/>
    <col min="6466" max="6656" width="11.1640625" style="48" customWidth="1"/>
    <col min="6657" max="6657" width="56.5" style="48" bestFit="1" customWidth="1"/>
    <col min="6658" max="6658" width="33" style="48" bestFit="1" customWidth="1"/>
    <col min="6659" max="6659" width="20.1640625" style="48" bestFit="1" customWidth="1"/>
    <col min="6660" max="6660" width="19.5" style="48" bestFit="1" customWidth="1"/>
    <col min="6661" max="6721" width="15.5" style="48" bestFit="1" customWidth="1"/>
    <col min="6722" max="6912" width="11.1640625" style="48" customWidth="1"/>
    <col min="6913" max="6913" width="56.5" style="48" bestFit="1" customWidth="1"/>
    <col min="6914" max="6914" width="33" style="48" bestFit="1" customWidth="1"/>
    <col min="6915" max="6915" width="20.1640625" style="48" bestFit="1" customWidth="1"/>
    <col min="6916" max="6916" width="19.5" style="48" bestFit="1" customWidth="1"/>
    <col min="6917" max="6977" width="15.5" style="48" bestFit="1" customWidth="1"/>
    <col min="6978" max="7168" width="11.1640625" style="48" customWidth="1"/>
    <col min="7169" max="7169" width="56.5" style="48" bestFit="1" customWidth="1"/>
    <col min="7170" max="7170" width="33" style="48" bestFit="1" customWidth="1"/>
    <col min="7171" max="7171" width="20.1640625" style="48" bestFit="1" customWidth="1"/>
    <col min="7172" max="7172" width="19.5" style="48" bestFit="1" customWidth="1"/>
    <col min="7173" max="7233" width="15.5" style="48" bestFit="1" customWidth="1"/>
    <col min="7234" max="7424" width="11.1640625" style="48" customWidth="1"/>
    <col min="7425" max="7425" width="56.5" style="48" bestFit="1" customWidth="1"/>
    <col min="7426" max="7426" width="33" style="48" bestFit="1" customWidth="1"/>
    <col min="7427" max="7427" width="20.1640625" style="48" bestFit="1" customWidth="1"/>
    <col min="7428" max="7428" width="19.5" style="48" bestFit="1" customWidth="1"/>
    <col min="7429" max="7489" width="15.5" style="48" bestFit="1" customWidth="1"/>
    <col min="7490" max="7680" width="11.1640625" style="48" customWidth="1"/>
    <col min="7681" max="7681" width="56.5" style="48" bestFit="1" customWidth="1"/>
    <col min="7682" max="7682" width="33" style="48" bestFit="1" customWidth="1"/>
    <col min="7683" max="7683" width="20.1640625" style="48" bestFit="1" customWidth="1"/>
    <col min="7684" max="7684" width="19.5" style="48" bestFit="1" customWidth="1"/>
    <col min="7685" max="7745" width="15.5" style="48" bestFit="1" customWidth="1"/>
    <col min="7746" max="7936" width="11.1640625" style="48" customWidth="1"/>
    <col min="7937" max="7937" width="56.5" style="48" bestFit="1" customWidth="1"/>
    <col min="7938" max="7938" width="33" style="48" bestFit="1" customWidth="1"/>
    <col min="7939" max="7939" width="20.1640625" style="48" bestFit="1" customWidth="1"/>
    <col min="7940" max="7940" width="19.5" style="48" bestFit="1" customWidth="1"/>
    <col min="7941" max="8001" width="15.5" style="48" bestFit="1" customWidth="1"/>
    <col min="8002" max="8192" width="11.1640625" style="48" customWidth="1"/>
    <col min="8193" max="8193" width="56.5" style="48" bestFit="1" customWidth="1"/>
    <col min="8194" max="8194" width="33" style="48" bestFit="1" customWidth="1"/>
    <col min="8195" max="8195" width="20.1640625" style="48" bestFit="1" customWidth="1"/>
    <col min="8196" max="8196" width="19.5" style="48" bestFit="1" customWidth="1"/>
    <col min="8197" max="8257" width="15.5" style="48" bestFit="1" customWidth="1"/>
    <col min="8258" max="8448" width="11.1640625" style="48" customWidth="1"/>
    <col min="8449" max="8449" width="56.5" style="48" bestFit="1" customWidth="1"/>
    <col min="8450" max="8450" width="33" style="48" bestFit="1" customWidth="1"/>
    <col min="8451" max="8451" width="20.1640625" style="48" bestFit="1" customWidth="1"/>
    <col min="8452" max="8452" width="19.5" style="48" bestFit="1" customWidth="1"/>
    <col min="8453" max="8513" width="15.5" style="48" bestFit="1" customWidth="1"/>
    <col min="8514" max="8704" width="11.1640625" style="48" customWidth="1"/>
    <col min="8705" max="8705" width="56.5" style="48" bestFit="1" customWidth="1"/>
    <col min="8706" max="8706" width="33" style="48" bestFit="1" customWidth="1"/>
    <col min="8707" max="8707" width="20.1640625" style="48" bestFit="1" customWidth="1"/>
    <col min="8708" max="8708" width="19.5" style="48" bestFit="1" customWidth="1"/>
    <col min="8709" max="8769" width="15.5" style="48" bestFit="1" customWidth="1"/>
    <col min="8770" max="8960" width="11.1640625" style="48" customWidth="1"/>
    <col min="8961" max="8961" width="56.5" style="48" bestFit="1" customWidth="1"/>
    <col min="8962" max="8962" width="33" style="48" bestFit="1" customWidth="1"/>
    <col min="8963" max="8963" width="20.1640625" style="48" bestFit="1" customWidth="1"/>
    <col min="8964" max="8964" width="19.5" style="48" bestFit="1" customWidth="1"/>
    <col min="8965" max="9025" width="15.5" style="48" bestFit="1" customWidth="1"/>
    <col min="9026" max="9216" width="11.1640625" style="48" customWidth="1"/>
    <col min="9217" max="9217" width="56.5" style="48" bestFit="1" customWidth="1"/>
    <col min="9218" max="9218" width="33" style="48" bestFit="1" customWidth="1"/>
    <col min="9219" max="9219" width="20.1640625" style="48" bestFit="1" customWidth="1"/>
    <col min="9220" max="9220" width="19.5" style="48" bestFit="1" customWidth="1"/>
    <col min="9221" max="9281" width="15.5" style="48" bestFit="1" customWidth="1"/>
    <col min="9282" max="9472" width="11.1640625" style="48" customWidth="1"/>
    <col min="9473" max="9473" width="56.5" style="48" bestFit="1" customWidth="1"/>
    <col min="9474" max="9474" width="33" style="48" bestFit="1" customWidth="1"/>
    <col min="9475" max="9475" width="20.1640625" style="48" bestFit="1" customWidth="1"/>
    <col min="9476" max="9476" width="19.5" style="48" bestFit="1" customWidth="1"/>
    <col min="9477" max="9537" width="15.5" style="48" bestFit="1" customWidth="1"/>
    <col min="9538" max="9728" width="11.1640625" style="48" customWidth="1"/>
    <col min="9729" max="9729" width="56.5" style="48" bestFit="1" customWidth="1"/>
    <col min="9730" max="9730" width="33" style="48" bestFit="1" customWidth="1"/>
    <col min="9731" max="9731" width="20.1640625" style="48" bestFit="1" customWidth="1"/>
    <col min="9732" max="9732" width="19.5" style="48" bestFit="1" customWidth="1"/>
    <col min="9733" max="9793" width="15.5" style="48" bestFit="1" customWidth="1"/>
    <col min="9794" max="9984" width="11.1640625" style="48" customWidth="1"/>
    <col min="9985" max="9985" width="56.5" style="48" bestFit="1" customWidth="1"/>
    <col min="9986" max="9986" width="33" style="48" bestFit="1" customWidth="1"/>
    <col min="9987" max="9987" width="20.1640625" style="48" bestFit="1" customWidth="1"/>
    <col min="9988" max="9988" width="19.5" style="48" bestFit="1" customWidth="1"/>
    <col min="9989" max="10049" width="15.5" style="48" bestFit="1" customWidth="1"/>
    <col min="10050" max="10240" width="11.1640625" style="48" customWidth="1"/>
    <col min="10241" max="10241" width="56.5" style="48" bestFit="1" customWidth="1"/>
    <col min="10242" max="10242" width="33" style="48" bestFit="1" customWidth="1"/>
    <col min="10243" max="10243" width="20.1640625" style="48" bestFit="1" customWidth="1"/>
    <col min="10244" max="10244" width="19.5" style="48" bestFit="1" customWidth="1"/>
    <col min="10245" max="10305" width="15.5" style="48" bestFit="1" customWidth="1"/>
    <col min="10306" max="10496" width="11.1640625" style="48" customWidth="1"/>
    <col min="10497" max="10497" width="56.5" style="48" bestFit="1" customWidth="1"/>
    <col min="10498" max="10498" width="33" style="48" bestFit="1" customWidth="1"/>
    <col min="10499" max="10499" width="20.1640625" style="48" bestFit="1" customWidth="1"/>
    <col min="10500" max="10500" width="19.5" style="48" bestFit="1" customWidth="1"/>
    <col min="10501" max="10561" width="15.5" style="48" bestFit="1" customWidth="1"/>
    <col min="10562" max="10752" width="11.1640625" style="48" customWidth="1"/>
    <col min="10753" max="10753" width="56.5" style="48" bestFit="1" customWidth="1"/>
    <col min="10754" max="10754" width="33" style="48" bestFit="1" customWidth="1"/>
    <col min="10755" max="10755" width="20.1640625" style="48" bestFit="1" customWidth="1"/>
    <col min="10756" max="10756" width="19.5" style="48" bestFit="1" customWidth="1"/>
    <col min="10757" max="10817" width="15.5" style="48" bestFit="1" customWidth="1"/>
    <col min="10818" max="11008" width="11.1640625" style="48" customWidth="1"/>
    <col min="11009" max="11009" width="56.5" style="48" bestFit="1" customWidth="1"/>
    <col min="11010" max="11010" width="33" style="48" bestFit="1" customWidth="1"/>
    <col min="11011" max="11011" width="20.1640625" style="48" bestFit="1" customWidth="1"/>
    <col min="11012" max="11012" width="19.5" style="48" bestFit="1" customWidth="1"/>
    <col min="11013" max="11073" width="15.5" style="48" bestFit="1" customWidth="1"/>
    <col min="11074" max="11264" width="11.1640625" style="48" customWidth="1"/>
    <col min="11265" max="11265" width="56.5" style="48" bestFit="1" customWidth="1"/>
    <col min="11266" max="11266" width="33" style="48" bestFit="1" customWidth="1"/>
    <col min="11267" max="11267" width="20.1640625" style="48" bestFit="1" customWidth="1"/>
    <col min="11268" max="11268" width="19.5" style="48" bestFit="1" customWidth="1"/>
    <col min="11269" max="11329" width="15.5" style="48" bestFit="1" customWidth="1"/>
    <col min="11330" max="11520" width="11.1640625" style="48" customWidth="1"/>
    <col min="11521" max="11521" width="56.5" style="48" bestFit="1" customWidth="1"/>
    <col min="11522" max="11522" width="33" style="48" bestFit="1" customWidth="1"/>
    <col min="11523" max="11523" width="20.1640625" style="48" bestFit="1" customWidth="1"/>
    <col min="11524" max="11524" width="19.5" style="48" bestFit="1" customWidth="1"/>
    <col min="11525" max="11585" width="15.5" style="48" bestFit="1" customWidth="1"/>
    <col min="11586" max="11776" width="11.1640625" style="48" customWidth="1"/>
    <col min="11777" max="11777" width="56.5" style="48" bestFit="1" customWidth="1"/>
    <col min="11778" max="11778" width="33" style="48" bestFit="1" customWidth="1"/>
    <col min="11779" max="11779" width="20.1640625" style="48" bestFit="1" customWidth="1"/>
    <col min="11780" max="11780" width="19.5" style="48" bestFit="1" customWidth="1"/>
    <col min="11781" max="11841" width="15.5" style="48" bestFit="1" customWidth="1"/>
    <col min="11842" max="12032" width="11.1640625" style="48" customWidth="1"/>
    <col min="12033" max="12033" width="56.5" style="48" bestFit="1" customWidth="1"/>
    <col min="12034" max="12034" width="33" style="48" bestFit="1" customWidth="1"/>
    <col min="12035" max="12035" width="20.1640625" style="48" bestFit="1" customWidth="1"/>
    <col min="12036" max="12036" width="19.5" style="48" bestFit="1" customWidth="1"/>
    <col min="12037" max="12097" width="15.5" style="48" bestFit="1" customWidth="1"/>
    <col min="12098" max="12288" width="11.1640625" style="48" customWidth="1"/>
    <col min="12289" max="12289" width="56.5" style="48" bestFit="1" customWidth="1"/>
    <col min="12290" max="12290" width="33" style="48" bestFit="1" customWidth="1"/>
    <col min="12291" max="12291" width="20.1640625" style="48" bestFit="1" customWidth="1"/>
    <col min="12292" max="12292" width="19.5" style="48" bestFit="1" customWidth="1"/>
    <col min="12293" max="12353" width="15.5" style="48" bestFit="1" customWidth="1"/>
    <col min="12354" max="12544" width="11.1640625" style="48" customWidth="1"/>
    <col min="12545" max="12545" width="56.5" style="48" bestFit="1" customWidth="1"/>
    <col min="12546" max="12546" width="33" style="48" bestFit="1" customWidth="1"/>
    <col min="12547" max="12547" width="20.1640625" style="48" bestFit="1" customWidth="1"/>
    <col min="12548" max="12548" width="19.5" style="48" bestFit="1" customWidth="1"/>
    <col min="12549" max="12609" width="15.5" style="48" bestFit="1" customWidth="1"/>
    <col min="12610" max="12800" width="11.1640625" style="48" customWidth="1"/>
    <col min="12801" max="12801" width="56.5" style="48" bestFit="1" customWidth="1"/>
    <col min="12802" max="12802" width="33" style="48" bestFit="1" customWidth="1"/>
    <col min="12803" max="12803" width="20.1640625" style="48" bestFit="1" customWidth="1"/>
    <col min="12804" max="12804" width="19.5" style="48" bestFit="1" customWidth="1"/>
    <col min="12805" max="12865" width="15.5" style="48" bestFit="1" customWidth="1"/>
    <col min="12866" max="13056" width="11.1640625" style="48" customWidth="1"/>
    <col min="13057" max="13057" width="56.5" style="48" bestFit="1" customWidth="1"/>
    <col min="13058" max="13058" width="33" style="48" bestFit="1" customWidth="1"/>
    <col min="13059" max="13059" width="20.1640625" style="48" bestFit="1" customWidth="1"/>
    <col min="13060" max="13060" width="19.5" style="48" bestFit="1" customWidth="1"/>
    <col min="13061" max="13121" width="15.5" style="48" bestFit="1" customWidth="1"/>
    <col min="13122" max="13312" width="11.1640625" style="48" customWidth="1"/>
    <col min="13313" max="13313" width="56.5" style="48" bestFit="1" customWidth="1"/>
    <col min="13314" max="13314" width="33" style="48" bestFit="1" customWidth="1"/>
    <col min="13315" max="13315" width="20.1640625" style="48" bestFit="1" customWidth="1"/>
    <col min="13316" max="13316" width="19.5" style="48" bestFit="1" customWidth="1"/>
    <col min="13317" max="13377" width="15.5" style="48" bestFit="1" customWidth="1"/>
    <col min="13378" max="13568" width="11.1640625" style="48" customWidth="1"/>
    <col min="13569" max="13569" width="56.5" style="48" bestFit="1" customWidth="1"/>
    <col min="13570" max="13570" width="33" style="48" bestFit="1" customWidth="1"/>
    <col min="13571" max="13571" width="20.1640625" style="48" bestFit="1" customWidth="1"/>
    <col min="13572" max="13572" width="19.5" style="48" bestFit="1" customWidth="1"/>
    <col min="13573" max="13633" width="15.5" style="48" bestFit="1" customWidth="1"/>
    <col min="13634" max="13824" width="11.1640625" style="48" customWidth="1"/>
    <col min="13825" max="13825" width="56.5" style="48" bestFit="1" customWidth="1"/>
    <col min="13826" max="13826" width="33" style="48" bestFit="1" customWidth="1"/>
    <col min="13827" max="13827" width="20.1640625" style="48" bestFit="1" customWidth="1"/>
    <col min="13828" max="13828" width="19.5" style="48" bestFit="1" customWidth="1"/>
    <col min="13829" max="13889" width="15.5" style="48" bestFit="1" customWidth="1"/>
    <col min="13890" max="14080" width="11.1640625" style="48" customWidth="1"/>
    <col min="14081" max="14081" width="56.5" style="48" bestFit="1" customWidth="1"/>
    <col min="14082" max="14082" width="33" style="48" bestFit="1" customWidth="1"/>
    <col min="14083" max="14083" width="20.1640625" style="48" bestFit="1" customWidth="1"/>
    <col min="14084" max="14084" width="19.5" style="48" bestFit="1" customWidth="1"/>
    <col min="14085" max="14145" width="15.5" style="48" bestFit="1" customWidth="1"/>
    <col min="14146" max="14336" width="11.1640625" style="48" customWidth="1"/>
    <col min="14337" max="14337" width="56.5" style="48" bestFit="1" customWidth="1"/>
    <col min="14338" max="14338" width="33" style="48" bestFit="1" customWidth="1"/>
    <col min="14339" max="14339" width="20.1640625" style="48" bestFit="1" customWidth="1"/>
    <col min="14340" max="14340" width="19.5" style="48" bestFit="1" customWidth="1"/>
    <col min="14341" max="14401" width="15.5" style="48" bestFit="1" customWidth="1"/>
    <col min="14402" max="14592" width="11.1640625" style="48" customWidth="1"/>
    <col min="14593" max="14593" width="56.5" style="48" bestFit="1" customWidth="1"/>
    <col min="14594" max="14594" width="33" style="48" bestFit="1" customWidth="1"/>
    <col min="14595" max="14595" width="20.1640625" style="48" bestFit="1" customWidth="1"/>
    <col min="14596" max="14596" width="19.5" style="48" bestFit="1" customWidth="1"/>
    <col min="14597" max="14657" width="15.5" style="48" bestFit="1" customWidth="1"/>
    <col min="14658" max="14848" width="11.1640625" style="48" customWidth="1"/>
    <col min="14849" max="14849" width="56.5" style="48" bestFit="1" customWidth="1"/>
    <col min="14850" max="14850" width="33" style="48" bestFit="1" customWidth="1"/>
    <col min="14851" max="14851" width="20.1640625" style="48" bestFit="1" customWidth="1"/>
    <col min="14852" max="14852" width="19.5" style="48" bestFit="1" customWidth="1"/>
    <col min="14853" max="14913" width="15.5" style="48" bestFit="1" customWidth="1"/>
    <col min="14914" max="15104" width="11.1640625" style="48" customWidth="1"/>
    <col min="15105" max="15105" width="56.5" style="48" bestFit="1" customWidth="1"/>
    <col min="15106" max="15106" width="33" style="48" bestFit="1" customWidth="1"/>
    <col min="15107" max="15107" width="20.1640625" style="48" bestFit="1" customWidth="1"/>
    <col min="15108" max="15108" width="19.5" style="48" bestFit="1" customWidth="1"/>
    <col min="15109" max="15169" width="15.5" style="48" bestFit="1" customWidth="1"/>
    <col min="15170" max="15360" width="11.1640625" style="48" customWidth="1"/>
    <col min="15361" max="15361" width="56.5" style="48" bestFit="1" customWidth="1"/>
    <col min="15362" max="15362" width="33" style="48" bestFit="1" customWidth="1"/>
    <col min="15363" max="15363" width="20.1640625" style="48" bestFit="1" customWidth="1"/>
    <col min="15364" max="15364" width="19.5" style="48" bestFit="1" customWidth="1"/>
    <col min="15365" max="15425" width="15.5" style="48" bestFit="1" customWidth="1"/>
    <col min="15426" max="15616" width="11.1640625" style="48" customWidth="1"/>
    <col min="15617" max="15617" width="56.5" style="48" bestFit="1" customWidth="1"/>
    <col min="15618" max="15618" width="33" style="48" bestFit="1" customWidth="1"/>
    <col min="15619" max="15619" width="20.1640625" style="48" bestFit="1" customWidth="1"/>
    <col min="15620" max="15620" width="19.5" style="48" bestFit="1" customWidth="1"/>
    <col min="15621" max="15681" width="15.5" style="48" bestFit="1" customWidth="1"/>
    <col min="15682" max="15872" width="11.1640625" style="48" customWidth="1"/>
    <col min="15873" max="15873" width="56.5" style="48" bestFit="1" customWidth="1"/>
    <col min="15874" max="15874" width="33" style="48" bestFit="1" customWidth="1"/>
    <col min="15875" max="15875" width="20.1640625" style="48" bestFit="1" customWidth="1"/>
    <col min="15876" max="15876" width="19.5" style="48" bestFit="1" customWidth="1"/>
    <col min="15877" max="15937" width="15.5" style="48" bestFit="1" customWidth="1"/>
    <col min="15938" max="16128" width="11.1640625" style="48" customWidth="1"/>
    <col min="16129" max="16129" width="56.5" style="48" bestFit="1" customWidth="1"/>
    <col min="16130" max="16130" width="33" style="48" bestFit="1" customWidth="1"/>
    <col min="16131" max="16131" width="20.1640625" style="48" bestFit="1" customWidth="1"/>
    <col min="16132" max="16132" width="19.5" style="48" bestFit="1" customWidth="1"/>
    <col min="16133" max="16193" width="15.5" style="48" bestFit="1" customWidth="1"/>
    <col min="16194" max="16384" width="11.1640625" style="48" customWidth="1"/>
  </cols>
  <sheetData>
    <row r="1" spans="1:70" x14ac:dyDescent="0.25">
      <c r="A1" s="48" t="s">
        <v>733</v>
      </c>
      <c r="B1" s="48" t="s">
        <v>732</v>
      </c>
      <c r="BL1" s="48" t="s">
        <v>740</v>
      </c>
      <c r="BM1" s="54">
        <v>-1.89E-2</v>
      </c>
      <c r="BN1" s="48" t="s">
        <v>739</v>
      </c>
      <c r="BO1" s="48" t="s">
        <v>738</v>
      </c>
    </row>
    <row r="2" spans="1:70" x14ac:dyDescent="0.25">
      <c r="A2" s="48" t="s">
        <v>731</v>
      </c>
      <c r="B2" s="51">
        <v>44454</v>
      </c>
    </row>
    <row r="3" spans="1:70" x14ac:dyDescent="0.25">
      <c r="A3" s="48" t="s">
        <v>730</v>
      </c>
      <c r="B3" s="48" t="s">
        <v>729</v>
      </c>
      <c r="C3" s="48" t="s">
        <v>728</v>
      </c>
      <c r="D3" s="48" t="s">
        <v>727</v>
      </c>
      <c r="E3" s="50">
        <v>1960</v>
      </c>
      <c r="F3" s="50">
        <v>1961</v>
      </c>
      <c r="G3" s="50">
        <v>1962</v>
      </c>
      <c r="H3" s="50">
        <v>1963</v>
      </c>
      <c r="I3" s="50">
        <v>1964</v>
      </c>
      <c r="J3" s="50">
        <v>1965</v>
      </c>
      <c r="K3" s="50">
        <v>1966</v>
      </c>
      <c r="L3" s="50">
        <v>1967</v>
      </c>
      <c r="M3" s="50">
        <v>1968</v>
      </c>
      <c r="N3" s="50">
        <v>1969</v>
      </c>
      <c r="O3" s="50">
        <v>1970</v>
      </c>
      <c r="P3" s="50">
        <v>1971</v>
      </c>
      <c r="Q3" s="50">
        <v>1972</v>
      </c>
      <c r="R3" s="50">
        <v>1973</v>
      </c>
      <c r="S3" s="50">
        <v>1974</v>
      </c>
      <c r="T3" s="50">
        <v>1975</v>
      </c>
      <c r="U3" s="50">
        <v>1976</v>
      </c>
      <c r="V3" s="50">
        <v>1977</v>
      </c>
      <c r="W3" s="50">
        <v>1978</v>
      </c>
      <c r="X3" s="50">
        <v>1979</v>
      </c>
      <c r="Y3" s="50">
        <v>1980</v>
      </c>
      <c r="Z3" s="50">
        <v>1981</v>
      </c>
      <c r="AA3" s="50">
        <v>1982</v>
      </c>
      <c r="AB3" s="50">
        <v>1983</v>
      </c>
      <c r="AC3" s="50">
        <v>1984</v>
      </c>
      <c r="AD3" s="50">
        <v>1985</v>
      </c>
      <c r="AE3" s="50">
        <v>1986</v>
      </c>
      <c r="AF3" s="50">
        <v>1987</v>
      </c>
      <c r="AG3" s="50">
        <v>1988</v>
      </c>
      <c r="AH3" s="50">
        <v>1989</v>
      </c>
      <c r="AI3" s="50">
        <v>1990</v>
      </c>
      <c r="AJ3" s="50">
        <v>1991</v>
      </c>
      <c r="AK3" s="50">
        <v>1992</v>
      </c>
      <c r="AL3" s="50">
        <v>1993</v>
      </c>
      <c r="AM3" s="50">
        <v>1994</v>
      </c>
      <c r="AN3" s="50">
        <v>1995</v>
      </c>
      <c r="AO3" s="50">
        <v>1996</v>
      </c>
      <c r="AP3" s="50">
        <v>1997</v>
      </c>
      <c r="AQ3" s="50">
        <v>1998</v>
      </c>
      <c r="AR3" s="50">
        <v>1999</v>
      </c>
      <c r="AS3" s="50">
        <v>2000</v>
      </c>
      <c r="AT3" s="50">
        <v>2001</v>
      </c>
      <c r="AU3" s="50">
        <v>2002</v>
      </c>
      <c r="AV3" s="50">
        <v>2003</v>
      </c>
      <c r="AW3" s="50">
        <v>2004</v>
      </c>
      <c r="AX3" s="50">
        <v>2005</v>
      </c>
      <c r="AY3" s="50">
        <v>2006</v>
      </c>
      <c r="AZ3" s="50">
        <v>2007</v>
      </c>
      <c r="BA3" s="50">
        <v>2008</v>
      </c>
      <c r="BB3" s="50">
        <v>2009</v>
      </c>
      <c r="BC3" s="50">
        <v>2010</v>
      </c>
      <c r="BD3" s="50">
        <v>2011</v>
      </c>
      <c r="BE3" s="50">
        <v>2012</v>
      </c>
      <c r="BF3" s="50">
        <v>2013</v>
      </c>
      <c r="BG3" s="50">
        <v>2014</v>
      </c>
      <c r="BH3" s="50">
        <v>2015</v>
      </c>
      <c r="BI3" s="50">
        <v>2016</v>
      </c>
      <c r="BJ3" s="50">
        <v>2017</v>
      </c>
      <c r="BK3" s="50">
        <v>2018</v>
      </c>
      <c r="BL3" s="50">
        <v>2019</v>
      </c>
      <c r="BM3" s="50">
        <v>2020</v>
      </c>
    </row>
    <row r="4" spans="1:70" x14ac:dyDescent="0.25">
      <c r="A4" s="48" t="s">
        <v>192</v>
      </c>
      <c r="B4" s="48" t="s">
        <v>613</v>
      </c>
      <c r="C4" s="48" t="s">
        <v>737</v>
      </c>
      <c r="D4" s="48" t="s">
        <v>736</v>
      </c>
      <c r="AE4" s="48">
        <v>405463417.11745971</v>
      </c>
      <c r="AF4" s="48">
        <v>487602457.74641621</v>
      </c>
      <c r="AG4" s="48">
        <v>596423607.1147151</v>
      </c>
      <c r="AH4" s="48">
        <v>695304363.03110051</v>
      </c>
      <c r="AI4" s="48">
        <v>764887117.19448602</v>
      </c>
      <c r="AJ4" s="48">
        <v>872138715.08379889</v>
      </c>
      <c r="AK4" s="48">
        <v>958463184.35754192</v>
      </c>
      <c r="AL4" s="48">
        <v>1082979720.6703911</v>
      </c>
      <c r="AM4" s="48">
        <v>1245688268.1564245</v>
      </c>
      <c r="AN4" s="48">
        <v>1320474860.3351955</v>
      </c>
      <c r="AO4" s="48">
        <v>1379960893.8547485</v>
      </c>
      <c r="AP4" s="48">
        <v>1531944134.0782123</v>
      </c>
      <c r="AQ4" s="48">
        <v>1665100558.6592178</v>
      </c>
      <c r="AR4" s="48">
        <v>1722798882.6815641</v>
      </c>
      <c r="AS4" s="48">
        <v>1873452513.9664805</v>
      </c>
      <c r="AT4" s="48">
        <v>1920111731.8435755</v>
      </c>
      <c r="AU4" s="48">
        <v>1941340782.122905</v>
      </c>
      <c r="AV4" s="48">
        <v>2021229050.2793295</v>
      </c>
      <c r="AW4" s="48">
        <v>2228491620.111732</v>
      </c>
      <c r="AX4" s="48">
        <v>2330726256.9832401</v>
      </c>
      <c r="AY4" s="48">
        <v>2424581005.5865922</v>
      </c>
      <c r="AZ4" s="48">
        <v>2615083798.8826814</v>
      </c>
      <c r="BA4" s="48">
        <v>2745251396.6480446</v>
      </c>
      <c r="BB4" s="48">
        <v>2498882681.5642457</v>
      </c>
      <c r="BC4" s="48">
        <v>2390502793.2960892</v>
      </c>
      <c r="BD4" s="48">
        <v>2549720670.3910613</v>
      </c>
      <c r="BE4" s="48">
        <v>2534636871.5083799</v>
      </c>
      <c r="BF4" s="48">
        <v>2727849720.6703911</v>
      </c>
      <c r="BG4" s="48">
        <v>2790849162.0111732</v>
      </c>
      <c r="BH4" s="48">
        <v>2962905027.932961</v>
      </c>
      <c r="BI4" s="48">
        <v>2983636871.5083799</v>
      </c>
      <c r="BJ4" s="48">
        <v>3092430167.5977654</v>
      </c>
      <c r="BK4" s="48">
        <v>3202188606.9289331</v>
      </c>
      <c r="BM4" s="53">
        <f t="shared" ref="BM4:BM67" si="0">IF(BO4="",BL4*(1+$BM$1),BO4)</f>
        <v>0</v>
      </c>
    </row>
    <row r="5" spans="1:70" x14ac:dyDescent="0.25">
      <c r="A5" s="48" t="s">
        <v>725</v>
      </c>
      <c r="B5" s="48" t="s">
        <v>724</v>
      </c>
      <c r="C5" s="48" t="s">
        <v>737</v>
      </c>
      <c r="D5" s="48" t="s">
        <v>736</v>
      </c>
      <c r="E5" s="48">
        <v>19291929319.738945</v>
      </c>
      <c r="F5" s="48">
        <v>19701861087.777946</v>
      </c>
      <c r="G5" s="48">
        <v>21470351752.549015</v>
      </c>
      <c r="H5" s="48">
        <v>25704995452.171337</v>
      </c>
      <c r="I5" s="48">
        <v>23501645213.039864</v>
      </c>
      <c r="J5" s="48">
        <v>26781169143.618965</v>
      </c>
      <c r="K5" s="48">
        <v>29120191778.847481</v>
      </c>
      <c r="L5" s="48">
        <v>30140087527.33532</v>
      </c>
      <c r="M5" s="48">
        <v>32841005863.073685</v>
      </c>
      <c r="N5" s="48">
        <v>37702959878.075249</v>
      </c>
      <c r="O5" s="48">
        <v>40271576262.333366</v>
      </c>
      <c r="P5" s="48">
        <v>44427893671.473228</v>
      </c>
      <c r="Q5" s="48">
        <v>48248522032.620926</v>
      </c>
      <c r="R5" s="48">
        <v>62914436873.1306</v>
      </c>
      <c r="S5" s="48">
        <v>78165083861.696503</v>
      </c>
      <c r="T5" s="48">
        <v>83344078129.319427</v>
      </c>
      <c r="U5" s="48">
        <v>83119185675.199493</v>
      </c>
      <c r="V5" s="48">
        <v>94884791932.076477</v>
      </c>
      <c r="W5" s="48">
        <v>106229533304.48346</v>
      </c>
      <c r="X5" s="48">
        <v>124361714673.51506</v>
      </c>
      <c r="Y5" s="48">
        <v>156341118201.2605</v>
      </c>
      <c r="Z5" s="48">
        <v>160202197895.59741</v>
      </c>
      <c r="AA5" s="48">
        <v>154499760548.53983</v>
      </c>
      <c r="AB5" s="48">
        <v>159582339117.26959</v>
      </c>
      <c r="AC5" s="48">
        <v>145861804640.11804</v>
      </c>
      <c r="AD5" s="48">
        <v>130296794615.8439</v>
      </c>
      <c r="AE5" s="48">
        <v>146863963813.51923</v>
      </c>
      <c r="AF5" s="48">
        <v>179542370813.4913</v>
      </c>
      <c r="AG5" s="48">
        <v>188796036379.40244</v>
      </c>
      <c r="AH5" s="48">
        <v>194330035504.45816</v>
      </c>
      <c r="AI5" s="48">
        <v>212103223238.10406</v>
      </c>
      <c r="AJ5" s="48">
        <v>220521641892.85004</v>
      </c>
      <c r="AK5" s="48">
        <v>219977314187.06976</v>
      </c>
      <c r="AL5" s="48">
        <v>220372083091.29062</v>
      </c>
      <c r="AM5" s="48">
        <v>224511167432.28479</v>
      </c>
      <c r="AN5" s="48">
        <v>252474620174.86417</v>
      </c>
      <c r="AO5" s="48">
        <v>251890012878.88965</v>
      </c>
      <c r="AP5" s="48">
        <v>264855094894.71844</v>
      </c>
      <c r="AQ5" s="48">
        <v>249723389130.70444</v>
      </c>
      <c r="AR5" s="48">
        <v>246421647180.5253</v>
      </c>
      <c r="AS5" s="48">
        <v>267613767300.71072</v>
      </c>
      <c r="AT5" s="48">
        <v>241472709667.31378</v>
      </c>
      <c r="AU5" s="48">
        <v>247009474649.69482</v>
      </c>
      <c r="AV5" s="48">
        <v>325890209856.68964</v>
      </c>
      <c r="AW5" s="48">
        <v>404799681394.13989</v>
      </c>
      <c r="AX5" s="48">
        <v>470509677443.76318</v>
      </c>
      <c r="AY5" s="48">
        <v>532138977188.97296</v>
      </c>
      <c r="AZ5" s="48">
        <v>611561775265.04028</v>
      </c>
      <c r="BA5" s="48">
        <v>666291101240.71289</v>
      </c>
      <c r="BB5" s="48">
        <v>669232727887.42749</v>
      </c>
      <c r="BC5" s="48">
        <v>803688606377.65247</v>
      </c>
      <c r="BD5" s="48">
        <v>896256075479.17371</v>
      </c>
      <c r="BE5" s="48">
        <v>913197374145.50146</v>
      </c>
      <c r="BF5" s="48">
        <v>927655465312.34119</v>
      </c>
      <c r="BG5" s="48">
        <v>956318682604.13867</v>
      </c>
      <c r="BH5" s="48">
        <v>893099720325.01379</v>
      </c>
      <c r="BI5" s="48">
        <v>854751939466.5697</v>
      </c>
      <c r="BJ5" s="48">
        <v>962268990853.85071</v>
      </c>
      <c r="BK5" s="48">
        <v>984032027895.52112</v>
      </c>
      <c r="BL5" s="48">
        <v>977809241188.77063</v>
      </c>
      <c r="BM5" s="53">
        <f t="shared" si="0"/>
        <v>898474072150.35254</v>
      </c>
      <c r="BO5" s="53">
        <v>898474072150.35254</v>
      </c>
      <c r="BP5" s="62">
        <f>BO5/1000000</f>
        <v>898474.07215035253</v>
      </c>
      <c r="BQ5" s="48" t="e">
        <f>VLOOKUP(B5,Classif!C:E,3,0)</f>
        <v>#N/A</v>
      </c>
      <c r="BR5" s="48" t="str">
        <f>A5</f>
        <v>Africa Eastern and Southern</v>
      </c>
    </row>
    <row r="6" spans="1:70" x14ac:dyDescent="0.25">
      <c r="A6" s="48" t="s">
        <v>160</v>
      </c>
      <c r="B6" s="48" t="s">
        <v>519</v>
      </c>
      <c r="C6" s="48" t="s">
        <v>737</v>
      </c>
      <c r="D6" s="48" t="s">
        <v>736</v>
      </c>
      <c r="E6" s="48">
        <v>537777811.11111116</v>
      </c>
      <c r="F6" s="48">
        <v>548888895.55555558</v>
      </c>
      <c r="G6" s="48">
        <v>546666677.77777779</v>
      </c>
      <c r="H6" s="48">
        <v>751111191.11111104</v>
      </c>
      <c r="I6" s="48">
        <v>800000044.44444442</v>
      </c>
      <c r="J6" s="48">
        <v>1006666637.7777778</v>
      </c>
      <c r="K6" s="48">
        <v>1399999966.6666667</v>
      </c>
      <c r="L6" s="48">
        <v>1673333417.7777777</v>
      </c>
      <c r="M6" s="48">
        <v>1373333366.6666667</v>
      </c>
      <c r="N6" s="48">
        <v>1408888922.2222223</v>
      </c>
      <c r="O6" s="48">
        <v>1748886595.5555556</v>
      </c>
      <c r="P6" s="48">
        <v>1831108971.1111112</v>
      </c>
      <c r="Q6" s="48">
        <v>1595555475.5555556</v>
      </c>
      <c r="R6" s="48">
        <v>1733333264.4444444</v>
      </c>
      <c r="S6" s="48">
        <v>2155555497.7777777</v>
      </c>
      <c r="T6" s="48">
        <v>2366666615.5555553</v>
      </c>
      <c r="U6" s="48">
        <v>2555555566.6666665</v>
      </c>
      <c r="V6" s="48">
        <v>2953333417.7777777</v>
      </c>
      <c r="W6" s="48">
        <v>3300000108.8888888</v>
      </c>
      <c r="X6" s="48">
        <v>3697940409.6109838</v>
      </c>
      <c r="Y6" s="48">
        <v>3641723321.9954648</v>
      </c>
      <c r="Z6" s="48">
        <v>3478787909.090909</v>
      </c>
      <c r="AU6" s="48">
        <v>4055179566.3498139</v>
      </c>
      <c r="AV6" s="48">
        <v>4515558808.1099443</v>
      </c>
      <c r="AW6" s="48">
        <v>5226778808.8920879</v>
      </c>
      <c r="AX6" s="48">
        <v>6209137624.7718143</v>
      </c>
      <c r="AY6" s="48">
        <v>6971285594.6801262</v>
      </c>
      <c r="AZ6" s="48">
        <v>9747879531.8631096</v>
      </c>
      <c r="BA6" s="48">
        <v>10109225813.669571</v>
      </c>
      <c r="BB6" s="48">
        <v>12439087076.766651</v>
      </c>
      <c r="BC6" s="48">
        <v>15856574731.44105</v>
      </c>
      <c r="BD6" s="48">
        <v>17804292964.104454</v>
      </c>
      <c r="BE6" s="48">
        <v>20001598505.70422</v>
      </c>
      <c r="BF6" s="48">
        <v>20561069558.21524</v>
      </c>
      <c r="BG6" s="48">
        <v>20484885119.734779</v>
      </c>
      <c r="BH6" s="48">
        <v>19907111418.993832</v>
      </c>
      <c r="BI6" s="48">
        <v>18017749073.636162</v>
      </c>
      <c r="BJ6" s="48">
        <v>18869945678.421539</v>
      </c>
      <c r="BK6" s="48">
        <v>18353881129.52457</v>
      </c>
      <c r="BL6" s="48">
        <v>19291104007.613544</v>
      </c>
      <c r="BM6" s="53">
        <f t="shared" si="0"/>
        <v>19807067268.108387</v>
      </c>
      <c r="BO6" s="53">
        <v>19807067268.108387</v>
      </c>
      <c r="BP6" s="62">
        <f t="shared" ref="BP6:BP69" si="1">BO6/1000000</f>
        <v>19807.067268108385</v>
      </c>
      <c r="BQ6" s="48" t="str">
        <f>VLOOKUP(B6,Classif!C:E,3,0)</f>
        <v>LIC</v>
      </c>
      <c r="BR6" s="48" t="str">
        <f t="shared" ref="BR6:BR69" si="2">A6</f>
        <v>Afghanistan</v>
      </c>
    </row>
    <row r="7" spans="1:70" x14ac:dyDescent="0.25">
      <c r="A7" s="48" t="s">
        <v>723</v>
      </c>
      <c r="B7" s="48" t="s">
        <v>722</v>
      </c>
      <c r="C7" s="48" t="s">
        <v>737</v>
      </c>
      <c r="D7" s="48" t="s">
        <v>736</v>
      </c>
      <c r="E7" s="48">
        <v>10407321640.35391</v>
      </c>
      <c r="F7" s="48">
        <v>11131302981.479044</v>
      </c>
      <c r="G7" s="48">
        <v>11946843968.962831</v>
      </c>
      <c r="H7" s="48">
        <v>12680220415.260138</v>
      </c>
      <c r="I7" s="48">
        <v>13842621612.173286</v>
      </c>
      <c r="J7" s="48">
        <v>14866816736.920338</v>
      </c>
      <c r="K7" s="48">
        <v>15837474342.612017</v>
      </c>
      <c r="L7" s="48">
        <v>14430648806.726707</v>
      </c>
      <c r="M7" s="48">
        <v>14884699923.350948</v>
      </c>
      <c r="N7" s="48">
        <v>16887028427.893515</v>
      </c>
      <c r="O7" s="48">
        <v>23511477699.803955</v>
      </c>
      <c r="P7" s="48">
        <v>20838908163.478195</v>
      </c>
      <c r="Q7" s="48">
        <v>25272340677.87188</v>
      </c>
      <c r="R7" s="48">
        <v>31282962685.668205</v>
      </c>
      <c r="S7" s="48">
        <v>44227412162.105843</v>
      </c>
      <c r="T7" s="48">
        <v>51459772973.114586</v>
      </c>
      <c r="U7" s="48">
        <v>62147555473.805908</v>
      </c>
      <c r="V7" s="48">
        <v>65334104528.29335</v>
      </c>
      <c r="W7" s="48">
        <v>71220525032.834274</v>
      </c>
      <c r="X7" s="48">
        <v>88654314397.809296</v>
      </c>
      <c r="Y7" s="48">
        <v>112064063500.9516</v>
      </c>
      <c r="Z7" s="48">
        <v>211065184009.67709</v>
      </c>
      <c r="AA7" s="48">
        <v>187218448133.39954</v>
      </c>
      <c r="AB7" s="48">
        <v>138155586596.23721</v>
      </c>
      <c r="AC7" s="48">
        <v>114296077828.17981</v>
      </c>
      <c r="AD7" s="48">
        <v>116541346400.57365</v>
      </c>
      <c r="AE7" s="48">
        <v>107528972026.10324</v>
      </c>
      <c r="AF7" s="48">
        <v>110354025260.94592</v>
      </c>
      <c r="AG7" s="48">
        <v>108975317103.85283</v>
      </c>
      <c r="AH7" s="48">
        <v>101798537787.4193</v>
      </c>
      <c r="AI7" s="48">
        <v>121837737280.17686</v>
      </c>
      <c r="AJ7" s="48">
        <v>117491402473.34955</v>
      </c>
      <c r="AK7" s="48">
        <v>118316836021.12799</v>
      </c>
      <c r="AL7" s="48">
        <v>97186773683.65593</v>
      </c>
      <c r="AM7" s="48">
        <v>85693055813.760239</v>
      </c>
      <c r="AN7" s="48">
        <v>107403017953.85313</v>
      </c>
      <c r="AO7" s="48">
        <v>119043576285.76686</v>
      </c>
      <c r="AP7" s="48">
        <v>119983265523.3799</v>
      </c>
      <c r="AQ7" s="48">
        <v>122621303104.93214</v>
      </c>
      <c r="AR7" s="48">
        <v>130198655013.55104</v>
      </c>
      <c r="AS7" s="48">
        <v>134150161633.26236</v>
      </c>
      <c r="AT7" s="48">
        <v>141862545777.6619</v>
      </c>
      <c r="AU7" s="48">
        <v>170531894804.46829</v>
      </c>
      <c r="AV7" s="48">
        <v>197384166042.6142</v>
      </c>
      <c r="AW7" s="48">
        <v>245856459111.75192</v>
      </c>
      <c r="AX7" s="48">
        <v>302110792974.06775</v>
      </c>
      <c r="AY7" s="48">
        <v>384336309536.00403</v>
      </c>
      <c r="AZ7" s="48">
        <v>451866076568.11377</v>
      </c>
      <c r="BA7" s="48">
        <v>553031246170.03027</v>
      </c>
      <c r="BB7" s="48">
        <v>492545833170.88947</v>
      </c>
      <c r="BC7" s="48">
        <v>580217267150.15393</v>
      </c>
      <c r="BD7" s="48">
        <v>658428249866.88428</v>
      </c>
      <c r="BE7" s="48">
        <v>716935231751.0708</v>
      </c>
      <c r="BF7" s="48">
        <v>807818949699.14087</v>
      </c>
      <c r="BG7" s="48">
        <v>846943079513.47241</v>
      </c>
      <c r="BH7" s="48">
        <v>757492080699.64758</v>
      </c>
      <c r="BI7" s="48">
        <v>687484728475.5863</v>
      </c>
      <c r="BJ7" s="48">
        <v>680989095100.7804</v>
      </c>
      <c r="BK7" s="48">
        <v>738131279381.97241</v>
      </c>
      <c r="BL7" s="48">
        <v>792078923887.67175</v>
      </c>
      <c r="BM7" s="53">
        <f t="shared" si="0"/>
        <v>786584975143.58191</v>
      </c>
      <c r="BO7" s="53">
        <v>786584975143.58191</v>
      </c>
      <c r="BP7" s="62">
        <f t="shared" si="1"/>
        <v>786584.97514358186</v>
      </c>
      <c r="BQ7" s="48" t="e">
        <f>VLOOKUP(B7,Classif!C:E,3,0)</f>
        <v>#N/A</v>
      </c>
      <c r="BR7" s="48" t="str">
        <f t="shared" si="2"/>
        <v>Africa Western and Central</v>
      </c>
    </row>
    <row r="8" spans="1:70" x14ac:dyDescent="0.25">
      <c r="A8" s="48" t="s">
        <v>94</v>
      </c>
      <c r="B8" s="48" t="s">
        <v>518</v>
      </c>
      <c r="C8" s="48" t="s">
        <v>737</v>
      </c>
      <c r="D8" s="48" t="s">
        <v>736</v>
      </c>
      <c r="Y8" s="48">
        <v>5934073603.5484943</v>
      </c>
      <c r="Z8" s="48">
        <v>5553824463.8227425</v>
      </c>
      <c r="AA8" s="48">
        <v>5553824463.8227425</v>
      </c>
      <c r="AB8" s="48">
        <v>5787823808.695652</v>
      </c>
      <c r="AC8" s="48">
        <v>6135166254.2408028</v>
      </c>
      <c r="AD8" s="48">
        <v>7558613007.906354</v>
      </c>
      <c r="AE8" s="48">
        <v>7076793822.602006</v>
      </c>
      <c r="AF8" s="48">
        <v>8089279284.7224073</v>
      </c>
      <c r="AG8" s="48">
        <v>8775116269.167223</v>
      </c>
      <c r="AH8" s="48">
        <v>10207922517.183947</v>
      </c>
      <c r="AI8" s="48">
        <v>11236275842.735785</v>
      </c>
      <c r="AM8" s="48">
        <v>3390500000</v>
      </c>
      <c r="AN8" s="48">
        <v>5561222222.2222223</v>
      </c>
      <c r="AO8" s="48">
        <v>7526963963.9639635</v>
      </c>
      <c r="AP8" s="48">
        <v>7649716157.2052402</v>
      </c>
      <c r="AQ8" s="48">
        <v>6506619144.6028519</v>
      </c>
      <c r="AR8" s="48">
        <v>6152936539.2195501</v>
      </c>
      <c r="AS8" s="48">
        <v>9129634978.3377323</v>
      </c>
      <c r="AT8" s="48">
        <v>8936063723.2012119</v>
      </c>
      <c r="AU8" s="48">
        <v>15285594828.417973</v>
      </c>
      <c r="AV8" s="48">
        <v>17812705294.325008</v>
      </c>
      <c r="AW8" s="48">
        <v>23552052407.548832</v>
      </c>
      <c r="AX8" s="48">
        <v>36970918699.252289</v>
      </c>
      <c r="AY8" s="48">
        <v>52381006892.03801</v>
      </c>
      <c r="AZ8" s="48">
        <v>65266452081.385963</v>
      </c>
      <c r="BA8" s="48">
        <v>88538611205.143311</v>
      </c>
      <c r="BB8" s="48">
        <v>70307163678.238007</v>
      </c>
      <c r="BC8" s="48">
        <v>83799496611.200394</v>
      </c>
      <c r="BD8" s="48">
        <v>111789686464.4413</v>
      </c>
      <c r="BE8" s="48">
        <v>128052853643.10555</v>
      </c>
      <c r="BF8" s="48">
        <v>136709862831.19368</v>
      </c>
      <c r="BG8" s="48">
        <v>145712200312.50507</v>
      </c>
      <c r="BH8" s="48">
        <v>116193649124.15137</v>
      </c>
      <c r="BI8" s="48">
        <v>101123851090.45537</v>
      </c>
      <c r="BJ8" s="48">
        <v>122123822333.5905</v>
      </c>
      <c r="BK8" s="48">
        <v>101353230784.59373</v>
      </c>
      <c r="BL8" s="48">
        <v>89417190341.253281</v>
      </c>
      <c r="BM8" s="53">
        <f t="shared" si="0"/>
        <v>62306913444.291733</v>
      </c>
      <c r="BO8" s="53">
        <v>62306913444.291733</v>
      </c>
      <c r="BP8" s="62">
        <f t="shared" si="1"/>
        <v>62306.913444291735</v>
      </c>
      <c r="BQ8" s="48" t="str">
        <f>VLOOKUP(B8,Classif!C:E,3,0)</f>
        <v>LMC</v>
      </c>
      <c r="BR8" s="48" t="str">
        <f t="shared" si="2"/>
        <v>Angola</v>
      </c>
    </row>
    <row r="9" spans="1:70" x14ac:dyDescent="0.25">
      <c r="A9" s="48" t="s">
        <v>272</v>
      </c>
      <c r="B9" s="48" t="s">
        <v>517</v>
      </c>
      <c r="C9" s="48" t="s">
        <v>737</v>
      </c>
      <c r="D9" s="48" t="s">
        <v>736</v>
      </c>
      <c r="AC9" s="48">
        <v>1857338011.8548822</v>
      </c>
      <c r="AD9" s="48">
        <v>1897050133.4201543</v>
      </c>
      <c r="AE9" s="48">
        <v>2097326250</v>
      </c>
      <c r="AF9" s="48">
        <v>2080796249.9999998</v>
      </c>
      <c r="AG9" s="48">
        <v>2051236250</v>
      </c>
      <c r="AH9" s="48">
        <v>2253090000</v>
      </c>
      <c r="AI9" s="48">
        <v>2028553750</v>
      </c>
      <c r="AJ9" s="48">
        <v>1099559027.7777777</v>
      </c>
      <c r="AK9" s="48">
        <v>652174990.83730388</v>
      </c>
      <c r="AL9" s="48">
        <v>1185315468.4629517</v>
      </c>
      <c r="AM9" s="48">
        <v>1880951520.3971961</v>
      </c>
      <c r="AN9" s="48">
        <v>2392764853.4210739</v>
      </c>
      <c r="AO9" s="48">
        <v>3199642579.9697413</v>
      </c>
      <c r="AP9" s="48">
        <v>2258515610.0886164</v>
      </c>
      <c r="AQ9" s="48">
        <v>2545967253.2415981</v>
      </c>
      <c r="AR9" s="48">
        <v>3212119044.1708908</v>
      </c>
      <c r="AS9" s="48">
        <v>3480355188.6006331</v>
      </c>
      <c r="AT9" s="48">
        <v>3922099470.9731312</v>
      </c>
      <c r="AU9" s="48">
        <v>4348070165.192606</v>
      </c>
      <c r="AV9" s="48">
        <v>5611492282.8658171</v>
      </c>
      <c r="AW9" s="48">
        <v>7184681398.5697956</v>
      </c>
      <c r="AX9" s="48">
        <v>8052075642.1078138</v>
      </c>
      <c r="AY9" s="48">
        <v>8896073938.3140659</v>
      </c>
      <c r="AZ9" s="48">
        <v>10677321490.380735</v>
      </c>
      <c r="BA9" s="48">
        <v>12881354103.839819</v>
      </c>
      <c r="BB9" s="48">
        <v>12044223352.541271</v>
      </c>
      <c r="BC9" s="48">
        <v>11926928505.523073</v>
      </c>
      <c r="BD9" s="48">
        <v>12890765324.225588</v>
      </c>
      <c r="BE9" s="48">
        <v>12319830252.476793</v>
      </c>
      <c r="BF9" s="48">
        <v>12776217194.792807</v>
      </c>
      <c r="BG9" s="48">
        <v>13228144008.342813</v>
      </c>
      <c r="BH9" s="48">
        <v>11386846319.15892</v>
      </c>
      <c r="BI9" s="48">
        <v>11861200797.47065</v>
      </c>
      <c r="BJ9" s="48">
        <v>13019693450.881613</v>
      </c>
      <c r="BK9" s="48">
        <v>15147020535.386873</v>
      </c>
      <c r="BL9" s="48">
        <v>15286612572.689501</v>
      </c>
      <c r="BM9" s="53">
        <f t="shared" si="0"/>
        <v>14799615097.100782</v>
      </c>
      <c r="BO9" s="53">
        <v>14799615097.100782</v>
      </c>
      <c r="BP9" s="62">
        <f t="shared" si="1"/>
        <v>14799.615097100783</v>
      </c>
      <c r="BQ9" s="48" t="str">
        <f>VLOOKUP(B9,Classif!C:E,3,0)</f>
        <v>UMC</v>
      </c>
      <c r="BR9" s="48" t="str">
        <f t="shared" si="2"/>
        <v>Albania</v>
      </c>
    </row>
    <row r="10" spans="1:70" x14ac:dyDescent="0.25">
      <c r="A10" s="48" t="s">
        <v>615</v>
      </c>
      <c r="B10" s="48" t="s">
        <v>616</v>
      </c>
      <c r="C10" s="48" t="s">
        <v>737</v>
      </c>
      <c r="D10" s="48" t="s">
        <v>736</v>
      </c>
      <c r="O10" s="48">
        <v>78619206.08509627</v>
      </c>
      <c r="P10" s="48">
        <v>89409820.359281436</v>
      </c>
      <c r="Q10" s="48">
        <v>113408231.94408491</v>
      </c>
      <c r="R10" s="48">
        <v>150820102.79840091</v>
      </c>
      <c r="S10" s="48">
        <v>186558696.27920392</v>
      </c>
      <c r="T10" s="48">
        <v>220127246.37681162</v>
      </c>
      <c r="U10" s="48">
        <v>227281024.6207411</v>
      </c>
      <c r="V10" s="48">
        <v>254020153.34063527</v>
      </c>
      <c r="W10" s="48">
        <v>308008897.56944448</v>
      </c>
      <c r="X10" s="48">
        <v>411578334.15964305</v>
      </c>
      <c r="Y10" s="48">
        <v>446416105.82501739</v>
      </c>
      <c r="Z10" s="48">
        <v>388958731.30293751</v>
      </c>
      <c r="AA10" s="48">
        <v>375895956.38346207</v>
      </c>
      <c r="AB10" s="48">
        <v>327861832.94663572</v>
      </c>
      <c r="AC10" s="48">
        <v>330070689.29828197</v>
      </c>
      <c r="AD10" s="48">
        <v>346737964.77495104</v>
      </c>
      <c r="AE10" s="48">
        <v>482000594.03587979</v>
      </c>
      <c r="AF10" s="48">
        <v>611316399.40708804</v>
      </c>
      <c r="AG10" s="48">
        <v>721425939.15154982</v>
      </c>
      <c r="AH10" s="48">
        <v>795449332.39634573</v>
      </c>
      <c r="AI10" s="48">
        <v>1029048481.8805093</v>
      </c>
      <c r="AJ10" s="48">
        <v>1106928582.866293</v>
      </c>
      <c r="AK10" s="48">
        <v>1210013651.8771331</v>
      </c>
      <c r="AL10" s="48">
        <v>1007025755.0006536</v>
      </c>
      <c r="AM10" s="48">
        <v>1017549124.332381</v>
      </c>
      <c r="AN10" s="48">
        <v>1178738991.1929545</v>
      </c>
      <c r="AO10" s="48">
        <v>1223945356.6268225</v>
      </c>
      <c r="AP10" s="48">
        <v>1180597272.7272727</v>
      </c>
      <c r="AQ10" s="48">
        <v>1211932397.8171289</v>
      </c>
      <c r="AR10" s="48">
        <v>1239876305.135308</v>
      </c>
      <c r="AS10" s="48">
        <v>1429049198.4521837</v>
      </c>
      <c r="AT10" s="48">
        <v>1546926174.4966445</v>
      </c>
      <c r="AU10" s="48">
        <v>1755910031.9969885</v>
      </c>
      <c r="AV10" s="48">
        <v>2361726862.3024826</v>
      </c>
      <c r="AW10" s="48">
        <v>2894921777.9985099</v>
      </c>
      <c r="AX10" s="48">
        <v>3159905484.3924885</v>
      </c>
      <c r="AY10" s="48">
        <v>3456442102.6220045</v>
      </c>
      <c r="AZ10" s="48">
        <v>3952600602.24473</v>
      </c>
      <c r="BA10" s="48">
        <v>4085630584.444119</v>
      </c>
      <c r="BB10" s="48">
        <v>3674409558.2106142</v>
      </c>
      <c r="BC10" s="48">
        <v>3449966856.6883206</v>
      </c>
      <c r="BD10" s="48">
        <v>3629203786.1915364</v>
      </c>
      <c r="BE10" s="48">
        <v>3188808942.5671334</v>
      </c>
      <c r="BF10" s="48">
        <v>3193704343.2062693</v>
      </c>
      <c r="BG10" s="48">
        <v>3271808157.300385</v>
      </c>
      <c r="BH10" s="48">
        <v>2789870187.5069346</v>
      </c>
      <c r="BI10" s="48">
        <v>2896679211.8662829</v>
      </c>
      <c r="BJ10" s="48">
        <v>3000180750.1129689</v>
      </c>
      <c r="BK10" s="48">
        <v>3218316013.2262635</v>
      </c>
      <c r="BL10" s="48">
        <v>3155065487.5181909</v>
      </c>
      <c r="BM10" s="53">
        <f t="shared" si="0"/>
        <v>3095434749.8040972</v>
      </c>
      <c r="BO10" s="53"/>
      <c r="BP10" s="62">
        <f t="shared" si="1"/>
        <v>0</v>
      </c>
      <c r="BQ10" s="48" t="str">
        <f>VLOOKUP(B10,Classif!C:E,3,0)</f>
        <v>HIC</v>
      </c>
      <c r="BR10" s="48" t="str">
        <f t="shared" si="2"/>
        <v>Andorra</v>
      </c>
    </row>
    <row r="11" spans="1:70" x14ac:dyDescent="0.25">
      <c r="A11" s="48" t="s">
        <v>721</v>
      </c>
      <c r="B11" s="48" t="s">
        <v>720</v>
      </c>
      <c r="C11" s="48" t="s">
        <v>737</v>
      </c>
      <c r="D11" s="48" t="s">
        <v>736</v>
      </c>
      <c r="M11" s="48">
        <v>35414383869.773392</v>
      </c>
      <c r="N11" s="48">
        <v>38885217056.325317</v>
      </c>
      <c r="O11" s="48">
        <v>43787656107.926613</v>
      </c>
      <c r="P11" s="48">
        <v>50670121241.775116</v>
      </c>
      <c r="Q11" s="48">
        <v>60438068655.762894</v>
      </c>
      <c r="R11" s="48">
        <v>76481119525.130493</v>
      </c>
      <c r="S11" s="48">
        <v>144591426244.58667</v>
      </c>
      <c r="T11" s="48">
        <v>160172986710.00034</v>
      </c>
      <c r="U11" s="48">
        <v>198993154181.74039</v>
      </c>
      <c r="V11" s="48">
        <v>229146769771.67902</v>
      </c>
      <c r="W11" s="48">
        <v>251632435246.66846</v>
      </c>
      <c r="X11" s="48">
        <v>340540511157.63324</v>
      </c>
      <c r="Y11" s="48">
        <v>460788305454.4245</v>
      </c>
      <c r="Z11" s="48">
        <v>475354082441.33868</v>
      </c>
      <c r="AA11" s="48">
        <v>446303867545.64941</v>
      </c>
      <c r="AB11" s="48">
        <v>419648589604.02631</v>
      </c>
      <c r="AC11" s="48">
        <v>425664869894.73114</v>
      </c>
      <c r="AD11" s="48">
        <v>421336933130.11469</v>
      </c>
      <c r="AE11" s="48">
        <v>402271761630.72711</v>
      </c>
      <c r="AF11" s="48">
        <v>428929959913.83276</v>
      </c>
      <c r="AG11" s="48">
        <v>421921035099.97003</v>
      </c>
      <c r="AH11" s="48">
        <v>442427853636.31317</v>
      </c>
      <c r="AI11" s="48">
        <v>612510585129.37512</v>
      </c>
      <c r="AJ11" s="48">
        <v>424942558315.94971</v>
      </c>
      <c r="AK11" s="48">
        <v>454937745274.11072</v>
      </c>
      <c r="AL11" s="48">
        <v>460570426782.01923</v>
      </c>
      <c r="AM11" s="48">
        <v>473718020193.89587</v>
      </c>
      <c r="AN11" s="48">
        <v>517585694076.31531</v>
      </c>
      <c r="AO11" s="48">
        <v>567523288775.4967</v>
      </c>
      <c r="AP11" s="48">
        <v>611572509024.02429</v>
      </c>
      <c r="AQ11" s="48">
        <v>590398481811.83887</v>
      </c>
      <c r="AR11" s="48">
        <v>656994445995.67249</v>
      </c>
      <c r="AS11" s="48">
        <v>756206410883.04712</v>
      </c>
      <c r="AT11" s="48">
        <v>731690721592.83398</v>
      </c>
      <c r="AU11" s="48">
        <v>732197408473.79297</v>
      </c>
      <c r="AV11" s="48">
        <v>811817119855.91467</v>
      </c>
      <c r="AW11" s="48">
        <v>965110763304.80139</v>
      </c>
      <c r="AX11" s="48">
        <v>1186138212643.3503</v>
      </c>
      <c r="AY11" s="48">
        <v>1405914768589.1748</v>
      </c>
      <c r="AZ11" s="48">
        <v>1639464200014.7471</v>
      </c>
      <c r="BA11" s="48">
        <v>2081037477797.2842</v>
      </c>
      <c r="BB11" s="48">
        <v>1795731689310.0874</v>
      </c>
      <c r="BC11" s="48">
        <v>2111125616635.6709</v>
      </c>
      <c r="BD11" s="48">
        <v>2494923345274.9063</v>
      </c>
      <c r="BE11" s="48">
        <v>2769083177301.9619</v>
      </c>
      <c r="BF11" s="48">
        <v>2849688199794.2661</v>
      </c>
      <c r="BG11" s="48">
        <v>2884648185179.8691</v>
      </c>
      <c r="BH11" s="48">
        <v>2513208408401.3423</v>
      </c>
      <c r="BI11" s="48">
        <v>2461967082628.8525</v>
      </c>
      <c r="BJ11" s="48">
        <v>2511064813464.1426</v>
      </c>
      <c r="BK11" s="48">
        <v>2758001019806.7173</v>
      </c>
      <c r="BL11" s="48">
        <v>2811182227470.8555</v>
      </c>
      <c r="BM11" s="53">
        <f t="shared" si="0"/>
        <v>2530185792347.0415</v>
      </c>
      <c r="BO11" s="53">
        <v>2530185792347.0415</v>
      </c>
      <c r="BP11" s="62">
        <f t="shared" si="1"/>
        <v>2530185.7923470414</v>
      </c>
      <c r="BQ11" s="48" t="e">
        <f>VLOOKUP(B11,Classif!C:E,3,0)</f>
        <v>#N/A</v>
      </c>
      <c r="BR11" s="48" t="str">
        <f t="shared" si="2"/>
        <v>Arab World</v>
      </c>
    </row>
    <row r="12" spans="1:70" x14ac:dyDescent="0.25">
      <c r="A12" s="48" t="s">
        <v>151</v>
      </c>
      <c r="B12" s="48" t="s">
        <v>516</v>
      </c>
      <c r="C12" s="48" t="s">
        <v>737</v>
      </c>
      <c r="D12" s="48" t="s">
        <v>736</v>
      </c>
      <c r="T12" s="48">
        <v>14720672506.500391</v>
      </c>
      <c r="U12" s="48">
        <v>19213022691.052593</v>
      </c>
      <c r="V12" s="48">
        <v>24871775164.604309</v>
      </c>
      <c r="W12" s="48">
        <v>23775831783.426327</v>
      </c>
      <c r="X12" s="48">
        <v>31225463217.758209</v>
      </c>
      <c r="Y12" s="48">
        <v>43598748449.047852</v>
      </c>
      <c r="Z12" s="48">
        <v>49333424135.113052</v>
      </c>
      <c r="AA12" s="48">
        <v>46622718605.284668</v>
      </c>
      <c r="AB12" s="48">
        <v>42803323345.137566</v>
      </c>
      <c r="AC12" s="48">
        <v>41807954235.903023</v>
      </c>
      <c r="AD12" s="48">
        <v>40603650231.54454</v>
      </c>
      <c r="AE12" s="48">
        <v>33943612094.797058</v>
      </c>
      <c r="AF12" s="48">
        <v>36384908744.211388</v>
      </c>
      <c r="AG12" s="48">
        <v>36275674203.214386</v>
      </c>
      <c r="AH12" s="48">
        <v>41464995913.919914</v>
      </c>
      <c r="AI12" s="48">
        <v>50701443748.29747</v>
      </c>
      <c r="AJ12" s="48">
        <v>51552165622.446205</v>
      </c>
      <c r="AK12" s="48">
        <v>54239171887.769005</v>
      </c>
      <c r="AL12" s="48">
        <v>55625170253.336967</v>
      </c>
      <c r="AM12" s="48">
        <v>59305093979.84201</v>
      </c>
      <c r="AN12" s="48">
        <v>65743666575.864891</v>
      </c>
      <c r="AO12" s="48">
        <v>73571233996.186325</v>
      </c>
      <c r="AP12" s="48">
        <v>78839008444.565521</v>
      </c>
      <c r="AQ12" s="48">
        <v>75674336283.185837</v>
      </c>
      <c r="AR12" s="48">
        <v>84445473110.959839</v>
      </c>
      <c r="AS12" s="48">
        <v>104337372362.15112</v>
      </c>
      <c r="AT12" s="48">
        <v>103311640571.81757</v>
      </c>
      <c r="AU12" s="48">
        <v>109816201497.61743</v>
      </c>
      <c r="AV12" s="48">
        <v>124346358066.71205</v>
      </c>
      <c r="AW12" s="48">
        <v>147824370319.94556</v>
      </c>
      <c r="AX12" s="48">
        <v>180617467964.60178</v>
      </c>
      <c r="AY12" s="48">
        <v>222116541865.21445</v>
      </c>
      <c r="AZ12" s="48">
        <v>257916133424.09802</v>
      </c>
      <c r="BA12" s="48">
        <v>315474615738.59772</v>
      </c>
      <c r="BB12" s="48">
        <v>253547358747.44727</v>
      </c>
      <c r="BC12" s="48">
        <v>289787338325.39142</v>
      </c>
      <c r="BD12" s="48">
        <v>350666031313.81891</v>
      </c>
      <c r="BE12" s="48">
        <v>374590605854.32269</v>
      </c>
      <c r="BF12" s="48">
        <v>390107556160.6535</v>
      </c>
      <c r="BG12" s="48">
        <v>403137100068.07355</v>
      </c>
      <c r="BH12" s="48">
        <v>358135057862.49152</v>
      </c>
      <c r="BI12" s="48">
        <v>357045064669.84344</v>
      </c>
      <c r="BJ12" s="48">
        <v>385605506848.19604</v>
      </c>
      <c r="BK12" s="48">
        <v>422215043594.28186</v>
      </c>
      <c r="BL12" s="48">
        <v>421142267937.37238</v>
      </c>
      <c r="BM12" s="53">
        <f t="shared" si="0"/>
        <v>413182679073.35602</v>
      </c>
      <c r="BO12" s="53"/>
      <c r="BP12" s="62">
        <f t="shared" si="1"/>
        <v>0</v>
      </c>
      <c r="BQ12" s="48" t="str">
        <f>VLOOKUP(B12,Classif!C:E,3,0)</f>
        <v>HIC</v>
      </c>
      <c r="BR12" s="48" t="str">
        <f t="shared" si="2"/>
        <v>United Arab Emirates</v>
      </c>
    </row>
    <row r="13" spans="1:70" x14ac:dyDescent="0.25">
      <c r="A13" s="48" t="s">
        <v>218</v>
      </c>
      <c r="B13" s="48" t="s">
        <v>515</v>
      </c>
      <c r="C13" s="48" t="s">
        <v>737</v>
      </c>
      <c r="D13" s="48" t="s">
        <v>736</v>
      </c>
      <c r="G13" s="48">
        <v>24450604877.608116</v>
      </c>
      <c r="H13" s="48">
        <v>18272123664.471519</v>
      </c>
      <c r="I13" s="48">
        <v>25605249381.759708</v>
      </c>
      <c r="J13" s="48">
        <v>28344705966.638908</v>
      </c>
      <c r="K13" s="48">
        <v>28630474727.90226</v>
      </c>
      <c r="L13" s="48">
        <v>24256667553.25692</v>
      </c>
      <c r="M13" s="48">
        <v>26436857247.498184</v>
      </c>
      <c r="N13" s="48">
        <v>31256284543.615479</v>
      </c>
      <c r="O13" s="48">
        <v>31584210365.544651</v>
      </c>
      <c r="P13" s="48">
        <v>33293199095.488117</v>
      </c>
      <c r="Q13" s="48">
        <v>34733000536.286209</v>
      </c>
      <c r="R13" s="48">
        <v>52544000116.903732</v>
      </c>
      <c r="S13" s="48">
        <v>72436777342.455414</v>
      </c>
      <c r="T13" s="48">
        <v>52438647921.9226</v>
      </c>
      <c r="U13" s="48">
        <v>51169499890.772217</v>
      </c>
      <c r="V13" s="48">
        <v>56781000100.944824</v>
      </c>
      <c r="W13" s="48">
        <v>58082870156.263428</v>
      </c>
      <c r="X13" s="48">
        <v>69252328953.37886</v>
      </c>
      <c r="Y13" s="48">
        <v>76961923741.947861</v>
      </c>
      <c r="Z13" s="48">
        <v>78676842366.421326</v>
      </c>
      <c r="AA13" s="48">
        <v>84307486836.724014</v>
      </c>
      <c r="AB13" s="48">
        <v>103979106777.91101</v>
      </c>
      <c r="AC13" s="48">
        <v>79092001998.032043</v>
      </c>
      <c r="AD13" s="48">
        <v>88416668900.259598</v>
      </c>
      <c r="AE13" s="48">
        <v>110934442762.69357</v>
      </c>
      <c r="AF13" s="48">
        <v>111106191358.19745</v>
      </c>
      <c r="AG13" s="48">
        <v>126206817196.09116</v>
      </c>
      <c r="AH13" s="48">
        <v>76636898036.471176</v>
      </c>
      <c r="AI13" s="48">
        <v>141352368714.69131</v>
      </c>
      <c r="AJ13" s="48">
        <v>189719984268.48453</v>
      </c>
      <c r="AK13" s="48">
        <v>228788617201.69592</v>
      </c>
      <c r="AL13" s="48">
        <v>236741715015.01501</v>
      </c>
      <c r="AM13" s="48">
        <v>257440000000</v>
      </c>
      <c r="AN13" s="48">
        <v>258031750000</v>
      </c>
      <c r="AO13" s="48">
        <v>272149750000</v>
      </c>
      <c r="AP13" s="48">
        <v>292859000000</v>
      </c>
      <c r="AQ13" s="48">
        <v>298948250000</v>
      </c>
      <c r="AR13" s="48">
        <v>283523000000</v>
      </c>
      <c r="AS13" s="48">
        <v>284203750000</v>
      </c>
      <c r="AT13" s="48">
        <v>268696750000</v>
      </c>
      <c r="AU13" s="48">
        <v>97724004251.860199</v>
      </c>
      <c r="AV13" s="48">
        <v>127586973492.17664</v>
      </c>
      <c r="AW13" s="48">
        <v>164657930452.78662</v>
      </c>
      <c r="AX13" s="48">
        <v>198737095012.28165</v>
      </c>
      <c r="AY13" s="48">
        <v>232557260817.30771</v>
      </c>
      <c r="AZ13" s="48">
        <v>287530508430.56799</v>
      </c>
      <c r="BA13" s="48">
        <v>361558037110.41925</v>
      </c>
      <c r="BB13" s="48">
        <v>332976484577.6189</v>
      </c>
      <c r="BC13" s="48">
        <v>423627422092.48969</v>
      </c>
      <c r="BD13" s="48">
        <v>530163281574.65753</v>
      </c>
      <c r="BE13" s="48">
        <v>545982375701.12799</v>
      </c>
      <c r="BF13" s="48">
        <v>552025140252.24634</v>
      </c>
      <c r="BG13" s="48">
        <v>526319673731.63831</v>
      </c>
      <c r="BH13" s="48">
        <v>594749285413.2124</v>
      </c>
      <c r="BI13" s="48">
        <v>557531376217.96692</v>
      </c>
      <c r="BJ13" s="48">
        <v>643628665302.15491</v>
      </c>
      <c r="BK13" s="48">
        <v>517626700412.88489</v>
      </c>
      <c r="BL13" s="48">
        <v>445445177459.45306</v>
      </c>
      <c r="BM13" s="53">
        <f t="shared" si="0"/>
        <v>383066977653.56006</v>
      </c>
      <c r="BO13" s="53">
        <v>383066977653.56006</v>
      </c>
      <c r="BP13" s="62">
        <f t="shared" si="1"/>
        <v>383066.97765356005</v>
      </c>
      <c r="BQ13" s="48" t="str">
        <f>VLOOKUP(B13,Classif!C:E,3,0)</f>
        <v>UMC</v>
      </c>
      <c r="BR13" s="48" t="str">
        <f t="shared" si="2"/>
        <v>Argentina</v>
      </c>
    </row>
    <row r="14" spans="1:70" x14ac:dyDescent="0.25">
      <c r="A14" s="48" t="s">
        <v>135</v>
      </c>
      <c r="B14" s="48" t="s">
        <v>514</v>
      </c>
      <c r="C14" s="48" t="s">
        <v>737</v>
      </c>
      <c r="D14" s="48" t="s">
        <v>736</v>
      </c>
      <c r="AI14" s="48">
        <v>2256838857.6099715</v>
      </c>
      <c r="AJ14" s="48">
        <v>2069870129.8701298</v>
      </c>
      <c r="AK14" s="48">
        <v>1272835453.4263439</v>
      </c>
      <c r="AL14" s="48">
        <v>1201312829.2752385</v>
      </c>
      <c r="AM14" s="48">
        <v>1315158636.6755345</v>
      </c>
      <c r="AN14" s="48">
        <v>1468317435.2014842</v>
      </c>
      <c r="AO14" s="48">
        <v>1596968946.2370784</v>
      </c>
      <c r="AP14" s="48">
        <v>1639492444.7615163</v>
      </c>
      <c r="AQ14" s="48">
        <v>1893726437.2646184</v>
      </c>
      <c r="AR14" s="48">
        <v>1845482173.0273242</v>
      </c>
      <c r="AS14" s="48">
        <v>1911563668.8500648</v>
      </c>
      <c r="AT14" s="48">
        <v>2118467913.3787341</v>
      </c>
      <c r="AU14" s="48">
        <v>2376335048.399756</v>
      </c>
      <c r="AV14" s="48">
        <v>2807061008.6908445</v>
      </c>
      <c r="AW14" s="48">
        <v>3576615240.4161587</v>
      </c>
      <c r="AX14" s="48">
        <v>4900469950.0903349</v>
      </c>
      <c r="AY14" s="48">
        <v>6384451606.1420965</v>
      </c>
      <c r="AZ14" s="48">
        <v>9206301700.3961945</v>
      </c>
      <c r="BA14" s="48">
        <v>11662040713.875309</v>
      </c>
      <c r="BB14" s="48">
        <v>8647936747.9870396</v>
      </c>
      <c r="BC14" s="48">
        <v>9260284937.7978134</v>
      </c>
      <c r="BD14" s="48">
        <v>10142111334.496105</v>
      </c>
      <c r="BE14" s="48">
        <v>10619320048.585737</v>
      </c>
      <c r="BF14" s="48">
        <v>11121465767.406683</v>
      </c>
      <c r="BG14" s="48">
        <v>11609512939.75425</v>
      </c>
      <c r="BH14" s="48">
        <v>10553337672.987204</v>
      </c>
      <c r="BI14" s="48">
        <v>10546135160.030985</v>
      </c>
      <c r="BJ14" s="48">
        <v>11527458565.733419</v>
      </c>
      <c r="BK14" s="48">
        <v>12457941907.033281</v>
      </c>
      <c r="BL14" s="48">
        <v>13672802157.832392</v>
      </c>
      <c r="BM14" s="53">
        <f t="shared" si="0"/>
        <v>12645459213.523518</v>
      </c>
      <c r="BO14" s="53">
        <v>12645459213.523518</v>
      </c>
      <c r="BP14" s="62">
        <f t="shared" si="1"/>
        <v>12645.459213523518</v>
      </c>
      <c r="BQ14" s="48" t="str">
        <f>VLOOKUP(B14,Classif!C:E,3,0)</f>
        <v>UMC</v>
      </c>
      <c r="BR14" s="48" t="str">
        <f t="shared" si="2"/>
        <v>Armenia</v>
      </c>
    </row>
    <row r="15" spans="1:70" x14ac:dyDescent="0.25">
      <c r="A15" s="48" t="s">
        <v>619</v>
      </c>
      <c r="B15" s="48" t="s">
        <v>620</v>
      </c>
      <c r="C15" s="48" t="s">
        <v>737</v>
      </c>
      <c r="D15" s="48" t="s">
        <v>736</v>
      </c>
      <c r="AU15" s="48">
        <v>512000000</v>
      </c>
      <c r="AV15" s="48">
        <v>524000000</v>
      </c>
      <c r="AW15" s="48">
        <v>509000000</v>
      </c>
      <c r="AX15" s="48">
        <v>500000000</v>
      </c>
      <c r="AY15" s="48">
        <v>493000000</v>
      </c>
      <c r="AZ15" s="48">
        <v>518000000</v>
      </c>
      <c r="BA15" s="48">
        <v>560000000</v>
      </c>
      <c r="BB15" s="48">
        <v>675000000</v>
      </c>
      <c r="BC15" s="48">
        <v>573000000</v>
      </c>
      <c r="BD15" s="48">
        <v>570000000</v>
      </c>
      <c r="BE15" s="48">
        <v>640000000</v>
      </c>
      <c r="BF15" s="48">
        <v>638000000</v>
      </c>
      <c r="BG15" s="48">
        <v>643000000</v>
      </c>
      <c r="BH15" s="48">
        <v>673000000</v>
      </c>
      <c r="BI15" s="48">
        <v>671000000</v>
      </c>
      <c r="BJ15" s="48">
        <v>612000000</v>
      </c>
      <c r="BK15" s="48">
        <v>641000000</v>
      </c>
      <c r="BL15" s="48">
        <v>638000000</v>
      </c>
      <c r="BM15" s="53">
        <f t="shared" si="0"/>
        <v>625941800</v>
      </c>
      <c r="BO15" s="53"/>
      <c r="BP15" s="62">
        <f t="shared" si="1"/>
        <v>0</v>
      </c>
      <c r="BQ15" s="48" t="str">
        <f>VLOOKUP(B15,Classif!C:E,3,0)</f>
        <v>UMC</v>
      </c>
      <c r="BR15" s="48" t="str">
        <f t="shared" si="2"/>
        <v>American Samoa</v>
      </c>
    </row>
    <row r="16" spans="1:70" x14ac:dyDescent="0.25">
      <c r="A16" s="48" t="s">
        <v>191</v>
      </c>
      <c r="B16" s="48" t="s">
        <v>614</v>
      </c>
      <c r="C16" s="48" t="s">
        <v>737</v>
      </c>
      <c r="D16" s="48" t="s">
        <v>736</v>
      </c>
      <c r="V16" s="48">
        <v>77496753.703703701</v>
      </c>
      <c r="W16" s="48">
        <v>87879341.481481478</v>
      </c>
      <c r="X16" s="48">
        <v>109079978.88888888</v>
      </c>
      <c r="Y16" s="48">
        <v>131431026.66666666</v>
      </c>
      <c r="Z16" s="48">
        <v>147841734.44444445</v>
      </c>
      <c r="AA16" s="48">
        <v>164369278.88888887</v>
      </c>
      <c r="AB16" s="48">
        <v>182144092.96296296</v>
      </c>
      <c r="AC16" s="48">
        <v>208372846.29629627</v>
      </c>
      <c r="AD16" s="48">
        <v>240923924.81481481</v>
      </c>
      <c r="AE16" s="48">
        <v>290440140.74074072</v>
      </c>
      <c r="AF16" s="48">
        <v>337174861.85185182</v>
      </c>
      <c r="AG16" s="48">
        <v>398637727.77777773</v>
      </c>
      <c r="AH16" s="48">
        <v>438794788.51851851</v>
      </c>
      <c r="AI16" s="48">
        <v>459470370.37037033</v>
      </c>
      <c r="AJ16" s="48">
        <v>481707407.4074074</v>
      </c>
      <c r="AK16" s="48">
        <v>499281481.48148143</v>
      </c>
      <c r="AL16" s="48">
        <v>535174074.07407403</v>
      </c>
      <c r="AM16" s="48">
        <v>589429629.62962961</v>
      </c>
      <c r="AN16" s="48">
        <v>577281481.48148143</v>
      </c>
      <c r="AO16" s="48">
        <v>633729629.62962961</v>
      </c>
      <c r="AP16" s="48">
        <v>680618518.51851845</v>
      </c>
      <c r="AQ16" s="48">
        <v>727859259.25925922</v>
      </c>
      <c r="AR16" s="48">
        <v>766199999.99999988</v>
      </c>
      <c r="AS16" s="48">
        <v>826370370.37037027</v>
      </c>
      <c r="AT16" s="48">
        <v>800481481.48148143</v>
      </c>
      <c r="AU16" s="48">
        <v>814381481.48148143</v>
      </c>
      <c r="AV16" s="48">
        <v>856396296.29629624</v>
      </c>
      <c r="AW16" s="48">
        <v>919729629.62962961</v>
      </c>
      <c r="AX16" s="48">
        <v>1022962962.9629629</v>
      </c>
      <c r="AY16" s="48">
        <v>1157662962.9629629</v>
      </c>
      <c r="AZ16" s="48">
        <v>1312759259.2592592</v>
      </c>
      <c r="BA16" s="48">
        <v>1370070370.3703704</v>
      </c>
      <c r="BB16" s="48">
        <v>1228329629.6296296</v>
      </c>
      <c r="BC16" s="48">
        <v>1148700000</v>
      </c>
      <c r="BD16" s="48">
        <v>1137637037.0370369</v>
      </c>
      <c r="BE16" s="48">
        <v>1199948148.1481481</v>
      </c>
      <c r="BF16" s="48">
        <v>1181448148.1481481</v>
      </c>
      <c r="BG16" s="48">
        <v>1249733333.3333333</v>
      </c>
      <c r="BH16" s="48">
        <v>1336692592.5925925</v>
      </c>
      <c r="BI16" s="48">
        <v>1436585185.1851852</v>
      </c>
      <c r="BJ16" s="48">
        <v>1467977777.7777777</v>
      </c>
      <c r="BK16" s="48">
        <v>1605351851.8518517</v>
      </c>
      <c r="BL16" s="48">
        <v>1661962962.9629629</v>
      </c>
      <c r="BM16" s="53">
        <f t="shared" si="0"/>
        <v>1415059259.2592592</v>
      </c>
      <c r="BO16" s="53">
        <v>1415059259.2592592</v>
      </c>
      <c r="BP16" s="62">
        <f t="shared" si="1"/>
        <v>1415.0592592592593</v>
      </c>
      <c r="BQ16" s="48" t="str">
        <f>VLOOKUP(B16,Classif!C:E,3,0)</f>
        <v>HIC</v>
      </c>
      <c r="BR16" s="48" t="str">
        <f t="shared" si="2"/>
        <v>Antigua and Barbuda</v>
      </c>
    </row>
    <row r="17" spans="1:70" x14ac:dyDescent="0.25">
      <c r="A17" s="48" t="s">
        <v>231</v>
      </c>
      <c r="B17" s="48" t="s">
        <v>513</v>
      </c>
      <c r="C17" s="48" t="s">
        <v>737</v>
      </c>
      <c r="D17" s="48" t="s">
        <v>736</v>
      </c>
      <c r="E17" s="48">
        <v>18577668271.922947</v>
      </c>
      <c r="F17" s="48">
        <v>19652816664.800091</v>
      </c>
      <c r="G17" s="48">
        <v>19892485160.712284</v>
      </c>
      <c r="H17" s="48">
        <v>21507447642.513157</v>
      </c>
      <c r="I17" s="48">
        <v>23764139321.312576</v>
      </c>
      <c r="J17" s="48">
        <v>25936835031.918468</v>
      </c>
      <c r="K17" s="48">
        <v>27268451114.346512</v>
      </c>
      <c r="L17" s="48">
        <v>30397580916.116024</v>
      </c>
      <c r="M17" s="48">
        <v>32665472057.341248</v>
      </c>
      <c r="N17" s="48">
        <v>36628961809.83313</v>
      </c>
      <c r="O17" s="48">
        <v>41271138985.328705</v>
      </c>
      <c r="P17" s="48">
        <v>45149512823.384476</v>
      </c>
      <c r="Q17" s="48">
        <v>51967289719.626167</v>
      </c>
      <c r="R17" s="48">
        <v>63737347853.939781</v>
      </c>
      <c r="S17" s="48">
        <v>88831245394.252029</v>
      </c>
      <c r="T17" s="48">
        <v>97171924074.832718</v>
      </c>
      <c r="U17" s="48">
        <v>104921215177.10828</v>
      </c>
      <c r="V17" s="48">
        <v>110201881165.40491</v>
      </c>
      <c r="W17" s="48">
        <v>118338596886.98398</v>
      </c>
      <c r="X17" s="48">
        <v>134712029989.77621</v>
      </c>
      <c r="Y17" s="48">
        <v>149776044568.24512</v>
      </c>
      <c r="Z17" s="48">
        <v>176642284918.147</v>
      </c>
      <c r="AA17" s="48">
        <v>193770274743.46243</v>
      </c>
      <c r="AB17" s="48">
        <v>177030416471.68927</v>
      </c>
      <c r="AC17" s="48">
        <v>193242166274.22568</v>
      </c>
      <c r="AD17" s="48">
        <v>180235483623.53302</v>
      </c>
      <c r="AE17" s="48">
        <v>182036933407.94629</v>
      </c>
      <c r="AF17" s="48">
        <v>189061672842.77396</v>
      </c>
      <c r="AG17" s="48">
        <v>235658469150.17462</v>
      </c>
      <c r="AH17" s="48">
        <v>299272046250.30536</v>
      </c>
      <c r="AI17" s="48">
        <v>310781069642.17004</v>
      </c>
      <c r="AJ17" s="48">
        <v>325315909269.28815</v>
      </c>
      <c r="AK17" s="48">
        <v>324884257479.04327</v>
      </c>
      <c r="AL17" s="48">
        <v>311549325463.74365</v>
      </c>
      <c r="AM17" s="48">
        <v>322213766862.67725</v>
      </c>
      <c r="AN17" s="48">
        <v>367216364716.36475</v>
      </c>
      <c r="AO17" s="48">
        <v>400302731411.22913</v>
      </c>
      <c r="AP17" s="48">
        <v>434568007512.91278</v>
      </c>
      <c r="AQ17" s="48">
        <v>398899138574.23865</v>
      </c>
      <c r="AR17" s="48">
        <v>388608221581.65179</v>
      </c>
      <c r="AS17" s="48">
        <v>415222633925.76776</v>
      </c>
      <c r="AT17" s="48">
        <v>378376086723.19415</v>
      </c>
      <c r="AU17" s="48">
        <v>394648911678.52655</v>
      </c>
      <c r="AV17" s="48">
        <v>466488060570.76294</v>
      </c>
      <c r="AW17" s="48">
        <v>612490396927.01672</v>
      </c>
      <c r="AX17" s="48">
        <v>693407758231.84485</v>
      </c>
      <c r="AY17" s="48">
        <v>746054207846.66077</v>
      </c>
      <c r="AZ17" s="48">
        <v>853099630996.30994</v>
      </c>
      <c r="BA17" s="48">
        <v>1053995523724.2615</v>
      </c>
      <c r="BB17" s="48">
        <v>927805183330.87903</v>
      </c>
      <c r="BC17" s="48">
        <v>1146138465603.8052</v>
      </c>
      <c r="BD17" s="48">
        <v>1396649906339.3474</v>
      </c>
      <c r="BE17" s="48">
        <v>1546151783872.9636</v>
      </c>
      <c r="BF17" s="48">
        <v>1576184467015.4919</v>
      </c>
      <c r="BG17" s="48">
        <v>1467483705131.7361</v>
      </c>
      <c r="BH17" s="48">
        <v>1351693984524.5029</v>
      </c>
      <c r="BI17" s="48">
        <v>1208846993739.9915</v>
      </c>
      <c r="BJ17" s="48">
        <v>1329188475752.3191</v>
      </c>
      <c r="BK17" s="48">
        <v>1432881172002.1704</v>
      </c>
      <c r="BL17" s="48">
        <v>1396567014733.2283</v>
      </c>
      <c r="BM17" s="53">
        <f t="shared" si="0"/>
        <v>1330900925056.978</v>
      </c>
      <c r="BO17" s="53">
        <v>1330900925056.978</v>
      </c>
      <c r="BP17" s="62">
        <f t="shared" si="1"/>
        <v>1330900.9250569781</v>
      </c>
      <c r="BQ17" s="48" t="str">
        <f>VLOOKUP(B17,Classif!C:E,3,0)</f>
        <v>HIC</v>
      </c>
      <c r="BR17" s="48" t="str">
        <f t="shared" si="2"/>
        <v>Australia</v>
      </c>
    </row>
    <row r="18" spans="1:70" x14ac:dyDescent="0.25">
      <c r="A18" s="48" t="s">
        <v>285</v>
      </c>
      <c r="B18" s="48" t="s">
        <v>512</v>
      </c>
      <c r="C18" s="48" t="s">
        <v>737</v>
      </c>
      <c r="D18" s="48" t="s">
        <v>736</v>
      </c>
      <c r="E18" s="48">
        <v>6592693841.1849499</v>
      </c>
      <c r="F18" s="48">
        <v>7311749633.3622875</v>
      </c>
      <c r="G18" s="48">
        <v>7756110210.1196642</v>
      </c>
      <c r="H18" s="48">
        <v>8374175257.7307529</v>
      </c>
      <c r="I18" s="48">
        <v>9169983885.7118511</v>
      </c>
      <c r="J18" s="48">
        <v>9994070615.8599701</v>
      </c>
      <c r="K18" s="48">
        <v>10887682273.101418</v>
      </c>
      <c r="L18" s="48">
        <v>11579431668.916473</v>
      </c>
      <c r="M18" s="48">
        <v>12440625312.868534</v>
      </c>
      <c r="N18" s="48">
        <v>13582798556.240419</v>
      </c>
      <c r="O18" s="48">
        <v>15373005557.025669</v>
      </c>
      <c r="P18" s="48">
        <v>17858486066.747437</v>
      </c>
      <c r="Q18" s="48">
        <v>22059612476.933151</v>
      </c>
      <c r="R18" s="48">
        <v>29515467706.795979</v>
      </c>
      <c r="S18" s="48">
        <v>35189299911.660774</v>
      </c>
      <c r="T18" s="48">
        <v>40059206763.056015</v>
      </c>
      <c r="U18" s="48">
        <v>42959976221.523354</v>
      </c>
      <c r="V18" s="48">
        <v>51545758887.686287</v>
      </c>
      <c r="W18" s="48">
        <v>62052259073.249321</v>
      </c>
      <c r="X18" s="48">
        <v>73937296963.458572</v>
      </c>
      <c r="Y18" s="48">
        <v>82058912997.234634</v>
      </c>
      <c r="Z18" s="48">
        <v>71034228443.062042</v>
      </c>
      <c r="AA18" s="48">
        <v>71275287569.573288</v>
      </c>
      <c r="AB18" s="48">
        <v>72121016546.652374</v>
      </c>
      <c r="AC18" s="48">
        <v>67985344886.871605</v>
      </c>
      <c r="AD18" s="48">
        <v>69386774408.08725</v>
      </c>
      <c r="AE18" s="48">
        <v>99036164939.161789</v>
      </c>
      <c r="AF18" s="48">
        <v>124168442533.73967</v>
      </c>
      <c r="AG18" s="48">
        <v>133339397080.12927</v>
      </c>
      <c r="AH18" s="48">
        <v>133105805512.22049</v>
      </c>
      <c r="AI18" s="48">
        <v>166463386179.35373</v>
      </c>
      <c r="AJ18" s="48">
        <v>173794177961.10782</v>
      </c>
      <c r="AK18" s="48">
        <v>195078126721.76309</v>
      </c>
      <c r="AL18" s="48">
        <v>190379720809.18018</v>
      </c>
      <c r="AM18" s="48">
        <v>203535242741.83835</v>
      </c>
      <c r="AN18" s="48">
        <v>241038283062.64502</v>
      </c>
      <c r="AO18" s="48">
        <v>237250948791.26593</v>
      </c>
      <c r="AP18" s="48">
        <v>212790348404.55518</v>
      </c>
      <c r="AQ18" s="48">
        <v>218259904401.95642</v>
      </c>
      <c r="AR18" s="48">
        <v>217185787342.85104</v>
      </c>
      <c r="AS18" s="48">
        <v>196799778883.36099</v>
      </c>
      <c r="AT18" s="48">
        <v>197337879194.63089</v>
      </c>
      <c r="AU18" s="48">
        <v>213377771503.85846</v>
      </c>
      <c r="AV18" s="48">
        <v>261695778781.03836</v>
      </c>
      <c r="AW18" s="48">
        <v>300904221504.84229</v>
      </c>
      <c r="AX18" s="48">
        <v>315974418604.65112</v>
      </c>
      <c r="AY18" s="48">
        <v>335998557270.10413</v>
      </c>
      <c r="AZ18" s="48">
        <v>388691445387.35284</v>
      </c>
      <c r="BA18" s="48">
        <v>430294287388.31116</v>
      </c>
      <c r="BB18" s="48">
        <v>400172297860.51678</v>
      </c>
      <c r="BC18" s="48">
        <v>391892746544.68994</v>
      </c>
      <c r="BD18" s="48">
        <v>431120310088.8197</v>
      </c>
      <c r="BE18" s="48">
        <v>409425234155.26318</v>
      </c>
      <c r="BF18" s="48">
        <v>430068712971.86731</v>
      </c>
      <c r="BG18" s="48">
        <v>441996131736.50793</v>
      </c>
      <c r="BH18" s="48">
        <v>381817565893.57379</v>
      </c>
      <c r="BI18" s="48">
        <v>395568644341.0376</v>
      </c>
      <c r="BJ18" s="48">
        <v>416207272209.53796</v>
      </c>
      <c r="BK18" s="48">
        <v>454872626780.00531</v>
      </c>
      <c r="BL18" s="48">
        <v>445075391688.15613</v>
      </c>
      <c r="BM18" s="53">
        <f t="shared" si="0"/>
        <v>428965397959.45642</v>
      </c>
      <c r="BO18" s="53">
        <v>428965397959.45642</v>
      </c>
      <c r="BP18" s="62">
        <f t="shared" si="1"/>
        <v>428965.39795945643</v>
      </c>
      <c r="BQ18" s="48" t="str">
        <f>VLOOKUP(B18,Classif!C:E,3,0)</f>
        <v>HIC</v>
      </c>
      <c r="BR18" s="48" t="str">
        <f t="shared" si="2"/>
        <v>Austria</v>
      </c>
    </row>
    <row r="19" spans="1:70" x14ac:dyDescent="0.25">
      <c r="A19" s="48" t="s">
        <v>136</v>
      </c>
      <c r="B19" s="48" t="s">
        <v>511</v>
      </c>
      <c r="C19" s="48" t="s">
        <v>737</v>
      </c>
      <c r="D19" s="48" t="s">
        <v>736</v>
      </c>
      <c r="AK19" s="48">
        <v>446305555.55555552</v>
      </c>
      <c r="AL19" s="48">
        <v>1570000000</v>
      </c>
      <c r="AM19" s="48">
        <v>1193312101.9108281</v>
      </c>
      <c r="AN19" s="48">
        <v>2417355840.0362525</v>
      </c>
      <c r="AO19" s="48">
        <v>3176333837.0335932</v>
      </c>
      <c r="AP19" s="48">
        <v>3962238113.1602054</v>
      </c>
      <c r="AQ19" s="48">
        <v>4446368570.6901007</v>
      </c>
      <c r="AR19" s="48">
        <v>4581432038.8349514</v>
      </c>
      <c r="AS19" s="48">
        <v>5272798390.7018328</v>
      </c>
      <c r="AT19" s="48">
        <v>5707720390.8514977</v>
      </c>
      <c r="AU19" s="48">
        <v>6235856819.5844479</v>
      </c>
      <c r="AV19" s="48">
        <v>7276753894.7154064</v>
      </c>
      <c r="AW19" s="48">
        <v>8680370408.0594292</v>
      </c>
      <c r="AX19" s="48">
        <v>13245716099.005713</v>
      </c>
      <c r="AY19" s="48">
        <v>20982986344.302666</v>
      </c>
      <c r="AZ19" s="48">
        <v>33050343782.775902</v>
      </c>
      <c r="BA19" s="48">
        <v>48852482960.077896</v>
      </c>
      <c r="BB19" s="48">
        <v>44291490420.502617</v>
      </c>
      <c r="BC19" s="48">
        <v>52909294791.926239</v>
      </c>
      <c r="BD19" s="48">
        <v>65951627200.202614</v>
      </c>
      <c r="BE19" s="48">
        <v>69683935845.213852</v>
      </c>
      <c r="BF19" s="48">
        <v>74164435946.462723</v>
      </c>
      <c r="BG19" s="48">
        <v>75244294275.149811</v>
      </c>
      <c r="BH19" s="48">
        <v>53074370486.043335</v>
      </c>
      <c r="BI19" s="48">
        <v>37867518957.197472</v>
      </c>
      <c r="BJ19" s="48">
        <v>40865558912.386703</v>
      </c>
      <c r="BK19" s="48">
        <v>47112941176.470589</v>
      </c>
      <c r="BL19" s="48">
        <v>48174235294.117645</v>
      </c>
      <c r="BM19" s="53">
        <f t="shared" si="0"/>
        <v>42607176470.588234</v>
      </c>
      <c r="BO19" s="53">
        <v>42607176470.588234</v>
      </c>
      <c r="BP19" s="62">
        <f t="shared" si="1"/>
        <v>42607.176470588231</v>
      </c>
      <c r="BQ19" s="48" t="str">
        <f>VLOOKUP(B19,Classif!C:E,3,0)</f>
        <v>UMC</v>
      </c>
      <c r="BR19" s="48" t="str">
        <f t="shared" si="2"/>
        <v>Azerbaijan</v>
      </c>
    </row>
    <row r="20" spans="1:70" x14ac:dyDescent="0.25">
      <c r="A20" s="48" t="s">
        <v>72</v>
      </c>
      <c r="B20" s="48" t="s">
        <v>510</v>
      </c>
      <c r="C20" s="48" t="s">
        <v>737</v>
      </c>
      <c r="D20" s="48" t="s">
        <v>736</v>
      </c>
      <c r="E20" s="48">
        <v>195999990</v>
      </c>
      <c r="F20" s="48">
        <v>202999992</v>
      </c>
      <c r="G20" s="48">
        <v>213500006</v>
      </c>
      <c r="H20" s="48">
        <v>232749998</v>
      </c>
      <c r="I20" s="48">
        <v>260750008</v>
      </c>
      <c r="J20" s="48">
        <v>158994962.96296296</v>
      </c>
      <c r="K20" s="48">
        <v>165444571.42857143</v>
      </c>
      <c r="L20" s="48">
        <v>178297142.85714287</v>
      </c>
      <c r="M20" s="48">
        <v>183200000</v>
      </c>
      <c r="N20" s="48">
        <v>190205714.2857143</v>
      </c>
      <c r="O20" s="48">
        <v>242732571.42857143</v>
      </c>
      <c r="P20" s="48">
        <v>252842285.7142857</v>
      </c>
      <c r="Q20" s="48">
        <v>246804571.42857143</v>
      </c>
      <c r="R20" s="48">
        <v>304339839.55214554</v>
      </c>
      <c r="S20" s="48">
        <v>345263492.06349206</v>
      </c>
      <c r="T20" s="48">
        <v>420986666.66666663</v>
      </c>
      <c r="U20" s="48">
        <v>448412753.62318838</v>
      </c>
      <c r="V20" s="48">
        <v>547535555.55555558</v>
      </c>
      <c r="W20" s="48">
        <v>610225555.55555558</v>
      </c>
      <c r="X20" s="48">
        <v>782496666.66666663</v>
      </c>
      <c r="Y20" s="48">
        <v>919726666.66666663</v>
      </c>
      <c r="Z20" s="48">
        <v>969046666.66666663</v>
      </c>
      <c r="AA20" s="48">
        <v>1013222222.2222222</v>
      </c>
      <c r="AB20" s="48">
        <v>1082926304.464766</v>
      </c>
      <c r="AC20" s="48">
        <v>987143931.16698694</v>
      </c>
      <c r="AD20" s="48">
        <v>1149979285.7734692</v>
      </c>
      <c r="AE20" s="48">
        <v>1201725497.065779</v>
      </c>
      <c r="AF20" s="48">
        <v>1131466494.0110068</v>
      </c>
      <c r="AG20" s="48">
        <v>1082403219.4878733</v>
      </c>
      <c r="AH20" s="48">
        <v>1113924130.4114907</v>
      </c>
      <c r="AI20" s="48">
        <v>1132101252.5181746</v>
      </c>
      <c r="AJ20" s="48">
        <v>1167398478.3459036</v>
      </c>
      <c r="AK20" s="48">
        <v>1083037670.60484</v>
      </c>
      <c r="AL20" s="48">
        <v>938632612.02635908</v>
      </c>
      <c r="AM20" s="48">
        <v>925030590.15368295</v>
      </c>
      <c r="AN20" s="48">
        <v>1000428393.885281</v>
      </c>
      <c r="AO20" s="48">
        <v>869033856.31709325</v>
      </c>
      <c r="AP20" s="48">
        <v>972896267.91542494</v>
      </c>
      <c r="AQ20" s="48">
        <v>893770806.07764149</v>
      </c>
      <c r="AR20" s="48">
        <v>808077223.36574638</v>
      </c>
      <c r="AS20" s="48">
        <v>870486065.88313663</v>
      </c>
      <c r="AT20" s="48">
        <v>876794723.06858552</v>
      </c>
      <c r="AU20" s="48">
        <v>825394490.15911055</v>
      </c>
      <c r="AV20" s="48">
        <v>784654423.62047637</v>
      </c>
      <c r="AW20" s="48">
        <v>915257323.39609957</v>
      </c>
      <c r="AX20" s="48">
        <v>1117113045.6522198</v>
      </c>
      <c r="AY20" s="48">
        <v>1273375020.2686229</v>
      </c>
      <c r="AZ20" s="48">
        <v>1356199364.8588181</v>
      </c>
      <c r="BA20" s="48">
        <v>1611835901.9062979</v>
      </c>
      <c r="BB20" s="48">
        <v>1781455092.0711389</v>
      </c>
      <c r="BC20" s="48">
        <v>2032135191.4621601</v>
      </c>
      <c r="BD20" s="48">
        <v>2235820808.7291312</v>
      </c>
      <c r="BE20" s="48">
        <v>2333308059.0240331</v>
      </c>
      <c r="BF20" s="48">
        <v>2451625280.1953678</v>
      </c>
      <c r="BG20" s="48">
        <v>2705783330.3879108</v>
      </c>
      <c r="BH20" s="48">
        <v>3104394792.2841301</v>
      </c>
      <c r="BI20" s="48">
        <v>2959641046.9229121</v>
      </c>
      <c r="BJ20" s="48">
        <v>3172292379.3632936</v>
      </c>
      <c r="BK20" s="48">
        <v>3036937141.2706223</v>
      </c>
      <c r="BL20" s="48">
        <v>3012308945.6267095</v>
      </c>
      <c r="BM20" s="53">
        <f t="shared" si="0"/>
        <v>3258187232.6315856</v>
      </c>
      <c r="BO20" s="53">
        <v>3258187232.6315856</v>
      </c>
      <c r="BP20" s="62">
        <f t="shared" si="1"/>
        <v>3258.1872326315856</v>
      </c>
      <c r="BQ20" s="48" t="str">
        <f>VLOOKUP(B20,Classif!C:E,3,0)</f>
        <v>LIC</v>
      </c>
      <c r="BR20" s="48" t="str">
        <f t="shared" si="2"/>
        <v>Burundi</v>
      </c>
    </row>
    <row r="21" spans="1:70" x14ac:dyDescent="0.25">
      <c r="A21" s="48" t="s">
        <v>286</v>
      </c>
      <c r="B21" s="48" t="s">
        <v>509</v>
      </c>
      <c r="C21" s="48" t="s">
        <v>737</v>
      </c>
      <c r="D21" s="48" t="s">
        <v>736</v>
      </c>
      <c r="E21" s="48">
        <v>11658722590.990019</v>
      </c>
      <c r="F21" s="48">
        <v>12400145221.594988</v>
      </c>
      <c r="G21" s="48">
        <v>13264015675.319344</v>
      </c>
      <c r="H21" s="48">
        <v>14260017387.049244</v>
      </c>
      <c r="I21" s="48">
        <v>15960106680.673218</v>
      </c>
      <c r="J21" s="48">
        <v>17371457607.937378</v>
      </c>
      <c r="K21" s="48">
        <v>18651883472.480846</v>
      </c>
      <c r="L21" s="48">
        <v>19992040788.45929</v>
      </c>
      <c r="M21" s="48">
        <v>21376353113.474991</v>
      </c>
      <c r="N21" s="48">
        <v>23710735894.702213</v>
      </c>
      <c r="O21" s="48">
        <v>26706196046.79306</v>
      </c>
      <c r="P21" s="48">
        <v>29821661869.912014</v>
      </c>
      <c r="Q21" s="48">
        <v>37209418018.513428</v>
      </c>
      <c r="R21" s="48">
        <v>47743801490.374664</v>
      </c>
      <c r="S21" s="48">
        <v>56033077879.03894</v>
      </c>
      <c r="T21" s="48">
        <v>65678189097.290779</v>
      </c>
      <c r="U21" s="48">
        <v>71113882967.607101</v>
      </c>
      <c r="V21" s="48">
        <v>82839905458.638153</v>
      </c>
      <c r="W21" s="48">
        <v>101246526194.44089</v>
      </c>
      <c r="X21" s="48">
        <v>116315456796.918</v>
      </c>
      <c r="Y21" s="48">
        <v>126829314388.19148</v>
      </c>
      <c r="Z21" s="48">
        <v>104730018470.23033</v>
      </c>
      <c r="AA21" s="48">
        <v>92095926187.533112</v>
      </c>
      <c r="AB21" s="48">
        <v>87184239053.25444</v>
      </c>
      <c r="AC21" s="48">
        <v>83349530159.173416</v>
      </c>
      <c r="AD21" s="48">
        <v>86268264148.379639</v>
      </c>
      <c r="AE21" s="48">
        <v>120018787249.41304</v>
      </c>
      <c r="AF21" s="48">
        <v>149394404105.8887</v>
      </c>
      <c r="AG21" s="48">
        <v>162299103675.26056</v>
      </c>
      <c r="AH21" s="48">
        <v>164221056511.05652</v>
      </c>
      <c r="AI21" s="48">
        <v>205331747947.85129</v>
      </c>
      <c r="AJ21" s="48">
        <v>210510999409.33255</v>
      </c>
      <c r="AK21" s="48">
        <v>234781652446.67502</v>
      </c>
      <c r="AL21" s="48">
        <v>224721795708.95523</v>
      </c>
      <c r="AM21" s="48">
        <v>244884129491.19846</v>
      </c>
      <c r="AN21" s="48">
        <v>288025588396.27808</v>
      </c>
      <c r="AO21" s="48">
        <v>279201433224.75574</v>
      </c>
      <c r="AP21" s="48">
        <v>252708051420.83896</v>
      </c>
      <c r="AQ21" s="48">
        <v>258528339631.02911</v>
      </c>
      <c r="AR21" s="48">
        <v>258158533986.78885</v>
      </c>
      <c r="AS21" s="48">
        <v>236204532891.10007</v>
      </c>
      <c r="AT21" s="48">
        <v>236541297539.1499</v>
      </c>
      <c r="AU21" s="48">
        <v>257157820440.42914</v>
      </c>
      <c r="AV21" s="48">
        <v>317381715575.62079</v>
      </c>
      <c r="AW21" s="48">
        <v>368537000248.32379</v>
      </c>
      <c r="AX21" s="48">
        <v>385570948886.95435</v>
      </c>
      <c r="AY21" s="48">
        <v>407918078032.86914</v>
      </c>
      <c r="AZ21" s="48">
        <v>470324254037.77716</v>
      </c>
      <c r="BA21" s="48">
        <v>515223524241.98041</v>
      </c>
      <c r="BB21" s="48">
        <v>481345929424.84021</v>
      </c>
      <c r="BC21" s="48">
        <v>480951629493.03296</v>
      </c>
      <c r="BD21" s="48">
        <v>522645519183.59094</v>
      </c>
      <c r="BE21" s="48">
        <v>496181260258.30011</v>
      </c>
      <c r="BF21" s="48">
        <v>521642714407.84277</v>
      </c>
      <c r="BG21" s="48">
        <v>534678075827.36139</v>
      </c>
      <c r="BH21" s="48">
        <v>462149679343.82184</v>
      </c>
      <c r="BI21" s="48">
        <v>475739588764.75891</v>
      </c>
      <c r="BJ21" s="48">
        <v>501522868356.4411</v>
      </c>
      <c r="BK21" s="48">
        <v>543410654016.60168</v>
      </c>
      <c r="BL21" s="48">
        <v>533254518108.23444</v>
      </c>
      <c r="BM21" s="53">
        <f t="shared" si="0"/>
        <v>515332499627.86133</v>
      </c>
      <c r="BO21" s="53">
        <v>515332499627.86133</v>
      </c>
      <c r="BP21" s="62">
        <f t="shared" si="1"/>
        <v>515332.49962786131</v>
      </c>
      <c r="BQ21" s="48" t="str">
        <f>VLOOKUP(B21,Classif!C:E,3,0)</f>
        <v>HIC</v>
      </c>
      <c r="BR21" s="48" t="str">
        <f t="shared" si="2"/>
        <v>Belgium</v>
      </c>
    </row>
    <row r="22" spans="1:70" x14ac:dyDescent="0.25">
      <c r="A22" s="48" t="s">
        <v>110</v>
      </c>
      <c r="B22" s="48" t="s">
        <v>508</v>
      </c>
      <c r="C22" s="48" t="s">
        <v>737</v>
      </c>
      <c r="D22" s="48" t="s">
        <v>736</v>
      </c>
      <c r="E22" s="48">
        <v>226195579.35701001</v>
      </c>
      <c r="F22" s="48">
        <v>235668222.42998353</v>
      </c>
      <c r="G22" s="48">
        <v>236434906.75426987</v>
      </c>
      <c r="H22" s="48">
        <v>253927646.47590935</v>
      </c>
      <c r="I22" s="48">
        <v>269818988.25926268</v>
      </c>
      <c r="J22" s="48">
        <v>289908720.64862245</v>
      </c>
      <c r="K22" s="48">
        <v>302925280.7735641</v>
      </c>
      <c r="L22" s="48">
        <v>306222000.40731555</v>
      </c>
      <c r="M22" s="48">
        <v>326323097.35596395</v>
      </c>
      <c r="N22" s="48">
        <v>330748211.45973659</v>
      </c>
      <c r="O22" s="48">
        <v>333627758.15466613</v>
      </c>
      <c r="P22" s="48">
        <v>335072975.21576577</v>
      </c>
      <c r="Q22" s="48">
        <v>410331900.95053083</v>
      </c>
      <c r="R22" s="48">
        <v>504376035.7164008</v>
      </c>
      <c r="S22" s="48">
        <v>554654786.96510708</v>
      </c>
      <c r="T22" s="48">
        <v>676870140.34152865</v>
      </c>
      <c r="U22" s="48">
        <v>698408244.38534343</v>
      </c>
      <c r="V22" s="48">
        <v>750049739.15223765</v>
      </c>
      <c r="W22" s="48">
        <v>928843304.78396535</v>
      </c>
      <c r="X22" s="48">
        <v>1186231265.1841657</v>
      </c>
      <c r="Y22" s="48">
        <v>1405251547.2388248</v>
      </c>
      <c r="Z22" s="48">
        <v>1291119965.1126204</v>
      </c>
      <c r="AA22" s="48">
        <v>1267778489.0307946</v>
      </c>
      <c r="AB22" s="48">
        <v>1095348302.9186547</v>
      </c>
      <c r="AC22" s="48">
        <v>1051133927.0000894</v>
      </c>
      <c r="AD22" s="48">
        <v>1045712703.0269575</v>
      </c>
      <c r="AE22" s="48">
        <v>1336102040.7102506</v>
      </c>
      <c r="AF22" s="48">
        <v>1562412030.3483834</v>
      </c>
      <c r="AG22" s="48">
        <v>1620246187.15171</v>
      </c>
      <c r="AH22" s="48">
        <v>1502294411.4620214</v>
      </c>
      <c r="AI22" s="48">
        <v>1959965243.7626901</v>
      </c>
      <c r="AJ22" s="48">
        <v>1986437859.9034622</v>
      </c>
      <c r="AK22" s="48">
        <v>1695315305.7030787</v>
      </c>
      <c r="AL22" s="48">
        <v>2274557914.074811</v>
      </c>
      <c r="AM22" s="48">
        <v>1598075944.8587544</v>
      </c>
      <c r="AN22" s="48">
        <v>2169627138.3497105</v>
      </c>
      <c r="AO22" s="48">
        <v>2361116448.1353278</v>
      </c>
      <c r="AP22" s="48">
        <v>2268301645.093658</v>
      </c>
      <c r="AQ22" s="48">
        <v>2455092688.1478043</v>
      </c>
      <c r="AR22" s="48">
        <v>3677393996.8376694</v>
      </c>
      <c r="AS22" s="48">
        <v>3519991440.3235044</v>
      </c>
      <c r="AT22" s="48">
        <v>3666222633.8362441</v>
      </c>
      <c r="AU22" s="48">
        <v>4194342689.2626786</v>
      </c>
      <c r="AV22" s="48">
        <v>5349258092.891161</v>
      </c>
      <c r="AW22" s="48">
        <v>6190270377.0755472</v>
      </c>
      <c r="AX22" s="48">
        <v>6567654958.7536955</v>
      </c>
      <c r="AY22" s="48">
        <v>7034111316.2991858</v>
      </c>
      <c r="AZ22" s="48">
        <v>8169048374.7078285</v>
      </c>
      <c r="BA22" s="48">
        <v>9787734516.7416</v>
      </c>
      <c r="BB22" s="48">
        <v>9738626509.9336357</v>
      </c>
      <c r="BC22" s="48">
        <v>9535345011.4879704</v>
      </c>
      <c r="BD22" s="48">
        <v>10693321370.03598</v>
      </c>
      <c r="BE22" s="48">
        <v>11141358105.985321</v>
      </c>
      <c r="BF22" s="48">
        <v>12517845127.677475</v>
      </c>
      <c r="BG22" s="48">
        <v>13284527850.263166</v>
      </c>
      <c r="BH22" s="48">
        <v>11388160997.108948</v>
      </c>
      <c r="BI22" s="48">
        <v>11821065852.12709</v>
      </c>
      <c r="BJ22" s="48">
        <v>12701655845.961237</v>
      </c>
      <c r="BK22" s="48">
        <v>14250987026.053297</v>
      </c>
      <c r="BL22" s="48">
        <v>14391686309.032972</v>
      </c>
      <c r="BM22" s="53">
        <f t="shared" si="0"/>
        <v>15651545208.878334</v>
      </c>
      <c r="BO22" s="53">
        <v>15651545208.878334</v>
      </c>
      <c r="BP22" s="62">
        <f t="shared" si="1"/>
        <v>15651.545208878333</v>
      </c>
      <c r="BQ22" s="48" t="str">
        <f>VLOOKUP(B22,Classif!C:E,3,0)</f>
        <v>LMC</v>
      </c>
      <c r="BR22" s="48" t="str">
        <f t="shared" si="2"/>
        <v>Benin</v>
      </c>
    </row>
    <row r="23" spans="1:70" x14ac:dyDescent="0.25">
      <c r="A23" s="48" t="s">
        <v>111</v>
      </c>
      <c r="B23" s="48" t="s">
        <v>507</v>
      </c>
      <c r="C23" s="48" t="s">
        <v>737</v>
      </c>
      <c r="D23" s="48" t="s">
        <v>736</v>
      </c>
      <c r="E23" s="48">
        <v>330442817.16885859</v>
      </c>
      <c r="F23" s="48">
        <v>350247237.11684048</v>
      </c>
      <c r="G23" s="48">
        <v>379567023.34030843</v>
      </c>
      <c r="H23" s="48">
        <v>394040588.30347681</v>
      </c>
      <c r="I23" s="48">
        <v>410321618.17137039</v>
      </c>
      <c r="J23" s="48">
        <v>422916848.42420805</v>
      </c>
      <c r="K23" s="48">
        <v>433889831.58470583</v>
      </c>
      <c r="L23" s="48">
        <v>450753993.17644775</v>
      </c>
      <c r="M23" s="48">
        <v>460442678.21704793</v>
      </c>
      <c r="N23" s="48">
        <v>478298597.55670667</v>
      </c>
      <c r="O23" s="48">
        <v>458404330.12509626</v>
      </c>
      <c r="P23" s="48">
        <v>482411103.78727216</v>
      </c>
      <c r="Q23" s="48">
        <v>578595583.97572327</v>
      </c>
      <c r="R23" s="48">
        <v>674773518.41183877</v>
      </c>
      <c r="S23" s="48">
        <v>751133330.59138441</v>
      </c>
      <c r="T23" s="48">
        <v>939972703.46302056</v>
      </c>
      <c r="U23" s="48">
        <v>976547163.53386998</v>
      </c>
      <c r="V23" s="48">
        <v>1131224818.3305337</v>
      </c>
      <c r="W23" s="48">
        <v>1475583383.3726482</v>
      </c>
      <c r="X23" s="48">
        <v>1748480982.1851661</v>
      </c>
      <c r="Y23" s="48">
        <v>1928719477.4128692</v>
      </c>
      <c r="Z23" s="48">
        <v>1775842026.4121017</v>
      </c>
      <c r="AA23" s="48">
        <v>1754449845.3012011</v>
      </c>
      <c r="AB23" s="48">
        <v>1600278756.4358931</v>
      </c>
      <c r="AC23" s="48">
        <v>1459880018.5464602</v>
      </c>
      <c r="AD23" s="48">
        <v>1552493068.4253991</v>
      </c>
      <c r="AE23" s="48">
        <v>2036303381.2014174</v>
      </c>
      <c r="AF23" s="48">
        <v>2369834650.0892072</v>
      </c>
      <c r="AG23" s="48">
        <v>2616040645.8726287</v>
      </c>
      <c r="AH23" s="48">
        <v>2615587725.7739062</v>
      </c>
      <c r="AI23" s="48">
        <v>3101300641.8751159</v>
      </c>
      <c r="AJ23" s="48">
        <v>3135045684.1006017</v>
      </c>
      <c r="AK23" s="48">
        <v>3356692517.8641725</v>
      </c>
      <c r="AL23" s="48">
        <v>3199536227.9481826</v>
      </c>
      <c r="AM23" s="48">
        <v>1895290623.4403276</v>
      </c>
      <c r="AN23" s="48">
        <v>2379518099.226603</v>
      </c>
      <c r="AO23" s="48">
        <v>2586550747.0984402</v>
      </c>
      <c r="AP23" s="48">
        <v>2447668984.5313115</v>
      </c>
      <c r="AQ23" s="48">
        <v>2804902248.285368</v>
      </c>
      <c r="AR23" s="48">
        <v>3389566982.5157323</v>
      </c>
      <c r="AS23" s="48">
        <v>2968369991.4672885</v>
      </c>
      <c r="AT23" s="48">
        <v>3190371050.4552379</v>
      </c>
      <c r="AU23" s="48">
        <v>3622350203.9459534</v>
      </c>
      <c r="AV23" s="48">
        <v>4740768355.2297363</v>
      </c>
      <c r="AW23" s="48">
        <v>5451688868.4297361</v>
      </c>
      <c r="AX23" s="48">
        <v>6146352742.0331278</v>
      </c>
      <c r="AY23" s="48">
        <v>6547420133.69942</v>
      </c>
      <c r="AZ23" s="48">
        <v>7625723123.549387</v>
      </c>
      <c r="BA23" s="48">
        <v>9451436358.9686108</v>
      </c>
      <c r="BB23" s="48">
        <v>9450697335.5356464</v>
      </c>
      <c r="BC23" s="48">
        <v>10109618964.284754</v>
      </c>
      <c r="BD23" s="48">
        <v>12080296644.064301</v>
      </c>
      <c r="BE23" s="48">
        <v>12561016091.467287</v>
      </c>
      <c r="BF23" s="48">
        <v>13444301139.138399</v>
      </c>
      <c r="BG23" s="48">
        <v>13943016923.901682</v>
      </c>
      <c r="BH23" s="48">
        <v>11832159275.60297</v>
      </c>
      <c r="BI23" s="48">
        <v>12833363370.174025</v>
      </c>
      <c r="BJ23" s="48">
        <v>14106956830.085659</v>
      </c>
      <c r="BK23" s="48">
        <v>16059910870.623903</v>
      </c>
      <c r="BL23" s="48">
        <v>15990803569.996128</v>
      </c>
      <c r="BM23" s="53">
        <f t="shared" si="0"/>
        <v>17369059295.222607</v>
      </c>
      <c r="BO23" s="53">
        <v>17369059295.222607</v>
      </c>
      <c r="BP23" s="62">
        <f t="shared" si="1"/>
        <v>17369.059295222607</v>
      </c>
      <c r="BQ23" s="48" t="str">
        <f>VLOOKUP(B23,Classif!C:E,3,0)</f>
        <v>LIC</v>
      </c>
      <c r="BR23" s="48" t="str">
        <f t="shared" si="2"/>
        <v>Burkina Faso</v>
      </c>
    </row>
    <row r="24" spans="1:70" x14ac:dyDescent="0.25">
      <c r="A24" s="48" t="s">
        <v>161</v>
      </c>
      <c r="B24" s="48" t="s">
        <v>506</v>
      </c>
      <c r="C24" s="48" t="s">
        <v>737</v>
      </c>
      <c r="D24" s="48" t="s">
        <v>736</v>
      </c>
      <c r="E24" s="48">
        <v>4274893913.4953609</v>
      </c>
      <c r="F24" s="48">
        <v>4817580183.6015539</v>
      </c>
      <c r="G24" s="48">
        <v>5081413339.7863493</v>
      </c>
      <c r="H24" s="48">
        <v>5319458351.1623526</v>
      </c>
      <c r="I24" s="48">
        <v>5386054619.3498726</v>
      </c>
      <c r="J24" s="48">
        <v>5906636557.0009193</v>
      </c>
      <c r="K24" s="48">
        <v>6439687598.323245</v>
      </c>
      <c r="L24" s="48">
        <v>7253575399.3214951</v>
      </c>
      <c r="M24" s="48">
        <v>7483685473.5127468</v>
      </c>
      <c r="N24" s="48">
        <v>8471006100.9539871</v>
      </c>
      <c r="O24" s="48">
        <v>8992721809.3933239</v>
      </c>
      <c r="P24" s="48">
        <v>8751842839.7965775</v>
      </c>
      <c r="Q24" s="48">
        <v>6288245866.666667</v>
      </c>
      <c r="R24" s="48">
        <v>8086725729.3407021</v>
      </c>
      <c r="S24" s="48">
        <v>12512460519.708761</v>
      </c>
      <c r="T24" s="48">
        <v>19448348073.456512</v>
      </c>
      <c r="U24" s="48">
        <v>10117113333.333334</v>
      </c>
      <c r="V24" s="48">
        <v>9651149301.8745956</v>
      </c>
      <c r="W24" s="48">
        <v>13281767142.857143</v>
      </c>
      <c r="X24" s="48">
        <v>15565480321.944809</v>
      </c>
      <c r="Y24" s="48">
        <v>18138049095.607235</v>
      </c>
      <c r="Z24" s="48">
        <v>20249694002.447979</v>
      </c>
      <c r="AA24" s="48">
        <v>18525399201.596806</v>
      </c>
      <c r="AB24" s="48">
        <v>17609048821.54882</v>
      </c>
      <c r="AC24" s="48">
        <v>18920840000</v>
      </c>
      <c r="AD24" s="48">
        <v>22278423076.923077</v>
      </c>
      <c r="AE24" s="48">
        <v>21774033333.333332</v>
      </c>
      <c r="AF24" s="48">
        <v>24298032258.064518</v>
      </c>
      <c r="AG24" s="48">
        <v>26579005760.348606</v>
      </c>
      <c r="AH24" s="48">
        <v>28781714763.801205</v>
      </c>
      <c r="AI24" s="48">
        <v>31598341233.558998</v>
      </c>
      <c r="AJ24" s="48">
        <v>30957483949.57983</v>
      </c>
      <c r="AK24" s="48">
        <v>31708874594.164455</v>
      </c>
      <c r="AL24" s="48">
        <v>33166519417.989422</v>
      </c>
      <c r="AM24" s="48">
        <v>33768660882.793015</v>
      </c>
      <c r="AN24" s="48">
        <v>37939748768.656715</v>
      </c>
      <c r="AO24" s="48">
        <v>46438484107.57946</v>
      </c>
      <c r="AP24" s="48">
        <v>48244309133.489456</v>
      </c>
      <c r="AQ24" s="48">
        <v>49984559471.365639</v>
      </c>
      <c r="AR24" s="48">
        <v>51270569883.527458</v>
      </c>
      <c r="AS24" s="48">
        <v>53369787318.624527</v>
      </c>
      <c r="AT24" s="48">
        <v>53991289844.329132</v>
      </c>
      <c r="AU24" s="48">
        <v>54724081490.510185</v>
      </c>
      <c r="AV24" s="48">
        <v>60158929188.255615</v>
      </c>
      <c r="AW24" s="48">
        <v>65108544250.042473</v>
      </c>
      <c r="AX24" s="48">
        <v>69442943089.430893</v>
      </c>
      <c r="AY24" s="48">
        <v>71819083683.740326</v>
      </c>
      <c r="AZ24" s="48">
        <v>79611888213.14798</v>
      </c>
      <c r="BA24" s="48">
        <v>91631278239.323715</v>
      </c>
      <c r="BB24" s="48">
        <v>102477791472.39049</v>
      </c>
      <c r="BC24" s="48">
        <v>115279077465.22643</v>
      </c>
      <c r="BD24" s="48">
        <v>128637938711.3856</v>
      </c>
      <c r="BE24" s="48">
        <v>133355749482.47754</v>
      </c>
      <c r="BF24" s="48">
        <v>149990451022.28983</v>
      </c>
      <c r="BG24" s="48">
        <v>172885454931.45309</v>
      </c>
      <c r="BH24" s="48">
        <v>195078678697.22955</v>
      </c>
      <c r="BI24" s="48">
        <v>221415188000.47534</v>
      </c>
      <c r="BJ24" s="48">
        <v>249710922462.3092</v>
      </c>
      <c r="BK24" s="48">
        <v>274038973437.27548</v>
      </c>
      <c r="BL24" s="48">
        <v>302563398919.92755</v>
      </c>
      <c r="BM24" s="53">
        <f t="shared" si="0"/>
        <v>324239176765.0531</v>
      </c>
      <c r="BO24" s="53">
        <v>324239176765.0531</v>
      </c>
      <c r="BP24" s="62">
        <f t="shared" si="1"/>
        <v>324239.17676505313</v>
      </c>
      <c r="BQ24" s="48" t="str">
        <f>VLOOKUP(B24,Classif!C:E,3,0)</f>
        <v>LMC</v>
      </c>
      <c r="BR24" s="48" t="str">
        <f t="shared" si="2"/>
        <v>Bangladesh</v>
      </c>
    </row>
    <row r="25" spans="1:70" x14ac:dyDescent="0.25">
      <c r="A25" s="48" t="s">
        <v>250</v>
      </c>
      <c r="B25" s="48" t="s">
        <v>505</v>
      </c>
      <c r="C25" s="48" t="s">
        <v>737</v>
      </c>
      <c r="D25" s="48" t="s">
        <v>736</v>
      </c>
      <c r="Y25" s="48">
        <v>19839230769.23077</v>
      </c>
      <c r="Z25" s="48">
        <v>19870000000</v>
      </c>
      <c r="AA25" s="48">
        <v>19342000000</v>
      </c>
      <c r="AB25" s="48">
        <v>16563666666.666668</v>
      </c>
      <c r="AC25" s="48">
        <v>17594944444.444447</v>
      </c>
      <c r="AD25" s="48">
        <v>17155421052.631578</v>
      </c>
      <c r="AE25" s="48">
        <v>20249294117.64706</v>
      </c>
      <c r="AF25" s="48">
        <v>28101000000</v>
      </c>
      <c r="AG25" s="48">
        <v>22555941176.470589</v>
      </c>
      <c r="AH25" s="48">
        <v>21988444444.444447</v>
      </c>
      <c r="AI25" s="48">
        <v>20632090909.090908</v>
      </c>
      <c r="AJ25" s="48">
        <v>10943548387.096775</v>
      </c>
      <c r="AK25" s="48">
        <v>10350515463.917526</v>
      </c>
      <c r="AL25" s="48">
        <v>10829710144.927536</v>
      </c>
      <c r="AM25" s="48">
        <v>9697416974.1697426</v>
      </c>
      <c r="AN25" s="48">
        <v>18983303571.428574</v>
      </c>
      <c r="AO25" s="48">
        <v>12294221472.737494</v>
      </c>
      <c r="AP25" s="48">
        <v>11315986087.163328</v>
      </c>
      <c r="AQ25" s="48">
        <v>15030695296.523518</v>
      </c>
      <c r="AR25" s="48">
        <v>13627323284.540459</v>
      </c>
      <c r="AS25" s="48">
        <v>13245833843.545425</v>
      </c>
      <c r="AT25" s="48">
        <v>14183497963.107063</v>
      </c>
      <c r="AU25" s="48">
        <v>16402846413.095812</v>
      </c>
      <c r="AV25" s="48">
        <v>21144983551.682346</v>
      </c>
      <c r="AW25" s="48">
        <v>26157894736.842106</v>
      </c>
      <c r="AX25" s="48">
        <v>29869283400.038116</v>
      </c>
      <c r="AY25" s="48">
        <v>34379808888.603859</v>
      </c>
      <c r="AZ25" s="48">
        <v>44405101469.559128</v>
      </c>
      <c r="BA25" s="48">
        <v>54438966419.863884</v>
      </c>
      <c r="BB25" s="48">
        <v>52023504656.287766</v>
      </c>
      <c r="BC25" s="48">
        <v>50381825504.264244</v>
      </c>
      <c r="BD25" s="48">
        <v>57386216850.337715</v>
      </c>
      <c r="BE25" s="48">
        <v>54033250328.515114</v>
      </c>
      <c r="BF25" s="48">
        <v>55615397665.580887</v>
      </c>
      <c r="BG25" s="48">
        <v>56901994980.328316</v>
      </c>
      <c r="BH25" s="48">
        <v>50647442756.744507</v>
      </c>
      <c r="BI25" s="48">
        <v>53806894796.380089</v>
      </c>
      <c r="BJ25" s="48">
        <v>58971520599.250938</v>
      </c>
      <c r="BK25" s="48">
        <v>66230155099.577545</v>
      </c>
      <c r="BL25" s="48">
        <v>68558815111.619919</v>
      </c>
      <c r="BM25" s="53">
        <f t="shared" si="0"/>
        <v>69105101089.553116</v>
      </c>
      <c r="BO25" s="53">
        <v>69105101089.553116</v>
      </c>
      <c r="BP25" s="62">
        <f t="shared" si="1"/>
        <v>69105.101089553122</v>
      </c>
      <c r="BQ25" s="48" t="str">
        <f>VLOOKUP(B25,Classif!C:E,3,0)</f>
        <v>UMC</v>
      </c>
      <c r="BR25" s="48" t="str">
        <f t="shared" si="2"/>
        <v>Bulgaria</v>
      </c>
    </row>
    <row r="26" spans="1:70" x14ac:dyDescent="0.25">
      <c r="A26" s="48" t="s">
        <v>137</v>
      </c>
      <c r="B26" s="48" t="s">
        <v>504</v>
      </c>
      <c r="C26" s="48" t="s">
        <v>737</v>
      </c>
      <c r="D26" s="48" t="s">
        <v>736</v>
      </c>
      <c r="Y26" s="48">
        <v>3072698328.46909</v>
      </c>
      <c r="Z26" s="48">
        <v>3467819148.9361701</v>
      </c>
      <c r="AA26" s="48">
        <v>3645744680.8510637</v>
      </c>
      <c r="AB26" s="48">
        <v>3735106382.9787235</v>
      </c>
      <c r="AC26" s="48">
        <v>3905585106.3829789</v>
      </c>
      <c r="AD26" s="48">
        <v>3651861702.1276598</v>
      </c>
      <c r="AE26" s="48">
        <v>3052393617.0212765</v>
      </c>
      <c r="AF26" s="48">
        <v>3392021010.638298</v>
      </c>
      <c r="AG26" s="48">
        <v>3702393617.0212765</v>
      </c>
      <c r="AH26" s="48">
        <v>3863563829.7872338</v>
      </c>
      <c r="AI26" s="48">
        <v>4229787234.0425529</v>
      </c>
      <c r="AJ26" s="48">
        <v>4616223404.2553196</v>
      </c>
      <c r="AK26" s="48">
        <v>4751063829.7872343</v>
      </c>
      <c r="AL26" s="48">
        <v>5200265957.4468088</v>
      </c>
      <c r="AM26" s="48">
        <v>5567553457.4468079</v>
      </c>
      <c r="AN26" s="48">
        <v>5849467819.1489363</v>
      </c>
      <c r="AO26" s="48">
        <v>6101861436.1702127</v>
      </c>
      <c r="AP26" s="48">
        <v>6349202393.6170216</v>
      </c>
      <c r="AQ26" s="48">
        <v>6183776595.7446804</v>
      </c>
      <c r="AR26" s="48">
        <v>6621010372.3404255</v>
      </c>
      <c r="AS26" s="48">
        <v>9062898936.1702118</v>
      </c>
      <c r="AT26" s="48">
        <v>8976196808.5106392</v>
      </c>
      <c r="AU26" s="48">
        <v>9593510638.2978725</v>
      </c>
      <c r="AV26" s="48">
        <v>11074813829.787233</v>
      </c>
      <c r="AW26" s="48">
        <v>13150159574.468084</v>
      </c>
      <c r="AX26" s="48">
        <v>15968723404.25532</v>
      </c>
      <c r="AY26" s="48">
        <v>18504760638.297871</v>
      </c>
      <c r="AZ26" s="48">
        <v>21730000000</v>
      </c>
      <c r="BA26" s="48">
        <v>25710904255.319149</v>
      </c>
      <c r="BB26" s="48">
        <v>22938218085.106384</v>
      </c>
      <c r="BC26" s="48">
        <v>25713271276.595745</v>
      </c>
      <c r="BD26" s="48">
        <v>28776595744.680851</v>
      </c>
      <c r="BE26" s="48">
        <v>30749308510.638298</v>
      </c>
      <c r="BF26" s="48">
        <v>32539468085.106384</v>
      </c>
      <c r="BG26" s="48">
        <v>33387712765.957447</v>
      </c>
      <c r="BH26" s="48">
        <v>31050638297.872341</v>
      </c>
      <c r="BI26" s="48">
        <v>32234973404.255318</v>
      </c>
      <c r="BJ26" s="48">
        <v>35473776595.744682</v>
      </c>
      <c r="BK26" s="48">
        <v>37652500000</v>
      </c>
      <c r="BL26" s="48">
        <v>38474521276.595741</v>
      </c>
      <c r="BM26" s="53">
        <f t="shared" si="0"/>
        <v>37747352824.468079</v>
      </c>
      <c r="BO26" s="53"/>
      <c r="BP26" s="62">
        <f t="shared" si="1"/>
        <v>0</v>
      </c>
      <c r="BQ26" s="48" t="str">
        <f>VLOOKUP(B26,Classif!C:E,3,0)</f>
        <v>HIC</v>
      </c>
      <c r="BR26" s="48" t="str">
        <f t="shared" si="2"/>
        <v>Bahrain</v>
      </c>
    </row>
    <row r="27" spans="1:70" x14ac:dyDescent="0.25">
      <c r="A27" s="48" t="s">
        <v>612</v>
      </c>
      <c r="B27" s="48" t="s">
        <v>503</v>
      </c>
      <c r="C27" s="48" t="s">
        <v>737</v>
      </c>
      <c r="D27" s="48" t="s">
        <v>736</v>
      </c>
      <c r="E27" s="48">
        <v>169803921.56862745</v>
      </c>
      <c r="F27" s="48">
        <v>190098039.21568626</v>
      </c>
      <c r="G27" s="48">
        <v>212254901.96078432</v>
      </c>
      <c r="H27" s="48">
        <v>237745098.03921568</v>
      </c>
      <c r="I27" s="48">
        <v>266666666.66666666</v>
      </c>
      <c r="J27" s="48">
        <v>300392156.86274511</v>
      </c>
      <c r="K27" s="48">
        <v>340000000</v>
      </c>
      <c r="L27" s="48">
        <v>390196078.43137252</v>
      </c>
      <c r="M27" s="48">
        <v>444901960.78431374</v>
      </c>
      <c r="N27" s="48">
        <v>528137254.90196079</v>
      </c>
      <c r="O27" s="48">
        <v>538423153.69261479</v>
      </c>
      <c r="P27" s="48">
        <v>573400000</v>
      </c>
      <c r="Q27" s="48">
        <v>590900000</v>
      </c>
      <c r="R27" s="48">
        <v>670900000</v>
      </c>
      <c r="S27" s="48">
        <v>632400000</v>
      </c>
      <c r="T27" s="48">
        <v>596200000</v>
      </c>
      <c r="U27" s="48">
        <v>642100000</v>
      </c>
      <c r="V27" s="48">
        <v>713000000</v>
      </c>
      <c r="W27" s="48">
        <v>832400000</v>
      </c>
      <c r="X27" s="48">
        <v>1139800100</v>
      </c>
      <c r="Y27" s="48">
        <v>1335300000</v>
      </c>
      <c r="Z27" s="48">
        <v>1426500000</v>
      </c>
      <c r="AA27" s="48">
        <v>1578300000</v>
      </c>
      <c r="AB27" s="48">
        <v>1732800000</v>
      </c>
      <c r="AC27" s="48">
        <v>2041100000</v>
      </c>
      <c r="AD27" s="48">
        <v>2320699900</v>
      </c>
      <c r="AE27" s="48">
        <v>2472500000</v>
      </c>
      <c r="AF27" s="48">
        <v>2713999900</v>
      </c>
      <c r="AG27" s="48">
        <v>2817900000</v>
      </c>
      <c r="AH27" s="48">
        <v>3062000000</v>
      </c>
      <c r="AI27" s="48">
        <v>3166000000</v>
      </c>
      <c r="AJ27" s="48">
        <v>3111160000</v>
      </c>
      <c r="AK27" s="48">
        <v>3109000000</v>
      </c>
      <c r="AL27" s="48">
        <v>3092000000</v>
      </c>
      <c r="AM27" s="48">
        <v>3259000000</v>
      </c>
      <c r="AN27" s="48">
        <v>3429000000</v>
      </c>
      <c r="AO27" s="48">
        <v>3609000000</v>
      </c>
      <c r="AP27" s="48">
        <v>6332360000</v>
      </c>
      <c r="AQ27" s="48">
        <v>6833220000</v>
      </c>
      <c r="AR27" s="48">
        <v>7683870000</v>
      </c>
      <c r="AS27" s="48">
        <v>8076470000</v>
      </c>
      <c r="AT27" s="48">
        <v>8317830000</v>
      </c>
      <c r="AU27" s="48">
        <v>8881160000</v>
      </c>
      <c r="AV27" s="48">
        <v>8870090000</v>
      </c>
      <c r="AW27" s="48">
        <v>9055290000</v>
      </c>
      <c r="AX27" s="48">
        <v>9836200000</v>
      </c>
      <c r="AY27" s="48">
        <v>10167250000</v>
      </c>
      <c r="AZ27" s="48">
        <v>10618340000</v>
      </c>
      <c r="BA27" s="48">
        <v>10526000000</v>
      </c>
      <c r="BB27" s="48">
        <v>9981960000</v>
      </c>
      <c r="BC27" s="48">
        <v>10095760000</v>
      </c>
      <c r="BD27" s="48">
        <v>10070450000</v>
      </c>
      <c r="BE27" s="48">
        <v>10720500000</v>
      </c>
      <c r="BF27" s="48">
        <v>10568400000</v>
      </c>
      <c r="BG27" s="48">
        <v>11111600000</v>
      </c>
      <c r="BH27" s="48">
        <v>11710800000</v>
      </c>
      <c r="BI27" s="48">
        <v>11928500000</v>
      </c>
      <c r="BJ27" s="48">
        <v>12490700000</v>
      </c>
      <c r="BK27" s="48">
        <v>13022100000</v>
      </c>
      <c r="BL27" s="48">
        <v>13578800000</v>
      </c>
      <c r="BM27" s="53">
        <f t="shared" si="0"/>
        <v>11250000000</v>
      </c>
      <c r="BO27" s="53">
        <v>11250000000</v>
      </c>
      <c r="BP27" s="62">
        <f t="shared" si="1"/>
        <v>11250</v>
      </c>
      <c r="BQ27" s="48" t="str">
        <f>VLOOKUP(B27,Classif!C:E,3,0)</f>
        <v>HIC</v>
      </c>
      <c r="BR27" s="48" t="str">
        <f t="shared" si="2"/>
        <v>Bahamas, The</v>
      </c>
    </row>
    <row r="28" spans="1:70" x14ac:dyDescent="0.25">
      <c r="A28" s="48" t="s">
        <v>273</v>
      </c>
      <c r="B28" s="48" t="s">
        <v>502</v>
      </c>
      <c r="C28" s="48" t="s">
        <v>737</v>
      </c>
      <c r="D28" s="48" t="s">
        <v>736</v>
      </c>
      <c r="AM28" s="48">
        <v>1255802469.1358023</v>
      </c>
      <c r="AN28" s="48">
        <v>1866572953.7366548</v>
      </c>
      <c r="AO28" s="48">
        <v>2786045321.6374269</v>
      </c>
      <c r="AP28" s="48">
        <v>3671816504.2385101</v>
      </c>
      <c r="AQ28" s="48">
        <v>4116699437.4041028</v>
      </c>
      <c r="AR28" s="48">
        <v>4685733115.4684095</v>
      </c>
      <c r="AS28" s="48">
        <v>5505887894.4889297</v>
      </c>
      <c r="AT28" s="48">
        <v>5748993411.4202051</v>
      </c>
      <c r="AU28" s="48">
        <v>6651106833.4937449</v>
      </c>
      <c r="AV28" s="48">
        <v>8369878822.8505478</v>
      </c>
      <c r="AW28" s="48">
        <v>10596205714.285715</v>
      </c>
      <c r="AX28" s="48">
        <v>11222953519.425192</v>
      </c>
      <c r="AY28" s="48">
        <v>12864610993.521904</v>
      </c>
      <c r="AZ28" s="48">
        <v>15778767669.699089</v>
      </c>
      <c r="BA28" s="48">
        <v>19112739664.469742</v>
      </c>
      <c r="BB28" s="48">
        <v>17613836209.958096</v>
      </c>
      <c r="BC28" s="48">
        <v>17176781336.764408</v>
      </c>
      <c r="BD28" s="48">
        <v>18644723860.970928</v>
      </c>
      <c r="BE28" s="48">
        <v>17226849297.07003</v>
      </c>
      <c r="BF28" s="48">
        <v>18178503835.449051</v>
      </c>
      <c r="BG28" s="48">
        <v>18558343508.34351</v>
      </c>
      <c r="BH28" s="48">
        <v>16211541820.243834</v>
      </c>
      <c r="BI28" s="48">
        <v>16913330693.965273</v>
      </c>
      <c r="BJ28" s="48">
        <v>18080118128.385387</v>
      </c>
      <c r="BK28" s="48">
        <v>20183510561.25528</v>
      </c>
      <c r="BL28" s="48">
        <v>20202479537.519318</v>
      </c>
      <c r="BM28" s="53">
        <f t="shared" si="0"/>
        <v>19788422248.107159</v>
      </c>
      <c r="BO28" s="53">
        <v>19788422248.107159</v>
      </c>
      <c r="BP28" s="62">
        <f t="shared" si="1"/>
        <v>19788.422248107159</v>
      </c>
      <c r="BQ28" s="48" t="str">
        <f>VLOOKUP(B28,Classif!C:E,3,0)</f>
        <v>UMC</v>
      </c>
      <c r="BR28" s="48" t="str">
        <f t="shared" si="2"/>
        <v>Bosnia and Herzegovina</v>
      </c>
    </row>
    <row r="29" spans="1:70" x14ac:dyDescent="0.25">
      <c r="A29" s="48" t="s">
        <v>249</v>
      </c>
      <c r="B29" s="48" t="s">
        <v>501</v>
      </c>
      <c r="C29" s="48" t="s">
        <v>737</v>
      </c>
      <c r="D29" s="48" t="s">
        <v>736</v>
      </c>
      <c r="AI29" s="48">
        <v>21650000000</v>
      </c>
      <c r="AM29" s="48">
        <v>17793000000</v>
      </c>
      <c r="AN29" s="48">
        <v>13489222222.222223</v>
      </c>
      <c r="AO29" s="48">
        <v>14756846153.846155</v>
      </c>
      <c r="AP29" s="48">
        <v>14108846153.846155</v>
      </c>
      <c r="AQ29" s="48">
        <v>15264369565.217392</v>
      </c>
      <c r="AR29" s="48">
        <v>12152867469.879519</v>
      </c>
      <c r="AS29" s="48">
        <v>12738912133.891212</v>
      </c>
      <c r="AT29" s="48">
        <v>12354820143.884892</v>
      </c>
      <c r="AU29" s="48">
        <v>14594249022.892239</v>
      </c>
      <c r="AV29" s="48">
        <v>17827791321.306679</v>
      </c>
      <c r="AW29" s="48">
        <v>23144351851.851852</v>
      </c>
      <c r="AX29" s="48">
        <v>30207567316.620239</v>
      </c>
      <c r="AY29" s="48">
        <v>36954312354.312355</v>
      </c>
      <c r="AZ29" s="48">
        <v>45277399813.606705</v>
      </c>
      <c r="BA29" s="48">
        <v>60763483146.067413</v>
      </c>
      <c r="BB29" s="48">
        <v>50874078052.273544</v>
      </c>
      <c r="BC29" s="48">
        <v>57222490768.71434</v>
      </c>
      <c r="BD29" s="48">
        <v>61757788944.723618</v>
      </c>
      <c r="BE29" s="48">
        <v>65685102554.875854</v>
      </c>
      <c r="BF29" s="48">
        <v>75527984234.234238</v>
      </c>
      <c r="BG29" s="48">
        <v>78813839984.350555</v>
      </c>
      <c r="BH29" s="48">
        <v>56454734396.584198</v>
      </c>
      <c r="BI29" s="48">
        <v>47722657820.667473</v>
      </c>
      <c r="BJ29" s="48">
        <v>54726595249.184914</v>
      </c>
      <c r="BK29" s="48">
        <v>60031262269.336479</v>
      </c>
      <c r="BL29" s="48">
        <v>64409647193.804375</v>
      </c>
      <c r="BM29" s="53">
        <f t="shared" si="0"/>
        <v>60258239055.582886</v>
      </c>
      <c r="BO29" s="53">
        <v>60258239055.582886</v>
      </c>
      <c r="BP29" s="62">
        <f t="shared" si="1"/>
        <v>60258.239055582882</v>
      </c>
      <c r="BQ29" s="48" t="str">
        <f>VLOOKUP(B29,Classif!C:E,3,0)</f>
        <v>UMC</v>
      </c>
      <c r="BR29" s="48" t="str">
        <f t="shared" si="2"/>
        <v>Belarus</v>
      </c>
    </row>
    <row r="30" spans="1:70" x14ac:dyDescent="0.25">
      <c r="A30" s="48" t="s">
        <v>209</v>
      </c>
      <c r="B30" s="48" t="s">
        <v>500</v>
      </c>
      <c r="C30" s="48" t="s">
        <v>737</v>
      </c>
      <c r="D30" s="48" t="s">
        <v>736</v>
      </c>
      <c r="E30" s="48">
        <v>28071888.562228754</v>
      </c>
      <c r="F30" s="48">
        <v>29964370.712585747</v>
      </c>
      <c r="G30" s="48">
        <v>31856922.861542769</v>
      </c>
      <c r="H30" s="48">
        <v>33749405.011899762</v>
      </c>
      <c r="I30" s="48">
        <v>36193826.123477526</v>
      </c>
      <c r="J30" s="48">
        <v>40069930.069930069</v>
      </c>
      <c r="K30" s="48">
        <v>44405594.405594409</v>
      </c>
      <c r="L30" s="48">
        <v>47379310.344827585</v>
      </c>
      <c r="M30" s="48">
        <v>44910179.640718564</v>
      </c>
      <c r="N30" s="48">
        <v>47305389.221556887</v>
      </c>
      <c r="O30" s="48">
        <v>53233532.934131742</v>
      </c>
      <c r="P30" s="48">
        <v>59207317.073170736</v>
      </c>
      <c r="Q30" s="48">
        <v>66062500</v>
      </c>
      <c r="R30" s="48">
        <v>78343558.282208592</v>
      </c>
      <c r="S30" s="48">
        <v>103216374.26900585</v>
      </c>
      <c r="T30" s="48">
        <v>118066298.34254143</v>
      </c>
      <c r="U30" s="48">
        <v>96905829.596412554</v>
      </c>
      <c r="V30" s="48">
        <v>117650000</v>
      </c>
      <c r="W30" s="48">
        <v>136300000</v>
      </c>
      <c r="X30" s="48">
        <v>151800000</v>
      </c>
      <c r="Y30" s="48">
        <v>197938222.42928299</v>
      </c>
      <c r="Z30" s="48">
        <v>196089854.65634701</v>
      </c>
      <c r="AA30" s="48">
        <v>182206326.98570901</v>
      </c>
      <c r="AB30" s="48">
        <v>192103185.95532149</v>
      </c>
      <c r="AC30" s="48">
        <v>214381949.01938051</v>
      </c>
      <c r="AD30" s="48">
        <v>212643742.66470551</v>
      </c>
      <c r="AE30" s="48">
        <v>231638320.53556648</v>
      </c>
      <c r="AF30" s="48">
        <v>281082558.58590001</v>
      </c>
      <c r="AG30" s="48">
        <v>320093360.27245003</v>
      </c>
      <c r="AH30" s="48">
        <v>369133890.70474499</v>
      </c>
      <c r="AI30" s="48">
        <v>412086445.49217647</v>
      </c>
      <c r="AJ30" s="48">
        <v>444720750</v>
      </c>
      <c r="AK30" s="48">
        <v>518559700.71443504</v>
      </c>
      <c r="AL30" s="48">
        <v>560205282.299335</v>
      </c>
      <c r="AM30" s="48">
        <v>581269536.37064505</v>
      </c>
      <c r="AN30" s="48">
        <v>620422500.150545</v>
      </c>
      <c r="AO30" s="48">
        <v>641660005.32063007</v>
      </c>
      <c r="AP30" s="48">
        <v>654582899.94404507</v>
      </c>
      <c r="AQ30" s="48">
        <v>689140012.18536997</v>
      </c>
      <c r="AR30" s="48">
        <v>732732353.17635</v>
      </c>
      <c r="AS30" s="48">
        <v>832072464.65277505</v>
      </c>
      <c r="AT30" s="48">
        <v>868358727.46720493</v>
      </c>
      <c r="AU30" s="48">
        <v>925197971.508255</v>
      </c>
      <c r="AV30" s="48">
        <v>983575615.24536502</v>
      </c>
      <c r="AW30" s="48">
        <v>1051386576.48391</v>
      </c>
      <c r="AX30" s="48">
        <v>1102564880.0365</v>
      </c>
      <c r="AY30" s="48">
        <v>1210603726.50843</v>
      </c>
      <c r="AZ30" s="48">
        <v>1271598044.6466899</v>
      </c>
      <c r="BA30" s="48">
        <v>1351338648.5845699</v>
      </c>
      <c r="BB30" s="48">
        <v>1317309445.60202</v>
      </c>
      <c r="BC30" s="48">
        <v>1377177082.6384048</v>
      </c>
      <c r="BD30" s="48">
        <v>1460797903.23406</v>
      </c>
      <c r="BE30" s="48">
        <v>1522897506.07849</v>
      </c>
      <c r="BF30" s="48">
        <v>1579411253.0051351</v>
      </c>
      <c r="BG30" s="48">
        <v>1667335060.96064</v>
      </c>
      <c r="BH30" s="48">
        <v>1721700991.46912</v>
      </c>
      <c r="BI30" s="48">
        <v>1789304087.785615</v>
      </c>
      <c r="BJ30" s="48">
        <v>1858529676.71857</v>
      </c>
      <c r="BK30" s="48">
        <v>1915899786.9640701</v>
      </c>
      <c r="BL30" s="48">
        <v>1982518540.6134</v>
      </c>
      <c r="BM30" s="53">
        <f t="shared" si="0"/>
        <v>1763696118.9519</v>
      </c>
      <c r="BO30" s="53">
        <v>1763696118.9519</v>
      </c>
      <c r="BP30" s="62">
        <f t="shared" si="1"/>
        <v>1763.6961189519</v>
      </c>
      <c r="BQ30" s="48" t="str">
        <f>VLOOKUP(B30,Classif!C:E,3,0)</f>
        <v>LMC</v>
      </c>
      <c r="BR30" s="48" t="str">
        <f t="shared" si="2"/>
        <v>Belize</v>
      </c>
    </row>
    <row r="31" spans="1:70" x14ac:dyDescent="0.25">
      <c r="A31" s="48" t="s">
        <v>610</v>
      </c>
      <c r="B31" s="48" t="s">
        <v>611</v>
      </c>
      <c r="C31" s="48" t="s">
        <v>737</v>
      </c>
      <c r="D31" s="48" t="s">
        <v>736</v>
      </c>
      <c r="E31" s="48">
        <v>84466654.076911882</v>
      </c>
      <c r="F31" s="48">
        <v>89249986.697289482</v>
      </c>
      <c r="G31" s="48">
        <v>94149985.96694459</v>
      </c>
      <c r="H31" s="48">
        <v>96366652.303217143</v>
      </c>
      <c r="I31" s="48">
        <v>107566650.6338574</v>
      </c>
      <c r="J31" s="48">
        <v>114339048.96516557</v>
      </c>
      <c r="K31" s="48">
        <v>134173373.78565349</v>
      </c>
      <c r="L31" s="48">
        <v>155102984.62733382</v>
      </c>
      <c r="M31" s="48">
        <v>150000000</v>
      </c>
      <c r="N31" s="48">
        <v>164900000</v>
      </c>
      <c r="O31" s="48">
        <v>186300000</v>
      </c>
      <c r="P31" s="48">
        <v>211100000</v>
      </c>
      <c r="Q31" s="48">
        <v>235400000</v>
      </c>
      <c r="R31" s="48">
        <v>269500000</v>
      </c>
      <c r="S31" s="48">
        <v>312600000</v>
      </c>
      <c r="T31" s="48">
        <v>345000000</v>
      </c>
      <c r="U31" s="48">
        <v>386300000</v>
      </c>
      <c r="V31" s="48">
        <v>447000000</v>
      </c>
      <c r="W31" s="48">
        <v>475800000</v>
      </c>
      <c r="X31" s="48">
        <v>517200000.00000006</v>
      </c>
      <c r="Y31" s="48">
        <v>613299968</v>
      </c>
      <c r="Z31" s="48">
        <v>739100032</v>
      </c>
      <c r="AA31" s="48">
        <v>785500032</v>
      </c>
      <c r="AB31" s="48">
        <v>889400000</v>
      </c>
      <c r="AC31" s="48">
        <v>985699968</v>
      </c>
      <c r="AD31" s="48">
        <v>1039500031.9999999</v>
      </c>
      <c r="AE31" s="48">
        <v>1173500032</v>
      </c>
      <c r="AF31" s="48">
        <v>1296499968</v>
      </c>
      <c r="AG31" s="48">
        <v>1415100032</v>
      </c>
      <c r="AH31" s="48">
        <v>1501500032</v>
      </c>
      <c r="AI31" s="48">
        <v>1592400000</v>
      </c>
      <c r="AJ31" s="48">
        <v>1634900000</v>
      </c>
      <c r="AK31" s="48">
        <v>1679900000</v>
      </c>
      <c r="AL31" s="48">
        <v>1820359900</v>
      </c>
      <c r="AM31" s="48">
        <v>1867160100</v>
      </c>
      <c r="AN31" s="48">
        <v>2030750000</v>
      </c>
      <c r="AO31" s="48">
        <v>2695390000</v>
      </c>
      <c r="AP31" s="48">
        <v>2932827000</v>
      </c>
      <c r="AQ31" s="48">
        <v>3130748000</v>
      </c>
      <c r="AR31" s="48">
        <v>3324433000</v>
      </c>
      <c r="AS31" s="48">
        <v>3480219000</v>
      </c>
      <c r="AT31" s="48">
        <v>3680483000</v>
      </c>
      <c r="AU31" s="48">
        <v>3937228000</v>
      </c>
      <c r="AV31" s="48">
        <v>4186524999.9999995</v>
      </c>
      <c r="AW31" s="48">
        <v>4484703000</v>
      </c>
      <c r="AX31" s="48">
        <v>4868136000</v>
      </c>
      <c r="AY31" s="48">
        <v>6144000000</v>
      </c>
      <c r="AZ31" s="48">
        <v>6767000000</v>
      </c>
      <c r="BA31" s="48">
        <v>6980000000</v>
      </c>
      <c r="BB31" s="48">
        <v>6656000000</v>
      </c>
      <c r="BC31" s="48">
        <v>6634526000</v>
      </c>
      <c r="BD31" s="48">
        <v>6312691000</v>
      </c>
      <c r="BE31" s="48">
        <v>6378188000</v>
      </c>
      <c r="BF31" s="48">
        <v>6465756000</v>
      </c>
      <c r="BG31" s="48">
        <v>6413988000</v>
      </c>
      <c r="BH31" s="48">
        <v>6654541000</v>
      </c>
      <c r="BI31" s="48">
        <v>6899911000</v>
      </c>
      <c r="BJ31" s="48">
        <v>7142316000</v>
      </c>
      <c r="BK31" s="48">
        <v>7224329000</v>
      </c>
      <c r="BL31" s="48">
        <v>7484113000</v>
      </c>
      <c r="BM31" s="53">
        <f t="shared" si="0"/>
        <v>7342663264.3000002</v>
      </c>
      <c r="BO31" s="53"/>
      <c r="BP31" s="62">
        <f t="shared" si="1"/>
        <v>0</v>
      </c>
      <c r="BQ31" s="48" t="str">
        <f>VLOOKUP(B31,Classif!C:E,3,0)</f>
        <v>HIC</v>
      </c>
      <c r="BR31" s="48" t="str">
        <f t="shared" si="2"/>
        <v>Bermuda</v>
      </c>
    </row>
    <row r="32" spans="1:70" x14ac:dyDescent="0.25">
      <c r="A32" s="48" t="s">
        <v>609</v>
      </c>
      <c r="B32" s="48" t="s">
        <v>499</v>
      </c>
      <c r="C32" s="48" t="s">
        <v>737</v>
      </c>
      <c r="D32" s="48" t="s">
        <v>736</v>
      </c>
      <c r="E32" s="48">
        <v>373879363.59538555</v>
      </c>
      <c r="F32" s="48">
        <v>406684585.71929413</v>
      </c>
      <c r="G32" s="48">
        <v>444665186.39710176</v>
      </c>
      <c r="H32" s="48">
        <v>478805990.08330691</v>
      </c>
      <c r="I32" s="48">
        <v>539491477.32015562</v>
      </c>
      <c r="J32" s="48">
        <v>604377104.3771044</v>
      </c>
      <c r="K32" s="48">
        <v>669191919.19191921</v>
      </c>
      <c r="L32" s="48">
        <v>755808080.80808079</v>
      </c>
      <c r="M32" s="48">
        <v>857912457.91245794</v>
      </c>
      <c r="N32" s="48">
        <v>929629629.62962961</v>
      </c>
      <c r="O32" s="48">
        <v>1017003367.0033671</v>
      </c>
      <c r="P32" s="48">
        <v>1095622895.6228957</v>
      </c>
      <c r="Q32" s="48">
        <v>1257615644.9793155</v>
      </c>
      <c r="R32" s="48">
        <v>1262968515.7421288</v>
      </c>
      <c r="S32" s="48">
        <v>2100249875.0624688</v>
      </c>
      <c r="T32" s="48">
        <v>2404697651.1744127</v>
      </c>
      <c r="U32" s="48">
        <v>2731984007.9960022</v>
      </c>
      <c r="V32" s="48">
        <v>3227436281.8590703</v>
      </c>
      <c r="W32" s="48">
        <v>3758220889.5552225</v>
      </c>
      <c r="X32" s="48">
        <v>4421343606.1813526</v>
      </c>
      <c r="Y32" s="48">
        <v>4526916802.6101141</v>
      </c>
      <c r="Z32" s="48">
        <v>5872756933.1158237</v>
      </c>
      <c r="AA32" s="48">
        <v>5587490264.8127022</v>
      </c>
      <c r="AB32" s="48">
        <v>5422440961.8788586</v>
      </c>
      <c r="AC32" s="48">
        <v>6169501037.9762173</v>
      </c>
      <c r="AD32" s="48">
        <v>5377277406.7163754</v>
      </c>
      <c r="AE32" s="48">
        <v>3958338883.2233763</v>
      </c>
      <c r="AF32" s="48">
        <v>4323623622.1622019</v>
      </c>
      <c r="AG32" s="48">
        <v>4597615562.6659403</v>
      </c>
      <c r="AH32" s="48">
        <v>4715978868.2161331</v>
      </c>
      <c r="AI32" s="48">
        <v>4867582620.2070827</v>
      </c>
      <c r="AJ32" s="48">
        <v>5343274311.567894</v>
      </c>
      <c r="AK32" s="48">
        <v>5643893347.006794</v>
      </c>
      <c r="AL32" s="48">
        <v>5734676560.9247141</v>
      </c>
      <c r="AM32" s="48">
        <v>5981244886.9170008</v>
      </c>
      <c r="AN32" s="48">
        <v>6715220507.0516424</v>
      </c>
      <c r="AO32" s="48">
        <v>7396966657.4705391</v>
      </c>
      <c r="AP32" s="48">
        <v>7925673448.413681</v>
      </c>
      <c r="AQ32" s="48">
        <v>8497545598.083519</v>
      </c>
      <c r="AR32" s="48">
        <v>8285075872.2730713</v>
      </c>
      <c r="AS32" s="48">
        <v>8397912509.0967894</v>
      </c>
      <c r="AT32" s="48">
        <v>8141537937.6106796</v>
      </c>
      <c r="AU32" s="48">
        <v>7905485216.1785221</v>
      </c>
      <c r="AV32" s="48">
        <v>8082364868.3935661</v>
      </c>
      <c r="AW32" s="48">
        <v>8773451738.9112911</v>
      </c>
      <c r="AX32" s="48">
        <v>9549077869.1065063</v>
      </c>
      <c r="AY32" s="48">
        <v>11451869164.71117</v>
      </c>
      <c r="AZ32" s="48">
        <v>13120183156.714897</v>
      </c>
      <c r="BA32" s="48">
        <v>16674324634.237322</v>
      </c>
      <c r="BB32" s="48">
        <v>17339992165.242165</v>
      </c>
      <c r="BC32" s="48">
        <v>19649631308.164806</v>
      </c>
      <c r="BD32" s="48">
        <v>23963033429.436356</v>
      </c>
      <c r="BE32" s="48">
        <v>27084497481.910275</v>
      </c>
      <c r="BF32" s="48">
        <v>30659338885.672935</v>
      </c>
      <c r="BG32" s="48">
        <v>32996188017.366135</v>
      </c>
      <c r="BH32" s="48">
        <v>33000198248.914616</v>
      </c>
      <c r="BI32" s="48">
        <v>33941126193.921852</v>
      </c>
      <c r="BJ32" s="48">
        <v>37508642170.767006</v>
      </c>
      <c r="BK32" s="48">
        <v>40287647930.535454</v>
      </c>
      <c r="BL32" s="48">
        <v>40895322850.940666</v>
      </c>
      <c r="BM32" s="53">
        <f t="shared" si="0"/>
        <v>36688861202.604919</v>
      </c>
      <c r="BO32" s="53">
        <v>36688861202.604919</v>
      </c>
      <c r="BP32" s="62">
        <f t="shared" si="1"/>
        <v>36688.861202604916</v>
      </c>
      <c r="BQ32" s="48" t="str">
        <f>VLOOKUP(B32,Classif!C:E,3,0)</f>
        <v>LMC</v>
      </c>
      <c r="BR32" s="48" t="str">
        <f t="shared" si="2"/>
        <v>Bolivia</v>
      </c>
    </row>
    <row r="33" spans="1:70" x14ac:dyDescent="0.25">
      <c r="A33" s="48" t="s">
        <v>220</v>
      </c>
      <c r="B33" s="48" t="s">
        <v>498</v>
      </c>
      <c r="C33" s="48" t="s">
        <v>737</v>
      </c>
      <c r="D33" s="48" t="s">
        <v>736</v>
      </c>
      <c r="E33" s="48">
        <v>15165569912.51993</v>
      </c>
      <c r="F33" s="48">
        <v>15236854859.468977</v>
      </c>
      <c r="G33" s="48">
        <v>19926293839.016327</v>
      </c>
      <c r="H33" s="48">
        <v>23021477292.20927</v>
      </c>
      <c r="I33" s="48">
        <v>21211892259.990421</v>
      </c>
      <c r="J33" s="48">
        <v>21790035117.190048</v>
      </c>
      <c r="K33" s="48">
        <v>27062716577.911068</v>
      </c>
      <c r="L33" s="48">
        <v>30591834053.965298</v>
      </c>
      <c r="M33" s="48">
        <v>33875881876.367176</v>
      </c>
      <c r="N33" s="48">
        <v>37458898243.860947</v>
      </c>
      <c r="O33" s="48">
        <v>42327600098.241241</v>
      </c>
      <c r="P33" s="48">
        <v>49204456700.451622</v>
      </c>
      <c r="Q33" s="48">
        <v>58539008786.36837</v>
      </c>
      <c r="R33" s="48">
        <v>79279057730.828995</v>
      </c>
      <c r="S33" s="48">
        <v>105136007528.75961</v>
      </c>
      <c r="T33" s="48">
        <v>123709376567.89029</v>
      </c>
      <c r="U33" s="48">
        <v>152678020452.8288</v>
      </c>
      <c r="V33" s="48">
        <v>176171284311.76117</v>
      </c>
      <c r="W33" s="48">
        <v>200800891870.16382</v>
      </c>
      <c r="X33" s="48">
        <v>224969488835.18094</v>
      </c>
      <c r="Y33" s="48">
        <v>235024598983.26135</v>
      </c>
      <c r="Z33" s="48">
        <v>263561088977.12936</v>
      </c>
      <c r="AA33" s="48">
        <v>281682304161.04053</v>
      </c>
      <c r="AB33" s="48">
        <v>203304515490.79538</v>
      </c>
      <c r="AC33" s="48">
        <v>209023912696.83881</v>
      </c>
      <c r="AD33" s="48">
        <v>222942790435.29932</v>
      </c>
      <c r="AE33" s="48">
        <v>268137224729.72214</v>
      </c>
      <c r="AF33" s="48">
        <v>294084112392.66034</v>
      </c>
      <c r="AG33" s="48">
        <v>330397381998.48938</v>
      </c>
      <c r="AH33" s="48">
        <v>425595310000</v>
      </c>
      <c r="AI33" s="48">
        <v>461951782000</v>
      </c>
      <c r="AJ33" s="48">
        <v>602860000000</v>
      </c>
      <c r="AK33" s="48">
        <v>400599250000</v>
      </c>
      <c r="AL33" s="48">
        <v>437798577639.75159</v>
      </c>
      <c r="AM33" s="48">
        <v>558111997497.2627</v>
      </c>
      <c r="AN33" s="48">
        <v>769305386182.84851</v>
      </c>
      <c r="AO33" s="48">
        <v>850426432991.74207</v>
      </c>
      <c r="AP33" s="48">
        <v>883199625324.67529</v>
      </c>
      <c r="AQ33" s="48">
        <v>863723411632.91675</v>
      </c>
      <c r="AR33" s="48">
        <v>599388579985.67261</v>
      </c>
      <c r="AS33" s="48">
        <v>655420645476.90625</v>
      </c>
      <c r="AT33" s="48">
        <v>559372276081.96582</v>
      </c>
      <c r="AU33" s="48">
        <v>507962487700.02393</v>
      </c>
      <c r="AV33" s="48">
        <v>558319920831.97925</v>
      </c>
      <c r="AW33" s="48">
        <v>669316654017.09412</v>
      </c>
      <c r="AX33" s="48">
        <v>891630177251.06799</v>
      </c>
      <c r="AY33" s="48">
        <v>1107640289615.2256</v>
      </c>
      <c r="AZ33" s="48">
        <v>1397084349956.3452</v>
      </c>
      <c r="BA33" s="48">
        <v>1695824565983.2041</v>
      </c>
      <c r="BB33" s="48">
        <v>1667019783585.0754</v>
      </c>
      <c r="BC33" s="48">
        <v>2208871646202.8193</v>
      </c>
      <c r="BD33" s="48">
        <v>2616200980392.1567</v>
      </c>
      <c r="BE33" s="48">
        <v>2465188674415.0322</v>
      </c>
      <c r="BF33" s="48">
        <v>2472806919901.6743</v>
      </c>
      <c r="BG33" s="48">
        <v>2455993625159.3706</v>
      </c>
      <c r="BH33" s="48">
        <v>1802214373741.3206</v>
      </c>
      <c r="BI33" s="48">
        <v>1795700168991.4932</v>
      </c>
      <c r="BJ33" s="48">
        <v>2063507864886.8806</v>
      </c>
      <c r="BK33" s="48">
        <v>1916947014067.5461</v>
      </c>
      <c r="BL33" s="48">
        <v>1877810514260.3599</v>
      </c>
      <c r="BM33" s="53">
        <f t="shared" si="0"/>
        <v>1444733258971.6514</v>
      </c>
      <c r="BO33" s="53">
        <v>1444733258971.6514</v>
      </c>
      <c r="BP33" s="62">
        <f t="shared" si="1"/>
        <v>1444733.2589716513</v>
      </c>
      <c r="BQ33" s="48" t="str">
        <f>VLOOKUP(B33,Classif!C:E,3,0)</f>
        <v>UMC</v>
      </c>
      <c r="BR33" s="48" t="str">
        <f t="shared" si="2"/>
        <v>Brazil</v>
      </c>
    </row>
    <row r="34" spans="1:70" x14ac:dyDescent="0.25">
      <c r="A34" s="48" t="s">
        <v>194</v>
      </c>
      <c r="B34" s="48" t="s">
        <v>497</v>
      </c>
      <c r="C34" s="48" t="s">
        <v>737</v>
      </c>
      <c r="D34" s="48" t="s">
        <v>736</v>
      </c>
      <c r="S34" s="48">
        <v>311809337.47435462</v>
      </c>
      <c r="T34" s="48">
        <v>402178605.01955354</v>
      </c>
      <c r="U34" s="48">
        <v>435911268.5896796</v>
      </c>
      <c r="V34" s="48">
        <v>495097667.92904121</v>
      </c>
      <c r="W34" s="48">
        <v>552883707.05513847</v>
      </c>
      <c r="X34" s="48">
        <v>670362452.14537871</v>
      </c>
      <c r="Y34" s="48">
        <v>1012280614.5279174</v>
      </c>
      <c r="Z34" s="48">
        <v>1114204743.2009149</v>
      </c>
      <c r="AA34" s="48">
        <v>1163923830.3584747</v>
      </c>
      <c r="AB34" s="48">
        <v>1236016506.7369363</v>
      </c>
      <c r="AC34" s="48">
        <v>1346890071.0982947</v>
      </c>
      <c r="AD34" s="48">
        <v>1409536120.91682</v>
      </c>
      <c r="AE34" s="48">
        <v>1547755183.2148364</v>
      </c>
      <c r="AF34" s="48">
        <v>1704370307.7611496</v>
      </c>
      <c r="AG34" s="48">
        <v>1812757917.7646301</v>
      </c>
      <c r="AH34" s="48">
        <v>2006165166.8075376</v>
      </c>
      <c r="AI34" s="48">
        <v>2012131457.2664447</v>
      </c>
      <c r="AJ34" s="48">
        <v>2020583702.0832298</v>
      </c>
      <c r="AK34" s="48">
        <v>1957000000</v>
      </c>
      <c r="AL34" s="48">
        <v>2063342117.0387313</v>
      </c>
      <c r="AM34" s="48">
        <v>2151344901.3076119</v>
      </c>
      <c r="AN34" s="48">
        <v>2216974096.3555913</v>
      </c>
      <c r="AO34" s="48">
        <v>2363645403.4703922</v>
      </c>
      <c r="AP34" s="48">
        <v>2498384129.6673794</v>
      </c>
      <c r="AQ34" s="48">
        <v>2817083478.3473377</v>
      </c>
      <c r="AR34" s="48">
        <v>2951822204.5443249</v>
      </c>
      <c r="AS34" s="48">
        <v>3059500000</v>
      </c>
      <c r="AT34" s="48">
        <v>3054500000</v>
      </c>
      <c r="AU34" s="48">
        <v>3106500000</v>
      </c>
      <c r="AV34" s="48">
        <v>3209500000</v>
      </c>
      <c r="AW34" s="48">
        <v>3444500000</v>
      </c>
      <c r="AX34" s="48">
        <v>3819500000</v>
      </c>
      <c r="AY34" s="48">
        <v>4217500000</v>
      </c>
      <c r="AZ34" s="48">
        <v>4674000000</v>
      </c>
      <c r="BA34" s="48">
        <v>4785000000</v>
      </c>
      <c r="BB34" s="48">
        <v>4465500000</v>
      </c>
      <c r="BC34" s="48">
        <v>4530000000</v>
      </c>
      <c r="BD34" s="48">
        <v>4657500000</v>
      </c>
      <c r="BE34" s="48">
        <v>4610000000</v>
      </c>
      <c r="BF34" s="48">
        <v>4677000000</v>
      </c>
      <c r="BG34" s="48">
        <v>4696500000</v>
      </c>
      <c r="BH34" s="48">
        <v>4715000000</v>
      </c>
      <c r="BI34" s="48">
        <v>4830000000</v>
      </c>
      <c r="BJ34" s="48">
        <v>4978000000</v>
      </c>
      <c r="BK34" s="48">
        <v>5086500000</v>
      </c>
      <c r="BL34" s="48">
        <v>5209000000</v>
      </c>
      <c r="BM34" s="53">
        <f t="shared" si="0"/>
        <v>4365500000</v>
      </c>
      <c r="BO34" s="53">
        <v>4365500000</v>
      </c>
      <c r="BP34" s="62">
        <f t="shared" si="1"/>
        <v>4365.5</v>
      </c>
      <c r="BQ34" s="48" t="str">
        <f>VLOOKUP(B34,Classif!C:E,3,0)</f>
        <v>HIC</v>
      </c>
      <c r="BR34" s="48" t="str">
        <f t="shared" si="2"/>
        <v>Barbados</v>
      </c>
    </row>
    <row r="35" spans="1:70" x14ac:dyDescent="0.25">
      <c r="A35" s="48" t="s">
        <v>179</v>
      </c>
      <c r="B35" s="48" t="s">
        <v>496</v>
      </c>
      <c r="C35" s="48" t="s">
        <v>737</v>
      </c>
      <c r="D35" s="48" t="s">
        <v>736</v>
      </c>
      <c r="J35" s="48">
        <v>114040245.65529858</v>
      </c>
      <c r="K35" s="48">
        <v>132758395.40049654</v>
      </c>
      <c r="L35" s="48">
        <v>139030445.57689795</v>
      </c>
      <c r="M35" s="48">
        <v>160819286.55429244</v>
      </c>
      <c r="N35" s="48">
        <v>161211289.69031754</v>
      </c>
      <c r="O35" s="48">
        <v>179080099.30746114</v>
      </c>
      <c r="P35" s="48">
        <v>197523179.24188319</v>
      </c>
      <c r="Q35" s="48">
        <v>270818555.82352108</v>
      </c>
      <c r="R35" s="48">
        <v>433092003.57927275</v>
      </c>
      <c r="S35" s="48">
        <v>1073577085.6415938</v>
      </c>
      <c r="T35" s="48">
        <v>1168304305.6551259</v>
      </c>
      <c r="U35" s="48">
        <v>1423061356.6456208</v>
      </c>
      <c r="V35" s="48">
        <v>1732721160.941215</v>
      </c>
      <c r="W35" s="48">
        <v>1941600703.6059806</v>
      </c>
      <c r="X35" s="48">
        <v>2803780005.5182562</v>
      </c>
      <c r="Y35" s="48">
        <v>4928824957.967495</v>
      </c>
      <c r="Z35" s="48">
        <v>4366213849.5763721</v>
      </c>
      <c r="AA35" s="48">
        <v>4264252336.4485979</v>
      </c>
      <c r="AB35" s="48">
        <v>3844723142.4514909</v>
      </c>
      <c r="AC35" s="48">
        <v>3782523088.4628</v>
      </c>
      <c r="AD35" s="48">
        <v>3523612563.0653152</v>
      </c>
      <c r="AE35" s="48">
        <v>2358592817.1213374</v>
      </c>
      <c r="AF35" s="48">
        <v>2754463437.7967715</v>
      </c>
      <c r="AG35" s="48">
        <v>2690717551.1826677</v>
      </c>
      <c r="AH35" s="48">
        <v>2985467979.2852383</v>
      </c>
      <c r="AI35" s="48">
        <v>3520551724.1379309</v>
      </c>
      <c r="AJ35" s="48">
        <v>3701667052.5584626</v>
      </c>
      <c r="AK35" s="48">
        <v>4183548189.073051</v>
      </c>
      <c r="AL35" s="48">
        <v>4105706151.7514548</v>
      </c>
      <c r="AM35" s="48">
        <v>4087337959.93191</v>
      </c>
      <c r="AN35" s="48">
        <v>4734020036.6868916</v>
      </c>
      <c r="AO35" s="48">
        <v>5115602836.8794327</v>
      </c>
      <c r="AP35" s="48">
        <v>5197332974.1379318</v>
      </c>
      <c r="AQ35" s="48">
        <v>4051147227.5334611</v>
      </c>
      <c r="AR35" s="48">
        <v>4600000000</v>
      </c>
      <c r="AS35" s="48">
        <v>6001153306.2645016</v>
      </c>
      <c r="AT35" s="48">
        <v>5601090584.3612213</v>
      </c>
      <c r="AU35" s="48">
        <v>5843329107.5617113</v>
      </c>
      <c r="AV35" s="48">
        <v>6557333084.6056709</v>
      </c>
      <c r="AW35" s="48">
        <v>7872333215.0041418</v>
      </c>
      <c r="AX35" s="48">
        <v>9531402847.873106</v>
      </c>
      <c r="AY35" s="48">
        <v>11470703002.076908</v>
      </c>
      <c r="AZ35" s="48">
        <v>12247694247.229778</v>
      </c>
      <c r="BA35" s="48">
        <v>14393099068.585943</v>
      </c>
      <c r="BB35" s="48">
        <v>10732366286.264265</v>
      </c>
      <c r="BC35" s="48">
        <v>13707370737.073708</v>
      </c>
      <c r="BD35" s="48">
        <v>18525319977.740677</v>
      </c>
      <c r="BE35" s="48">
        <v>19047940300.896286</v>
      </c>
      <c r="BF35" s="48">
        <v>18093829923.273655</v>
      </c>
      <c r="BG35" s="48">
        <v>17098342541.436466</v>
      </c>
      <c r="BH35" s="48">
        <v>12930394937.81366</v>
      </c>
      <c r="BI35" s="48">
        <v>11400854267.718817</v>
      </c>
      <c r="BJ35" s="48">
        <v>12128104859.14983</v>
      </c>
      <c r="BK35" s="48">
        <v>13567351175.031507</v>
      </c>
      <c r="BL35" s="48">
        <v>13469422941.391878</v>
      </c>
      <c r="BM35" s="53">
        <f t="shared" si="0"/>
        <v>12016056665.347322</v>
      </c>
      <c r="BO35" s="53">
        <v>12016056665.347322</v>
      </c>
      <c r="BP35" s="62">
        <f t="shared" si="1"/>
        <v>12016.056665347323</v>
      </c>
      <c r="BQ35" s="48" t="str">
        <f>VLOOKUP(B35,Classif!C:E,3,0)</f>
        <v>HIC</v>
      </c>
      <c r="BR35" s="48" t="str">
        <f t="shared" si="2"/>
        <v>Brunei Darussalam</v>
      </c>
    </row>
    <row r="36" spans="1:70" x14ac:dyDescent="0.25">
      <c r="A36" s="48" t="s">
        <v>162</v>
      </c>
      <c r="B36" s="48" t="s">
        <v>495</v>
      </c>
      <c r="C36" s="48" t="s">
        <v>737</v>
      </c>
      <c r="D36" s="48" t="s">
        <v>736</v>
      </c>
      <c r="Y36" s="48">
        <v>128717410.91249999</v>
      </c>
      <c r="Z36" s="48">
        <v>139150441.30974826</v>
      </c>
      <c r="AA36" s="48">
        <v>141366534.47568813</v>
      </c>
      <c r="AB36" s="48">
        <v>156687192.06464159</v>
      </c>
      <c r="AC36" s="48">
        <v>160459970.53468311</v>
      </c>
      <c r="AD36" s="48">
        <v>163272314.83379629</v>
      </c>
      <c r="AE36" s="48">
        <v>191230747.10700637</v>
      </c>
      <c r="AF36" s="48">
        <v>242770861.58034256</v>
      </c>
      <c r="AG36" s="48">
        <v>272241005.23145902</v>
      </c>
      <c r="AH36" s="48">
        <v>264725206.95087305</v>
      </c>
      <c r="AI36" s="48">
        <v>287658184.00398916</v>
      </c>
      <c r="AJ36" s="48">
        <v>240319995.60246265</v>
      </c>
      <c r="AK36" s="48">
        <v>240215763.88888887</v>
      </c>
      <c r="AL36" s="48">
        <v>225998091.17743525</v>
      </c>
      <c r="AM36" s="48">
        <v>258985597.70481351</v>
      </c>
      <c r="AN36" s="48">
        <v>290464801.11008328</v>
      </c>
      <c r="AO36" s="48">
        <v>303435517.9226644</v>
      </c>
      <c r="AP36" s="48">
        <v>352260952.90553564</v>
      </c>
      <c r="AQ36" s="48">
        <v>363452787.20310229</v>
      </c>
      <c r="AR36" s="48">
        <v>399268801.67208546</v>
      </c>
      <c r="AS36" s="48">
        <v>424464089.8976413</v>
      </c>
      <c r="AT36" s="48">
        <v>461444513.66815007</v>
      </c>
      <c r="AU36" s="48">
        <v>520849551.53260648</v>
      </c>
      <c r="AV36" s="48">
        <v>604041957.92185485</v>
      </c>
      <c r="AW36" s="48">
        <v>682523857.01676965</v>
      </c>
      <c r="AX36" s="48">
        <v>796938120.1814059</v>
      </c>
      <c r="AY36" s="48">
        <v>874989895.60112119</v>
      </c>
      <c r="AZ36" s="48">
        <v>1168308516.6330097</v>
      </c>
      <c r="BA36" s="48">
        <v>1227808790.6732988</v>
      </c>
      <c r="BB36" s="48">
        <v>1234014291.823416</v>
      </c>
      <c r="BC36" s="48">
        <v>1547991317.8118262</v>
      </c>
      <c r="BD36" s="48">
        <v>1777101316.6775587</v>
      </c>
      <c r="BE36" s="48">
        <v>1781281281.5791247</v>
      </c>
      <c r="BF36" s="48">
        <v>1756215665.0932288</v>
      </c>
      <c r="BG36" s="48">
        <v>1907090813.459065</v>
      </c>
      <c r="BH36" s="48">
        <v>2003598212.9913535</v>
      </c>
      <c r="BI36" s="48">
        <v>2158972129.0030699</v>
      </c>
      <c r="BJ36" s="48">
        <v>2450364928.0730205</v>
      </c>
      <c r="BK36" s="48">
        <v>2446866404.9305816</v>
      </c>
      <c r="BL36" s="48">
        <v>2530547157.566781</v>
      </c>
      <c r="BM36" s="53">
        <f t="shared" si="0"/>
        <v>2409262838.2198749</v>
      </c>
      <c r="BO36" s="53">
        <v>2409262838.2198749</v>
      </c>
      <c r="BP36" s="62">
        <f t="shared" si="1"/>
        <v>2409.262838219875</v>
      </c>
      <c r="BQ36" s="48" t="str">
        <f>VLOOKUP(B36,Classif!C:E,3,0)</f>
        <v>LMC</v>
      </c>
      <c r="BR36" s="48" t="str">
        <f t="shared" si="2"/>
        <v>Bhutan</v>
      </c>
    </row>
    <row r="37" spans="1:70" x14ac:dyDescent="0.25">
      <c r="A37" s="48" t="s">
        <v>104</v>
      </c>
      <c r="B37" s="48" t="s">
        <v>494</v>
      </c>
      <c r="C37" s="48" t="s">
        <v>737</v>
      </c>
      <c r="D37" s="48" t="s">
        <v>736</v>
      </c>
      <c r="E37" s="48">
        <v>30412308.98640123</v>
      </c>
      <c r="F37" s="48">
        <v>32902336.644746047</v>
      </c>
      <c r="G37" s="48">
        <v>35643207.626524605</v>
      </c>
      <c r="H37" s="48">
        <v>38091150.566196002</v>
      </c>
      <c r="I37" s="48">
        <v>41613969.050606437</v>
      </c>
      <c r="J37" s="48">
        <v>45790869.747312568</v>
      </c>
      <c r="K37" s="48">
        <v>51464435.146443516</v>
      </c>
      <c r="L37" s="48">
        <v>58646443.514644355</v>
      </c>
      <c r="M37" s="48">
        <v>66248256.624825664</v>
      </c>
      <c r="N37" s="48">
        <v>77356914.078819111</v>
      </c>
      <c r="O37" s="48">
        <v>96245114.461194858</v>
      </c>
      <c r="P37" s="48">
        <v>127456485.12071869</v>
      </c>
      <c r="Q37" s="48">
        <v>164466873.70600414</v>
      </c>
      <c r="R37" s="48">
        <v>244129088.02766171</v>
      </c>
      <c r="S37" s="48">
        <v>306033848.41795439</v>
      </c>
      <c r="T37" s="48">
        <v>355172413.7931034</v>
      </c>
      <c r="U37" s="48">
        <v>372010119.59521616</v>
      </c>
      <c r="V37" s="48">
        <v>451603325.41567695</v>
      </c>
      <c r="W37" s="48">
        <v>590376720.59888911</v>
      </c>
      <c r="X37" s="48">
        <v>819877300.61349702</v>
      </c>
      <c r="Y37" s="48">
        <v>1060923829.130211</v>
      </c>
      <c r="Z37" s="48">
        <v>1073861599.1394765</v>
      </c>
      <c r="AA37" s="48">
        <v>1014907254.5401573</v>
      </c>
      <c r="AB37" s="48">
        <v>1172258182.1496947</v>
      </c>
      <c r="AC37" s="48">
        <v>1240796364.7566235</v>
      </c>
      <c r="AD37" s="48">
        <v>1114764007.148113</v>
      </c>
      <c r="AE37" s="48">
        <v>1392634771.9653025</v>
      </c>
      <c r="AF37" s="48">
        <v>1965274882.3634522</v>
      </c>
      <c r="AG37" s="48">
        <v>2644536804.1124358</v>
      </c>
      <c r="AH37" s="48">
        <v>3083800684.8975139</v>
      </c>
      <c r="AI37" s="48">
        <v>3790567051.8677773</v>
      </c>
      <c r="AJ37" s="48">
        <v>3942792837.3565497</v>
      </c>
      <c r="AK37" s="48">
        <v>4146513722.3301888</v>
      </c>
      <c r="AL37" s="48">
        <v>4160086253.1467957</v>
      </c>
      <c r="AM37" s="48">
        <v>4259330999.0315127</v>
      </c>
      <c r="AN37" s="48">
        <v>4730611067.0225811</v>
      </c>
      <c r="AO37" s="48">
        <v>4847752842.7892427</v>
      </c>
      <c r="AP37" s="48">
        <v>5020214747.4526138</v>
      </c>
      <c r="AQ37" s="48">
        <v>4790458837.1707802</v>
      </c>
      <c r="AR37" s="48">
        <v>5484257417.1784449</v>
      </c>
      <c r="AS37" s="48">
        <v>5788329609.1575527</v>
      </c>
      <c r="AT37" s="48">
        <v>5489608299.6644526</v>
      </c>
      <c r="AU37" s="48">
        <v>5438857106.7353582</v>
      </c>
      <c r="AV37" s="48">
        <v>7511582173.3772392</v>
      </c>
      <c r="AW37" s="48">
        <v>8957467706.5354042</v>
      </c>
      <c r="AX37" s="48">
        <v>9918907108.0970154</v>
      </c>
      <c r="AY37" s="48">
        <v>10137883299.315643</v>
      </c>
      <c r="AZ37" s="48">
        <v>10939053365.478596</v>
      </c>
      <c r="BA37" s="48">
        <v>10945070441.928253</v>
      </c>
      <c r="BB37" s="48">
        <v>10267133177.733364</v>
      </c>
      <c r="BC37" s="48">
        <v>12786654498.351391</v>
      </c>
      <c r="BD37" s="48">
        <v>15351972361.147671</v>
      </c>
      <c r="BE37" s="48">
        <v>14380004175.119429</v>
      </c>
      <c r="BF37" s="48">
        <v>14901750991.201229</v>
      </c>
      <c r="BG37" s="48">
        <v>16250781586.657902</v>
      </c>
      <c r="BH37" s="48">
        <v>14420593484.055683</v>
      </c>
      <c r="BI37" s="48">
        <v>15646354089.458042</v>
      </c>
      <c r="BJ37" s="48">
        <v>17405588070.433151</v>
      </c>
      <c r="BK37" s="48">
        <v>18663265549.019608</v>
      </c>
      <c r="BL37" s="48">
        <v>18362348887.587276</v>
      </c>
      <c r="BM37" s="53">
        <f t="shared" si="0"/>
        <v>15781732825.893402</v>
      </c>
      <c r="BO37" s="53">
        <v>15781732825.893402</v>
      </c>
      <c r="BP37" s="62">
        <f t="shared" si="1"/>
        <v>15781.732825893401</v>
      </c>
      <c r="BQ37" s="48" t="str">
        <f>VLOOKUP(B37,Classif!C:E,3,0)</f>
        <v>UMC</v>
      </c>
      <c r="BR37" s="48" t="str">
        <f t="shared" si="2"/>
        <v>Botswana</v>
      </c>
    </row>
    <row r="38" spans="1:70" x14ac:dyDescent="0.25">
      <c r="A38" s="48" t="s">
        <v>96</v>
      </c>
      <c r="B38" s="48" t="s">
        <v>493</v>
      </c>
      <c r="C38" s="48" t="s">
        <v>737</v>
      </c>
      <c r="D38" s="48" t="s">
        <v>736</v>
      </c>
      <c r="E38" s="48">
        <v>112155598.94957118</v>
      </c>
      <c r="F38" s="48">
        <v>123134584.4676733</v>
      </c>
      <c r="G38" s="48">
        <v>124482748.9379174</v>
      </c>
      <c r="H38" s="48">
        <v>129379097.88895763</v>
      </c>
      <c r="I38" s="48">
        <v>142025069.46167609</v>
      </c>
      <c r="J38" s="48">
        <v>150574816.30076441</v>
      </c>
      <c r="K38" s="48">
        <v>157930041.87588325</v>
      </c>
      <c r="L38" s="48">
        <v>163820538.86794722</v>
      </c>
      <c r="M38" s="48">
        <v>191767436.95688441</v>
      </c>
      <c r="N38" s="48">
        <v>188039191.32360828</v>
      </c>
      <c r="O38" s="48">
        <v>189106554.52127707</v>
      </c>
      <c r="P38" s="48">
        <v>201450768.36755261</v>
      </c>
      <c r="Q38" s="48">
        <v>230317908.03864339</v>
      </c>
      <c r="R38" s="48">
        <v>271183061.35963523</v>
      </c>
      <c r="S38" s="48">
        <v>281398668.16061342</v>
      </c>
      <c r="T38" s="48">
        <v>378660016.26593637</v>
      </c>
      <c r="U38" s="48">
        <v>451152449.984411</v>
      </c>
      <c r="V38" s="48">
        <v>507298120.68314964</v>
      </c>
      <c r="W38" s="48">
        <v>610578523.76117802</v>
      </c>
      <c r="X38" s="48">
        <v>700764892.70483112</v>
      </c>
      <c r="Y38" s="48">
        <v>797048028.77324653</v>
      </c>
      <c r="Z38" s="48">
        <v>694803502.72235644</v>
      </c>
      <c r="AA38" s="48">
        <v>748312283.72675753</v>
      </c>
      <c r="AB38" s="48">
        <v>658679394.90796876</v>
      </c>
      <c r="AC38" s="48">
        <v>637820620.67019451</v>
      </c>
      <c r="AD38" s="48">
        <v>864849765.05966449</v>
      </c>
      <c r="AE38" s="48">
        <v>1122265026.3827443</v>
      </c>
      <c r="AF38" s="48">
        <v>1200991825.9539769</v>
      </c>
      <c r="AG38" s="48">
        <v>1264899368.2016544</v>
      </c>
      <c r="AH38" s="48">
        <v>1233930277.0492177</v>
      </c>
      <c r="AI38" s="48">
        <v>1440711395.6706855</v>
      </c>
      <c r="AJ38" s="48">
        <v>1377375030.5292072</v>
      </c>
      <c r="AK38" s="48">
        <v>1411917558.4585545</v>
      </c>
      <c r="AL38" s="48">
        <v>1278781166.7218764</v>
      </c>
      <c r="AM38" s="48">
        <v>851174350.64940917</v>
      </c>
      <c r="AN38" s="48">
        <v>1115389731.7911868</v>
      </c>
      <c r="AO38" s="48">
        <v>1007791186.2010617</v>
      </c>
      <c r="AP38" s="48">
        <v>937741468.02967572</v>
      </c>
      <c r="AQ38" s="48">
        <v>967338348.65831399</v>
      </c>
      <c r="AR38" s="48">
        <v>999477510.68663239</v>
      </c>
      <c r="AS38" s="48">
        <v>914500299.09703445</v>
      </c>
      <c r="AT38" s="48">
        <v>931833302.75285673</v>
      </c>
      <c r="AU38" s="48">
        <v>991387870.12463045</v>
      </c>
      <c r="AV38" s="48">
        <v>1139754799.1630425</v>
      </c>
      <c r="AW38" s="48">
        <v>1270080250.6526783</v>
      </c>
      <c r="AX38" s="48">
        <v>1337362392.1522458</v>
      </c>
      <c r="AY38" s="48">
        <v>1460561215.4446988</v>
      </c>
      <c r="AZ38" s="48">
        <v>1697565948.6532345</v>
      </c>
      <c r="BA38" s="48">
        <v>1985240986.1850843</v>
      </c>
      <c r="BB38" s="48">
        <v>2059094048.2601888</v>
      </c>
      <c r="BC38" s="48">
        <v>2142591539.4354682</v>
      </c>
      <c r="BD38" s="48">
        <v>2437982706.5751848</v>
      </c>
      <c r="BE38" s="48">
        <v>2510126509.9947691</v>
      </c>
      <c r="BF38" s="48">
        <v>1691544110.6916294</v>
      </c>
      <c r="BG38" s="48">
        <v>1894813389.8817933</v>
      </c>
      <c r="BH38" s="48">
        <v>1695825714.2427304</v>
      </c>
      <c r="BI38" s="48">
        <v>1825018144.4619353</v>
      </c>
      <c r="BJ38" s="48">
        <v>2072349974.1525702</v>
      </c>
      <c r="BK38" s="48">
        <v>2220979144.5201836</v>
      </c>
      <c r="BL38" s="48">
        <v>2220307318.7488565</v>
      </c>
      <c r="BM38" s="53">
        <f t="shared" si="0"/>
        <v>2303078337.5743051</v>
      </c>
      <c r="BO38" s="53">
        <v>2303078337.5743051</v>
      </c>
      <c r="BP38" s="62">
        <f t="shared" si="1"/>
        <v>2303.0783375743049</v>
      </c>
      <c r="BQ38" s="48" t="str">
        <f>VLOOKUP(B38,Classif!C:E,3,0)</f>
        <v>LIC</v>
      </c>
      <c r="BR38" s="48" t="str">
        <f t="shared" si="2"/>
        <v>Central African Republic</v>
      </c>
    </row>
    <row r="39" spans="1:70" x14ac:dyDescent="0.25">
      <c r="A39" s="48" t="s">
        <v>292</v>
      </c>
      <c r="B39" s="48" t="s">
        <v>492</v>
      </c>
      <c r="C39" s="48" t="s">
        <v>737</v>
      </c>
      <c r="D39" s="48" t="s">
        <v>736</v>
      </c>
      <c r="E39" s="48">
        <v>40461721692.646767</v>
      </c>
      <c r="F39" s="48">
        <v>40934952063.946838</v>
      </c>
      <c r="G39" s="48">
        <v>42227447631.915901</v>
      </c>
      <c r="H39" s="48">
        <v>45029988561.212448</v>
      </c>
      <c r="I39" s="48">
        <v>49377522896.703033</v>
      </c>
      <c r="J39" s="48">
        <v>54515179580.714828</v>
      </c>
      <c r="K39" s="48">
        <v>61088384036.651451</v>
      </c>
      <c r="L39" s="48">
        <v>65668655501.125443</v>
      </c>
      <c r="M39" s="48">
        <v>71829810519.895538</v>
      </c>
      <c r="N39" s="48">
        <v>79148411661.690231</v>
      </c>
      <c r="O39" s="48">
        <v>87896095320.126328</v>
      </c>
      <c r="P39" s="48">
        <v>99271961774.608826</v>
      </c>
      <c r="Q39" s="48">
        <v>113082820486.91788</v>
      </c>
      <c r="R39" s="48">
        <v>131321858814.11859</v>
      </c>
      <c r="S39" s="48">
        <v>160408697341.51331</v>
      </c>
      <c r="T39" s="48">
        <v>173834029689.34329</v>
      </c>
      <c r="U39" s="48">
        <v>206575564908.72211</v>
      </c>
      <c r="V39" s="48">
        <v>211612157028.67892</v>
      </c>
      <c r="W39" s="48">
        <v>218632867537.47699</v>
      </c>
      <c r="X39" s="48">
        <v>243072102612.25885</v>
      </c>
      <c r="Y39" s="48">
        <v>273853826548.06705</v>
      </c>
      <c r="Z39" s="48">
        <v>306214863624.98956</v>
      </c>
      <c r="AA39" s="48">
        <v>313506525087.13623</v>
      </c>
      <c r="AB39" s="48">
        <v>340547711781.88904</v>
      </c>
      <c r="AC39" s="48">
        <v>355372558103.62134</v>
      </c>
      <c r="AD39" s="48">
        <v>364756499450.75067</v>
      </c>
      <c r="AE39" s="48">
        <v>377437927311.98273</v>
      </c>
      <c r="AF39" s="48">
        <v>431316742081.44794</v>
      </c>
      <c r="AG39" s="48">
        <v>507354351182.25403</v>
      </c>
      <c r="AH39" s="48">
        <v>565055743243.24329</v>
      </c>
      <c r="AI39" s="48">
        <v>593929550908.46753</v>
      </c>
      <c r="AJ39" s="48">
        <v>610328183643.18762</v>
      </c>
      <c r="AK39" s="48">
        <v>592387689252.91626</v>
      </c>
      <c r="AL39" s="48">
        <v>577170761956.4375</v>
      </c>
      <c r="AM39" s="48">
        <v>578139279437.60986</v>
      </c>
      <c r="AN39" s="48">
        <v>604031623433.40137</v>
      </c>
      <c r="AO39" s="48">
        <v>628546387972.13062</v>
      </c>
      <c r="AP39" s="48">
        <v>654986999855.55396</v>
      </c>
      <c r="AQ39" s="48">
        <v>634000000000</v>
      </c>
      <c r="AR39" s="48">
        <v>678412196271.11804</v>
      </c>
      <c r="AS39" s="48">
        <v>744773415931.58704</v>
      </c>
      <c r="AT39" s="48">
        <v>738981792355.37195</v>
      </c>
      <c r="AU39" s="48">
        <v>760649334098.00549</v>
      </c>
      <c r="AV39" s="48">
        <v>895540646634.78699</v>
      </c>
      <c r="AW39" s="48">
        <v>1026690238278.2476</v>
      </c>
      <c r="AX39" s="48">
        <v>1173108598778.6763</v>
      </c>
      <c r="AY39" s="48">
        <v>1319264809590.9731</v>
      </c>
      <c r="AZ39" s="48">
        <v>1468820407783.2603</v>
      </c>
      <c r="BA39" s="48">
        <v>1552989690721.6497</v>
      </c>
      <c r="BB39" s="48">
        <v>1374625142157.2915</v>
      </c>
      <c r="BC39" s="48">
        <v>1617343367486.2585</v>
      </c>
      <c r="BD39" s="48">
        <v>1793326630174.5186</v>
      </c>
      <c r="BE39" s="48">
        <v>1828366481521.5952</v>
      </c>
      <c r="BF39" s="48">
        <v>1846597421834.9834</v>
      </c>
      <c r="BG39" s="48">
        <v>1805749878439.9412</v>
      </c>
      <c r="BH39" s="48">
        <v>1556508816217.1401</v>
      </c>
      <c r="BI39" s="48">
        <v>1527994741907.425</v>
      </c>
      <c r="BJ39" s="48">
        <v>1649265644244.095</v>
      </c>
      <c r="BK39" s="48">
        <v>1721853332869.6311</v>
      </c>
      <c r="BL39" s="48">
        <v>1741576393905.9792</v>
      </c>
      <c r="BM39" s="53">
        <f t="shared" si="0"/>
        <v>1643407977068.9272</v>
      </c>
      <c r="BO39" s="53">
        <v>1643407977068.9272</v>
      </c>
      <c r="BP39" s="62">
        <f t="shared" si="1"/>
        <v>1643407.9770689271</v>
      </c>
      <c r="BQ39" s="48" t="str">
        <f>VLOOKUP(B39,Classif!C:E,3,0)</f>
        <v>HIC</v>
      </c>
      <c r="BR39" s="48" t="str">
        <f t="shared" si="2"/>
        <v>Canada</v>
      </c>
    </row>
    <row r="40" spans="1:70" x14ac:dyDescent="0.25">
      <c r="A40" s="48" t="s">
        <v>719</v>
      </c>
      <c r="B40" s="48" t="s">
        <v>718</v>
      </c>
      <c r="C40" s="48" t="s">
        <v>737</v>
      </c>
      <c r="D40" s="48" t="s">
        <v>736</v>
      </c>
      <c r="AI40" s="48">
        <v>256211361955.07669</v>
      </c>
      <c r="AJ40" s="48">
        <v>242610687557.97833</v>
      </c>
      <c r="AK40" s="48">
        <v>259840957260.76678</v>
      </c>
      <c r="AL40" s="48">
        <v>273982635615.57523</v>
      </c>
      <c r="AM40" s="48">
        <v>310795922956.30939</v>
      </c>
      <c r="AN40" s="48">
        <v>393161878961.47101</v>
      </c>
      <c r="AO40" s="48">
        <v>415881768444.02136</v>
      </c>
      <c r="AP40" s="48">
        <v>409852197001.78284</v>
      </c>
      <c r="AQ40" s="48">
        <v>448554422216.51886</v>
      </c>
      <c r="AR40" s="48">
        <v>434738327683.21222</v>
      </c>
      <c r="AS40" s="48">
        <v>428026566950.32123</v>
      </c>
      <c r="AT40" s="48">
        <v>468573139250.95001</v>
      </c>
      <c r="AU40" s="48">
        <v>527957538526.19366</v>
      </c>
      <c r="AV40" s="48">
        <v>633714239797.63721</v>
      </c>
      <c r="AW40" s="48">
        <v>762523255165.60498</v>
      </c>
      <c r="AX40" s="48">
        <v>886114592647.93152</v>
      </c>
      <c r="AY40" s="48">
        <v>1002191724643.4993</v>
      </c>
      <c r="AZ40" s="48">
        <v>1265850852286.0881</v>
      </c>
      <c r="BA40" s="48">
        <v>1531496010447.7603</v>
      </c>
      <c r="BB40" s="48">
        <v>1289523277830.2539</v>
      </c>
      <c r="BC40" s="48">
        <v>1316585584120.696</v>
      </c>
      <c r="BD40" s="48">
        <v>1448818332413.0977</v>
      </c>
      <c r="BE40" s="48">
        <v>1352666800306.2505</v>
      </c>
      <c r="BF40" s="48">
        <v>1422206484521.3606</v>
      </c>
      <c r="BG40" s="48">
        <v>1464858797617.6511</v>
      </c>
      <c r="BH40" s="48">
        <v>1292086768710.8142</v>
      </c>
      <c r="BI40" s="48">
        <v>1320631381338.5291</v>
      </c>
      <c r="BJ40" s="48">
        <v>1462833446332.5315</v>
      </c>
      <c r="BK40" s="48">
        <v>1644174835271.96</v>
      </c>
      <c r="BL40" s="48">
        <v>1668520366187.3003</v>
      </c>
      <c r="BM40" s="53">
        <f t="shared" si="0"/>
        <v>1644372278258.425</v>
      </c>
      <c r="BO40" s="53">
        <v>1644372278258.425</v>
      </c>
      <c r="BP40" s="62">
        <f t="shared" si="1"/>
        <v>1644372.278258425</v>
      </c>
      <c r="BQ40" s="48" t="e">
        <f>VLOOKUP(B40,Classif!C:E,3,0)</f>
        <v>#N/A</v>
      </c>
      <c r="BR40" s="48" t="str">
        <f t="shared" si="2"/>
        <v>Central Europe and the Baltics</v>
      </c>
    </row>
    <row r="41" spans="1:70" x14ac:dyDescent="0.25">
      <c r="A41" s="48" t="s">
        <v>291</v>
      </c>
      <c r="B41" s="48" t="s">
        <v>491</v>
      </c>
      <c r="C41" s="48" t="s">
        <v>737</v>
      </c>
      <c r="D41" s="48" t="s">
        <v>736</v>
      </c>
      <c r="E41" s="48">
        <v>9522746719.2161427</v>
      </c>
      <c r="F41" s="48">
        <v>10712712465.052166</v>
      </c>
      <c r="G41" s="48">
        <v>11879982758.561916</v>
      </c>
      <c r="H41" s="48">
        <v>13063643795.788443</v>
      </c>
      <c r="I41" s="48">
        <v>14480556571.547604</v>
      </c>
      <c r="J41" s="48">
        <v>15346741669.757538</v>
      </c>
      <c r="K41" s="48">
        <v>16480058704.853127</v>
      </c>
      <c r="L41" s="48">
        <v>17740013179.259995</v>
      </c>
      <c r="M41" s="48">
        <v>18942729779.100044</v>
      </c>
      <c r="N41" s="48">
        <v>20524886616.478863</v>
      </c>
      <c r="Y41" s="48">
        <v>122660905890.07579</v>
      </c>
      <c r="Z41" s="48">
        <v>112339195092.14948</v>
      </c>
      <c r="AA41" s="48">
        <v>115140108850.90874</v>
      </c>
      <c r="AB41" s="48">
        <v>114730757467.48607</v>
      </c>
      <c r="AC41" s="48">
        <v>109547355832.6595</v>
      </c>
      <c r="AD41" s="48">
        <v>111073640470.47331</v>
      </c>
      <c r="AE41" s="48">
        <v>159223703930.17957</v>
      </c>
      <c r="AF41" s="48">
        <v>199403912956.00858</v>
      </c>
      <c r="AG41" s="48">
        <v>215721878630.49271</v>
      </c>
      <c r="AH41" s="48">
        <v>208280848462.61996</v>
      </c>
      <c r="AI41" s="48">
        <v>265987061618.19754</v>
      </c>
      <c r="AJ41" s="48">
        <v>269127820781.03207</v>
      </c>
      <c r="AK41" s="48">
        <v>280156819798.03729</v>
      </c>
      <c r="AL41" s="48">
        <v>272466458446.12885</v>
      </c>
      <c r="AM41" s="48">
        <v>301628489434.81757</v>
      </c>
      <c r="AN41" s="48">
        <v>353132515010.5708</v>
      </c>
      <c r="AO41" s="48">
        <v>340471241909.38513</v>
      </c>
      <c r="AP41" s="48">
        <v>295121356714.66962</v>
      </c>
      <c r="AQ41" s="48">
        <v>303882354117.80939</v>
      </c>
      <c r="AR41" s="48">
        <v>298520480628.41168</v>
      </c>
      <c r="AS41" s="48">
        <v>279841151705.35291</v>
      </c>
      <c r="AT41" s="48">
        <v>287226531168.52338</v>
      </c>
      <c r="AU41" s="48">
        <v>310175772488.13037</v>
      </c>
      <c r="AV41" s="48">
        <v>363063293977.87183</v>
      </c>
      <c r="AW41" s="48">
        <v>405531321270.60712</v>
      </c>
      <c r="AX41" s="48">
        <v>420544947799.55023</v>
      </c>
      <c r="AY41" s="48">
        <v>443801905407.56104</v>
      </c>
      <c r="AZ41" s="48">
        <v>493537376707.7641</v>
      </c>
      <c r="BA41" s="48">
        <v>570304197211.70715</v>
      </c>
      <c r="BB41" s="48">
        <v>558199868578.25562</v>
      </c>
      <c r="BC41" s="48">
        <v>603434493402.67859</v>
      </c>
      <c r="BD41" s="48">
        <v>722038242134.61951</v>
      </c>
      <c r="BE41" s="48">
        <v>692109693986.88635</v>
      </c>
      <c r="BF41" s="48">
        <v>712748124222.60999</v>
      </c>
      <c r="BG41" s="48">
        <v>734396591036.93152</v>
      </c>
      <c r="BH41" s="48">
        <v>702149580770.90088</v>
      </c>
      <c r="BI41" s="48">
        <v>695600652899.28296</v>
      </c>
      <c r="BJ41" s="48">
        <v>704478516963.85486</v>
      </c>
      <c r="BK41" s="48">
        <v>735889205256.25098</v>
      </c>
      <c r="BL41" s="48">
        <v>731474367940.4292</v>
      </c>
      <c r="BM41" s="53">
        <f t="shared" si="0"/>
        <v>747968636174.00842</v>
      </c>
      <c r="BO41" s="53">
        <v>747968636174.00842</v>
      </c>
      <c r="BP41" s="62">
        <f t="shared" si="1"/>
        <v>747968.63617400837</v>
      </c>
      <c r="BQ41" s="48" t="str">
        <f>VLOOKUP(B41,Classif!C:E,3,0)</f>
        <v>HIC</v>
      </c>
      <c r="BR41" s="48" t="str">
        <f t="shared" si="2"/>
        <v>Switzerland</v>
      </c>
    </row>
    <row r="42" spans="1:70" x14ac:dyDescent="0.25">
      <c r="A42" s="48" t="s">
        <v>260</v>
      </c>
      <c r="B42" s="48" t="s">
        <v>604</v>
      </c>
      <c r="C42" s="48" t="s">
        <v>737</v>
      </c>
      <c r="D42" s="48" t="s">
        <v>736</v>
      </c>
      <c r="AQ42" s="48">
        <v>5945677376.6147728</v>
      </c>
      <c r="AR42" s="48">
        <v>6262740656.8516426</v>
      </c>
      <c r="AS42" s="48">
        <v>6439703434.7102432</v>
      </c>
      <c r="AT42" s="48">
        <v>6232906290.4851017</v>
      </c>
      <c r="AU42" s="48">
        <v>6663669064.7482014</v>
      </c>
      <c r="AV42" s="48">
        <v>7332244897.9591827</v>
      </c>
      <c r="AW42" s="48">
        <v>8553643354.0827532</v>
      </c>
      <c r="AX42" s="48">
        <v>8827272727.2727261</v>
      </c>
      <c r="AY42" s="48">
        <v>9676172953.0818768</v>
      </c>
      <c r="AZ42" s="48">
        <v>11514605842.336935</v>
      </c>
      <c r="BM42" s="53">
        <f t="shared" si="0"/>
        <v>0</v>
      </c>
      <c r="BO42" s="53"/>
      <c r="BP42" s="62">
        <f t="shared" si="1"/>
        <v>0</v>
      </c>
      <c r="BQ42" s="48" t="str">
        <f>VLOOKUP(B42,Classif!C:E,3,0)</f>
        <v>HIC</v>
      </c>
      <c r="BR42" s="48" t="str">
        <f t="shared" si="2"/>
        <v>Channel Islands</v>
      </c>
    </row>
    <row r="43" spans="1:70" x14ac:dyDescent="0.25">
      <c r="A43" s="48" t="s">
        <v>221</v>
      </c>
      <c r="B43" s="48" t="s">
        <v>490</v>
      </c>
      <c r="C43" s="48" t="s">
        <v>737</v>
      </c>
      <c r="D43" s="48" t="s">
        <v>736</v>
      </c>
      <c r="E43" s="48">
        <v>4109999999.9999995</v>
      </c>
      <c r="F43" s="48">
        <v>4609727272.727272</v>
      </c>
      <c r="G43" s="48">
        <v>5416272727.272727</v>
      </c>
      <c r="H43" s="48">
        <v>5668187500</v>
      </c>
      <c r="I43" s="48">
        <v>5982347826.086957</v>
      </c>
      <c r="J43" s="48">
        <v>6026593750</v>
      </c>
      <c r="K43" s="48">
        <v>7072641025.6410255</v>
      </c>
      <c r="L43" s="48">
        <v>7013196078.4313717</v>
      </c>
      <c r="M43" s="48">
        <v>7167086956.521739</v>
      </c>
      <c r="N43" s="48">
        <v>8377093023.2558136</v>
      </c>
      <c r="O43" s="48">
        <v>9126309734.5132751</v>
      </c>
      <c r="P43" s="48">
        <v>10884114754.098362</v>
      </c>
      <c r="Q43" s="48">
        <v>11853817307.692308</v>
      </c>
      <c r="R43" s="48">
        <v>16836261173.184359</v>
      </c>
      <c r="S43" s="48">
        <v>16210404183.535763</v>
      </c>
      <c r="T43" s="48">
        <v>7622217352.3421583</v>
      </c>
      <c r="U43" s="48">
        <v>10341925249.042145</v>
      </c>
      <c r="V43" s="48">
        <v>13962893421.541319</v>
      </c>
      <c r="W43" s="48">
        <v>15989933708.149084</v>
      </c>
      <c r="X43" s="48">
        <v>21803696985.234898</v>
      </c>
      <c r="Y43" s="48">
        <v>29036709871.794872</v>
      </c>
      <c r="Z43" s="48">
        <v>34509878043.589745</v>
      </c>
      <c r="AA43" s="48">
        <v>25325893205.657043</v>
      </c>
      <c r="AB43" s="48">
        <v>20355959237.212841</v>
      </c>
      <c r="AC43" s="48">
        <v>19622527479.691307</v>
      </c>
      <c r="AD43" s="48">
        <v>17702885393.509884</v>
      </c>
      <c r="AE43" s="48">
        <v>18891048818.74255</v>
      </c>
      <c r="AF43" s="48">
        <v>22255407684.699879</v>
      </c>
      <c r="AG43" s="48">
        <v>26040229793.069672</v>
      </c>
      <c r="AH43" s="48">
        <v>29885685142.91066</v>
      </c>
      <c r="AI43" s="48">
        <v>33113887817.97311</v>
      </c>
      <c r="AJ43" s="48">
        <v>37834793730.313263</v>
      </c>
      <c r="AK43" s="48">
        <v>45964327558.88356</v>
      </c>
      <c r="AL43" s="48">
        <v>49297773130.118515</v>
      </c>
      <c r="AM43" s="48">
        <v>57008425295.8256</v>
      </c>
      <c r="AN43" s="48">
        <v>73447063319.303375</v>
      </c>
      <c r="AO43" s="48">
        <v>78039572221.602356</v>
      </c>
      <c r="AP43" s="48">
        <v>84952360922.467865</v>
      </c>
      <c r="AQ43" s="48">
        <v>81577430181.407364</v>
      </c>
      <c r="AR43" s="48">
        <v>75173794497.03212</v>
      </c>
      <c r="AS43" s="48">
        <v>77860932151.847107</v>
      </c>
      <c r="AT43" s="48">
        <v>70979923960.374207</v>
      </c>
      <c r="AU43" s="48">
        <v>69736811435.103195</v>
      </c>
      <c r="AV43" s="48">
        <v>75643459839.600815</v>
      </c>
      <c r="AW43" s="48">
        <v>99210392857.611603</v>
      </c>
      <c r="AX43" s="48">
        <v>122964812046.07269</v>
      </c>
      <c r="AY43" s="48">
        <v>154788024805.80832</v>
      </c>
      <c r="AZ43" s="48">
        <v>173605968179.25516</v>
      </c>
      <c r="BA43" s="48">
        <v>179638496278.57391</v>
      </c>
      <c r="BB43" s="48">
        <v>172389498444.62048</v>
      </c>
      <c r="BC43" s="48">
        <v>218537551220.07053</v>
      </c>
      <c r="BD43" s="48">
        <v>252251992029.44171</v>
      </c>
      <c r="BE43" s="48">
        <v>267122320056.70221</v>
      </c>
      <c r="BF43" s="48">
        <v>278384332694.35901</v>
      </c>
      <c r="BG43" s="48">
        <v>260541637327.86392</v>
      </c>
      <c r="BH43" s="48">
        <v>243919079437.3728</v>
      </c>
      <c r="BI43" s="48">
        <v>250440149690.8891</v>
      </c>
      <c r="BJ43" s="48">
        <v>277034675515.67133</v>
      </c>
      <c r="BK43" s="48">
        <v>297571693064.21191</v>
      </c>
      <c r="BL43" s="48">
        <v>279385487344.5257</v>
      </c>
      <c r="BM43" s="53">
        <f t="shared" si="0"/>
        <v>252940023046.01126</v>
      </c>
      <c r="BO43" s="53">
        <v>252940023046.01126</v>
      </c>
      <c r="BP43" s="62">
        <f t="shared" si="1"/>
        <v>252940.02304601125</v>
      </c>
      <c r="BQ43" s="48" t="str">
        <f>VLOOKUP(B43,Classif!C:E,3,0)</f>
        <v>HIC</v>
      </c>
      <c r="BR43" s="48" t="str">
        <f t="shared" si="2"/>
        <v>Chile</v>
      </c>
    </row>
    <row r="44" spans="1:70" x14ac:dyDescent="0.25">
      <c r="A44" s="48" t="s">
        <v>170</v>
      </c>
      <c r="B44" s="48" t="s">
        <v>489</v>
      </c>
      <c r="C44" s="48" t="s">
        <v>737</v>
      </c>
      <c r="D44" s="48" t="s">
        <v>736</v>
      </c>
      <c r="E44" s="48">
        <v>59716467625.314804</v>
      </c>
      <c r="F44" s="48">
        <v>50056868957.673241</v>
      </c>
      <c r="G44" s="48">
        <v>47209359005.605652</v>
      </c>
      <c r="H44" s="48">
        <v>50706799902.510353</v>
      </c>
      <c r="I44" s="48">
        <v>59708343488.504341</v>
      </c>
      <c r="J44" s="48">
        <v>70436266146.721909</v>
      </c>
      <c r="K44" s="48">
        <v>76720285969.615723</v>
      </c>
      <c r="L44" s="48">
        <v>72881631326.671539</v>
      </c>
      <c r="M44" s="48">
        <v>70846535055.65033</v>
      </c>
      <c r="N44" s="48">
        <v>79705906247.461197</v>
      </c>
      <c r="O44" s="48">
        <v>92602973434.072617</v>
      </c>
      <c r="P44" s="48">
        <v>99800958648.143631</v>
      </c>
      <c r="Q44" s="48">
        <v>113687586299.05127</v>
      </c>
      <c r="R44" s="48">
        <v>138544284708.95746</v>
      </c>
      <c r="S44" s="48">
        <v>144182133387.7218</v>
      </c>
      <c r="T44" s="48">
        <v>163431551779.76126</v>
      </c>
      <c r="U44" s="48">
        <v>153940455341.50613</v>
      </c>
      <c r="V44" s="48">
        <v>174938098826.56906</v>
      </c>
      <c r="W44" s="48">
        <v>149540752829.26828</v>
      </c>
      <c r="X44" s="48">
        <v>178280594413.04349</v>
      </c>
      <c r="Y44" s="48">
        <v>191149211575</v>
      </c>
      <c r="Z44" s="48">
        <v>195866382432.53967</v>
      </c>
      <c r="AA44" s="48">
        <v>205089699858.77859</v>
      </c>
      <c r="AB44" s="48">
        <v>230686747153.25671</v>
      </c>
      <c r="AC44" s="48">
        <v>259946510957.14288</v>
      </c>
      <c r="AD44" s="48">
        <v>309488028132.65308</v>
      </c>
      <c r="AE44" s="48">
        <v>300758100107.24634</v>
      </c>
      <c r="AF44" s="48">
        <v>272972974764.57401</v>
      </c>
      <c r="AG44" s="48">
        <v>312353631207.81891</v>
      </c>
      <c r="AH44" s="48">
        <v>347768051311.74084</v>
      </c>
      <c r="AI44" s="48">
        <v>360857912565.96558</v>
      </c>
      <c r="AJ44" s="48">
        <v>383373318083.62366</v>
      </c>
      <c r="AK44" s="48">
        <v>426915712715.85559</v>
      </c>
      <c r="AL44" s="48">
        <v>444731282435.51544</v>
      </c>
      <c r="AM44" s="48">
        <v>564324670008.23792</v>
      </c>
      <c r="AN44" s="48">
        <v>734547898224.10095</v>
      </c>
      <c r="AO44" s="48">
        <v>863746717507.39697</v>
      </c>
      <c r="AP44" s="48">
        <v>961603952954.23291</v>
      </c>
      <c r="AQ44" s="48">
        <v>1029043097558.9136</v>
      </c>
      <c r="AR44" s="48">
        <v>1093997267277.098</v>
      </c>
      <c r="AS44" s="48">
        <v>1211346869600.406</v>
      </c>
      <c r="AT44" s="48">
        <v>1339395718862.8867</v>
      </c>
      <c r="AU44" s="48">
        <v>1470550015077.927</v>
      </c>
      <c r="AV44" s="48">
        <v>1660287965663.8879</v>
      </c>
      <c r="AW44" s="48">
        <v>1955347004965.6873</v>
      </c>
      <c r="AX44" s="48">
        <v>2285965892364.2046</v>
      </c>
      <c r="AY44" s="48">
        <v>2752131773358.9185</v>
      </c>
      <c r="AZ44" s="48">
        <v>3550342737009.5303</v>
      </c>
      <c r="BA44" s="48">
        <v>4594307032667.9814</v>
      </c>
      <c r="BB44" s="48">
        <v>5101703073088.9707</v>
      </c>
      <c r="BC44" s="48">
        <v>6087163874510.7305</v>
      </c>
      <c r="BD44" s="48">
        <v>7551500124197.168</v>
      </c>
      <c r="BE44" s="48">
        <v>8532229986993.6475</v>
      </c>
      <c r="BF44" s="48">
        <v>9570406235659.6406</v>
      </c>
      <c r="BG44" s="48">
        <v>10475682920597.715</v>
      </c>
      <c r="BH44" s="48">
        <v>11061553079871.539</v>
      </c>
      <c r="BI44" s="48">
        <v>11233276536744.676</v>
      </c>
      <c r="BJ44" s="48">
        <v>12310409370894.242</v>
      </c>
      <c r="BK44" s="48">
        <v>13894817549380.291</v>
      </c>
      <c r="BL44" s="48">
        <v>14279937467430.953</v>
      </c>
      <c r="BM44" s="53">
        <f t="shared" si="0"/>
        <v>14722730697890.1</v>
      </c>
      <c r="BO44" s="53">
        <v>14722730697890.1</v>
      </c>
      <c r="BP44" s="62">
        <f t="shared" si="1"/>
        <v>14722730.697890099</v>
      </c>
      <c r="BQ44" s="48" t="str">
        <f>VLOOKUP(B44,Classif!C:E,3,0)</f>
        <v>UMC</v>
      </c>
      <c r="BR44" s="48" t="str">
        <f t="shared" si="2"/>
        <v>China</v>
      </c>
    </row>
    <row r="45" spans="1:70" x14ac:dyDescent="0.25">
      <c r="A45" s="48" t="s">
        <v>717</v>
      </c>
      <c r="B45" s="48" t="s">
        <v>488</v>
      </c>
      <c r="C45" s="48" t="s">
        <v>737</v>
      </c>
      <c r="D45" s="48" t="s">
        <v>736</v>
      </c>
      <c r="E45" s="48">
        <v>546203561.57198906</v>
      </c>
      <c r="F45" s="48">
        <v>618245639.22138166</v>
      </c>
      <c r="G45" s="48">
        <v>645284344.68411791</v>
      </c>
      <c r="H45" s="48">
        <v>761047045.83040154</v>
      </c>
      <c r="I45" s="48">
        <v>921063266.44552112</v>
      </c>
      <c r="J45" s="48">
        <v>919771356.42609656</v>
      </c>
      <c r="K45" s="48">
        <v>1024103034.2919849</v>
      </c>
      <c r="L45" s="48">
        <v>1082922892.1520207</v>
      </c>
      <c r="M45" s="48">
        <v>1281281245.6703238</v>
      </c>
      <c r="N45" s="48">
        <v>1361360157.2699864</v>
      </c>
      <c r="O45" s="48">
        <v>1455482990.2414265</v>
      </c>
      <c r="P45" s="48">
        <v>1584128262.0893281</v>
      </c>
      <c r="Q45" s="48">
        <v>1849400599.7755802</v>
      </c>
      <c r="R45" s="48">
        <v>2508421234.8557043</v>
      </c>
      <c r="S45" s="48">
        <v>3070151901.0638347</v>
      </c>
      <c r="T45" s="48">
        <v>3893839190.2680612</v>
      </c>
      <c r="U45" s="48">
        <v>4662053707.7762966</v>
      </c>
      <c r="V45" s="48">
        <v>6265067857.8653431</v>
      </c>
      <c r="W45" s="48">
        <v>7900524897.8644028</v>
      </c>
      <c r="X45" s="48">
        <v>9142935857.9476643</v>
      </c>
      <c r="Y45" s="48">
        <v>10175615441.812651</v>
      </c>
      <c r="Z45" s="48">
        <v>8432588483.8526268</v>
      </c>
      <c r="AA45" s="48">
        <v>7567109766.6112919</v>
      </c>
      <c r="AB45" s="48">
        <v>6838185418.5364218</v>
      </c>
      <c r="AC45" s="48">
        <v>6841638714.5453997</v>
      </c>
      <c r="AD45" s="48">
        <v>6977650069.3357792</v>
      </c>
      <c r="AE45" s="48">
        <v>9158302205.3623695</v>
      </c>
      <c r="AF45" s="48">
        <v>10087653189.328686</v>
      </c>
      <c r="AG45" s="48">
        <v>10255170459.985992</v>
      </c>
      <c r="AH45" s="48">
        <v>9757410614.0811996</v>
      </c>
      <c r="AI45" s="48">
        <v>10795850106.9547</v>
      </c>
      <c r="AJ45" s="48">
        <v>10492628915.492674</v>
      </c>
      <c r="AK45" s="48">
        <v>11152971316.074015</v>
      </c>
      <c r="AL45" s="48">
        <v>11045759468.941166</v>
      </c>
      <c r="AM45" s="48">
        <v>8313557450.2521324</v>
      </c>
      <c r="AN45" s="48">
        <v>11000146839.497032</v>
      </c>
      <c r="AO45" s="48">
        <v>12139234938.786329</v>
      </c>
      <c r="AP45" s="48">
        <v>11722142706.127819</v>
      </c>
      <c r="AQ45" s="48">
        <v>12612033728.85717</v>
      </c>
      <c r="AR45" s="48">
        <v>12376639822.926491</v>
      </c>
      <c r="AS45" s="48">
        <v>10743706069.207895</v>
      </c>
      <c r="AT45" s="48">
        <v>11202353584.67128</v>
      </c>
      <c r="AU45" s="48">
        <v>12405208665.483084</v>
      </c>
      <c r="AV45" s="48">
        <v>15340993079.12055</v>
      </c>
      <c r="AW45" s="48">
        <v>16584164236.220413</v>
      </c>
      <c r="AX45" s="48">
        <v>17091723906.153034</v>
      </c>
      <c r="AY45" s="48">
        <v>17816714954.244202</v>
      </c>
      <c r="AZ45" s="48">
        <v>20370544322.307434</v>
      </c>
      <c r="BA45" s="48">
        <v>24322959641.255604</v>
      </c>
      <c r="BB45" s="48">
        <v>24375209177.930202</v>
      </c>
      <c r="BC45" s="48">
        <v>24908781285.475601</v>
      </c>
      <c r="BD45" s="48">
        <v>25414875503.078419</v>
      </c>
      <c r="BE45" s="48">
        <v>26789047554.598778</v>
      </c>
      <c r="BF45" s="48">
        <v>31273074527.697529</v>
      </c>
      <c r="BG45" s="48">
        <v>35363533865.72715</v>
      </c>
      <c r="BH45" s="48">
        <v>45814637971.474518</v>
      </c>
      <c r="BI45" s="48">
        <v>47964234560.051407</v>
      </c>
      <c r="BJ45" s="48">
        <v>51588158717.534821</v>
      </c>
      <c r="BK45" s="48">
        <v>58011466450.864304</v>
      </c>
      <c r="BL45" s="48">
        <v>58539424929.724831</v>
      </c>
      <c r="BM45" s="53">
        <f t="shared" si="0"/>
        <v>61348579465.101654</v>
      </c>
      <c r="BO45" s="53">
        <v>61348579465.101654</v>
      </c>
      <c r="BP45" s="62">
        <f t="shared" si="1"/>
        <v>61348.579465101655</v>
      </c>
      <c r="BQ45" s="48" t="str">
        <f>VLOOKUP(B45,Classif!C:E,3,0)</f>
        <v>LMC</v>
      </c>
      <c r="BR45" s="48" t="str">
        <f t="shared" si="2"/>
        <v>Cote d'Ivoire</v>
      </c>
    </row>
    <row r="46" spans="1:70" x14ac:dyDescent="0.25">
      <c r="A46" s="48" t="s">
        <v>95</v>
      </c>
      <c r="B46" s="48" t="s">
        <v>487</v>
      </c>
      <c r="C46" s="48" t="s">
        <v>737</v>
      </c>
      <c r="D46" s="48" t="s">
        <v>736</v>
      </c>
      <c r="E46" s="48">
        <v>614206071.00223458</v>
      </c>
      <c r="F46" s="48">
        <v>652777613.6436379</v>
      </c>
      <c r="G46" s="48">
        <v>694247725.53720415</v>
      </c>
      <c r="H46" s="48">
        <v>718320701.38978446</v>
      </c>
      <c r="I46" s="48">
        <v>776650126.19007194</v>
      </c>
      <c r="J46" s="48">
        <v>814083378.45817101</v>
      </c>
      <c r="K46" s="48">
        <v>851112662.73306894</v>
      </c>
      <c r="L46" s="48">
        <v>936175404.64282858</v>
      </c>
      <c r="M46" s="48">
        <v>1046191192.4438339</v>
      </c>
      <c r="N46" s="48">
        <v>1100551378.555058</v>
      </c>
      <c r="O46" s="48">
        <v>1151217146.9856887</v>
      </c>
      <c r="P46" s="48">
        <v>1236941200.9522202</v>
      </c>
      <c r="Q46" s="48">
        <v>1498252050.1722827</v>
      </c>
      <c r="R46" s="48">
        <v>1901393216.0014932</v>
      </c>
      <c r="S46" s="48">
        <v>2157415245.7347116</v>
      </c>
      <c r="T46" s="48">
        <v>2857037371.0588579</v>
      </c>
      <c r="U46" s="48">
        <v>2898089929.085731</v>
      </c>
      <c r="V46" s="48">
        <v>3394663844.4283352</v>
      </c>
      <c r="W46" s="48">
        <v>4662851756.5904551</v>
      </c>
      <c r="X46" s="48">
        <v>5919004206.9070559</v>
      </c>
      <c r="Y46" s="48">
        <v>6674567625.080699</v>
      </c>
      <c r="Z46" s="48">
        <v>6610937473.2042484</v>
      </c>
      <c r="AA46" s="48">
        <v>6611255018.239152</v>
      </c>
      <c r="AB46" s="48">
        <v>6870200658.9409714</v>
      </c>
      <c r="AC46" s="48">
        <v>7311937457.4185495</v>
      </c>
      <c r="AD46" s="48">
        <v>8544809794.2630491</v>
      </c>
      <c r="AE46" s="48">
        <v>11857056336.031237</v>
      </c>
      <c r="AF46" s="48">
        <v>13049658331.131714</v>
      </c>
      <c r="AG46" s="48">
        <v>12236058143.040649</v>
      </c>
      <c r="AH46" s="48">
        <v>11012566160.504288</v>
      </c>
      <c r="AI46" s="48">
        <v>12314482085.087753</v>
      </c>
      <c r="AJ46" s="48">
        <v>11840192674.124596</v>
      </c>
      <c r="AK46" s="48">
        <v>12071775380.650251</v>
      </c>
      <c r="AL46" s="48">
        <v>14524193694.365004</v>
      </c>
      <c r="AM46" s="48">
        <v>8292531291.7920179</v>
      </c>
      <c r="AN46" s="48">
        <v>10020367060.777918</v>
      </c>
      <c r="AO46" s="48">
        <v>10313258944.733717</v>
      </c>
      <c r="AP46" s="48">
        <v>10043438502.857954</v>
      </c>
      <c r="AQ46" s="48">
        <v>10831221907.111732</v>
      </c>
      <c r="AR46" s="48">
        <v>10706445653.28829</v>
      </c>
      <c r="AS46" s="48">
        <v>10109045070.73984</v>
      </c>
      <c r="AT46" s="48">
        <v>10380401988.700949</v>
      </c>
      <c r="AU46" s="48">
        <v>11634008832.756823</v>
      </c>
      <c r="AV46" s="48">
        <v>14581533773.043303</v>
      </c>
      <c r="AW46" s="48">
        <v>17462229588.99226</v>
      </c>
      <c r="AX46" s="48">
        <v>17951220881.450157</v>
      </c>
      <c r="AY46" s="48">
        <v>19373256211.027943</v>
      </c>
      <c r="AZ46" s="48">
        <v>22394848085.28944</v>
      </c>
      <c r="BA46" s="48">
        <v>26516681614.349777</v>
      </c>
      <c r="BB46" s="48">
        <v>26122645990.779373</v>
      </c>
      <c r="BC46" s="48">
        <v>26169323292.527824</v>
      </c>
      <c r="BD46" s="48">
        <v>29375448542.446598</v>
      </c>
      <c r="BE46" s="48">
        <v>29102772799.003754</v>
      </c>
      <c r="BF46" s="48">
        <v>32357345500.988461</v>
      </c>
      <c r="BG46" s="48">
        <v>34989493826.217865</v>
      </c>
      <c r="BH46" s="48">
        <v>30928653813.853821</v>
      </c>
      <c r="BI46" s="48">
        <v>32643697595.837772</v>
      </c>
      <c r="BJ46" s="48">
        <v>35009262788.15004</v>
      </c>
      <c r="BK46" s="48">
        <v>38694156862.992203</v>
      </c>
      <c r="BL46" s="48">
        <v>39007354359.279823</v>
      </c>
      <c r="BM46" s="53">
        <f t="shared" si="0"/>
        <v>39802147568.21743</v>
      </c>
      <c r="BO46" s="53">
        <v>39802147568.21743</v>
      </c>
      <c r="BP46" s="62">
        <f t="shared" si="1"/>
        <v>39802.147568217428</v>
      </c>
      <c r="BQ46" s="48" t="str">
        <f>VLOOKUP(B46,Classif!C:E,3,0)</f>
        <v>LMC</v>
      </c>
      <c r="BR46" s="48" t="str">
        <f t="shared" si="2"/>
        <v>Cameroon</v>
      </c>
    </row>
    <row r="47" spans="1:70" x14ac:dyDescent="0.25">
      <c r="A47" s="48" t="s">
        <v>603</v>
      </c>
      <c r="B47" s="48" t="s">
        <v>486</v>
      </c>
      <c r="C47" s="48" t="s">
        <v>737</v>
      </c>
      <c r="D47" s="48" t="s">
        <v>736</v>
      </c>
      <c r="E47" s="48">
        <v>3359404117.647059</v>
      </c>
      <c r="F47" s="48">
        <v>3086746857.1428571</v>
      </c>
      <c r="G47" s="48">
        <v>3779841428.5714288</v>
      </c>
      <c r="H47" s="48">
        <v>6213185742.5742579</v>
      </c>
      <c r="I47" s="48">
        <v>2881545272.727273</v>
      </c>
      <c r="J47" s="48">
        <v>4043901818.1818185</v>
      </c>
      <c r="K47" s="48">
        <v>4532660181.818182</v>
      </c>
      <c r="L47" s="48">
        <v>3384063371.7579155</v>
      </c>
      <c r="M47" s="48">
        <v>3909780538.9221559</v>
      </c>
      <c r="N47" s="48">
        <v>5032434970.0598803</v>
      </c>
      <c r="O47" s="48">
        <v>4877684910.1796417</v>
      </c>
      <c r="P47" s="48">
        <v>5594770359.2814379</v>
      </c>
      <c r="Q47" s="48">
        <v>6173712814.3712568</v>
      </c>
      <c r="R47" s="48">
        <v>7870239461.0778446</v>
      </c>
      <c r="S47" s="48">
        <v>9596960179.6407204</v>
      </c>
      <c r="T47" s="48">
        <v>10237343173.652695</v>
      </c>
      <c r="U47" s="48">
        <v>9648583224.9921227</v>
      </c>
      <c r="V47" s="48">
        <v>12344424763.57268</v>
      </c>
      <c r="W47" s="48">
        <v>15372608002.392328</v>
      </c>
      <c r="X47" s="48">
        <v>15068422236.366274</v>
      </c>
      <c r="Y47" s="48">
        <v>14394927494.8647</v>
      </c>
      <c r="Z47" s="48">
        <v>12537821038.220222</v>
      </c>
      <c r="AA47" s="48">
        <v>13651667371.167646</v>
      </c>
      <c r="AB47" s="48">
        <v>11006712650.448143</v>
      </c>
      <c r="AC47" s="48">
        <v>7857729193.2034254</v>
      </c>
      <c r="AD47" s="48">
        <v>7195042616.0071001</v>
      </c>
      <c r="AE47" s="48">
        <v>8095367168.2176886</v>
      </c>
      <c r="AF47" s="48">
        <v>7661625472.5770502</v>
      </c>
      <c r="AG47" s="48">
        <v>8861299976.7415752</v>
      </c>
      <c r="AH47" s="48">
        <v>9021862775.2597828</v>
      </c>
      <c r="AI47" s="48">
        <v>9349764580.369976</v>
      </c>
      <c r="AJ47" s="48">
        <v>9633911368.0154133</v>
      </c>
      <c r="AK47" s="48">
        <v>8227200892.442131</v>
      </c>
      <c r="AL47" s="48">
        <v>10706246370.932463</v>
      </c>
      <c r="AM47" s="48">
        <v>5840529411.7647057</v>
      </c>
      <c r="AN47" s="48">
        <v>5647034188.0341883</v>
      </c>
      <c r="AO47" s="48">
        <v>5772020526.1060181</v>
      </c>
      <c r="AP47" s="48">
        <v>6091061291.3050108</v>
      </c>
      <c r="AQ47" s="48">
        <v>6215716712.2946739</v>
      </c>
      <c r="AR47" s="48">
        <v>4711259427.272727</v>
      </c>
      <c r="AS47" s="48">
        <v>19088046305.7971</v>
      </c>
      <c r="AT47" s="48">
        <v>7438189100.333333</v>
      </c>
      <c r="AU47" s="48">
        <v>8728038525.1403351</v>
      </c>
      <c r="AV47" s="48">
        <v>8937567059.8775425</v>
      </c>
      <c r="AW47" s="48">
        <v>10297483481.223013</v>
      </c>
      <c r="AX47" s="48">
        <v>11964484667.910227</v>
      </c>
      <c r="AY47" s="48">
        <v>14451902467.931498</v>
      </c>
      <c r="AZ47" s="48">
        <v>16737071816.379993</v>
      </c>
      <c r="BA47" s="48">
        <v>19788515873.894249</v>
      </c>
      <c r="BB47" s="48">
        <v>18648373312.424099</v>
      </c>
      <c r="BC47" s="48">
        <v>21565720044.463406</v>
      </c>
      <c r="BD47" s="48">
        <v>25839749198.823307</v>
      </c>
      <c r="BE47" s="48">
        <v>29306235826.38855</v>
      </c>
      <c r="BF47" s="48">
        <v>32679745297.645332</v>
      </c>
      <c r="BG47" s="48">
        <v>35909040265.932777</v>
      </c>
      <c r="BH47" s="48">
        <v>37917704900.079376</v>
      </c>
      <c r="BI47" s="48">
        <v>37134799974.522491</v>
      </c>
      <c r="BJ47" s="48">
        <v>38019265625.884529</v>
      </c>
      <c r="BK47" s="48">
        <v>46831342212.54731</v>
      </c>
      <c r="BL47" s="48">
        <v>50400746171.423866</v>
      </c>
      <c r="BM47" s="53">
        <f t="shared" si="0"/>
        <v>49868970641.106239</v>
      </c>
      <c r="BO47" s="53">
        <v>49868970641.106239</v>
      </c>
      <c r="BP47" s="62">
        <f t="shared" si="1"/>
        <v>49868.970641106236</v>
      </c>
      <c r="BQ47" s="48" t="str">
        <f>VLOOKUP(B47,Classif!C:E,3,0)</f>
        <v>LIC</v>
      </c>
      <c r="BR47" s="48" t="str">
        <f t="shared" si="2"/>
        <v>Congo, Dem. Rep.</v>
      </c>
    </row>
    <row r="48" spans="1:70" x14ac:dyDescent="0.25">
      <c r="A48" s="48" t="s">
        <v>602</v>
      </c>
      <c r="B48" s="48" t="s">
        <v>485</v>
      </c>
      <c r="C48" s="48" t="s">
        <v>737</v>
      </c>
      <c r="D48" s="48" t="s">
        <v>736</v>
      </c>
      <c r="E48" s="48">
        <v>131731862.56897533</v>
      </c>
      <c r="F48" s="48">
        <v>151675739.16060254</v>
      </c>
      <c r="G48" s="48">
        <v>166521239.86331046</v>
      </c>
      <c r="H48" s="48">
        <v>172233430.87148392</v>
      </c>
      <c r="I48" s="48">
        <v>185693724.84536326</v>
      </c>
      <c r="J48" s="48">
        <v>198318063.86084098</v>
      </c>
      <c r="K48" s="48">
        <v>220613582.36986604</v>
      </c>
      <c r="L48" s="48">
        <v>237397428.33641082</v>
      </c>
      <c r="M48" s="48">
        <v>251247458.01213938</v>
      </c>
      <c r="N48" s="48">
        <v>265040036.05915231</v>
      </c>
      <c r="O48" s="48">
        <v>274960699.85859478</v>
      </c>
      <c r="P48" s="48">
        <v>322128019.3235988</v>
      </c>
      <c r="Q48" s="48">
        <v>410669262.89800918</v>
      </c>
      <c r="R48" s="48">
        <v>541973362.48106313</v>
      </c>
      <c r="S48" s="48">
        <v>585364635.35480368</v>
      </c>
      <c r="T48" s="48">
        <v>767102679.01868987</v>
      </c>
      <c r="U48" s="48">
        <v>754549600.54805243</v>
      </c>
      <c r="V48" s="48">
        <v>765224030.63647711</v>
      </c>
      <c r="W48" s="48">
        <v>878771771.29088259</v>
      </c>
      <c r="X48" s="48">
        <v>1198749665.9505324</v>
      </c>
      <c r="Y48" s="48">
        <v>1705796849.5465925</v>
      </c>
      <c r="Z48" s="48">
        <v>1993512325.9230595</v>
      </c>
      <c r="AA48" s="48">
        <v>2160640566.5395322</v>
      </c>
      <c r="AB48" s="48">
        <v>2097274289.6152704</v>
      </c>
      <c r="AC48" s="48">
        <v>2193581366.4072566</v>
      </c>
      <c r="AD48" s="48">
        <v>2160872541.418901</v>
      </c>
      <c r="AE48" s="48">
        <v>1849268214.6818063</v>
      </c>
      <c r="AF48" s="48">
        <v>2297753649.2796235</v>
      </c>
      <c r="AG48" s="48">
        <v>2212536313.3347592</v>
      </c>
      <c r="AH48" s="48">
        <v>2389593021.9486785</v>
      </c>
      <c r="AI48" s="48">
        <v>2798746050.582284</v>
      </c>
      <c r="AJ48" s="48">
        <v>2724853592.7338185</v>
      </c>
      <c r="AK48" s="48">
        <v>2933222714.1150575</v>
      </c>
      <c r="AL48" s="48">
        <v>2684323424.0680089</v>
      </c>
      <c r="AM48" s="48">
        <v>1769365425.0405302</v>
      </c>
      <c r="AN48" s="48">
        <v>2116003977.9752877</v>
      </c>
      <c r="AO48" s="48">
        <v>2540697688.0569811</v>
      </c>
      <c r="AP48" s="48">
        <v>2322718991.2645755</v>
      </c>
      <c r="AQ48" s="48">
        <v>1949481296.607621</v>
      </c>
      <c r="AR48" s="48">
        <v>2353909563.9412174</v>
      </c>
      <c r="AS48" s="48">
        <v>3227927593.0431647</v>
      </c>
      <c r="AT48" s="48">
        <v>2796704577.3082027</v>
      </c>
      <c r="AU48" s="48">
        <v>3034251042.0732946</v>
      </c>
      <c r="AV48" s="48">
        <v>3503723244.8360696</v>
      </c>
      <c r="AW48" s="48">
        <v>4656975222.7224293</v>
      </c>
      <c r="AX48" s="48">
        <v>6647357442.0898619</v>
      </c>
      <c r="AY48" s="48">
        <v>8065134528.2689428</v>
      </c>
      <c r="AZ48" s="48">
        <v>8771102025.0098686</v>
      </c>
      <c r="BA48" s="48">
        <v>11602893043.02562</v>
      </c>
      <c r="BB48" s="48">
        <v>9684321633.2197685</v>
      </c>
      <c r="BC48" s="48">
        <v>13135580695.247307</v>
      </c>
      <c r="BD48" s="48">
        <v>15634897272.764456</v>
      </c>
      <c r="BE48" s="48">
        <v>17693924573.249882</v>
      </c>
      <c r="BF48" s="48">
        <v>17953617927.293335</v>
      </c>
      <c r="BG48" s="48">
        <v>17889079957.930077</v>
      </c>
      <c r="BH48" s="48">
        <v>11885478502.053009</v>
      </c>
      <c r="BI48" s="48">
        <v>10158508345.310392</v>
      </c>
      <c r="BJ48" s="48">
        <v>11109029840.247892</v>
      </c>
      <c r="BK48" s="48">
        <v>13642740884.135555</v>
      </c>
      <c r="BL48" s="48">
        <v>12693562947.785587</v>
      </c>
      <c r="BM48" s="53">
        <f t="shared" si="0"/>
        <v>10884686142.644192</v>
      </c>
      <c r="BO48" s="53">
        <v>10884686142.644192</v>
      </c>
      <c r="BP48" s="62">
        <f t="shared" si="1"/>
        <v>10884.686142644192</v>
      </c>
      <c r="BQ48" s="48" t="str">
        <f>VLOOKUP(B48,Classif!C:E,3,0)</f>
        <v>LMC</v>
      </c>
      <c r="BR48" s="48" t="str">
        <f t="shared" si="2"/>
        <v>Congo, Rep.</v>
      </c>
    </row>
    <row r="49" spans="1:70" x14ac:dyDescent="0.25">
      <c r="A49" s="48" t="s">
        <v>222</v>
      </c>
      <c r="B49" s="48" t="s">
        <v>484</v>
      </c>
      <c r="C49" s="48" t="s">
        <v>737</v>
      </c>
      <c r="D49" s="48" t="s">
        <v>736</v>
      </c>
      <c r="E49" s="48">
        <v>4031152976.6390357</v>
      </c>
      <c r="F49" s="48">
        <v>4540447761.1940298</v>
      </c>
      <c r="G49" s="48">
        <v>4955543963.3686886</v>
      </c>
      <c r="H49" s="48">
        <v>4836166666.666667</v>
      </c>
      <c r="I49" s="48">
        <v>5973366666.666667</v>
      </c>
      <c r="J49" s="48">
        <v>5760761904.7619047</v>
      </c>
      <c r="K49" s="48">
        <v>5428518518.5185184</v>
      </c>
      <c r="L49" s="48">
        <v>5825170438.4870434</v>
      </c>
      <c r="M49" s="48">
        <v>5960212869.1296797</v>
      </c>
      <c r="N49" s="48">
        <v>6450175213.7492275</v>
      </c>
      <c r="O49" s="48">
        <v>7198360460.1988707</v>
      </c>
      <c r="P49" s="48">
        <v>7820380970.5367403</v>
      </c>
      <c r="Q49" s="48">
        <v>8671358732.6848583</v>
      </c>
      <c r="R49" s="48">
        <v>10315760000.33939</v>
      </c>
      <c r="S49" s="48">
        <v>12370029583.641897</v>
      </c>
      <c r="T49" s="48">
        <v>13098633901.867271</v>
      </c>
      <c r="U49" s="48">
        <v>15341403660.469809</v>
      </c>
      <c r="V49" s="48">
        <v>19470960619.129715</v>
      </c>
      <c r="W49" s="48">
        <v>23263511958.050903</v>
      </c>
      <c r="X49" s="48">
        <v>27940411250.27322</v>
      </c>
      <c r="Y49" s="48">
        <v>33400735644.048115</v>
      </c>
      <c r="Z49" s="48">
        <v>36388366869.03093</v>
      </c>
      <c r="AA49" s="48">
        <v>38968039721.748032</v>
      </c>
      <c r="AB49" s="48">
        <v>38729822781.599724</v>
      </c>
      <c r="AC49" s="48">
        <v>38253120737.967117</v>
      </c>
      <c r="AD49" s="48">
        <v>34894411351.983009</v>
      </c>
      <c r="AE49" s="48">
        <v>34942489683.971237</v>
      </c>
      <c r="AF49" s="48">
        <v>36373307085.088745</v>
      </c>
      <c r="AG49" s="48">
        <v>39212550050.422279</v>
      </c>
      <c r="AH49" s="48">
        <v>39540080200.393814</v>
      </c>
      <c r="AI49" s="48">
        <v>47844090709.990845</v>
      </c>
      <c r="AJ49" s="48">
        <v>49175565911.065483</v>
      </c>
      <c r="AK49" s="48">
        <v>58418985443.317154</v>
      </c>
      <c r="AL49" s="48">
        <v>66446804802.574699</v>
      </c>
      <c r="AM49" s="48">
        <v>81703500846.036377</v>
      </c>
      <c r="AN49" s="48">
        <v>92507279383.038727</v>
      </c>
      <c r="AO49" s="48">
        <v>97160109277.80867</v>
      </c>
      <c r="AP49" s="48">
        <v>106659508271.25496</v>
      </c>
      <c r="AQ49" s="48">
        <v>98443739941.166397</v>
      </c>
      <c r="AR49" s="48">
        <v>86186158684.768494</v>
      </c>
      <c r="AS49" s="48">
        <v>99886577330.727112</v>
      </c>
      <c r="AT49" s="48">
        <v>98211749595.544189</v>
      </c>
      <c r="AU49" s="48">
        <v>97963003804.785095</v>
      </c>
      <c r="AV49" s="48">
        <v>94641378693.223038</v>
      </c>
      <c r="AW49" s="48">
        <v>117081522349.67728</v>
      </c>
      <c r="AX49" s="48">
        <v>145619191582.06134</v>
      </c>
      <c r="AY49" s="48">
        <v>161618581266.31573</v>
      </c>
      <c r="AZ49" s="48">
        <v>206181826825.28027</v>
      </c>
      <c r="BA49" s="48">
        <v>242186950900.77493</v>
      </c>
      <c r="BB49" s="48">
        <v>232397835678.33636</v>
      </c>
      <c r="BC49" s="48">
        <v>286563105192.45648</v>
      </c>
      <c r="BD49" s="48">
        <v>334943871931.74542</v>
      </c>
      <c r="BE49" s="48">
        <v>370921320483.84052</v>
      </c>
      <c r="BF49" s="48">
        <v>382116126448.55402</v>
      </c>
      <c r="BG49" s="48">
        <v>381112119657.44458</v>
      </c>
      <c r="BH49" s="48">
        <v>293481748240.77881</v>
      </c>
      <c r="BI49" s="48">
        <v>282825009887.45795</v>
      </c>
      <c r="BJ49" s="48">
        <v>311883730690.12946</v>
      </c>
      <c r="BK49" s="48">
        <v>334198214706.20874</v>
      </c>
      <c r="BL49" s="48">
        <v>323429888934.25677</v>
      </c>
      <c r="BM49" s="53">
        <f t="shared" si="0"/>
        <v>271346896626.41779</v>
      </c>
      <c r="BO49" s="53">
        <v>271346896626.41779</v>
      </c>
      <c r="BP49" s="62">
        <f t="shared" si="1"/>
        <v>271346.89662641776</v>
      </c>
      <c r="BQ49" s="48" t="str">
        <f>VLOOKUP(B49,Classif!C:E,3,0)</f>
        <v>UMC</v>
      </c>
      <c r="BR49" s="48" t="str">
        <f t="shared" si="2"/>
        <v>Colombia</v>
      </c>
    </row>
    <row r="50" spans="1:70" x14ac:dyDescent="0.25">
      <c r="A50" s="48" t="s">
        <v>74</v>
      </c>
      <c r="B50" s="48" t="s">
        <v>483</v>
      </c>
      <c r="C50" s="48" t="s">
        <v>737</v>
      </c>
      <c r="D50" s="48" t="s">
        <v>736</v>
      </c>
      <c r="Y50" s="48">
        <v>212218226.42984733</v>
      </c>
      <c r="Z50" s="48">
        <v>196349967.67000663</v>
      </c>
      <c r="AA50" s="48">
        <v>184008995.64368609</v>
      </c>
      <c r="AB50" s="48">
        <v>191621958.3753649</v>
      </c>
      <c r="AC50" s="48">
        <v>184697209.99741393</v>
      </c>
      <c r="AD50" s="48">
        <v>196726077.06197223</v>
      </c>
      <c r="AE50" s="48">
        <v>279197696.81463921</v>
      </c>
      <c r="AF50" s="48">
        <v>337525870.61696845</v>
      </c>
      <c r="AG50" s="48">
        <v>356500026.69167286</v>
      </c>
      <c r="AH50" s="48">
        <v>341476764.04426754</v>
      </c>
      <c r="AI50" s="48">
        <v>429622147.74344611</v>
      </c>
      <c r="AJ50" s="48">
        <v>424108796.56297582</v>
      </c>
      <c r="AK50" s="48">
        <v>457388578.92414361</v>
      </c>
      <c r="AL50" s="48">
        <v>452881443.08416229</v>
      </c>
      <c r="AM50" s="48">
        <v>319189200.35312301</v>
      </c>
      <c r="AN50" s="48">
        <v>398461789.55868608</v>
      </c>
      <c r="AO50" s="48">
        <v>396053797.63332117</v>
      </c>
      <c r="AP50" s="48">
        <v>364445589.70236468</v>
      </c>
      <c r="AQ50" s="48">
        <v>370106776.04332876</v>
      </c>
      <c r="AR50" s="48">
        <v>382454989.94531095</v>
      </c>
      <c r="AS50" s="48">
        <v>351136568.44192129</v>
      </c>
      <c r="AT50" s="48">
        <v>378512003.4050715</v>
      </c>
      <c r="AU50" s="48">
        <v>425964697.41866428</v>
      </c>
      <c r="AV50" s="48">
        <v>546885184.99017417</v>
      </c>
      <c r="AW50" s="48">
        <v>633706149.25025952</v>
      </c>
      <c r="AX50" s="48">
        <v>653845122.87207437</v>
      </c>
      <c r="AY50" s="48">
        <v>698431827.74095798</v>
      </c>
      <c r="AZ50" s="48">
        <v>795673128.4854418</v>
      </c>
      <c r="BA50" s="48">
        <v>915659192.8251121</v>
      </c>
      <c r="BB50" s="48">
        <v>905341090.57011497</v>
      </c>
      <c r="BC50" s="48">
        <v>907978731.70212293</v>
      </c>
      <c r="BD50" s="48">
        <v>1023086272.696221</v>
      </c>
      <c r="BE50" s="48">
        <v>1015843491.246346</v>
      </c>
      <c r="BF50" s="48">
        <v>1116224107.1711571</v>
      </c>
      <c r="BG50" s="48">
        <v>1149587659.745018</v>
      </c>
      <c r="BH50" s="48">
        <v>966029599.80122805</v>
      </c>
      <c r="BI50" s="48">
        <v>1012835492.5157499</v>
      </c>
      <c r="BJ50" s="48">
        <v>1077439756.1222107</v>
      </c>
      <c r="BK50" s="48">
        <v>1178530633.815469</v>
      </c>
      <c r="BL50" s="48">
        <v>1165839899.8026922</v>
      </c>
      <c r="BM50" s="53">
        <f t="shared" si="0"/>
        <v>1219690024.5028675</v>
      </c>
      <c r="BO50" s="53">
        <v>1219690024.5028675</v>
      </c>
      <c r="BP50" s="62">
        <f t="shared" si="1"/>
        <v>1219.6900245028676</v>
      </c>
      <c r="BQ50" s="48" t="str">
        <f>VLOOKUP(B50,Classif!C:E,3,0)</f>
        <v>LMC</v>
      </c>
      <c r="BR50" s="48" t="str">
        <f t="shared" si="2"/>
        <v>Comoros</v>
      </c>
    </row>
    <row r="51" spans="1:70" x14ac:dyDescent="0.25">
      <c r="A51" s="48" t="s">
        <v>112</v>
      </c>
      <c r="B51" s="48" t="s">
        <v>482</v>
      </c>
      <c r="C51" s="48" t="s">
        <v>737</v>
      </c>
      <c r="D51" s="48" t="s">
        <v>736</v>
      </c>
      <c r="Y51" s="48">
        <v>142246875.53671572</v>
      </c>
      <c r="Z51" s="48">
        <v>139468114.59974083</v>
      </c>
      <c r="AA51" s="48">
        <v>140630758.59489855</v>
      </c>
      <c r="AB51" s="48">
        <v>138476239.36679232</v>
      </c>
      <c r="AC51" s="48">
        <v>132019065.0334186</v>
      </c>
      <c r="AD51" s="48">
        <v>137728155.21266112</v>
      </c>
      <c r="AE51" s="48">
        <v>190651207.99951088</v>
      </c>
      <c r="AF51" s="48">
        <v>235253171.84106156</v>
      </c>
      <c r="AG51" s="48">
        <v>264308140.28514937</v>
      </c>
      <c r="AH51" s="48">
        <v>267448513.10816756</v>
      </c>
      <c r="AI51" s="48">
        <v>306891107.26203853</v>
      </c>
      <c r="AJ51" s="48">
        <v>319827058.59287477</v>
      </c>
      <c r="AK51" s="48">
        <v>357160985.32741332</v>
      </c>
      <c r="AL51" s="48">
        <v>490417389.68256927</v>
      </c>
      <c r="AM51" s="48">
        <v>406580652.33053684</v>
      </c>
      <c r="AN51" s="48">
        <v>487148993.53310871</v>
      </c>
      <c r="AO51" s="48">
        <v>501979069.27468324</v>
      </c>
      <c r="AP51" s="48">
        <v>490608657.92497611</v>
      </c>
      <c r="AQ51" s="48">
        <v>521910560.52486807</v>
      </c>
      <c r="AR51" s="48">
        <v>592416703.05887806</v>
      </c>
      <c r="AS51" s="48">
        <v>539227277.62641084</v>
      </c>
      <c r="AT51" s="48">
        <v>563024383.29662621</v>
      </c>
      <c r="AU51" s="48">
        <v>620974660.23030257</v>
      </c>
      <c r="AV51" s="48">
        <v>813963830.17921662</v>
      </c>
      <c r="AW51" s="48">
        <v>924318490.75979996</v>
      </c>
      <c r="AX51" s="48">
        <v>971977088.15691388</v>
      </c>
      <c r="AY51" s="48">
        <v>1107891063.4386301</v>
      </c>
      <c r="AZ51" s="48">
        <v>1513933983.2239838</v>
      </c>
      <c r="BA51" s="48">
        <v>1789333748.6799023</v>
      </c>
      <c r="BB51" s="48">
        <v>1711817181.5296857</v>
      </c>
      <c r="BC51" s="48">
        <v>1664310769.5522876</v>
      </c>
      <c r="BD51" s="48">
        <v>1865915544.124455</v>
      </c>
      <c r="BE51" s="48">
        <v>1741809808.9644227</v>
      </c>
      <c r="BF51" s="48">
        <v>1850470042.4328146</v>
      </c>
      <c r="BG51" s="48">
        <v>1859898513.2685812</v>
      </c>
      <c r="BH51" s="48">
        <v>1596800287.1640487</v>
      </c>
      <c r="BI51" s="48">
        <v>1662998677.8842537</v>
      </c>
      <c r="BJ51" s="48">
        <v>1769787215.421407</v>
      </c>
      <c r="BK51" s="48">
        <v>1966983316.3259299</v>
      </c>
      <c r="BL51" s="48">
        <v>1981845740.7061462</v>
      </c>
      <c r="BM51" s="53">
        <f t="shared" si="0"/>
        <v>1703698676.6974154</v>
      </c>
      <c r="BO51" s="53">
        <v>1703698676.6974154</v>
      </c>
      <c r="BP51" s="62">
        <f t="shared" si="1"/>
        <v>1703.6986766974153</v>
      </c>
      <c r="BQ51" s="48" t="str">
        <f>VLOOKUP(B51,Classif!C:E,3,0)</f>
        <v>LMC</v>
      </c>
      <c r="BR51" s="48" t="str">
        <f t="shared" si="2"/>
        <v>Cabo Verde</v>
      </c>
    </row>
    <row r="52" spans="1:70" x14ac:dyDescent="0.25">
      <c r="A52" s="48" t="s">
        <v>210</v>
      </c>
      <c r="B52" s="48" t="s">
        <v>481</v>
      </c>
      <c r="C52" s="48" t="s">
        <v>737</v>
      </c>
      <c r="D52" s="48" t="s">
        <v>736</v>
      </c>
      <c r="E52" s="48">
        <v>507513829.99485475</v>
      </c>
      <c r="F52" s="48">
        <v>490325181.61427474</v>
      </c>
      <c r="G52" s="48">
        <v>479180824.34850603</v>
      </c>
      <c r="H52" s="48">
        <v>511902136.80997276</v>
      </c>
      <c r="I52" s="48">
        <v>542578367.24259782</v>
      </c>
      <c r="J52" s="48">
        <v>592981162.26415098</v>
      </c>
      <c r="K52" s="48">
        <v>647305630.18867922</v>
      </c>
      <c r="L52" s="48">
        <v>699456618.86792457</v>
      </c>
      <c r="M52" s="48">
        <v>773841494.33962262</v>
      </c>
      <c r="N52" s="48">
        <v>853630203.77358496</v>
      </c>
      <c r="O52" s="48">
        <v>984830158.49056602</v>
      </c>
      <c r="P52" s="48">
        <v>1077152902.291044</v>
      </c>
      <c r="Q52" s="48">
        <v>1238251695.5538809</v>
      </c>
      <c r="R52" s="48">
        <v>1528916185.2319913</v>
      </c>
      <c r="S52" s="48">
        <v>1666544754.0983608</v>
      </c>
      <c r="T52" s="48">
        <v>1960863465.5775964</v>
      </c>
      <c r="U52" s="48">
        <v>2412555425.9043174</v>
      </c>
      <c r="V52" s="48">
        <v>3072427012.8354726</v>
      </c>
      <c r="W52" s="48">
        <v>3523208809.8016334</v>
      </c>
      <c r="X52" s="48">
        <v>4035519323.2205367</v>
      </c>
      <c r="Y52" s="48">
        <v>4831447001.1668606</v>
      </c>
      <c r="Z52" s="48">
        <v>2623807074.2947989</v>
      </c>
      <c r="AA52" s="48">
        <v>2606621255.0158124</v>
      </c>
      <c r="AB52" s="48">
        <v>3146770103.8102698</v>
      </c>
      <c r="AC52" s="48">
        <v>3660476458.8717957</v>
      </c>
      <c r="AD52" s="48">
        <v>3919203960.3960395</v>
      </c>
      <c r="AE52" s="48">
        <v>4418983870.967742</v>
      </c>
      <c r="AF52" s="48">
        <v>4532952047.1562843</v>
      </c>
      <c r="AG52" s="48">
        <v>4614629898.4034834</v>
      </c>
      <c r="AH52" s="48">
        <v>5251025767.4762669</v>
      </c>
      <c r="AI52" s="48">
        <v>5711687786.7598858</v>
      </c>
      <c r="AJ52" s="48">
        <v>7196276092.4609976</v>
      </c>
      <c r="AK52" s="48">
        <v>8564044017.2690792</v>
      </c>
      <c r="AL52" s="48">
        <v>9582866263.1170635</v>
      </c>
      <c r="AM52" s="48">
        <v>10486784804.79949</v>
      </c>
      <c r="AN52" s="48">
        <v>11578594259.867506</v>
      </c>
      <c r="AO52" s="48">
        <v>11678424512.060083</v>
      </c>
      <c r="AP52" s="48">
        <v>12614602386.500431</v>
      </c>
      <c r="AQ52" s="48">
        <v>13684255950.464638</v>
      </c>
      <c r="AR52" s="48">
        <v>14254866288.154579</v>
      </c>
      <c r="AS52" s="48">
        <v>15013629665.141634</v>
      </c>
      <c r="AT52" s="48">
        <v>15976174336.972055</v>
      </c>
      <c r="AU52" s="48">
        <v>16578820687.28809</v>
      </c>
      <c r="AV52" s="48">
        <v>17271760506.948277</v>
      </c>
      <c r="AW52" s="48">
        <v>18610594846.208298</v>
      </c>
      <c r="AX52" s="48">
        <v>20040642476.98167</v>
      </c>
      <c r="AY52" s="48">
        <v>22715540324.303177</v>
      </c>
      <c r="AZ52" s="48">
        <v>26884700345.034168</v>
      </c>
      <c r="BA52" s="48">
        <v>30801744881.000069</v>
      </c>
      <c r="BB52" s="48">
        <v>30745712006.530746</v>
      </c>
      <c r="BC52" s="48">
        <v>37658614803.277481</v>
      </c>
      <c r="BD52" s="48">
        <v>42762617081.652214</v>
      </c>
      <c r="BE52" s="48">
        <v>47231651864.8284</v>
      </c>
      <c r="BF52" s="48">
        <v>50949672205.91684</v>
      </c>
      <c r="BG52" s="48">
        <v>52016408950.893639</v>
      </c>
      <c r="BH52" s="48">
        <v>56441917652.981171</v>
      </c>
      <c r="BI52" s="48">
        <v>58847016044.736252</v>
      </c>
      <c r="BJ52" s="48">
        <v>60516043590.183197</v>
      </c>
      <c r="BK52" s="48">
        <v>62335931464.497879</v>
      </c>
      <c r="BL52" s="48">
        <v>63951114302.259895</v>
      </c>
      <c r="BM52" s="53">
        <f t="shared" si="0"/>
        <v>61520669890.403656</v>
      </c>
      <c r="BO52" s="53">
        <v>61520669890.403656</v>
      </c>
      <c r="BP52" s="62">
        <f t="shared" si="1"/>
        <v>61520.669890403653</v>
      </c>
      <c r="BQ52" s="48" t="str">
        <f>VLOOKUP(B52,Classif!C:E,3,0)</f>
        <v>UMC</v>
      </c>
      <c r="BR52" s="48" t="str">
        <f t="shared" si="2"/>
        <v>Costa Rica</v>
      </c>
    </row>
    <row r="53" spans="1:70" x14ac:dyDescent="0.25">
      <c r="A53" s="48" t="s">
        <v>716</v>
      </c>
      <c r="B53" s="48" t="s">
        <v>715</v>
      </c>
      <c r="C53" s="48" t="s">
        <v>737</v>
      </c>
      <c r="D53" s="48" t="s">
        <v>736</v>
      </c>
      <c r="E53" s="48">
        <v>1880306125.0870852</v>
      </c>
      <c r="F53" s="48">
        <v>2038301741.0175772</v>
      </c>
      <c r="G53" s="48">
        <v>2153895647.5112281</v>
      </c>
      <c r="H53" s="48">
        <v>2290313587.9357367</v>
      </c>
      <c r="I53" s="48">
        <v>2470264539.6783586</v>
      </c>
      <c r="J53" s="48">
        <v>2660946063.3745117</v>
      </c>
      <c r="K53" s="48">
        <v>2888647977.9838428</v>
      </c>
      <c r="L53" s="48">
        <v>3102515476.1880732</v>
      </c>
      <c r="M53" s="48">
        <v>3083590686.7769136</v>
      </c>
      <c r="N53" s="48">
        <v>3359706536.4651074</v>
      </c>
      <c r="O53" s="48">
        <v>3695257613.1230211</v>
      </c>
      <c r="P53" s="48">
        <v>4017606922.6028476</v>
      </c>
      <c r="Q53" s="48">
        <v>4639299319.3364677</v>
      </c>
      <c r="R53" s="48">
        <v>5076285827.671958</v>
      </c>
      <c r="S53" s="48">
        <v>6595605182.8515768</v>
      </c>
      <c r="T53" s="48">
        <v>7706760555.1839314</v>
      </c>
      <c r="U53" s="48">
        <v>7932122920.8744745</v>
      </c>
      <c r="V53" s="48">
        <v>9210482685.9260807</v>
      </c>
      <c r="W53" s="48">
        <v>9433651129.1660347</v>
      </c>
      <c r="X53" s="48">
        <v>10835423670.309479</v>
      </c>
      <c r="Y53" s="48">
        <v>13495267729.825853</v>
      </c>
      <c r="Z53" s="48">
        <v>14890317367.742781</v>
      </c>
      <c r="AA53" s="48">
        <v>16517827316.880127</v>
      </c>
      <c r="AB53" s="48">
        <v>16735576444.124435</v>
      </c>
      <c r="AC53" s="48">
        <v>15982827316.947046</v>
      </c>
      <c r="AD53" s="48">
        <v>15814747522.735441</v>
      </c>
      <c r="AE53" s="48">
        <v>14441278727.635557</v>
      </c>
      <c r="AF53" s="48">
        <v>15521747479.816605</v>
      </c>
      <c r="AG53" s="48">
        <v>16459864446.854362</v>
      </c>
      <c r="AH53" s="48">
        <v>16872897190.696548</v>
      </c>
      <c r="AI53" s="48">
        <v>18011678551.940216</v>
      </c>
      <c r="AJ53" s="48">
        <v>17878504938.870674</v>
      </c>
      <c r="AK53" s="48">
        <v>17575413725.036755</v>
      </c>
      <c r="AL53" s="48">
        <v>19033356740.225311</v>
      </c>
      <c r="AM53" s="48">
        <v>20014967673.158798</v>
      </c>
      <c r="AN53" s="48">
        <v>22072783645.857262</v>
      </c>
      <c r="AO53" s="48">
        <v>24081792644.064392</v>
      </c>
      <c r="AP53" s="48">
        <v>28202808369.081211</v>
      </c>
      <c r="AQ53" s="48">
        <v>30129171346.647743</v>
      </c>
      <c r="AR53" s="48">
        <v>31944649115.676292</v>
      </c>
      <c r="AS53" s="48">
        <v>34218221475.477638</v>
      </c>
      <c r="AT53" s="48">
        <v>35249133288.928444</v>
      </c>
      <c r="AU53" s="48">
        <v>36990732783.730797</v>
      </c>
      <c r="AV53" s="48">
        <v>39545920869.496284</v>
      </c>
      <c r="AW53" s="48">
        <v>43259612434.018944</v>
      </c>
      <c r="AX53" s="48">
        <v>48918948073.756004</v>
      </c>
      <c r="AY53" s="48">
        <v>55671360514.861839</v>
      </c>
      <c r="AZ53" s="48">
        <v>61875367418.517281</v>
      </c>
      <c r="BA53" s="48">
        <v>70340115887.686859</v>
      </c>
      <c r="BB53" s="48">
        <v>59411439577.918343</v>
      </c>
      <c r="BC53" s="48">
        <v>64524447280.987144</v>
      </c>
      <c r="BD53" s="48">
        <v>69668272158.707962</v>
      </c>
      <c r="BE53" s="48">
        <v>72051116148.083786</v>
      </c>
      <c r="BF53" s="48">
        <v>73419211007.491516</v>
      </c>
      <c r="BG53" s="48">
        <v>74439627824.149063</v>
      </c>
      <c r="BH53" s="48">
        <v>73063500000.980301</v>
      </c>
      <c r="BI53" s="48">
        <v>69496735798.613113</v>
      </c>
      <c r="BJ53" s="48">
        <v>71763156883.770691</v>
      </c>
      <c r="BK53" s="48">
        <v>75432216540.921814</v>
      </c>
      <c r="BL53" s="48">
        <v>76644400521.136017</v>
      </c>
      <c r="BM53" s="53">
        <f t="shared" si="0"/>
        <v>68415253068.271797</v>
      </c>
      <c r="BO53" s="53">
        <v>68415253068.271797</v>
      </c>
      <c r="BP53" s="62">
        <f t="shared" si="1"/>
        <v>68415.253068271792</v>
      </c>
      <c r="BQ53" s="48" t="e">
        <f>VLOOKUP(B53,Classif!C:E,3,0)</f>
        <v>#N/A</v>
      </c>
      <c r="BR53" s="48" t="str">
        <f t="shared" si="2"/>
        <v>Caribbean small states</v>
      </c>
    </row>
    <row r="54" spans="1:70" x14ac:dyDescent="0.25">
      <c r="A54" s="48" t="s">
        <v>195</v>
      </c>
      <c r="B54" s="48" t="s">
        <v>480</v>
      </c>
      <c r="C54" s="48" t="s">
        <v>737</v>
      </c>
      <c r="D54" s="48" t="s">
        <v>736</v>
      </c>
      <c r="O54" s="48">
        <v>5693005200</v>
      </c>
      <c r="P54" s="48">
        <v>6914658400</v>
      </c>
      <c r="Q54" s="48">
        <v>8135150891.9202518</v>
      </c>
      <c r="R54" s="48">
        <v>9987709650.1809406</v>
      </c>
      <c r="S54" s="48">
        <v>11405957317.073172</v>
      </c>
      <c r="T54" s="48">
        <v>13027415243.902439</v>
      </c>
      <c r="U54" s="48">
        <v>13789579902.557858</v>
      </c>
      <c r="V54" s="48">
        <v>14206158674.698795</v>
      </c>
      <c r="W54" s="48">
        <v>17844705324.675323</v>
      </c>
      <c r="X54" s="48">
        <v>19584443287.671234</v>
      </c>
      <c r="Y54" s="48">
        <v>19912889861.111111</v>
      </c>
      <c r="Z54" s="48">
        <v>20150254096.38554</v>
      </c>
      <c r="AA54" s="48">
        <v>20953510235.294117</v>
      </c>
      <c r="AB54" s="48">
        <v>22204940512.223515</v>
      </c>
      <c r="AC54" s="48">
        <v>24039383608.42345</v>
      </c>
      <c r="AD54" s="48">
        <v>22920490774.101974</v>
      </c>
      <c r="AE54" s="48">
        <v>24226574634.029278</v>
      </c>
      <c r="AF54" s="48">
        <v>25213935012.081902</v>
      </c>
      <c r="AG54" s="48">
        <v>27458999472.295513</v>
      </c>
      <c r="AH54" s="48">
        <v>27023468665.897732</v>
      </c>
      <c r="AI54" s="48">
        <v>28645436569.148937</v>
      </c>
      <c r="AJ54" s="48">
        <v>24316556025.658524</v>
      </c>
      <c r="AK54" s="48">
        <v>22085858243.243244</v>
      </c>
      <c r="AL54" s="48">
        <v>22367254864.864864</v>
      </c>
      <c r="AM54" s="48">
        <v>28448326756.756756</v>
      </c>
      <c r="AN54" s="48">
        <v>30429803651.2192</v>
      </c>
      <c r="AO54" s="48">
        <v>25017368700</v>
      </c>
      <c r="AP54" s="48">
        <v>25365908100</v>
      </c>
      <c r="AQ54" s="48">
        <v>25736331200</v>
      </c>
      <c r="AR54" s="48">
        <v>28364615200</v>
      </c>
      <c r="AS54" s="48">
        <v>30565400000</v>
      </c>
      <c r="AT54" s="48">
        <v>31682400000</v>
      </c>
      <c r="AU54" s="48">
        <v>33590500000</v>
      </c>
      <c r="AV54" s="48">
        <v>35901200000</v>
      </c>
      <c r="AW54" s="48">
        <v>38203000000</v>
      </c>
      <c r="AX54" s="48">
        <v>42643836100</v>
      </c>
      <c r="AY54" s="48">
        <v>52742800000</v>
      </c>
      <c r="AZ54" s="48">
        <v>58603900000</v>
      </c>
      <c r="BA54" s="48">
        <v>60806300000</v>
      </c>
      <c r="BB54" s="48">
        <v>62080000000</v>
      </c>
      <c r="BC54" s="48">
        <v>64328000000</v>
      </c>
      <c r="BD54" s="48">
        <v>68990000000</v>
      </c>
      <c r="BE54" s="48">
        <v>73141000000</v>
      </c>
      <c r="BF54" s="48">
        <v>77148000000</v>
      </c>
      <c r="BG54" s="48">
        <v>80656000000</v>
      </c>
      <c r="BH54" s="48">
        <v>87133000000</v>
      </c>
      <c r="BI54" s="48">
        <v>91370000000</v>
      </c>
      <c r="BJ54" s="48">
        <v>96851000000</v>
      </c>
      <c r="BK54" s="48">
        <v>100050000000</v>
      </c>
      <c r="BL54" s="48">
        <v>103131000000</v>
      </c>
      <c r="BM54" s="53">
        <f t="shared" si="0"/>
        <v>101181824100</v>
      </c>
      <c r="BO54" s="53"/>
      <c r="BP54" s="62">
        <f t="shared" si="1"/>
        <v>0</v>
      </c>
      <c r="BQ54" s="48" t="str">
        <f>VLOOKUP(B54,Classif!C:E,3,0)</f>
        <v>UMC</v>
      </c>
      <c r="BR54" s="48" t="str">
        <f t="shared" si="2"/>
        <v>Cuba</v>
      </c>
    </row>
    <row r="55" spans="1:70" x14ac:dyDescent="0.25">
      <c r="A55" s="48" t="s">
        <v>714</v>
      </c>
      <c r="B55" s="48" t="s">
        <v>601</v>
      </c>
      <c r="C55" s="48" t="s">
        <v>737</v>
      </c>
      <c r="D55" s="48" t="s">
        <v>736</v>
      </c>
      <c r="BD55" s="48">
        <v>3038699608.9385476</v>
      </c>
      <c r="BE55" s="48">
        <v>3131096089.3854747</v>
      </c>
      <c r="BF55" s="48">
        <v>3147616201.1173182</v>
      </c>
      <c r="BG55" s="48">
        <v>3158406033.5195532</v>
      </c>
      <c r="BH55" s="48">
        <v>3151910782.1229048</v>
      </c>
      <c r="BI55" s="48">
        <v>3122287932.9608936</v>
      </c>
      <c r="BJ55" s="48">
        <v>3116610111.7318435</v>
      </c>
      <c r="BK55" s="48">
        <v>3127908044.6927376</v>
      </c>
      <c r="BL55" s="48">
        <v>3101787709.4972067</v>
      </c>
      <c r="BM55" s="53">
        <f t="shared" si="0"/>
        <v>3043163921.7877092</v>
      </c>
      <c r="BO55" s="53"/>
      <c r="BP55" s="62">
        <f t="shared" si="1"/>
        <v>0</v>
      </c>
      <c r="BQ55" s="48" t="str">
        <f>VLOOKUP(B55,Classif!C:E,3,0)</f>
        <v>HIC</v>
      </c>
      <c r="BR55" s="48" t="str">
        <f t="shared" si="2"/>
        <v>Curacao</v>
      </c>
    </row>
    <row r="56" spans="1:70" x14ac:dyDescent="0.25">
      <c r="A56" s="48" t="s">
        <v>605</v>
      </c>
      <c r="B56" s="48" t="s">
        <v>606</v>
      </c>
      <c r="C56" s="48" t="s">
        <v>737</v>
      </c>
      <c r="D56" s="48" t="s">
        <v>736</v>
      </c>
      <c r="AY56" s="48">
        <v>4200439457.5783029</v>
      </c>
      <c r="AZ56" s="48">
        <v>4466438857.5543022</v>
      </c>
      <c r="BA56" s="48">
        <v>4586114124.5649824</v>
      </c>
      <c r="BB56" s="48">
        <v>4281868714.7485895</v>
      </c>
      <c r="BC56" s="48">
        <v>4156990759.6303849</v>
      </c>
      <c r="BD56" s="48">
        <v>4186223808.9523578</v>
      </c>
      <c r="BE56" s="48">
        <v>4291159006.3602543</v>
      </c>
      <c r="BF56" s="48">
        <v>4405954638.1855268</v>
      </c>
      <c r="BG56" s="48">
        <v>4563017880.7152281</v>
      </c>
      <c r="BH56" s="48">
        <v>4708336733.4693384</v>
      </c>
      <c r="BI56" s="48">
        <v>4909498979.959198</v>
      </c>
      <c r="BJ56" s="48">
        <v>5166467298.691947</v>
      </c>
      <c r="BK56" s="48">
        <v>5522625585.0234003</v>
      </c>
      <c r="BL56" s="48">
        <v>5935769350.7740307</v>
      </c>
      <c r="BM56" s="53">
        <f t="shared" si="0"/>
        <v>5823583310.0444012</v>
      </c>
      <c r="BO56" s="53"/>
      <c r="BP56" s="62">
        <f t="shared" si="1"/>
        <v>0</v>
      </c>
      <c r="BQ56" s="48" t="str">
        <f>VLOOKUP(B56,Classif!C:E,3,0)</f>
        <v>HIC</v>
      </c>
      <c r="BR56" s="48" t="str">
        <f t="shared" si="2"/>
        <v>Cayman Islands</v>
      </c>
    </row>
    <row r="57" spans="1:70" x14ac:dyDescent="0.25">
      <c r="A57" s="48" t="s">
        <v>138</v>
      </c>
      <c r="B57" s="48" t="s">
        <v>479</v>
      </c>
      <c r="C57" s="48" t="s">
        <v>737</v>
      </c>
      <c r="D57" s="48" t="s">
        <v>736</v>
      </c>
      <c r="T57" s="48">
        <v>489914760.68280709</v>
      </c>
      <c r="U57" s="48">
        <v>576090073.71503592</v>
      </c>
      <c r="V57" s="48">
        <v>734887973.97580564</v>
      </c>
      <c r="W57" s="48">
        <v>964026512.1978389</v>
      </c>
      <c r="X57" s="48">
        <v>1288715209.5808384</v>
      </c>
      <c r="Y57" s="48">
        <v>2154311276.9485903</v>
      </c>
      <c r="Z57" s="48">
        <v>2087496373.7796376</v>
      </c>
      <c r="AA57" s="48">
        <v>2159242416.7694201</v>
      </c>
      <c r="AB57" s="48">
        <v>2160364071.1902113</v>
      </c>
      <c r="AC57" s="48">
        <v>2278248953.1405787</v>
      </c>
      <c r="AD57" s="48">
        <v>2430411900.1919384</v>
      </c>
      <c r="AE57" s="48">
        <v>3090734463.2768359</v>
      </c>
      <c r="AF57" s="48">
        <v>3704813885.5054812</v>
      </c>
      <c r="AG57" s="48">
        <v>4278792597.2396483</v>
      </c>
      <c r="AH57" s="48">
        <v>4563482603.5502958</v>
      </c>
      <c r="AI57" s="48">
        <v>5591130217.6696539</v>
      </c>
      <c r="AJ57" s="48">
        <v>5770197348.484848</v>
      </c>
      <c r="AK57" s="48">
        <v>6912150456.3233376</v>
      </c>
      <c r="AL57" s="48">
        <v>6590291048.2921085</v>
      </c>
      <c r="AM57" s="48">
        <v>7425703928.5714293</v>
      </c>
      <c r="AN57" s="48">
        <v>9933133247.089262</v>
      </c>
      <c r="AO57" s="48">
        <v>10011918444.165621</v>
      </c>
      <c r="AP57" s="48">
        <v>9547818700.1140251</v>
      </c>
      <c r="AQ57" s="48">
        <v>10248617647.058823</v>
      </c>
      <c r="AR57" s="48">
        <v>10497908306.364616</v>
      </c>
      <c r="AS57" s="48">
        <v>9985844486.3336487</v>
      </c>
      <c r="AT57" s="48">
        <v>10397897085.610199</v>
      </c>
      <c r="AU57" s="48">
        <v>11420227884.615385</v>
      </c>
      <c r="AV57" s="48">
        <v>14547325028.312571</v>
      </c>
      <c r="AW57" s="48">
        <v>17320552500</v>
      </c>
      <c r="AX57" s="48">
        <v>18433411267.255314</v>
      </c>
      <c r="AY57" s="48">
        <v>20072786350.520638</v>
      </c>
      <c r="AZ57" s="48">
        <v>23968764029.564739</v>
      </c>
      <c r="BA57" s="48">
        <v>27844698989.307163</v>
      </c>
      <c r="BB57" s="48">
        <v>25945391775.493195</v>
      </c>
      <c r="BC57" s="48">
        <v>25732432719.07729</v>
      </c>
      <c r="BD57" s="48">
        <v>27565469097.995544</v>
      </c>
      <c r="BE57" s="48">
        <v>24978513426.699215</v>
      </c>
      <c r="BF57" s="48">
        <v>23900872625.846725</v>
      </c>
      <c r="BG57" s="48">
        <v>23156850006.64275</v>
      </c>
      <c r="BH57" s="48">
        <v>19842404304.892933</v>
      </c>
      <c r="BI57" s="48">
        <v>20953442550.365288</v>
      </c>
      <c r="BJ57" s="48">
        <v>22729184365.115227</v>
      </c>
      <c r="BK57" s="48">
        <v>25309818138.875767</v>
      </c>
      <c r="BL57" s="48">
        <v>24949065263.629242</v>
      </c>
      <c r="BM57" s="53">
        <f t="shared" si="0"/>
        <v>23804340376.927471</v>
      </c>
      <c r="BO57" s="53">
        <v>23804340376.927471</v>
      </c>
      <c r="BP57" s="62">
        <f t="shared" si="1"/>
        <v>23804.34037692747</v>
      </c>
      <c r="BQ57" s="48" t="str">
        <f>VLOOKUP(B57,Classif!C:E,3,0)</f>
        <v>HIC</v>
      </c>
      <c r="BR57" s="48" t="str">
        <f t="shared" si="2"/>
        <v>Cyprus</v>
      </c>
    </row>
    <row r="58" spans="1:70" x14ac:dyDescent="0.25">
      <c r="A58" s="48" t="s">
        <v>600</v>
      </c>
      <c r="B58" s="48" t="s">
        <v>478</v>
      </c>
      <c r="C58" s="48" t="s">
        <v>737</v>
      </c>
      <c r="D58" s="48" t="s">
        <v>736</v>
      </c>
      <c r="AI58" s="48">
        <v>40728950704.617615</v>
      </c>
      <c r="AJ58" s="48">
        <v>29859921158.869625</v>
      </c>
      <c r="AK58" s="48">
        <v>34805013229.571983</v>
      </c>
      <c r="AL58" s="48">
        <v>40866748705.107536</v>
      </c>
      <c r="AM58" s="48">
        <v>47850203856.175095</v>
      </c>
      <c r="AN58" s="48">
        <v>60147174076.865112</v>
      </c>
      <c r="AO58" s="48">
        <v>67387788632.981155</v>
      </c>
      <c r="AP58" s="48">
        <v>62180159376.123871</v>
      </c>
      <c r="AQ58" s="48">
        <v>66807429711.41098</v>
      </c>
      <c r="AR58" s="48">
        <v>65173130995.221176</v>
      </c>
      <c r="AS58" s="48">
        <v>61828166496.094101</v>
      </c>
      <c r="AT58" s="48">
        <v>67808032979.542908</v>
      </c>
      <c r="AU58" s="48">
        <v>82196001050.747437</v>
      </c>
      <c r="AV58" s="48">
        <v>100090467581.26839</v>
      </c>
      <c r="AW58" s="48">
        <v>119814434353.57474</v>
      </c>
      <c r="AX58" s="48">
        <v>137143471328.27435</v>
      </c>
      <c r="AY58" s="48">
        <v>156264095664.64267</v>
      </c>
      <c r="AZ58" s="48">
        <v>190183800884.01819</v>
      </c>
      <c r="BA58" s="48">
        <v>236816485762.98788</v>
      </c>
      <c r="BB58" s="48">
        <v>207434296805.32971</v>
      </c>
      <c r="BC58" s="48">
        <v>209069940963.17725</v>
      </c>
      <c r="BD58" s="48">
        <v>229562733398.94751</v>
      </c>
      <c r="BE58" s="48">
        <v>208857719320.64871</v>
      </c>
      <c r="BF58" s="48">
        <v>211685616592.93109</v>
      </c>
      <c r="BG58" s="48">
        <v>209358834156.32904</v>
      </c>
      <c r="BH58" s="48">
        <v>188033050459.8811</v>
      </c>
      <c r="BI58" s="48">
        <v>196272068576.33829</v>
      </c>
      <c r="BJ58" s="48">
        <v>218628940951.67508</v>
      </c>
      <c r="BK58" s="48">
        <v>248950103352.13702</v>
      </c>
      <c r="BL58" s="48">
        <v>250686478649.06409</v>
      </c>
      <c r="BM58" s="53">
        <f t="shared" si="0"/>
        <v>243530379896.81284</v>
      </c>
      <c r="BO58" s="53">
        <v>243530379896.81284</v>
      </c>
      <c r="BP58" s="62">
        <f t="shared" si="1"/>
        <v>243530.37989681284</v>
      </c>
      <c r="BQ58" s="48" t="str">
        <f>VLOOKUP(B58,Classif!C:E,3,0)</f>
        <v>HIC</v>
      </c>
      <c r="BR58" s="48" t="str">
        <f t="shared" si="2"/>
        <v>Czech Republic</v>
      </c>
    </row>
    <row r="59" spans="1:70" x14ac:dyDescent="0.25">
      <c r="A59" s="48" t="s">
        <v>288</v>
      </c>
      <c r="B59" s="48" t="s">
        <v>477</v>
      </c>
      <c r="C59" s="48" t="s">
        <v>737</v>
      </c>
      <c r="D59" s="48" t="s">
        <v>736</v>
      </c>
      <c r="O59" s="48">
        <v>215838448137.65833</v>
      </c>
      <c r="P59" s="48">
        <v>249985055484.3027</v>
      </c>
      <c r="Q59" s="48">
        <v>299801542047.47589</v>
      </c>
      <c r="R59" s="48">
        <v>398374021953.89679</v>
      </c>
      <c r="S59" s="48">
        <v>445303484241.55396</v>
      </c>
      <c r="T59" s="48">
        <v>490636517211.22504</v>
      </c>
      <c r="U59" s="48">
        <v>519754453161.41058</v>
      </c>
      <c r="V59" s="48">
        <v>600498238019.03479</v>
      </c>
      <c r="W59" s="48">
        <v>740469983446.93286</v>
      </c>
      <c r="X59" s="48">
        <v>881345176608.68628</v>
      </c>
      <c r="Y59" s="48">
        <v>950290856466.5376</v>
      </c>
      <c r="Z59" s="48">
        <v>800472055387.2782</v>
      </c>
      <c r="AA59" s="48">
        <v>776576439106.95581</v>
      </c>
      <c r="AB59" s="48">
        <v>770684323247.79773</v>
      </c>
      <c r="AC59" s="48">
        <v>725111123634.1145</v>
      </c>
      <c r="AD59" s="48">
        <v>732534887058.19824</v>
      </c>
      <c r="AE59" s="48">
        <v>1046259374943.7089</v>
      </c>
      <c r="AF59" s="48">
        <v>1298176105549.5103</v>
      </c>
      <c r="AG59" s="48">
        <v>1401233225303.4858</v>
      </c>
      <c r="AH59" s="48">
        <v>1398967436804.3274</v>
      </c>
      <c r="AI59" s="48">
        <v>1771671206875.6809</v>
      </c>
      <c r="AJ59" s="48">
        <v>1868945197407.189</v>
      </c>
      <c r="AK59" s="48">
        <v>2131571696931.7471</v>
      </c>
      <c r="AL59" s="48">
        <v>2071323790370.2827</v>
      </c>
      <c r="AM59" s="48">
        <v>2205074123177.0518</v>
      </c>
      <c r="AN59" s="48">
        <v>2585792275146.7178</v>
      </c>
      <c r="AO59" s="48">
        <v>2497244606186.6392</v>
      </c>
      <c r="AP59" s="48">
        <v>2211989623279.9458</v>
      </c>
      <c r="AQ59" s="48">
        <v>2238990774702.6787</v>
      </c>
      <c r="AR59" s="48">
        <v>2194204133816.3223</v>
      </c>
      <c r="AS59" s="48">
        <v>1943145384190.1604</v>
      </c>
      <c r="AT59" s="48">
        <v>1944107382550.3357</v>
      </c>
      <c r="AU59" s="48">
        <v>2068624129493.6948</v>
      </c>
      <c r="AV59" s="48">
        <v>2496128668171.5576</v>
      </c>
      <c r="AW59" s="48">
        <v>2809187981127.3901</v>
      </c>
      <c r="AX59" s="48">
        <v>2845802760850.6401</v>
      </c>
      <c r="AY59" s="48">
        <v>2992196713084.9326</v>
      </c>
      <c r="AZ59" s="48">
        <v>3421229126745.1406</v>
      </c>
      <c r="BA59" s="48">
        <v>3730027830672.3306</v>
      </c>
      <c r="BB59" s="48">
        <v>3397791053070.2974</v>
      </c>
      <c r="BC59" s="48">
        <v>3396354075663.728</v>
      </c>
      <c r="BD59" s="48">
        <v>3744408602683.9351</v>
      </c>
      <c r="BE59" s="48">
        <v>3527344944139.8257</v>
      </c>
      <c r="BF59" s="48">
        <v>3732743446218.9185</v>
      </c>
      <c r="BG59" s="48">
        <v>3883920155292.2583</v>
      </c>
      <c r="BH59" s="48">
        <v>3356235704119.7529</v>
      </c>
      <c r="BI59" s="48">
        <v>3467498002104.3276</v>
      </c>
      <c r="BJ59" s="48">
        <v>3673506280844.3994</v>
      </c>
      <c r="BK59" s="48">
        <v>3961831911429.2222</v>
      </c>
      <c r="BL59" s="48">
        <v>3861123558039.2095</v>
      </c>
      <c r="BM59" s="53">
        <f t="shared" si="0"/>
        <v>3806060140124.5239</v>
      </c>
      <c r="BO59" s="53">
        <v>3806060140124.5239</v>
      </c>
      <c r="BP59" s="62">
        <f t="shared" si="1"/>
        <v>3806060.140124524</v>
      </c>
      <c r="BQ59" s="48" t="str">
        <f>VLOOKUP(B59,Classif!C:E,3,0)</f>
        <v>HIC</v>
      </c>
      <c r="BR59" s="48" t="str">
        <f t="shared" si="2"/>
        <v>Germany</v>
      </c>
    </row>
    <row r="60" spans="1:70" x14ac:dyDescent="0.25">
      <c r="A60" s="48" t="s">
        <v>75</v>
      </c>
      <c r="B60" s="48" t="s">
        <v>476</v>
      </c>
      <c r="C60" s="48" t="s">
        <v>737</v>
      </c>
      <c r="D60" s="48" t="s">
        <v>736</v>
      </c>
      <c r="AD60" s="48">
        <v>340989527.96799475</v>
      </c>
      <c r="AF60" s="48">
        <v>373371738.28641522</v>
      </c>
      <c r="AG60" s="48">
        <v>395794538.63077521</v>
      </c>
      <c r="AH60" s="48">
        <v>409220087.10281843</v>
      </c>
      <c r="AI60" s="48">
        <v>452328087.28287596</v>
      </c>
      <c r="AJ60" s="48">
        <v>462421998.52577919</v>
      </c>
      <c r="AK60" s="48">
        <v>478058304.87111819</v>
      </c>
      <c r="AL60" s="48">
        <v>466048469.22986031</v>
      </c>
      <c r="AM60" s="48">
        <v>491689220.74487537</v>
      </c>
      <c r="AN60" s="48">
        <v>497723960.58991337</v>
      </c>
      <c r="AO60" s="48">
        <v>494004647.73437017</v>
      </c>
      <c r="AP60" s="48">
        <v>502675542.0012266</v>
      </c>
      <c r="AQ60" s="48">
        <v>514267869.30075794</v>
      </c>
      <c r="AR60" s="48">
        <v>536080148.09729856</v>
      </c>
      <c r="AS60" s="48">
        <v>551230861.85650539</v>
      </c>
      <c r="AT60" s="48">
        <v>572417440.82016194</v>
      </c>
      <c r="AU60" s="48">
        <v>591122039.60139763</v>
      </c>
      <c r="AV60" s="48">
        <v>622044665.51504886</v>
      </c>
      <c r="AW60" s="48">
        <v>666072101.77750516</v>
      </c>
      <c r="AX60" s="48">
        <v>708633194.72656584</v>
      </c>
      <c r="AY60" s="48">
        <v>768873684.03283799</v>
      </c>
      <c r="AZ60" s="48">
        <v>847918929.10798383</v>
      </c>
      <c r="BA60" s="48">
        <v>999105339.26772857</v>
      </c>
      <c r="BB60" s="48">
        <v>1049110684.724934</v>
      </c>
      <c r="BC60" s="48">
        <v>1128611700.3618031</v>
      </c>
      <c r="BD60" s="48">
        <v>1239144501.7752545</v>
      </c>
      <c r="BE60" s="48">
        <v>1353632941.5206981</v>
      </c>
      <c r="BF60" s="48">
        <v>2042817162.8563871</v>
      </c>
      <c r="BG60" s="48">
        <v>2214681573.5693288</v>
      </c>
      <c r="BH60" s="48">
        <v>2430287967.0267839</v>
      </c>
      <c r="BI60" s="48">
        <v>2603554906.5946431</v>
      </c>
      <c r="BJ60" s="48">
        <v>2751461055.5930676</v>
      </c>
      <c r="BK60" s="48">
        <v>3012820409.6331306</v>
      </c>
      <c r="BL60" s="48">
        <v>3324634256.1332436</v>
      </c>
      <c r="BM60" s="53">
        <f t="shared" si="0"/>
        <v>3384404260.0720234</v>
      </c>
      <c r="BO60" s="53">
        <v>3384404260.0720234</v>
      </c>
      <c r="BP60" s="62">
        <f t="shared" si="1"/>
        <v>3384.4042600720236</v>
      </c>
      <c r="BQ60" s="48" t="str">
        <f>VLOOKUP(B60,Classif!C:E,3,0)</f>
        <v>LMC</v>
      </c>
      <c r="BR60" s="48" t="str">
        <f t="shared" si="2"/>
        <v>Djibouti</v>
      </c>
    </row>
    <row r="61" spans="1:70" x14ac:dyDescent="0.25">
      <c r="A61" s="48" t="s">
        <v>598</v>
      </c>
      <c r="B61" s="48" t="s">
        <v>599</v>
      </c>
      <c r="C61" s="48" t="s">
        <v>737</v>
      </c>
      <c r="D61" s="48" t="s">
        <v>736</v>
      </c>
      <c r="V61" s="48">
        <v>45872947.407407403</v>
      </c>
      <c r="W61" s="48">
        <v>57130215.555555552</v>
      </c>
      <c r="X61" s="48">
        <v>55017758.888888888</v>
      </c>
      <c r="Y61" s="48">
        <v>72804653.333333328</v>
      </c>
      <c r="Z61" s="48">
        <v>82107391.111111104</v>
      </c>
      <c r="AA61" s="48">
        <v>89527576.666666657</v>
      </c>
      <c r="AB61" s="48">
        <v>98665191.481481463</v>
      </c>
      <c r="AC61" s="48">
        <v>109157070.74074073</v>
      </c>
      <c r="AD61" s="48">
        <v>119491932.96296296</v>
      </c>
      <c r="AE61" s="48">
        <v>135161958.51851851</v>
      </c>
      <c r="AF61" s="48">
        <v>151868754.44444445</v>
      </c>
      <c r="AG61" s="48">
        <v>171106184.07407406</v>
      </c>
      <c r="AH61" s="48">
        <v>185137242.96296296</v>
      </c>
      <c r="AI61" s="48">
        <v>201429629.62962961</v>
      </c>
      <c r="AJ61" s="48">
        <v>219762962.96296296</v>
      </c>
      <c r="AK61" s="48">
        <v>234059259.25925925</v>
      </c>
      <c r="AL61" s="48">
        <v>245525925.92592591</v>
      </c>
      <c r="AM61" s="48">
        <v>264374074.07407406</v>
      </c>
      <c r="AN61" s="48">
        <v>274522222.22222221</v>
      </c>
      <c r="AO61" s="48">
        <v>292285185.18518519</v>
      </c>
      <c r="AP61" s="48">
        <v>302988888.8888889</v>
      </c>
      <c r="AQ61" s="48">
        <v>322411111.1111111</v>
      </c>
      <c r="AR61" s="48">
        <v>331759259.25925922</v>
      </c>
      <c r="AS61" s="48">
        <v>333470370.37037033</v>
      </c>
      <c r="AT61" s="48">
        <v>340203703.7037037</v>
      </c>
      <c r="AU61" s="48">
        <v>333196296.2962963</v>
      </c>
      <c r="AV61" s="48">
        <v>343311111.1111111</v>
      </c>
      <c r="AW61" s="48">
        <v>367200000</v>
      </c>
      <c r="AX61" s="48">
        <v>364255555.55555552</v>
      </c>
      <c r="AY61" s="48">
        <v>390251851.85185188</v>
      </c>
      <c r="AZ61" s="48">
        <v>421374074.07407403</v>
      </c>
      <c r="BA61" s="48">
        <v>458188888.88888884</v>
      </c>
      <c r="BB61" s="48">
        <v>489074074.07407403</v>
      </c>
      <c r="BC61" s="48">
        <v>493825925.92592591</v>
      </c>
      <c r="BD61" s="48">
        <v>501025925.92592591</v>
      </c>
      <c r="BE61" s="48">
        <v>485996296.29629624</v>
      </c>
      <c r="BF61" s="48">
        <v>498296296.29629624</v>
      </c>
      <c r="BG61" s="48">
        <v>520207407.40740734</v>
      </c>
      <c r="BH61" s="48">
        <v>540737037.03703701</v>
      </c>
      <c r="BI61" s="48">
        <v>576229629.62962961</v>
      </c>
      <c r="BJ61" s="48">
        <v>519837037.03703701</v>
      </c>
      <c r="BK61" s="48">
        <v>551074074.07407403</v>
      </c>
      <c r="BL61" s="48">
        <v>574607407.4074074</v>
      </c>
      <c r="BM61" s="53">
        <f t="shared" si="0"/>
        <v>469870370.37037033</v>
      </c>
      <c r="BO61" s="53">
        <v>469870370.37037033</v>
      </c>
      <c r="BP61" s="62">
        <f t="shared" si="1"/>
        <v>469.87037037037032</v>
      </c>
      <c r="BQ61" s="48" t="str">
        <f>VLOOKUP(B61,Classif!C:E,3,0)</f>
        <v>UMC</v>
      </c>
      <c r="BR61" s="48" t="str">
        <f t="shared" si="2"/>
        <v>Dominica</v>
      </c>
    </row>
    <row r="62" spans="1:70" x14ac:dyDescent="0.25">
      <c r="A62" s="48" t="s">
        <v>261</v>
      </c>
      <c r="B62" s="48" t="s">
        <v>475</v>
      </c>
      <c r="C62" s="48" t="s">
        <v>737</v>
      </c>
      <c r="D62" s="48" t="s">
        <v>736</v>
      </c>
      <c r="K62" s="48">
        <v>11931739858.704626</v>
      </c>
      <c r="L62" s="48">
        <v>13059064374.628677</v>
      </c>
      <c r="M62" s="48">
        <v>13505573866.666666</v>
      </c>
      <c r="N62" s="48">
        <v>15414902266.666666</v>
      </c>
      <c r="O62" s="48">
        <v>17075457600</v>
      </c>
      <c r="P62" s="48">
        <v>19085731252.440651</v>
      </c>
      <c r="Q62" s="48">
        <v>23232379951.937607</v>
      </c>
      <c r="R62" s="48">
        <v>30730626663.360607</v>
      </c>
      <c r="S62" s="48">
        <v>34160444798.109894</v>
      </c>
      <c r="T62" s="48">
        <v>40474406216.282066</v>
      </c>
      <c r="U62" s="48">
        <v>44575892473.118279</v>
      </c>
      <c r="V62" s="48">
        <v>49784338519.456291</v>
      </c>
      <c r="W62" s="48">
        <v>60362931853.624924</v>
      </c>
      <c r="X62" s="48">
        <v>70366241969.207367</v>
      </c>
      <c r="Y62" s="48">
        <v>71127528699.941437</v>
      </c>
      <c r="Z62" s="48">
        <v>61877813965.241318</v>
      </c>
      <c r="AA62" s="48">
        <v>60412844678.604004</v>
      </c>
      <c r="AB62" s="48">
        <v>60644782176.05249</v>
      </c>
      <c r="AC62" s="48">
        <v>59105236853.793716</v>
      </c>
      <c r="AD62" s="48">
        <v>62658568287.342873</v>
      </c>
      <c r="AE62" s="48">
        <v>88078760103.819061</v>
      </c>
      <c r="AF62" s="48">
        <v>109414423928.77505</v>
      </c>
      <c r="AG62" s="48">
        <v>115552846616.65306</v>
      </c>
      <c r="AH62" s="48">
        <v>112409222182.70361</v>
      </c>
      <c r="AI62" s="48">
        <v>138247285815.85495</v>
      </c>
      <c r="AJ62" s="48">
        <v>139224688814.19528</v>
      </c>
      <c r="AK62" s="48">
        <v>152915654478.88538</v>
      </c>
      <c r="AL62" s="48">
        <v>143195627014.60541</v>
      </c>
      <c r="AM62" s="48">
        <v>156162386724.52286</v>
      </c>
      <c r="AN62" s="48">
        <v>185006881515.06497</v>
      </c>
      <c r="AO62" s="48">
        <v>187632346387.98352</v>
      </c>
      <c r="AP62" s="48">
        <v>173537647058.82355</v>
      </c>
      <c r="AQ62" s="48">
        <v>176991934992.83667</v>
      </c>
      <c r="AR62" s="48">
        <v>177965188354.69165</v>
      </c>
      <c r="AS62" s="48">
        <v>164158739097.62344</v>
      </c>
      <c r="AT62" s="48">
        <v>164791442543.37482</v>
      </c>
      <c r="AU62" s="48">
        <v>178635163717.43066</v>
      </c>
      <c r="AV62" s="48">
        <v>218096033517.00897</v>
      </c>
      <c r="AW62" s="48">
        <v>251373002954.38232</v>
      </c>
      <c r="AX62" s="48">
        <v>264467336457.16953</v>
      </c>
      <c r="AY62" s="48">
        <v>282884947702.96631</v>
      </c>
      <c r="AZ62" s="48">
        <v>319423424509.06555</v>
      </c>
      <c r="BA62" s="48">
        <v>353361038818.38336</v>
      </c>
      <c r="BB62" s="48">
        <v>321241303699.00574</v>
      </c>
      <c r="BC62" s="48">
        <v>321995279401.50159</v>
      </c>
      <c r="BD62" s="48">
        <v>344003137611.27118</v>
      </c>
      <c r="BE62" s="48">
        <v>327148943812.1366</v>
      </c>
      <c r="BF62" s="48">
        <v>343584391647.92706</v>
      </c>
      <c r="BG62" s="48">
        <v>352993631617.70801</v>
      </c>
      <c r="BH62" s="48">
        <v>302673070846.85724</v>
      </c>
      <c r="BI62" s="48">
        <v>313115929314.33862</v>
      </c>
      <c r="BJ62" s="48">
        <v>332121063806.39063</v>
      </c>
      <c r="BK62" s="48">
        <v>356879499797.8963</v>
      </c>
      <c r="BL62" s="48">
        <v>350104327658.67487</v>
      </c>
      <c r="BM62" s="53">
        <f t="shared" si="0"/>
        <v>355184024841.25415</v>
      </c>
      <c r="BO62" s="53">
        <v>355184024841.25415</v>
      </c>
      <c r="BP62" s="62">
        <f t="shared" si="1"/>
        <v>355184.02484125417</v>
      </c>
      <c r="BQ62" s="48" t="str">
        <f>VLOOKUP(B62,Classif!C:E,3,0)</f>
        <v>HIC</v>
      </c>
      <c r="BR62" s="48" t="str">
        <f t="shared" si="2"/>
        <v>Denmark</v>
      </c>
    </row>
    <row r="63" spans="1:70" x14ac:dyDescent="0.25">
      <c r="A63" s="48" t="s">
        <v>197</v>
      </c>
      <c r="B63" s="48" t="s">
        <v>474</v>
      </c>
      <c r="C63" s="48" t="s">
        <v>737</v>
      </c>
      <c r="D63" s="48" t="s">
        <v>736</v>
      </c>
      <c r="E63" s="48">
        <v>672399700</v>
      </c>
      <c r="F63" s="48">
        <v>654100200</v>
      </c>
      <c r="G63" s="48">
        <v>824100000</v>
      </c>
      <c r="H63" s="48">
        <v>940799900</v>
      </c>
      <c r="I63" s="48">
        <v>1025599899.9999999</v>
      </c>
      <c r="J63" s="48">
        <v>888100000</v>
      </c>
      <c r="K63" s="48">
        <v>983900000</v>
      </c>
      <c r="L63" s="48">
        <v>1034800000</v>
      </c>
      <c r="M63" s="48">
        <v>1079100000</v>
      </c>
      <c r="N63" s="48">
        <v>1230500000</v>
      </c>
      <c r="O63" s="48">
        <v>1485500000</v>
      </c>
      <c r="P63" s="48">
        <v>1666500000</v>
      </c>
      <c r="Q63" s="48">
        <v>1987400000</v>
      </c>
      <c r="R63" s="48">
        <v>2344800000</v>
      </c>
      <c r="S63" s="48">
        <v>2925700000</v>
      </c>
      <c r="T63" s="48">
        <v>3599200000</v>
      </c>
      <c r="U63" s="48">
        <v>3951500000</v>
      </c>
      <c r="V63" s="48">
        <v>4587100000</v>
      </c>
      <c r="W63" s="48">
        <v>4734400000</v>
      </c>
      <c r="X63" s="48">
        <v>5498800000</v>
      </c>
      <c r="Y63" s="48">
        <v>6761300000</v>
      </c>
      <c r="Z63" s="48">
        <v>7561300000</v>
      </c>
      <c r="AA63" s="48">
        <v>8267400000</v>
      </c>
      <c r="AB63" s="48">
        <v>9220600000</v>
      </c>
      <c r="AC63" s="48">
        <v>11594000000</v>
      </c>
      <c r="AD63" s="48">
        <v>5044592944.804986</v>
      </c>
      <c r="AE63" s="48">
        <v>6122198120.0289221</v>
      </c>
      <c r="AF63" s="48">
        <v>5826987099.4590092</v>
      </c>
      <c r="AG63" s="48">
        <v>5374314928.4253578</v>
      </c>
      <c r="AH63" s="48">
        <v>6686593059.9369087</v>
      </c>
      <c r="AI63" s="48">
        <v>7073675544.808465</v>
      </c>
      <c r="AJ63" s="48">
        <v>9824498183.0326252</v>
      </c>
      <c r="AK63" s="48">
        <v>11605382504</v>
      </c>
      <c r="AL63" s="48">
        <v>13081042400</v>
      </c>
      <c r="AM63" s="48">
        <v>14644711384.82024</v>
      </c>
      <c r="AN63" s="48">
        <v>16637370839.160841</v>
      </c>
      <c r="AO63" s="48">
        <v>18241691857.354435</v>
      </c>
      <c r="AP63" s="48">
        <v>20017480054.834034</v>
      </c>
      <c r="AQ63" s="48">
        <v>21672231760.649117</v>
      </c>
      <c r="AR63" s="48">
        <v>22136621337.088871</v>
      </c>
      <c r="AS63" s="48">
        <v>24305717541.637054</v>
      </c>
      <c r="AT63" s="48">
        <v>25601765400.515251</v>
      </c>
      <c r="AU63" s="48">
        <v>27137508656.852158</v>
      </c>
      <c r="AV63" s="48">
        <v>21403167848.144363</v>
      </c>
      <c r="AW63" s="48">
        <v>22322395368.027416</v>
      </c>
      <c r="AX63" s="48">
        <v>35777570135.522476</v>
      </c>
      <c r="AY63" s="48">
        <v>37879869897.897903</v>
      </c>
      <c r="AZ63" s="48">
        <v>43965420072.410683</v>
      </c>
      <c r="BA63" s="48">
        <v>48122547177.188133</v>
      </c>
      <c r="BB63" s="48">
        <v>48261033298.213333</v>
      </c>
      <c r="BC63" s="48">
        <v>53860175555.996124</v>
      </c>
      <c r="BD63" s="48">
        <v>58029750745.649498</v>
      </c>
      <c r="BE63" s="48">
        <v>60681537195.799622</v>
      </c>
      <c r="BF63" s="48">
        <v>62682163837.347023</v>
      </c>
      <c r="BG63" s="48">
        <v>67179914026.962296</v>
      </c>
      <c r="BH63" s="48">
        <v>71164825256.684906</v>
      </c>
      <c r="BI63" s="48">
        <v>75704720189.560699</v>
      </c>
      <c r="BJ63" s="48">
        <v>79997975621.865433</v>
      </c>
      <c r="BK63" s="48">
        <v>85555378042.819641</v>
      </c>
      <c r="BL63" s="48">
        <v>88941299733.50177</v>
      </c>
      <c r="BM63" s="53">
        <f t="shared" si="0"/>
        <v>78844702329.078537</v>
      </c>
      <c r="BO63" s="53">
        <v>78844702329.078537</v>
      </c>
      <c r="BP63" s="62">
        <f t="shared" si="1"/>
        <v>78844.702329078544</v>
      </c>
      <c r="BQ63" s="48" t="str">
        <f>VLOOKUP(B63,Classif!C:E,3,0)</f>
        <v>UMC</v>
      </c>
      <c r="BR63" s="48" t="str">
        <f t="shared" si="2"/>
        <v>Dominican Republic</v>
      </c>
    </row>
    <row r="64" spans="1:70" x14ac:dyDescent="0.25">
      <c r="A64" s="48" t="s">
        <v>127</v>
      </c>
      <c r="B64" s="48" t="s">
        <v>473</v>
      </c>
      <c r="C64" s="48" t="s">
        <v>737</v>
      </c>
      <c r="D64" s="48" t="s">
        <v>736</v>
      </c>
      <c r="E64" s="48">
        <v>2723593384.780539</v>
      </c>
      <c r="F64" s="48">
        <v>2434727329.8089972</v>
      </c>
      <c r="G64" s="48">
        <v>2001428328.3709059</v>
      </c>
      <c r="H64" s="48">
        <v>2702960118.288064</v>
      </c>
      <c r="I64" s="48">
        <v>2909292864.232039</v>
      </c>
      <c r="J64" s="48">
        <v>3136258896.923295</v>
      </c>
      <c r="K64" s="48">
        <v>3039834558.749063</v>
      </c>
      <c r="L64" s="48">
        <v>3370843065.7673531</v>
      </c>
      <c r="M64" s="48">
        <v>3852115816.9775777</v>
      </c>
      <c r="N64" s="48">
        <v>4257218772.1536932</v>
      </c>
      <c r="O64" s="48">
        <v>4863487492.6576328</v>
      </c>
      <c r="P64" s="48">
        <v>5077222366.9747181</v>
      </c>
      <c r="Q64" s="48">
        <v>6766766610.8693228</v>
      </c>
      <c r="R64" s="48">
        <v>8707847924.2902203</v>
      </c>
      <c r="S64" s="48">
        <v>13210029612.265888</v>
      </c>
      <c r="T64" s="48">
        <v>15557934268.496481</v>
      </c>
      <c r="U64" s="48">
        <v>17728347374.993996</v>
      </c>
      <c r="V64" s="48">
        <v>20971901273.270958</v>
      </c>
      <c r="W64" s="48">
        <v>26364491313.447136</v>
      </c>
      <c r="X64" s="48">
        <v>33243422157.631123</v>
      </c>
      <c r="Y64" s="48">
        <v>42346380830.770836</v>
      </c>
      <c r="Z64" s="48">
        <v>44348672667.871536</v>
      </c>
      <c r="AA64" s="48">
        <v>45207088715.64827</v>
      </c>
      <c r="AB64" s="48">
        <v>48801369800.367523</v>
      </c>
      <c r="AC64" s="48">
        <v>53698278905.967812</v>
      </c>
      <c r="AD64" s="48">
        <v>57937868670.193726</v>
      </c>
      <c r="AE64" s="48">
        <v>63692238160.049339</v>
      </c>
      <c r="AF64" s="48">
        <v>66746396416.27317</v>
      </c>
      <c r="AG64" s="48">
        <v>59089067187.394341</v>
      </c>
      <c r="AH64" s="48">
        <v>55634414465.210419</v>
      </c>
      <c r="AI64" s="48">
        <v>62048562947.250908</v>
      </c>
      <c r="AJ64" s="48">
        <v>45715614559.706383</v>
      </c>
      <c r="AK64" s="48">
        <v>48003078388.540085</v>
      </c>
      <c r="AL64" s="48">
        <v>49945599428.581215</v>
      </c>
      <c r="AM64" s="48">
        <v>42543178042.414818</v>
      </c>
      <c r="AN64" s="48">
        <v>41764315330.436584</v>
      </c>
      <c r="AO64" s="48">
        <v>46941582519.466148</v>
      </c>
      <c r="AP64" s="48">
        <v>48177612042.15065</v>
      </c>
      <c r="AQ64" s="48">
        <v>48187747528.899033</v>
      </c>
      <c r="AR64" s="48">
        <v>48640653469.302536</v>
      </c>
      <c r="AS64" s="48">
        <v>54790379458.887749</v>
      </c>
      <c r="AT64" s="48">
        <v>54744725765.719093</v>
      </c>
      <c r="AU64" s="48">
        <v>56760318215.303604</v>
      </c>
      <c r="AV64" s="48">
        <v>67863841333.419472</v>
      </c>
      <c r="AW64" s="48">
        <v>85332581188.610703</v>
      </c>
      <c r="AX64" s="48">
        <v>103198251003.394</v>
      </c>
      <c r="AY64" s="48">
        <v>117027321306.15884</v>
      </c>
      <c r="AZ64" s="48">
        <v>134977125918.57115</v>
      </c>
      <c r="BA64" s="48">
        <v>171000653424.75085</v>
      </c>
      <c r="BB64" s="48">
        <v>137211049535.15198</v>
      </c>
      <c r="BC64" s="48">
        <v>161207310515.41959</v>
      </c>
      <c r="BD64" s="48">
        <v>200013038488.90631</v>
      </c>
      <c r="BE64" s="48">
        <v>209058991952.12546</v>
      </c>
      <c r="BF64" s="48">
        <v>209755003250.664</v>
      </c>
      <c r="BG64" s="48">
        <v>213810023703.44629</v>
      </c>
      <c r="BH64" s="48">
        <v>165979173991.02603</v>
      </c>
      <c r="BI64" s="48">
        <v>160034162957.73782</v>
      </c>
      <c r="BJ64" s="48">
        <v>170097230857.95645</v>
      </c>
      <c r="BK64" s="48">
        <v>175414987760.92725</v>
      </c>
      <c r="BL64" s="48">
        <v>171157803367.47278</v>
      </c>
      <c r="BM64" s="53">
        <f t="shared" si="0"/>
        <v>145163902228.16794</v>
      </c>
      <c r="BO64" s="53">
        <v>145163902228.16794</v>
      </c>
      <c r="BP64" s="62">
        <f t="shared" si="1"/>
        <v>145163.90222816795</v>
      </c>
      <c r="BQ64" s="48" t="str">
        <f>VLOOKUP(B64,Classif!C:E,3,0)</f>
        <v>LMC</v>
      </c>
      <c r="BR64" s="48" t="str">
        <f t="shared" si="2"/>
        <v>Algeria</v>
      </c>
    </row>
    <row r="65" spans="1:70" x14ac:dyDescent="0.25">
      <c r="A65" s="48" t="s">
        <v>713</v>
      </c>
      <c r="B65" s="48" t="s">
        <v>712</v>
      </c>
      <c r="C65" s="48" t="s">
        <v>737</v>
      </c>
      <c r="D65" s="48" t="s">
        <v>736</v>
      </c>
      <c r="E65" s="48">
        <v>80228099085.337814</v>
      </c>
      <c r="F65" s="48">
        <v>70426361459.341431</v>
      </c>
      <c r="G65" s="48">
        <v>64535753438.553696</v>
      </c>
      <c r="H65" s="48">
        <v>69883263758.967758</v>
      </c>
      <c r="I65" s="48">
        <v>81022528789.384018</v>
      </c>
      <c r="J65" s="48">
        <v>94554860890.899567</v>
      </c>
      <c r="K65" s="48">
        <v>103511578944.53592</v>
      </c>
      <c r="L65" s="48">
        <v>100299454113.94875</v>
      </c>
      <c r="M65" s="48">
        <v>101235231307.13402</v>
      </c>
      <c r="N65" s="48">
        <v>113676490050.78337</v>
      </c>
      <c r="O65" s="48">
        <v>126719320074.40265</v>
      </c>
      <c r="P65" s="48">
        <v>136274469801.28082</v>
      </c>
      <c r="Q65" s="48">
        <v>154597718185.03128</v>
      </c>
      <c r="R65" s="48">
        <v>194646430944.66827</v>
      </c>
      <c r="S65" s="48">
        <v>219597802175.46872</v>
      </c>
      <c r="T65" s="48">
        <v>246874824066.82281</v>
      </c>
      <c r="U65" s="48">
        <v>250579590569.05222</v>
      </c>
      <c r="V65" s="48">
        <v>289564300777.74457</v>
      </c>
      <c r="W65" s="48">
        <v>280328981492.61884</v>
      </c>
      <c r="X65" s="48">
        <v>324710146248.67804</v>
      </c>
      <c r="Y65" s="48">
        <v>374689555131.97931</v>
      </c>
      <c r="Z65" s="48">
        <v>399830476578.64752</v>
      </c>
      <c r="AA65" s="48">
        <v>419619343470.51703</v>
      </c>
      <c r="AB65" s="48">
        <v>440304530639.41675</v>
      </c>
      <c r="AC65" s="48">
        <v>477903530829.45923</v>
      </c>
      <c r="AD65" s="48">
        <v>523746677671.53198</v>
      </c>
      <c r="AE65" s="48">
        <v>522268460559.23682</v>
      </c>
      <c r="AF65" s="48">
        <v>515804867646.46924</v>
      </c>
      <c r="AG65" s="48">
        <v>572051742353.54504</v>
      </c>
      <c r="AH65" s="48">
        <v>618245451898.91309</v>
      </c>
      <c r="AI65" s="48">
        <v>662701753534.69397</v>
      </c>
      <c r="AJ65" s="48">
        <v>719215979989.9032</v>
      </c>
      <c r="AK65" s="48">
        <v>805950900188.05444</v>
      </c>
      <c r="AL65" s="48">
        <v>884813762187.83972</v>
      </c>
      <c r="AM65" s="48">
        <v>1064437761462.7773</v>
      </c>
      <c r="AN65" s="48">
        <v>1313810678015.1292</v>
      </c>
      <c r="AO65" s="48">
        <v>1509046901464.4609</v>
      </c>
      <c r="AP65" s="48">
        <v>1563083719721.1343</v>
      </c>
      <c r="AQ65" s="48">
        <v>1432627687348.9607</v>
      </c>
      <c r="AR65" s="48">
        <v>1575922637667.8059</v>
      </c>
      <c r="AS65" s="48">
        <v>1733454057731.4363</v>
      </c>
      <c r="AT65" s="48">
        <v>1846557678858.1228</v>
      </c>
      <c r="AU65" s="48">
        <v>2047031065026.0347</v>
      </c>
      <c r="AV65" s="48">
        <v>2314322225877.2344</v>
      </c>
      <c r="AW65" s="48">
        <v>2683390811016.8628</v>
      </c>
      <c r="AX65" s="48">
        <v>3108683042738.3525</v>
      </c>
      <c r="AY65" s="48">
        <v>3745670675271.1396</v>
      </c>
      <c r="AZ65" s="48">
        <v>4740511155969.6426</v>
      </c>
      <c r="BA65" s="48">
        <v>5990710174842.9756</v>
      </c>
      <c r="BB65" s="48">
        <v>6501452914432.5566</v>
      </c>
      <c r="BC65" s="48">
        <v>7876717091447.7217</v>
      </c>
      <c r="BD65" s="48">
        <v>9614405505106.7148</v>
      </c>
      <c r="BE65" s="48">
        <v>10720903993610.127</v>
      </c>
      <c r="BF65" s="48">
        <v>11833482197223.711</v>
      </c>
      <c r="BG65" s="48">
        <v>12755768289745.414</v>
      </c>
      <c r="BH65" s="48">
        <v>13287040054360.42</v>
      </c>
      <c r="BI65" s="48">
        <v>13569980627868.896</v>
      </c>
      <c r="BJ65" s="48">
        <v>14834229766065.107</v>
      </c>
      <c r="BK65" s="48">
        <v>16586777101494.725</v>
      </c>
      <c r="BL65" s="48">
        <v>17156128622048.77</v>
      </c>
      <c r="BM65" s="53">
        <f t="shared" si="0"/>
        <v>17454153396870.195</v>
      </c>
      <c r="BO65" s="53">
        <v>17454153396870.195</v>
      </c>
      <c r="BP65" s="62">
        <f t="shared" si="1"/>
        <v>17454153.396870196</v>
      </c>
      <c r="BQ65" s="48" t="e">
        <f>VLOOKUP(B65,Classif!C:E,3,0)</f>
        <v>#N/A</v>
      </c>
      <c r="BR65" s="48" t="str">
        <f t="shared" si="2"/>
        <v>East Asia &amp; Pacific (excluding high income)</v>
      </c>
    </row>
    <row r="66" spans="1:70" x14ac:dyDescent="0.25">
      <c r="A66" s="48" t="s">
        <v>711</v>
      </c>
      <c r="B66" s="48" t="s">
        <v>710</v>
      </c>
      <c r="C66" s="48" t="s">
        <v>737</v>
      </c>
      <c r="D66" s="48" t="s">
        <v>736</v>
      </c>
      <c r="E66" s="48">
        <v>155760911038.01459</v>
      </c>
      <c r="F66" s="48">
        <v>156501527150.35251</v>
      </c>
      <c r="G66" s="48">
        <v>161727595330.50793</v>
      </c>
      <c r="H66" s="48">
        <v>171478810153.64508</v>
      </c>
      <c r="I66" s="48">
        <v>196835283798.46472</v>
      </c>
      <c r="J66" s="48">
        <v>213471002700.76248</v>
      </c>
      <c r="K66" s="48">
        <v>210490915090.85419</v>
      </c>
      <c r="L66" s="48">
        <v>221186024225.32416</v>
      </c>
      <c r="M66" s="48">
        <v>239433240127.06534</v>
      </c>
      <c r="N66" s="48">
        <v>267457506055.18988</v>
      </c>
      <c r="O66" s="48">
        <v>283014742055.78778</v>
      </c>
      <c r="P66" s="48">
        <v>306475388257.49866</v>
      </c>
      <c r="Q66" s="48">
        <v>335449690590.73206</v>
      </c>
      <c r="R66" s="48">
        <v>428728643459.23975</v>
      </c>
      <c r="S66" s="48">
        <v>600503152995.6189</v>
      </c>
      <c r="T66" s="48">
        <v>645796572182.50122</v>
      </c>
      <c r="U66" s="48">
        <v>705858547472.65002</v>
      </c>
      <c r="V66" s="48">
        <v>788602144370.33923</v>
      </c>
      <c r="W66" s="48">
        <v>876040240006.54822</v>
      </c>
      <c r="X66" s="48">
        <v>1064443647987.4546</v>
      </c>
      <c r="Y66" s="48">
        <v>1324869953023.7297</v>
      </c>
      <c r="Z66" s="48">
        <v>1478656816759.6328</v>
      </c>
      <c r="AA66" s="48">
        <v>1406082282665.2363</v>
      </c>
      <c r="AB66" s="48">
        <v>1415643058861.7285</v>
      </c>
      <c r="AC66" s="48">
        <v>1405634896223.5686</v>
      </c>
      <c r="AD66" s="48">
        <v>1443814418821.5503</v>
      </c>
      <c r="AE66" s="48">
        <v>1448011416483.1675</v>
      </c>
      <c r="AF66" s="48">
        <v>1447097593526.6138</v>
      </c>
      <c r="AG66" s="48">
        <v>1535279951031.5928</v>
      </c>
      <c r="AH66" s="48">
        <v>1561315489790.1248</v>
      </c>
      <c r="AI66" s="48">
        <v>1831987387469.4285</v>
      </c>
      <c r="AJ66" s="48">
        <v>1934372123117.7322</v>
      </c>
      <c r="AK66" s="48">
        <v>2123448862041.8538</v>
      </c>
      <c r="AL66" s="48">
        <v>2334389388484.6455</v>
      </c>
      <c r="AM66" s="48">
        <v>2440797234842.9966</v>
      </c>
      <c r="AN66" s="48">
        <v>2494155781003.4282</v>
      </c>
      <c r="AO66" s="48">
        <v>2716419909483.2915</v>
      </c>
      <c r="AP66" s="48">
        <v>2904990106272.5356</v>
      </c>
      <c r="AQ66" s="48">
        <v>2871235559318.9448</v>
      </c>
      <c r="AR66" s="48">
        <v>3038999464044.5513</v>
      </c>
      <c r="AS66" s="48">
        <v>3306967998299.7241</v>
      </c>
      <c r="AT66" s="48">
        <v>3274588936680.5493</v>
      </c>
      <c r="AU66" s="48">
        <v>3182101939067.1055</v>
      </c>
      <c r="AV66" s="48">
        <v>3537481540691.0889</v>
      </c>
      <c r="AW66" s="48">
        <v>4113241766951.7021</v>
      </c>
      <c r="AX66" s="48">
        <v>4794874941278.2012</v>
      </c>
      <c r="AY66" s="48">
        <v>5484082947238.3203</v>
      </c>
      <c r="AZ66" s="48">
        <v>6508713238524.126</v>
      </c>
      <c r="BA66" s="48">
        <v>7332883779102.748</v>
      </c>
      <c r="BB66" s="48">
        <v>7064067869170.2256</v>
      </c>
      <c r="BC66" s="48">
        <v>8576600003890.3701</v>
      </c>
      <c r="BD66" s="48">
        <v>9609321705096.6797</v>
      </c>
      <c r="BE66" s="48">
        <v>10076933482439.389</v>
      </c>
      <c r="BF66" s="48">
        <v>10261105002159.521</v>
      </c>
      <c r="BG66" s="48">
        <v>10615976272032.049</v>
      </c>
      <c r="BH66" s="48">
        <v>10306669247462.967</v>
      </c>
      <c r="BI66" s="48">
        <v>10547542985530.643</v>
      </c>
      <c r="BJ66" s="48">
        <v>11397555336619.631</v>
      </c>
      <c r="BK66" s="48">
        <v>11457073674938.543</v>
      </c>
      <c r="BL66" s="48">
        <v>11782968929039.582</v>
      </c>
      <c r="BM66" s="53">
        <f t="shared" si="0"/>
        <v>10845901024093.084</v>
      </c>
      <c r="BO66" s="53">
        <v>10845901024093.084</v>
      </c>
      <c r="BP66" s="62">
        <f t="shared" si="1"/>
        <v>10845901.024093084</v>
      </c>
      <c r="BQ66" s="48" t="e">
        <f>VLOOKUP(B66,Classif!C:E,3,0)</f>
        <v>#N/A</v>
      </c>
      <c r="BR66" s="48" t="str">
        <f t="shared" si="2"/>
        <v>Early-demographic dividend</v>
      </c>
    </row>
    <row r="67" spans="1:70" x14ac:dyDescent="0.25">
      <c r="A67" s="48" t="s">
        <v>709</v>
      </c>
      <c r="B67" s="48" t="s">
        <v>708</v>
      </c>
      <c r="C67" s="48" t="s">
        <v>737</v>
      </c>
      <c r="D67" s="48" t="s">
        <v>736</v>
      </c>
      <c r="E67" s="48">
        <v>153371358387.28064</v>
      </c>
      <c r="F67" s="48">
        <v>153819454355.00238</v>
      </c>
      <c r="G67" s="48">
        <v>157384238189.39554</v>
      </c>
      <c r="H67" s="48">
        <v>175624780153.86346</v>
      </c>
      <c r="I67" s="48">
        <v>201780076727.83536</v>
      </c>
      <c r="J67" s="48">
        <v>224741576903.94031</v>
      </c>
      <c r="K67" s="48">
        <v>251265930036.73581</v>
      </c>
      <c r="L67" s="48">
        <v>272255507119.45282</v>
      </c>
      <c r="M67" s="48">
        <v>299979424558.43042</v>
      </c>
      <c r="N67" s="48">
        <v>345549637773.33881</v>
      </c>
      <c r="O67" s="48">
        <v>407940931170.55511</v>
      </c>
      <c r="P67" s="48">
        <v>452752624222.02631</v>
      </c>
      <c r="Q67" s="48">
        <v>562019068217.203</v>
      </c>
      <c r="R67" s="48">
        <v>740818121453.11621</v>
      </c>
      <c r="S67" s="48">
        <v>852913216935.17517</v>
      </c>
      <c r="T67" s="48">
        <v>933856735333.43579</v>
      </c>
      <c r="U67" s="48">
        <v>1026673826788.9456</v>
      </c>
      <c r="V67" s="48">
        <v>1223887006223.6987</v>
      </c>
      <c r="W67" s="48">
        <v>1544793723568.9666</v>
      </c>
      <c r="X67" s="48">
        <v>1677478062771.2134</v>
      </c>
      <c r="Y67" s="48">
        <v>1812877987096.2742</v>
      </c>
      <c r="Z67" s="48">
        <v>1998510487492.644</v>
      </c>
      <c r="AA67" s="48">
        <v>1958426788902.0557</v>
      </c>
      <c r="AB67" s="48">
        <v>2084611550423.459</v>
      </c>
      <c r="AC67" s="48">
        <v>2233156959391.9287</v>
      </c>
      <c r="AD67" s="48">
        <v>2356905429423.0303</v>
      </c>
      <c r="AE67" s="48">
        <v>3080802790720.5098</v>
      </c>
      <c r="AF67" s="48">
        <v>3618144820286.814</v>
      </c>
      <c r="AG67" s="48">
        <v>4353732400963.9575</v>
      </c>
      <c r="AH67" s="48">
        <v>4534148277900.5723</v>
      </c>
      <c r="AI67" s="48">
        <v>4735686655807.8555</v>
      </c>
      <c r="AJ67" s="48">
        <v>5347297429257.7891</v>
      </c>
      <c r="AK67" s="48">
        <v>5842440012833.6768</v>
      </c>
      <c r="AL67" s="48">
        <v>6534578558241.8418</v>
      </c>
      <c r="AM67" s="48">
        <v>7308398231967.0459</v>
      </c>
      <c r="AN67" s="48">
        <v>8305660529735.6221</v>
      </c>
      <c r="AO67" s="48">
        <v>8003568915704.8877</v>
      </c>
      <c r="AP67" s="48">
        <v>7658763571678.3604</v>
      </c>
      <c r="AQ67" s="48">
        <v>6865108950748.3652</v>
      </c>
      <c r="AR67" s="48">
        <v>7667166578807.7734</v>
      </c>
      <c r="AS67" s="48">
        <v>8293503430323.3076</v>
      </c>
      <c r="AT67" s="48">
        <v>7716567263917.25</v>
      </c>
      <c r="AU67" s="48">
        <v>7845735663486.6006</v>
      </c>
      <c r="AV67" s="48">
        <v>8625237733626.7871</v>
      </c>
      <c r="AW67" s="48">
        <v>9675804291398.3516</v>
      </c>
      <c r="AX67" s="48">
        <v>10331001353375.932</v>
      </c>
      <c r="AY67" s="48">
        <v>10960487518348.045</v>
      </c>
      <c r="AZ67" s="48">
        <v>12268135762195.785</v>
      </c>
      <c r="BA67" s="48">
        <v>14148003015824.289</v>
      </c>
      <c r="BB67" s="48">
        <v>14577855775040.701</v>
      </c>
      <c r="BC67" s="48">
        <v>16990763894087.121</v>
      </c>
      <c r="BD67" s="48">
        <v>19681477559952.141</v>
      </c>
      <c r="BE67" s="48">
        <v>21065517287924.023</v>
      </c>
      <c r="BF67" s="48">
        <v>21316510680577.539</v>
      </c>
      <c r="BG67" s="48">
        <v>21996327244686.316</v>
      </c>
      <c r="BH67" s="48">
        <v>21904440888146.652</v>
      </c>
      <c r="BI67" s="48">
        <v>22653391943372.203</v>
      </c>
      <c r="BJ67" s="48">
        <v>24223795431177.262</v>
      </c>
      <c r="BK67" s="48">
        <v>26352450117702.18</v>
      </c>
      <c r="BL67" s="48">
        <v>26916892986113.906</v>
      </c>
      <c r="BM67" s="53">
        <f t="shared" si="0"/>
        <v>26408163708676.352</v>
      </c>
      <c r="BO67" s="53"/>
      <c r="BP67" s="62">
        <f t="shared" si="1"/>
        <v>0</v>
      </c>
      <c r="BQ67" s="48" t="e">
        <f>VLOOKUP(B67,Classif!C:E,3,0)</f>
        <v>#N/A</v>
      </c>
      <c r="BR67" s="48" t="str">
        <f t="shared" si="2"/>
        <v>East Asia &amp; Pacific</v>
      </c>
    </row>
    <row r="68" spans="1:70" x14ac:dyDescent="0.25">
      <c r="A68" s="48" t="s">
        <v>707</v>
      </c>
      <c r="B68" s="48" t="s">
        <v>706</v>
      </c>
      <c r="C68" s="48" t="s">
        <v>737</v>
      </c>
      <c r="D68" s="48" t="s">
        <v>736</v>
      </c>
      <c r="AG68" s="48">
        <v>889776561504.48633</v>
      </c>
      <c r="AH68" s="48">
        <v>863838880963.4928</v>
      </c>
      <c r="AI68" s="48">
        <v>918088214185.12793</v>
      </c>
      <c r="AJ68" s="48">
        <v>890913790291.50623</v>
      </c>
      <c r="AK68" s="48">
        <v>823207925175.83606</v>
      </c>
      <c r="AL68" s="48">
        <v>816148516887.5647</v>
      </c>
      <c r="AM68" s="48">
        <v>707691377229.37256</v>
      </c>
      <c r="AN68" s="48">
        <v>759426160230.85461</v>
      </c>
      <c r="AO68" s="48">
        <v>767105993041.09973</v>
      </c>
      <c r="AP68" s="48">
        <v>797772877112.52271</v>
      </c>
      <c r="AQ68" s="48">
        <v>748049899975.57898</v>
      </c>
      <c r="AR68" s="48">
        <v>628434961221.34497</v>
      </c>
      <c r="AS68" s="48">
        <v>699699778418.52014</v>
      </c>
      <c r="AT68" s="48">
        <v>695516132611.65955</v>
      </c>
      <c r="AU68" s="48">
        <v>796227166663.26001</v>
      </c>
      <c r="AV68" s="48">
        <v>1004189934373.1188</v>
      </c>
      <c r="AW68" s="48">
        <v>1330511314958.9407</v>
      </c>
      <c r="AX68" s="48">
        <v>1685902327380.9634</v>
      </c>
      <c r="AY68" s="48">
        <v>2068464629932.5552</v>
      </c>
      <c r="AZ68" s="48">
        <v>2678370639204.6089</v>
      </c>
      <c r="BA68" s="48">
        <v>3316902511131.543</v>
      </c>
      <c r="BB68" s="48">
        <v>2608099242368.917</v>
      </c>
      <c r="BC68" s="48">
        <v>3111286257559.2617</v>
      </c>
      <c r="BD68" s="48">
        <v>3843565605092.332</v>
      </c>
      <c r="BE68" s="48">
        <v>4074705077727.2339</v>
      </c>
      <c r="BF68" s="48">
        <v>4329802436641.4434</v>
      </c>
      <c r="BG68" s="48">
        <v>4041744187936.6475</v>
      </c>
      <c r="BH68" s="48">
        <v>3094795378990.3008</v>
      </c>
      <c r="BI68" s="48">
        <v>2961397287993.3398</v>
      </c>
      <c r="BJ68" s="48">
        <v>3326908116206.8843</v>
      </c>
      <c r="BK68" s="48">
        <v>3421588877159.1846</v>
      </c>
      <c r="BL68" s="48">
        <v>3491568511353.2612</v>
      </c>
      <c r="BM68" s="53">
        <f t="shared" ref="BM68:BM131" si="3">IF(BO68="",BL68*(1+$BM$1),BO68)</f>
        <v>3217679452264.0874</v>
      </c>
      <c r="BO68" s="53">
        <v>3217679452264.0874</v>
      </c>
      <c r="BP68" s="62">
        <f t="shared" si="1"/>
        <v>3217679.4522640873</v>
      </c>
      <c r="BQ68" s="48" t="e">
        <f>VLOOKUP(B68,Classif!C:E,3,0)</f>
        <v>#N/A</v>
      </c>
      <c r="BR68" s="48" t="str">
        <f t="shared" si="2"/>
        <v>Europe &amp; Central Asia (excluding high income)</v>
      </c>
    </row>
    <row r="69" spans="1:70" x14ac:dyDescent="0.25">
      <c r="A69" s="48" t="s">
        <v>705</v>
      </c>
      <c r="B69" s="48" t="s">
        <v>704</v>
      </c>
      <c r="C69" s="48" t="s">
        <v>737</v>
      </c>
      <c r="D69" s="48" t="s">
        <v>736</v>
      </c>
      <c r="K69" s="48">
        <v>736205313188.16821</v>
      </c>
      <c r="L69" s="48">
        <v>792846897711.32397</v>
      </c>
      <c r="M69" s="48">
        <v>829367961870.19678</v>
      </c>
      <c r="N69" s="48">
        <v>917335394741.42151</v>
      </c>
      <c r="O69" s="48">
        <v>1014815760514.7249</v>
      </c>
      <c r="P69" s="48">
        <v>1144476431843.5383</v>
      </c>
      <c r="Q69" s="48">
        <v>1371339669073.2312</v>
      </c>
      <c r="R69" s="48">
        <v>1741811478299.2754</v>
      </c>
      <c r="S69" s="48">
        <v>1968179867269.2568</v>
      </c>
      <c r="T69" s="48">
        <v>2299234846384.1069</v>
      </c>
      <c r="U69" s="48">
        <v>2390049320587.0581</v>
      </c>
      <c r="V69" s="48">
        <v>2708634086229.3262</v>
      </c>
      <c r="W69" s="48">
        <v>3305876750778.1841</v>
      </c>
      <c r="X69" s="48">
        <v>4044118942751.6152</v>
      </c>
      <c r="Y69" s="48">
        <v>4580594438169.4736</v>
      </c>
      <c r="Z69" s="48">
        <v>4076801537075.2617</v>
      </c>
      <c r="AA69" s="48">
        <v>3928682114454.979</v>
      </c>
      <c r="AB69" s="48">
        <v>3811247440150.1997</v>
      </c>
      <c r="AC69" s="48">
        <v>3663133706700.0566</v>
      </c>
      <c r="AD69" s="48">
        <v>3790816312333.9902</v>
      </c>
      <c r="AE69" s="48">
        <v>5174170511712.8916</v>
      </c>
      <c r="AF69" s="48">
        <v>6393668402522.9766</v>
      </c>
      <c r="AG69" s="48">
        <v>7116953232102.6563</v>
      </c>
      <c r="AH69" s="48">
        <v>7211879335903.3887</v>
      </c>
      <c r="AI69" s="48">
        <v>8823105645156.168</v>
      </c>
      <c r="AJ69" s="48">
        <v>9115942659338.2793</v>
      </c>
      <c r="AK69" s="48">
        <v>9797870725657.127</v>
      </c>
      <c r="AL69" s="48">
        <v>9003394843267.6484</v>
      </c>
      <c r="AM69" s="48">
        <v>9415724978914.7363</v>
      </c>
      <c r="AN69" s="48">
        <v>10866195173589.986</v>
      </c>
      <c r="AO69" s="48">
        <v>11089853574145.445</v>
      </c>
      <c r="AP69" s="48">
        <v>10518639988478.08</v>
      </c>
      <c r="AQ69" s="48">
        <v>10791701495279.301</v>
      </c>
      <c r="AR69" s="48">
        <v>10667876043934.846</v>
      </c>
      <c r="AS69" s="48">
        <v>10040438163698.99</v>
      </c>
      <c r="AT69" s="48">
        <v>10150063252884.668</v>
      </c>
      <c r="AU69" s="48">
        <v>11093129759237.564</v>
      </c>
      <c r="AV69" s="48">
        <v>13508592893546.859</v>
      </c>
      <c r="AW69" s="48">
        <v>15744922966817.941</v>
      </c>
      <c r="AX69" s="48">
        <v>16763323713475.359</v>
      </c>
      <c r="AY69" s="48">
        <v>18151630377883.023</v>
      </c>
      <c r="AZ69" s="48">
        <v>21208067024894.426</v>
      </c>
      <c r="BA69" s="48">
        <v>23288787562958.719</v>
      </c>
      <c r="BB69" s="48">
        <v>20488892388892.059</v>
      </c>
      <c r="BC69" s="48">
        <v>20991178793318.629</v>
      </c>
      <c r="BD69" s="48">
        <v>23267745493064.16</v>
      </c>
      <c r="BE69" s="48">
        <v>22432082553429.543</v>
      </c>
      <c r="BF69" s="48">
        <v>23441137793195.105</v>
      </c>
      <c r="BG69" s="48">
        <v>23764266963815.102</v>
      </c>
      <c r="BH69" s="48">
        <v>20476130622441.984</v>
      </c>
      <c r="BI69" s="48">
        <v>20408867237330.047</v>
      </c>
      <c r="BJ69" s="48">
        <v>21601609622591.684</v>
      </c>
      <c r="BK69" s="48">
        <v>23155657495410.922</v>
      </c>
      <c r="BL69" s="48">
        <v>22828201129149.352</v>
      </c>
      <c r="BM69" s="53">
        <f t="shared" si="3"/>
        <v>21960949545194.891</v>
      </c>
      <c r="BO69" s="53">
        <v>21960949545194.891</v>
      </c>
      <c r="BP69" s="62">
        <f t="shared" si="1"/>
        <v>21960949.54519489</v>
      </c>
      <c r="BQ69" s="48" t="e">
        <f>VLOOKUP(B69,Classif!C:E,3,0)</f>
        <v>#N/A</v>
      </c>
      <c r="BR69" s="48" t="str">
        <f t="shared" si="2"/>
        <v>Europe &amp; Central Asia</v>
      </c>
    </row>
    <row r="70" spans="1:70" x14ac:dyDescent="0.25">
      <c r="A70" s="48" t="s">
        <v>223</v>
      </c>
      <c r="B70" s="48" t="s">
        <v>472</v>
      </c>
      <c r="C70" s="48" t="s">
        <v>737</v>
      </c>
      <c r="D70" s="48" t="s">
        <v>736</v>
      </c>
      <c r="E70" s="48">
        <v>2069465326.4188159</v>
      </c>
      <c r="F70" s="48">
        <v>1753850416.7082589</v>
      </c>
      <c r="G70" s="48">
        <v>1518208221.2305195</v>
      </c>
      <c r="H70" s="48">
        <v>1824344492.0716863</v>
      </c>
      <c r="I70" s="48">
        <v>2244146867.901948</v>
      </c>
      <c r="J70" s="48">
        <v>2387048255.4517336</v>
      </c>
      <c r="K70" s="48">
        <v>2429309513.8085394</v>
      </c>
      <c r="L70" s="48">
        <v>2553596091.822576</v>
      </c>
      <c r="M70" s="48">
        <v>2582180794.1855011</v>
      </c>
      <c r="N70" s="48">
        <v>3112166848.3004012</v>
      </c>
      <c r="O70" s="48">
        <v>2862504169.9989309</v>
      </c>
      <c r="P70" s="48">
        <v>2754220263.0252838</v>
      </c>
      <c r="Q70" s="48">
        <v>3185987234.8408933</v>
      </c>
      <c r="R70" s="48">
        <v>3891755551.9413786</v>
      </c>
      <c r="S70" s="48">
        <v>6599259420.9960489</v>
      </c>
      <c r="T70" s="48">
        <v>7731677256.8098249</v>
      </c>
      <c r="U70" s="48">
        <v>9091924304.8347664</v>
      </c>
      <c r="V70" s="48">
        <v>11026346589.501144</v>
      </c>
      <c r="W70" s="48">
        <v>11922502170.640518</v>
      </c>
      <c r="X70" s="48">
        <v>14175166007.577393</v>
      </c>
      <c r="Y70" s="48">
        <v>17881514682.878384</v>
      </c>
      <c r="Z70" s="48">
        <v>21810767209.369484</v>
      </c>
      <c r="AA70" s="48">
        <v>19929853574.609524</v>
      </c>
      <c r="AB70" s="48">
        <v>17152483214.353632</v>
      </c>
      <c r="AC70" s="48">
        <v>16912515183.278257</v>
      </c>
      <c r="AD70" s="48">
        <v>17149094589.982655</v>
      </c>
      <c r="AE70" s="48">
        <v>15314143988.062119</v>
      </c>
      <c r="AF70" s="48">
        <v>13945431882.227064</v>
      </c>
      <c r="AG70" s="48">
        <v>13051886552.337729</v>
      </c>
      <c r="AH70" s="48">
        <v>13890828707.6493</v>
      </c>
      <c r="AI70" s="48">
        <v>15239278100.350185</v>
      </c>
      <c r="AJ70" s="48">
        <v>16988535267.633818</v>
      </c>
      <c r="AK70" s="48">
        <v>18094238119.059528</v>
      </c>
      <c r="AL70" s="48">
        <v>18938717358.67934</v>
      </c>
      <c r="AM70" s="48">
        <v>22708673336.668331</v>
      </c>
      <c r="AN70" s="48">
        <v>24432884442.221107</v>
      </c>
      <c r="AO70" s="48">
        <v>25226393196.598297</v>
      </c>
      <c r="AP70" s="48">
        <v>28162053026.513256</v>
      </c>
      <c r="AQ70" s="48">
        <v>27981896948.474236</v>
      </c>
      <c r="AR70" s="48">
        <v>19645272636.318157</v>
      </c>
      <c r="AS70" s="48">
        <v>18327764882.441219</v>
      </c>
      <c r="AT70" s="48">
        <v>24468324000</v>
      </c>
      <c r="AU70" s="48">
        <v>28548945000</v>
      </c>
      <c r="AV70" s="48">
        <v>32432858000</v>
      </c>
      <c r="AW70" s="48">
        <v>36591661000</v>
      </c>
      <c r="AX70" s="48">
        <v>41507085000</v>
      </c>
      <c r="AY70" s="48">
        <v>46802044000</v>
      </c>
      <c r="AZ70" s="48">
        <v>51007777000</v>
      </c>
      <c r="BA70" s="48">
        <v>61762635000</v>
      </c>
      <c r="BB70" s="48">
        <v>62519686000</v>
      </c>
      <c r="BC70" s="48">
        <v>69555367000</v>
      </c>
      <c r="BD70" s="48">
        <v>79276664000</v>
      </c>
      <c r="BE70" s="48">
        <v>87924544000</v>
      </c>
      <c r="BF70" s="48">
        <v>95129659000</v>
      </c>
      <c r="BG70" s="48">
        <v>101726331000</v>
      </c>
      <c r="BH70" s="48">
        <v>99290381000</v>
      </c>
      <c r="BI70" s="48">
        <v>99937696000</v>
      </c>
      <c r="BJ70" s="48">
        <v>104295862000</v>
      </c>
      <c r="BK70" s="48">
        <v>107562008000</v>
      </c>
      <c r="BL70" s="48">
        <v>108108009000</v>
      </c>
      <c r="BM70" s="53">
        <f t="shared" si="3"/>
        <v>98808010000</v>
      </c>
      <c r="BO70" s="53">
        <v>98808010000</v>
      </c>
      <c r="BP70" s="62">
        <f t="shared" ref="BP70:BP133" si="4">BO70/1000000</f>
        <v>98808.01</v>
      </c>
      <c r="BQ70" s="48" t="str">
        <f>VLOOKUP(B70,Classif!C:E,3,0)</f>
        <v>UMC</v>
      </c>
      <c r="BR70" s="48" t="str">
        <f t="shared" ref="BR70:BR133" si="5">A70</f>
        <v>Ecuador</v>
      </c>
    </row>
    <row r="71" spans="1:70" x14ac:dyDescent="0.25">
      <c r="A71" s="48" t="s">
        <v>597</v>
      </c>
      <c r="B71" s="48" t="s">
        <v>471</v>
      </c>
      <c r="C71" s="48" t="s">
        <v>737</v>
      </c>
      <c r="D71" s="48" t="s">
        <v>736</v>
      </c>
      <c r="J71" s="48">
        <v>4948667540.4106598</v>
      </c>
      <c r="K71" s="48">
        <v>5278005611.914526</v>
      </c>
      <c r="L71" s="48">
        <v>5605484298.9827509</v>
      </c>
      <c r="M71" s="48">
        <v>5932242990.6542053</v>
      </c>
      <c r="N71" s="48">
        <v>6524455205.8111382</v>
      </c>
      <c r="O71" s="48">
        <v>8042200452.1477013</v>
      </c>
      <c r="P71" s="48">
        <v>8609283346.0851822</v>
      </c>
      <c r="Q71" s="48">
        <v>9299638055.8428135</v>
      </c>
      <c r="R71" s="48">
        <v>10098534613.441132</v>
      </c>
      <c r="S71" s="48">
        <v>9228963224.6000423</v>
      </c>
      <c r="T71" s="48">
        <v>11632178868.917141</v>
      </c>
      <c r="U71" s="48">
        <v>13315988083.416088</v>
      </c>
      <c r="V71" s="48">
        <v>14400806875.986668</v>
      </c>
      <c r="W71" s="48">
        <v>14811704063.068527</v>
      </c>
      <c r="X71" s="48">
        <v>18020571428.57143</v>
      </c>
      <c r="Y71" s="48">
        <v>21669908177.066391</v>
      </c>
      <c r="Z71" s="48">
        <v>22136081081.081081</v>
      </c>
      <c r="AA71" s="48">
        <v>27655172413.793102</v>
      </c>
      <c r="AB71" s="48">
        <v>30966239813.736904</v>
      </c>
      <c r="AC71" s="48">
        <v>33971188991.614704</v>
      </c>
      <c r="AD71" s="48">
        <v>39053502251.073189</v>
      </c>
      <c r="AE71" s="48">
        <v>41253507951.356407</v>
      </c>
      <c r="AF71" s="48">
        <v>40455616653.574234</v>
      </c>
      <c r="AG71" s="48">
        <v>34980124929.017609</v>
      </c>
      <c r="AH71" s="48">
        <v>39756299049.979347</v>
      </c>
      <c r="AI71" s="48">
        <v>42978914311.35038</v>
      </c>
      <c r="AJ71" s="48">
        <v>37387836490.528419</v>
      </c>
      <c r="AK71" s="48">
        <v>41855986519.423462</v>
      </c>
      <c r="AL71" s="48">
        <v>46578631452.581032</v>
      </c>
      <c r="AM71" s="48">
        <v>51897983392.645317</v>
      </c>
      <c r="AN71" s="48">
        <v>60159245060.45414</v>
      </c>
      <c r="AO71" s="48">
        <v>67629716981.13208</v>
      </c>
      <c r="AP71" s="48">
        <v>78436578171.091446</v>
      </c>
      <c r="AQ71" s="48">
        <v>84828807556.080292</v>
      </c>
      <c r="AR71" s="48">
        <v>90710704806.841644</v>
      </c>
      <c r="AS71" s="48">
        <v>99838543960.076324</v>
      </c>
      <c r="AT71" s="48">
        <v>96684636118.598389</v>
      </c>
      <c r="AU71" s="48">
        <v>85146067415.730331</v>
      </c>
      <c r="AV71" s="48">
        <v>80288461538.461533</v>
      </c>
      <c r="AW71" s="48">
        <v>78782467532.467529</v>
      </c>
      <c r="AX71" s="48">
        <v>89600665557.404327</v>
      </c>
      <c r="AY71" s="48">
        <v>107426086956.52174</v>
      </c>
      <c r="AZ71" s="48">
        <v>130437828371.27846</v>
      </c>
      <c r="BA71" s="48">
        <v>162818181818.18182</v>
      </c>
      <c r="BB71" s="48">
        <v>189147005444.64612</v>
      </c>
      <c r="BC71" s="48">
        <v>218983666061.70599</v>
      </c>
      <c r="BD71" s="48">
        <v>235989672977.62479</v>
      </c>
      <c r="BE71" s="48">
        <v>279116666666.66669</v>
      </c>
      <c r="BF71" s="48">
        <v>288434108527.13177</v>
      </c>
      <c r="BG71" s="48">
        <v>305595408895.26544</v>
      </c>
      <c r="BH71" s="48">
        <v>329366576819.40698</v>
      </c>
      <c r="BI71" s="48">
        <v>332441717791.41101</v>
      </c>
      <c r="BJ71" s="48">
        <v>235733695652.17389</v>
      </c>
      <c r="BK71" s="48">
        <v>249712999437.25381</v>
      </c>
      <c r="BL71" s="48">
        <v>303080865603.64465</v>
      </c>
      <c r="BM71" s="53">
        <f t="shared" si="3"/>
        <v>363069245165.315</v>
      </c>
      <c r="BO71" s="53">
        <v>363069245165.315</v>
      </c>
      <c r="BP71" s="62">
        <f t="shared" si="4"/>
        <v>363069.24516531499</v>
      </c>
      <c r="BQ71" s="48" t="str">
        <f>VLOOKUP(B71,Classif!C:E,3,0)</f>
        <v>LMC</v>
      </c>
      <c r="BR71" s="48" t="str">
        <f t="shared" si="5"/>
        <v>Egypt, Arab Rep.</v>
      </c>
    </row>
    <row r="72" spans="1:70" x14ac:dyDescent="0.25">
      <c r="A72" s="48" t="s">
        <v>703</v>
      </c>
      <c r="B72" s="48" t="s">
        <v>702</v>
      </c>
      <c r="C72" s="48" t="s">
        <v>737</v>
      </c>
      <c r="D72" s="48" t="s">
        <v>736</v>
      </c>
      <c r="E72" s="48">
        <v>244822233085.41299</v>
      </c>
      <c r="F72" s="48">
        <v>268953400361.15118</v>
      </c>
      <c r="G72" s="48">
        <v>298805957085.63733</v>
      </c>
      <c r="H72" s="48">
        <v>335327047842.94165</v>
      </c>
      <c r="I72" s="48">
        <v>373007781485.54327</v>
      </c>
      <c r="J72" s="48">
        <v>407722672045.09808</v>
      </c>
      <c r="K72" s="48">
        <v>444863225922.11407</v>
      </c>
      <c r="L72" s="48">
        <v>483397390711.53754</v>
      </c>
      <c r="M72" s="48">
        <v>518968899248.40552</v>
      </c>
      <c r="N72" s="48">
        <v>579307468883.09192</v>
      </c>
      <c r="O72" s="48">
        <v>642669382317.21436</v>
      </c>
      <c r="P72" s="48">
        <v>728403968107.2644</v>
      </c>
      <c r="Q72" s="48">
        <v>879933220963.29395</v>
      </c>
      <c r="R72" s="48">
        <v>1142328375724.4756</v>
      </c>
      <c r="S72" s="48">
        <v>1295481649107.1631</v>
      </c>
      <c r="T72" s="48">
        <v>1502108094364.0276</v>
      </c>
      <c r="U72" s="48">
        <v>1567615719725.9624</v>
      </c>
      <c r="V72" s="48">
        <v>1783111088122.1116</v>
      </c>
      <c r="W72" s="48">
        <v>2183509436583.3723</v>
      </c>
      <c r="X72" s="48">
        <v>2645027354092.4141</v>
      </c>
      <c r="Y72" s="48">
        <v>2962392356381.0815</v>
      </c>
      <c r="Z72" s="48">
        <v>2574552788573.2075</v>
      </c>
      <c r="AA72" s="48">
        <v>2492657158208.3608</v>
      </c>
      <c r="AB72" s="48">
        <v>2431770092845.0762</v>
      </c>
      <c r="AC72" s="48">
        <v>2332559281215.5317</v>
      </c>
      <c r="AD72" s="48">
        <v>2396345961356.0664</v>
      </c>
      <c r="AE72" s="48">
        <v>3363142563850.4014</v>
      </c>
      <c r="AF72" s="48">
        <v>4159723960476.8535</v>
      </c>
      <c r="AG72" s="48">
        <v>4574852714498.5527</v>
      </c>
      <c r="AH72" s="48">
        <v>4673042664268.6182</v>
      </c>
      <c r="AI72" s="48">
        <v>5881137822224.2627</v>
      </c>
      <c r="AJ72" s="48">
        <v>6114609722625.9346</v>
      </c>
      <c r="AK72" s="48">
        <v>6746164548139.0449</v>
      </c>
      <c r="AL72" s="48">
        <v>6173033059775.8994</v>
      </c>
      <c r="AM72" s="48">
        <v>6516242163200.5391</v>
      </c>
      <c r="AN72" s="48">
        <v>7516449332885.3545</v>
      </c>
      <c r="AO72" s="48">
        <v>7605460651709.1133</v>
      </c>
      <c r="AP72" s="48">
        <v>6952380140406.7773</v>
      </c>
      <c r="AQ72" s="48">
        <v>7149233472666.7041</v>
      </c>
      <c r="AR72" s="48">
        <v>7114007930529.7031</v>
      </c>
      <c r="AS72" s="48">
        <v>6479517906677.1855</v>
      </c>
      <c r="AT72" s="48">
        <v>6590492526018.2754</v>
      </c>
      <c r="AU72" s="48">
        <v>7166143619599.0049</v>
      </c>
      <c r="AV72" s="48">
        <v>8842850733589.0254</v>
      </c>
      <c r="AW72" s="48">
        <v>10141488215182.982</v>
      </c>
      <c r="AX72" s="48">
        <v>10519196931753.908</v>
      </c>
      <c r="AY72" s="48">
        <v>11174269934238.342</v>
      </c>
      <c r="AZ72" s="48">
        <v>12862314437968.141</v>
      </c>
      <c r="BA72" s="48">
        <v>14098918910873.109</v>
      </c>
      <c r="BB72" s="48">
        <v>12885387842544.414</v>
      </c>
      <c r="BC72" s="48">
        <v>12626207695632.559</v>
      </c>
      <c r="BD72" s="48">
        <v>13617896370499.166</v>
      </c>
      <c r="BE72" s="48">
        <v>12635903316916.895</v>
      </c>
      <c r="BF72" s="48">
        <v>13188825535935.225</v>
      </c>
      <c r="BG72" s="48">
        <v>13489216575577.572</v>
      </c>
      <c r="BH72" s="48">
        <v>11667231581453.342</v>
      </c>
      <c r="BI72" s="48">
        <v>11963764271196.615</v>
      </c>
      <c r="BJ72" s="48">
        <v>12640555958300.531</v>
      </c>
      <c r="BK72" s="48">
        <v>13678330614580.254</v>
      </c>
      <c r="BL72" s="48">
        <v>13363549848680.301</v>
      </c>
      <c r="BM72" s="53">
        <f t="shared" si="3"/>
        <v>12933363276561.65</v>
      </c>
      <c r="BO72" s="53">
        <v>12933363276561.65</v>
      </c>
      <c r="BP72" s="62">
        <f t="shared" si="4"/>
        <v>12933363.27656165</v>
      </c>
      <c r="BQ72" s="48" t="e">
        <f>VLOOKUP(B72,Classif!C:E,3,0)</f>
        <v>#N/A</v>
      </c>
      <c r="BR72" s="48" t="str">
        <f t="shared" si="5"/>
        <v>Euro area</v>
      </c>
    </row>
    <row r="73" spans="1:70" x14ac:dyDescent="0.25">
      <c r="A73" s="48" t="s">
        <v>76</v>
      </c>
      <c r="B73" s="48" t="s">
        <v>470</v>
      </c>
      <c r="C73" s="48" t="s">
        <v>737</v>
      </c>
      <c r="D73" s="48" t="s">
        <v>736</v>
      </c>
      <c r="AK73" s="48">
        <v>477101651.64837557</v>
      </c>
      <c r="AL73" s="48">
        <v>467872714.75560319</v>
      </c>
      <c r="AM73" s="48">
        <v>531688311.6883117</v>
      </c>
      <c r="AN73" s="48">
        <v>578015625</v>
      </c>
      <c r="AO73" s="48">
        <v>693535954.19006717</v>
      </c>
      <c r="AP73" s="48">
        <v>686490090.14014077</v>
      </c>
      <c r="AQ73" s="48">
        <v>745526154.93282986</v>
      </c>
      <c r="AR73" s="48">
        <v>688921325.71204281</v>
      </c>
      <c r="AS73" s="48">
        <v>706370815.58441556</v>
      </c>
      <c r="AT73" s="48">
        <v>752368495.51262212</v>
      </c>
      <c r="AU73" s="48">
        <v>729321366.65186059</v>
      </c>
      <c r="AV73" s="48">
        <v>870247703.18275821</v>
      </c>
      <c r="AW73" s="48">
        <v>1109054005.4397099</v>
      </c>
      <c r="AX73" s="48">
        <v>1098425900.7411551</v>
      </c>
      <c r="AY73" s="48">
        <v>1211161879.6747968</v>
      </c>
      <c r="AZ73" s="48">
        <v>1317974491.0569105</v>
      </c>
      <c r="BA73" s="48">
        <v>1380188800</v>
      </c>
      <c r="BB73" s="48">
        <v>1856695551.2195122</v>
      </c>
      <c r="BC73" s="48">
        <v>1589515447.1544716</v>
      </c>
      <c r="BD73" s="48">
        <v>2065001626.0162601</v>
      </c>
      <c r="BM73" s="53">
        <f t="shared" si="3"/>
        <v>0</v>
      </c>
      <c r="BO73" s="53"/>
      <c r="BP73" s="62">
        <f t="shared" si="4"/>
        <v>0</v>
      </c>
      <c r="BQ73" s="48" t="str">
        <f>VLOOKUP(B73,Classif!C:E,3,0)</f>
        <v>LIC</v>
      </c>
      <c r="BR73" s="48" t="str">
        <f t="shared" si="5"/>
        <v>Eritrea</v>
      </c>
    </row>
    <row r="74" spans="1:70" x14ac:dyDescent="0.25">
      <c r="A74" s="48" t="s">
        <v>283</v>
      </c>
      <c r="B74" s="48" t="s">
        <v>469</v>
      </c>
      <c r="C74" s="48" t="s">
        <v>737</v>
      </c>
      <c r="D74" s="48" t="s">
        <v>736</v>
      </c>
      <c r="E74" s="48">
        <v>12072126075.397039</v>
      </c>
      <c r="F74" s="48">
        <v>13834300571.484875</v>
      </c>
      <c r="G74" s="48">
        <v>16138545209.245983</v>
      </c>
      <c r="H74" s="48">
        <v>19074913947.719639</v>
      </c>
      <c r="I74" s="48">
        <v>21343844643.73407</v>
      </c>
      <c r="J74" s="48">
        <v>24756958694.92382</v>
      </c>
      <c r="K74" s="48">
        <v>28721062242.163357</v>
      </c>
      <c r="L74" s="48">
        <v>31647119228.198189</v>
      </c>
      <c r="M74" s="48">
        <v>31475548481.409546</v>
      </c>
      <c r="N74" s="48">
        <v>36038711599.540985</v>
      </c>
      <c r="O74" s="48">
        <v>40992995008.319466</v>
      </c>
      <c r="P74" s="48">
        <v>46619420359.281441</v>
      </c>
      <c r="Q74" s="48">
        <v>59132415221.330574</v>
      </c>
      <c r="R74" s="48">
        <v>78639525985.151337</v>
      </c>
      <c r="S74" s="48">
        <v>97274006345.543701</v>
      </c>
      <c r="T74" s="48">
        <v>114777046376.8116</v>
      </c>
      <c r="U74" s="48">
        <v>118507184779.90549</v>
      </c>
      <c r="V74" s="48">
        <v>132449277108.43373</v>
      </c>
      <c r="W74" s="48">
        <v>160599687500</v>
      </c>
      <c r="X74" s="48">
        <v>214601955875.06198</v>
      </c>
      <c r="Y74" s="48">
        <v>232766822928.75375</v>
      </c>
      <c r="Z74" s="48">
        <v>202807891511.98416</v>
      </c>
      <c r="AA74" s="48">
        <v>195996754505.5278</v>
      </c>
      <c r="AB74" s="48">
        <v>170951185614.84918</v>
      </c>
      <c r="AC74" s="48">
        <v>172102910370.52371</v>
      </c>
      <c r="AD74" s="48">
        <v>180793463796.47748</v>
      </c>
      <c r="AE74" s="48">
        <v>251321075204.94238</v>
      </c>
      <c r="AF74" s="48">
        <v>318747935588.19568</v>
      </c>
      <c r="AG74" s="48">
        <v>376160409941.43695</v>
      </c>
      <c r="AH74" s="48">
        <v>414757056921.99579</v>
      </c>
      <c r="AI74" s="48">
        <v>536558591250.40808</v>
      </c>
      <c r="AJ74" s="48">
        <v>577166174539.63171</v>
      </c>
      <c r="AK74" s="48">
        <v>630916018202.50293</v>
      </c>
      <c r="AL74" s="48">
        <v>525075636030.8537</v>
      </c>
      <c r="AM74" s="48">
        <v>530562634455.34711</v>
      </c>
      <c r="AN74" s="48">
        <v>614609020549.77319</v>
      </c>
      <c r="AO74" s="48">
        <v>642588992512.80701</v>
      </c>
      <c r="AP74" s="48">
        <v>590077272727.27271</v>
      </c>
      <c r="AQ74" s="48">
        <v>619214834614.09949</v>
      </c>
      <c r="AR74" s="48">
        <v>634693160025.56995</v>
      </c>
      <c r="AS74" s="48">
        <v>596877648793.07178</v>
      </c>
      <c r="AT74" s="48">
        <v>627286800894.85461</v>
      </c>
      <c r="AU74" s="48">
        <v>705394315829.09839</v>
      </c>
      <c r="AV74" s="48">
        <v>905492099322.79907</v>
      </c>
      <c r="AW74" s="48">
        <v>1067093369754.1594</v>
      </c>
      <c r="AX74" s="48">
        <v>1153285660987.4392</v>
      </c>
      <c r="AY74" s="48">
        <v>1259343871534.3118</v>
      </c>
      <c r="AZ74" s="48">
        <v>1472131125102.6553</v>
      </c>
      <c r="BA74" s="48">
        <v>1625224842536.9856</v>
      </c>
      <c r="BB74" s="48">
        <v>1485583495415.3931</v>
      </c>
      <c r="BC74" s="48">
        <v>1420722034063.002</v>
      </c>
      <c r="BD74" s="48">
        <v>1478772824224.0273</v>
      </c>
      <c r="BE74" s="48">
        <v>1324820091194.6665</v>
      </c>
      <c r="BF74" s="48">
        <v>1354757433212.7202</v>
      </c>
      <c r="BG74" s="48">
        <v>1369398844599.5793</v>
      </c>
      <c r="BH74" s="48">
        <v>1195119269971.5168</v>
      </c>
      <c r="BI74" s="48">
        <v>1232076017361.5305</v>
      </c>
      <c r="BJ74" s="48">
        <v>1309297246509.3101</v>
      </c>
      <c r="BK74" s="48">
        <v>1421459363680.6702</v>
      </c>
      <c r="BL74" s="48">
        <v>1393490524517.6448</v>
      </c>
      <c r="BM74" s="53">
        <f t="shared" si="3"/>
        <v>1281199091016.3459</v>
      </c>
      <c r="BO74" s="53">
        <v>1281199091016.3459</v>
      </c>
      <c r="BP74" s="62">
        <f t="shared" si="4"/>
        <v>1281199.0910163459</v>
      </c>
      <c r="BQ74" s="48" t="str">
        <f>VLOOKUP(B74,Classif!C:E,3,0)</f>
        <v>HIC</v>
      </c>
      <c r="BR74" s="48" t="str">
        <f t="shared" si="5"/>
        <v>Spain</v>
      </c>
    </row>
    <row r="75" spans="1:70" x14ac:dyDescent="0.25">
      <c r="A75" s="48" t="s">
        <v>262</v>
      </c>
      <c r="B75" s="48" t="s">
        <v>468</v>
      </c>
      <c r="C75" s="48" t="s">
        <v>737</v>
      </c>
      <c r="D75" s="48" t="s">
        <v>736</v>
      </c>
      <c r="AN75" s="48">
        <v>4497823760.8182535</v>
      </c>
      <c r="AO75" s="48">
        <v>4780170373.2605019</v>
      </c>
      <c r="AP75" s="48">
        <v>5147710775.4733992</v>
      </c>
      <c r="AQ75" s="48">
        <v>5665917232.1726551</v>
      </c>
      <c r="AR75" s="48">
        <v>5762048551.9591141</v>
      </c>
      <c r="AS75" s="48">
        <v>5694069842.4398785</v>
      </c>
      <c r="AT75" s="48">
        <v>6259257899.9194345</v>
      </c>
      <c r="AU75" s="48">
        <v>7372457379.6741066</v>
      </c>
      <c r="AV75" s="48">
        <v>9877636630.5329723</v>
      </c>
      <c r="AW75" s="48">
        <v>12144397515.52795</v>
      </c>
      <c r="AX75" s="48">
        <v>14098326078.845915</v>
      </c>
      <c r="AY75" s="48">
        <v>17012322167.858486</v>
      </c>
      <c r="AZ75" s="48">
        <v>22445583082.398029</v>
      </c>
      <c r="BA75" s="48">
        <v>24371299252.966164</v>
      </c>
      <c r="BB75" s="48">
        <v>19744110864.128925</v>
      </c>
      <c r="BC75" s="48">
        <v>19685038567.346249</v>
      </c>
      <c r="BD75" s="48">
        <v>23394844085.122623</v>
      </c>
      <c r="BE75" s="48">
        <v>23192708981.844559</v>
      </c>
      <c r="BF75" s="48">
        <v>25271406707.565971</v>
      </c>
      <c r="BG75" s="48">
        <v>26773473625.192135</v>
      </c>
      <c r="BH75" s="48">
        <v>23048864242.607212</v>
      </c>
      <c r="BI75" s="48">
        <v>24259552888.971664</v>
      </c>
      <c r="BJ75" s="48">
        <v>26885077004.780239</v>
      </c>
      <c r="BK75" s="48">
        <v>30616184212.159229</v>
      </c>
      <c r="BL75" s="48">
        <v>31471100656.243088</v>
      </c>
      <c r="BM75" s="53">
        <f t="shared" si="3"/>
        <v>31029968591.277908</v>
      </c>
      <c r="BO75" s="53">
        <v>31029968591.277908</v>
      </c>
      <c r="BP75" s="62">
        <f t="shared" si="4"/>
        <v>31029.96859127791</v>
      </c>
      <c r="BQ75" s="48" t="str">
        <f>VLOOKUP(B75,Classif!C:E,3,0)</f>
        <v>HIC</v>
      </c>
      <c r="BR75" s="48" t="str">
        <f t="shared" si="5"/>
        <v>Estonia</v>
      </c>
    </row>
    <row r="76" spans="1:70" x14ac:dyDescent="0.25">
      <c r="A76" s="48" t="s">
        <v>77</v>
      </c>
      <c r="B76" s="48" t="s">
        <v>467</v>
      </c>
      <c r="C76" s="48" t="s">
        <v>737</v>
      </c>
      <c r="D76" s="48" t="s">
        <v>736</v>
      </c>
      <c r="Z76" s="48">
        <v>7324903188.405798</v>
      </c>
      <c r="AA76" s="48">
        <v>7707678019.3236723</v>
      </c>
      <c r="AB76" s="48">
        <v>8567890821.2560396</v>
      </c>
      <c r="AC76" s="48">
        <v>8096302367.1497593</v>
      </c>
      <c r="AD76" s="48">
        <v>9480840483.0917873</v>
      </c>
      <c r="AE76" s="48">
        <v>9848600869.565218</v>
      </c>
      <c r="AF76" s="48">
        <v>10527338647.342997</v>
      </c>
      <c r="AG76" s="48">
        <v>10908935748.792271</v>
      </c>
      <c r="AH76" s="48">
        <v>11476584879.227055</v>
      </c>
      <c r="AI76" s="48">
        <v>12175166763.285025</v>
      </c>
      <c r="AJ76" s="48">
        <v>13463868357.487925</v>
      </c>
      <c r="AK76" s="48">
        <v>10492993077.609276</v>
      </c>
      <c r="AL76" s="48">
        <v>8830712713.9078121</v>
      </c>
      <c r="AM76" s="48">
        <v>6927950564.5565681</v>
      </c>
      <c r="AN76" s="48">
        <v>7663984567.9012346</v>
      </c>
      <c r="AO76" s="48">
        <v>8547939730.623744</v>
      </c>
      <c r="AP76" s="48">
        <v>8589211390.4961224</v>
      </c>
      <c r="AQ76" s="48">
        <v>7818224905.5507126</v>
      </c>
      <c r="AR76" s="48">
        <v>7700833482.0061502</v>
      </c>
      <c r="AS76" s="48">
        <v>8242392103.6806135</v>
      </c>
      <c r="AT76" s="48">
        <v>8231326016.4749403</v>
      </c>
      <c r="AU76" s="48">
        <v>7850809498.1680269</v>
      </c>
      <c r="AV76" s="48">
        <v>8623691300.0407887</v>
      </c>
      <c r="AW76" s="48">
        <v>10131187261.442078</v>
      </c>
      <c r="AX76" s="48">
        <v>12401139453.973831</v>
      </c>
      <c r="AY76" s="48">
        <v>15280861834.602404</v>
      </c>
      <c r="AZ76" s="48">
        <v>19707616772.799637</v>
      </c>
      <c r="BA76" s="48">
        <v>27066912635.222847</v>
      </c>
      <c r="BB76" s="48">
        <v>32437389116.038006</v>
      </c>
      <c r="BC76" s="48">
        <v>29933790334.341789</v>
      </c>
      <c r="BD76" s="48">
        <v>31952763089.330025</v>
      </c>
      <c r="BE76" s="48">
        <v>43310721414.082878</v>
      </c>
      <c r="BF76" s="48">
        <v>47648211133.218285</v>
      </c>
      <c r="BG76" s="48">
        <v>55612228233.51786</v>
      </c>
      <c r="BH76" s="48">
        <v>64589334978.801323</v>
      </c>
      <c r="BI76" s="48">
        <v>74296618481.088226</v>
      </c>
      <c r="BJ76" s="48">
        <v>81770791970.98204</v>
      </c>
      <c r="BK76" s="48">
        <v>84269348327.345428</v>
      </c>
      <c r="BL76" s="48">
        <v>95912590628.141235</v>
      </c>
      <c r="BM76" s="53">
        <f t="shared" si="3"/>
        <v>107645054311.87555</v>
      </c>
      <c r="BO76" s="53">
        <v>107645054311.87555</v>
      </c>
      <c r="BP76" s="62">
        <f t="shared" si="4"/>
        <v>107645.05431187554</v>
      </c>
      <c r="BQ76" s="48" t="str">
        <f>VLOOKUP(B76,Classif!C:E,3,0)</f>
        <v>LIC</v>
      </c>
      <c r="BR76" s="48" t="str">
        <f t="shared" si="5"/>
        <v>Ethiopia</v>
      </c>
    </row>
    <row r="77" spans="1:70" x14ac:dyDescent="0.25">
      <c r="A77" s="48" t="s">
        <v>701</v>
      </c>
      <c r="B77" s="48" t="s">
        <v>700</v>
      </c>
      <c r="C77" s="48" t="s">
        <v>737</v>
      </c>
      <c r="D77" s="48" t="s">
        <v>736</v>
      </c>
      <c r="K77" s="48">
        <v>503611698005.54187</v>
      </c>
      <c r="L77" s="48">
        <v>547329116750.29266</v>
      </c>
      <c r="M77" s="48">
        <v>586268289872.03125</v>
      </c>
      <c r="N77" s="48">
        <v>653515378763.45679</v>
      </c>
      <c r="O77" s="48">
        <v>725966464484.56506</v>
      </c>
      <c r="P77" s="48">
        <v>820848207295.05835</v>
      </c>
      <c r="Q77" s="48">
        <v>990473769502.22791</v>
      </c>
      <c r="R77" s="48">
        <v>1282084193722.1914</v>
      </c>
      <c r="S77" s="48">
        <v>1451830507595.6355</v>
      </c>
      <c r="T77" s="48">
        <v>1690947243964.5835</v>
      </c>
      <c r="U77" s="48">
        <v>1770135374463.6514</v>
      </c>
      <c r="V77" s="48">
        <v>2004989223979.1455</v>
      </c>
      <c r="W77" s="48">
        <v>2442808491464.9526</v>
      </c>
      <c r="X77" s="48">
        <v>2952967037851.1377</v>
      </c>
      <c r="Y77" s="48">
        <v>3303320317528.6938</v>
      </c>
      <c r="Z77" s="48">
        <v>2880098041640.3945</v>
      </c>
      <c r="AA77" s="48">
        <v>2777476760501.8516</v>
      </c>
      <c r="AB77" s="48">
        <v>2702168573595.5869</v>
      </c>
      <c r="AC77" s="48">
        <v>2603493877486.0283</v>
      </c>
      <c r="AD77" s="48">
        <v>2677762681469.4941</v>
      </c>
      <c r="AE77" s="48">
        <v>3744194533013.709</v>
      </c>
      <c r="AF77" s="48">
        <v>4631440977855.917</v>
      </c>
      <c r="AG77" s="48">
        <v>5084507532565.9355</v>
      </c>
      <c r="AH77" s="48">
        <v>5193908218847.6855</v>
      </c>
      <c r="AI77" s="48">
        <v>6498779370971.5947</v>
      </c>
      <c r="AJ77" s="48">
        <v>6736355488676.7236</v>
      </c>
      <c r="AK77" s="48">
        <v>7406674670074.8252</v>
      </c>
      <c r="AL77" s="48">
        <v>6761528507186.29</v>
      </c>
      <c r="AM77" s="48">
        <v>7162340127732.3691</v>
      </c>
      <c r="AN77" s="48">
        <v>8296580858229.3047</v>
      </c>
      <c r="AO77" s="48">
        <v>8432154504294.3105</v>
      </c>
      <c r="AP77" s="48">
        <v>7733659047681.0684</v>
      </c>
      <c r="AQ77" s="48">
        <v>7969522029548.6699</v>
      </c>
      <c r="AR77" s="48">
        <v>7923359820054.0752</v>
      </c>
      <c r="AS77" s="48">
        <v>7259910985967.5859</v>
      </c>
      <c r="AT77" s="48">
        <v>7387776438160.2988</v>
      </c>
      <c r="AU77" s="48">
        <v>8049787741385.6504</v>
      </c>
      <c r="AV77" s="48">
        <v>9912138102011.707</v>
      </c>
      <c r="AW77" s="48">
        <v>11399581931162.502</v>
      </c>
      <c r="AX77" s="48">
        <v>11905849931800.572</v>
      </c>
      <c r="AY77" s="48">
        <v>12703537558145.584</v>
      </c>
      <c r="AZ77" s="48">
        <v>14711232490704.215</v>
      </c>
      <c r="BA77" s="48">
        <v>16237535014345.473</v>
      </c>
      <c r="BB77" s="48">
        <v>14709825573177.631</v>
      </c>
      <c r="BC77" s="48">
        <v>14541445664320.885</v>
      </c>
      <c r="BD77" s="48">
        <v>15738868154361.756</v>
      </c>
      <c r="BE77" s="48">
        <v>14632642649230.223</v>
      </c>
      <c r="BF77" s="48">
        <v>15291976140967.021</v>
      </c>
      <c r="BG77" s="48">
        <v>15631276120897.08</v>
      </c>
      <c r="BH77" s="48">
        <v>13543830082660.119</v>
      </c>
      <c r="BI77" s="48">
        <v>13883444699831.551</v>
      </c>
      <c r="BJ77" s="48">
        <v>14727943783141.984</v>
      </c>
      <c r="BK77" s="48">
        <v>15956518442929.365</v>
      </c>
      <c r="BL77" s="48">
        <v>15633997955351.119</v>
      </c>
      <c r="BM77" s="53">
        <f t="shared" si="3"/>
        <v>15192652399779.1</v>
      </c>
      <c r="BO77" s="53">
        <v>15192652399779.1</v>
      </c>
      <c r="BP77" s="62">
        <f t="shared" si="4"/>
        <v>15192652.3997791</v>
      </c>
      <c r="BQ77" s="48" t="e">
        <f>VLOOKUP(B77,Classif!C:E,3,0)</f>
        <v>#N/A</v>
      </c>
      <c r="BR77" s="48" t="str">
        <f t="shared" si="5"/>
        <v>European Union</v>
      </c>
    </row>
    <row r="78" spans="1:70" x14ac:dyDescent="0.25">
      <c r="A78" s="48" t="s">
        <v>699</v>
      </c>
      <c r="B78" s="48" t="s">
        <v>698</v>
      </c>
      <c r="C78" s="48" t="s">
        <v>737</v>
      </c>
      <c r="D78" s="48" t="s">
        <v>736</v>
      </c>
      <c r="E78" s="48">
        <v>29349021069.361626</v>
      </c>
      <c r="F78" s="48">
        <v>30472424079.378418</v>
      </c>
      <c r="G78" s="48">
        <v>33693015219.767536</v>
      </c>
      <c r="H78" s="48">
        <v>38736837733.28833</v>
      </c>
      <c r="I78" s="48">
        <v>34104522122.947235</v>
      </c>
      <c r="J78" s="48">
        <v>37472060475.38839</v>
      </c>
      <c r="K78" s="48">
        <v>39940092596.102547</v>
      </c>
      <c r="L78" s="48">
        <v>38729633430.934601</v>
      </c>
      <c r="M78" s="48">
        <v>40907149167.354813</v>
      </c>
      <c r="N78" s="48">
        <v>45947962619.325127</v>
      </c>
      <c r="O78" s="48">
        <v>55965453899.293266</v>
      </c>
      <c r="P78" s="48">
        <v>56959111701.085449</v>
      </c>
      <c r="Q78" s="48">
        <v>65287673826.399689</v>
      </c>
      <c r="R78" s="48">
        <v>80012835399.19458</v>
      </c>
      <c r="S78" s="48">
        <v>118825803564.36629</v>
      </c>
      <c r="T78" s="48">
        <v>133684222573.8692</v>
      </c>
      <c r="U78" s="48">
        <v>157255998136.43219</v>
      </c>
      <c r="V78" s="48">
        <v>172742988520.53061</v>
      </c>
      <c r="W78" s="48">
        <v>190603663502.37976</v>
      </c>
      <c r="X78" s="48">
        <v>239496496169.20425</v>
      </c>
      <c r="Y78" s="48">
        <v>297879829189.10858</v>
      </c>
      <c r="Z78" s="48">
        <v>415979970905.16504</v>
      </c>
      <c r="AA78" s="48">
        <v>399139448761.05438</v>
      </c>
      <c r="AB78" s="48">
        <v>338991622241.24078</v>
      </c>
      <c r="AC78" s="48">
        <v>304638554692.6983</v>
      </c>
      <c r="AD78" s="48">
        <v>313577976255.39294</v>
      </c>
      <c r="AE78" s="48">
        <v>296442104273.99878</v>
      </c>
      <c r="AF78" s="48">
        <v>298024041364.33008</v>
      </c>
      <c r="AG78" s="48">
        <v>313944440387.45099</v>
      </c>
      <c r="AH78" s="48">
        <v>289474120028.55103</v>
      </c>
      <c r="AI78" s="48">
        <v>451198641991.09717</v>
      </c>
      <c r="AJ78" s="48">
        <v>262052727084.15375</v>
      </c>
      <c r="AK78" s="48">
        <v>259315765734.57623</v>
      </c>
      <c r="AL78" s="48">
        <v>241361190112.49979</v>
      </c>
      <c r="AM78" s="48">
        <v>229963968406.16443</v>
      </c>
      <c r="AN78" s="48">
        <v>278993002058.58575</v>
      </c>
      <c r="AO78" s="48">
        <v>286740663627.47424</v>
      </c>
      <c r="AP78" s="48">
        <v>328921540951.82147</v>
      </c>
      <c r="AQ78" s="48">
        <v>331934049166.08582</v>
      </c>
      <c r="AR78" s="48">
        <v>373059286841.22345</v>
      </c>
      <c r="AS78" s="48">
        <v>439118946063.30597</v>
      </c>
      <c r="AT78" s="48">
        <v>425219188703.99622</v>
      </c>
      <c r="AU78" s="48">
        <v>410697546588.16296</v>
      </c>
      <c r="AV78" s="48">
        <v>422723561464.95233</v>
      </c>
      <c r="AW78" s="48">
        <v>534800211930.78058</v>
      </c>
      <c r="AX78" s="48">
        <v>672875570472.92908</v>
      </c>
      <c r="AY78" s="48">
        <v>842686435857.55176</v>
      </c>
      <c r="AZ78" s="48">
        <v>1041172754148.0756</v>
      </c>
      <c r="BA78" s="48">
        <v>1342983096308.9231</v>
      </c>
      <c r="BB78" s="48">
        <v>1275476135135.1116</v>
      </c>
      <c r="BC78" s="48">
        <v>1520695276068.3591</v>
      </c>
      <c r="BD78" s="48">
        <v>1543341244137.2437</v>
      </c>
      <c r="BE78" s="48">
        <v>1776150711867.4978</v>
      </c>
      <c r="BF78" s="48">
        <v>1870887865768.488</v>
      </c>
      <c r="BG78" s="48">
        <v>2031730162755.0083</v>
      </c>
      <c r="BH78" s="48">
        <v>1800110329488.198</v>
      </c>
      <c r="BI78" s="48">
        <v>1639129985247.7048</v>
      </c>
      <c r="BJ78" s="48">
        <v>1676975053897.4915</v>
      </c>
      <c r="BK78" s="48">
        <v>1796279850832.3015</v>
      </c>
      <c r="BL78" s="48">
        <v>1915099191967.2148</v>
      </c>
      <c r="BM78" s="53">
        <f t="shared" si="3"/>
        <v>1734071057010.8926</v>
      </c>
      <c r="BO78" s="53">
        <v>1734071057010.8926</v>
      </c>
      <c r="BP78" s="62">
        <f t="shared" si="4"/>
        <v>1734071.0570108925</v>
      </c>
      <c r="BQ78" s="48" t="e">
        <f>VLOOKUP(B78,Classif!C:E,3,0)</f>
        <v>#N/A</v>
      </c>
      <c r="BR78" s="48" t="str">
        <f t="shared" si="5"/>
        <v>Fragile and conflict affected situations</v>
      </c>
    </row>
    <row r="79" spans="1:70" x14ac:dyDescent="0.25">
      <c r="A79" s="48" t="s">
        <v>263</v>
      </c>
      <c r="B79" s="48" t="s">
        <v>466</v>
      </c>
      <c r="C79" s="48" t="s">
        <v>737</v>
      </c>
      <c r="D79" s="48" t="s">
        <v>736</v>
      </c>
      <c r="E79" s="48">
        <v>5224102195.5277081</v>
      </c>
      <c r="F79" s="48">
        <v>5921659485.0328388</v>
      </c>
      <c r="G79" s="48">
        <v>6340580854.390729</v>
      </c>
      <c r="H79" s="48">
        <v>6885920328.661869</v>
      </c>
      <c r="I79" s="48">
        <v>7766655085.7858801</v>
      </c>
      <c r="J79" s="48">
        <v>8589340019.0298481</v>
      </c>
      <c r="K79" s="48">
        <v>9208524504.8768425</v>
      </c>
      <c r="L79" s="48">
        <v>9368954010.3131962</v>
      </c>
      <c r="M79" s="48">
        <v>8823033880.3299313</v>
      </c>
      <c r="N79" s="48">
        <v>10070766720.501141</v>
      </c>
      <c r="O79" s="48">
        <v>11357516987.542469</v>
      </c>
      <c r="P79" s="48">
        <v>12527405512.92981</v>
      </c>
      <c r="Q79" s="48">
        <v>14743186119.873817</v>
      </c>
      <c r="R79" s="48">
        <v>19472363466.625172</v>
      </c>
      <c r="S79" s="48">
        <v>24848821490.467937</v>
      </c>
      <c r="T79" s="48">
        <v>29472623242.282204</v>
      </c>
      <c r="U79" s="48">
        <v>31849513771.349438</v>
      </c>
      <c r="V79" s="48">
        <v>33499799321.233585</v>
      </c>
      <c r="W79" s="48">
        <v>36256160288.808662</v>
      </c>
      <c r="X79" s="48">
        <v>44465255686.154785</v>
      </c>
      <c r="Y79" s="48">
        <v>53645202422.696846</v>
      </c>
      <c r="Z79" s="48">
        <v>52448332874.069992</v>
      </c>
      <c r="AA79" s="48">
        <v>52797582336.252625</v>
      </c>
      <c r="AB79" s="48">
        <v>50973526900.085396</v>
      </c>
      <c r="AC79" s="48">
        <v>52888800949.742783</v>
      </c>
      <c r="AD79" s="48">
        <v>55875863392.171913</v>
      </c>
      <c r="AE79" s="48">
        <v>73531550551.25499</v>
      </c>
      <c r="AF79" s="48">
        <v>91594751792.235901</v>
      </c>
      <c r="AG79" s="48">
        <v>109058990760.48329</v>
      </c>
      <c r="AH79" s="48">
        <v>119012054870.44478</v>
      </c>
      <c r="AI79" s="48">
        <v>141438345513.91696</v>
      </c>
      <c r="AJ79" s="48">
        <v>127773856785.76678</v>
      </c>
      <c r="AK79" s="48">
        <v>112532519246.08443</v>
      </c>
      <c r="AL79" s="48">
        <v>89214114708.025406</v>
      </c>
      <c r="AM79" s="48">
        <v>103299943084.80365</v>
      </c>
      <c r="AN79" s="48">
        <v>134189814814.8148</v>
      </c>
      <c r="AO79" s="48">
        <v>132129174216.92986</v>
      </c>
      <c r="AP79" s="48">
        <v>126912152101.70656</v>
      </c>
      <c r="AQ79" s="48">
        <v>134038718291.05473</v>
      </c>
      <c r="AR79" s="48">
        <v>135218410398.46581</v>
      </c>
      <c r="AS79" s="48">
        <v>125706651925.5574</v>
      </c>
      <c r="AT79" s="48">
        <v>129421029082.77406</v>
      </c>
      <c r="AU79" s="48">
        <v>139738377564.46451</v>
      </c>
      <c r="AV79" s="48">
        <v>171274266365.68848</v>
      </c>
      <c r="AW79" s="48">
        <v>197116960516.51352</v>
      </c>
      <c r="AX79" s="48">
        <v>204809103345.35504</v>
      </c>
      <c r="AY79" s="48">
        <v>216907539831.89059</v>
      </c>
      <c r="AZ79" s="48">
        <v>256052559540.104</v>
      </c>
      <c r="BA79" s="48">
        <v>284553976856.59882</v>
      </c>
      <c r="BB79" s="48">
        <v>252496526813.0036</v>
      </c>
      <c r="BC79" s="48">
        <v>249181190476.36905</v>
      </c>
      <c r="BD79" s="48">
        <v>275243697751.01123</v>
      </c>
      <c r="BE79" s="48">
        <v>258304834621.60489</v>
      </c>
      <c r="BF79" s="48">
        <v>271285280621.37253</v>
      </c>
      <c r="BG79" s="48">
        <v>274497230802.95764</v>
      </c>
      <c r="BH79" s="48">
        <v>234440080998.27307</v>
      </c>
      <c r="BI79" s="48">
        <v>240607907010.38336</v>
      </c>
      <c r="BJ79" s="48">
        <v>255016517537.98276</v>
      </c>
      <c r="BK79" s="48">
        <v>275849574507.69232</v>
      </c>
      <c r="BL79" s="48">
        <v>268966065199.99957</v>
      </c>
      <c r="BM79" s="53">
        <f t="shared" si="3"/>
        <v>271233883403.89178</v>
      </c>
      <c r="BO79" s="53">
        <v>271233883403.89178</v>
      </c>
      <c r="BP79" s="62">
        <f t="shared" si="4"/>
        <v>271233.88340389176</v>
      </c>
      <c r="BQ79" s="48" t="str">
        <f>VLOOKUP(B79,Classif!C:E,3,0)</f>
        <v>HIC</v>
      </c>
      <c r="BR79" s="48" t="str">
        <f t="shared" si="5"/>
        <v>Finland</v>
      </c>
    </row>
    <row r="80" spans="1:70" x14ac:dyDescent="0.25">
      <c r="A80" s="48" t="s">
        <v>234</v>
      </c>
      <c r="B80" s="48" t="s">
        <v>465</v>
      </c>
      <c r="C80" s="48" t="s">
        <v>737</v>
      </c>
      <c r="D80" s="48" t="s">
        <v>736</v>
      </c>
      <c r="E80" s="48">
        <v>112328422.11308399</v>
      </c>
      <c r="F80" s="48">
        <v>116987784.91373882</v>
      </c>
      <c r="G80" s="48">
        <v>122906434.95781387</v>
      </c>
      <c r="H80" s="48">
        <v>129454728.62359904</v>
      </c>
      <c r="I80" s="48">
        <v>140032741.46832892</v>
      </c>
      <c r="J80" s="48">
        <v>147084750.03148219</v>
      </c>
      <c r="K80" s="48">
        <v>150603925.51585305</v>
      </c>
      <c r="L80" s="48">
        <v>162625885.86348379</v>
      </c>
      <c r="M80" s="48">
        <v>166952937.13500515</v>
      </c>
      <c r="N80" s="48">
        <v>182182067.70356816</v>
      </c>
      <c r="O80" s="48">
        <v>219878482.17356414</v>
      </c>
      <c r="P80" s="48">
        <v>247749327.7212674</v>
      </c>
      <c r="Q80" s="48">
        <v>316650508.96752298</v>
      </c>
      <c r="R80" s="48">
        <v>425963359.35532612</v>
      </c>
      <c r="S80" s="48">
        <v>558589870.90367424</v>
      </c>
      <c r="T80" s="48">
        <v>684268280.81275094</v>
      </c>
      <c r="U80" s="48">
        <v>694552411.71883702</v>
      </c>
      <c r="V80" s="48">
        <v>719533137.12666225</v>
      </c>
      <c r="W80" s="48">
        <v>829239489.84411907</v>
      </c>
      <c r="X80" s="48">
        <v>1019743927.2466196</v>
      </c>
      <c r="Y80" s="48">
        <v>1202567359.413203</v>
      </c>
      <c r="Z80" s="48">
        <v>1235665808.5654106</v>
      </c>
      <c r="AA80" s="48">
        <v>1194122694.122694</v>
      </c>
      <c r="AB80" s="48">
        <v>1123107276.3028517</v>
      </c>
      <c r="AC80" s="48">
        <v>1177997413.6338444</v>
      </c>
      <c r="AD80" s="48">
        <v>1141123439.667129</v>
      </c>
      <c r="AE80" s="48">
        <v>1290228616.8240798</v>
      </c>
      <c r="AF80" s="48">
        <v>1177908191.9768469</v>
      </c>
      <c r="AG80" s="48">
        <v>1109976927.9172204</v>
      </c>
      <c r="AH80" s="48">
        <v>1182686577.2264545</v>
      </c>
      <c r="AI80" s="48">
        <v>1337024782.2270241</v>
      </c>
      <c r="AJ80" s="48">
        <v>1383843860.1246951</v>
      </c>
      <c r="AK80" s="48">
        <v>1532401862.9407852</v>
      </c>
      <c r="AL80" s="48">
        <v>1636074717.8622389</v>
      </c>
      <c r="AM80" s="48">
        <v>1825763267.5363705</v>
      </c>
      <c r="AN80" s="48">
        <v>1970347720.9699209</v>
      </c>
      <c r="AO80" s="48">
        <v>2128696643.6257393</v>
      </c>
      <c r="AP80" s="48">
        <v>2090184941.4698346</v>
      </c>
      <c r="AQ80" s="48">
        <v>1653160861.6871352</v>
      </c>
      <c r="AR80" s="48">
        <v>1936484565.3939886</v>
      </c>
      <c r="AS80" s="48">
        <v>1678239218.2655265</v>
      </c>
      <c r="AT80" s="48">
        <v>1652464201.0014932</v>
      </c>
      <c r="AU80" s="48">
        <v>1833279985.367415</v>
      </c>
      <c r="AV80" s="48">
        <v>2300453634.3496151</v>
      </c>
      <c r="AW80" s="48">
        <v>2708078476.6301212</v>
      </c>
      <c r="AX80" s="48">
        <v>2980484920.1655822</v>
      </c>
      <c r="AY80" s="48">
        <v>3076305452.8650646</v>
      </c>
      <c r="AZ80" s="48">
        <v>3378314599.764019</v>
      </c>
      <c r="BA80" s="48">
        <v>3523185919.5582609</v>
      </c>
      <c r="BB80" s="48">
        <v>2870624635.6803193</v>
      </c>
      <c r="BC80" s="48">
        <v>3140508835.9484963</v>
      </c>
      <c r="BD80" s="48">
        <v>3774530615.6591568</v>
      </c>
      <c r="BE80" s="48">
        <v>3972012570.5346665</v>
      </c>
      <c r="BF80" s="48">
        <v>4190143206.2561097</v>
      </c>
      <c r="BG80" s="48">
        <v>4856963229.8399916</v>
      </c>
      <c r="BH80" s="48">
        <v>4682546863.0816174</v>
      </c>
      <c r="BI80" s="48">
        <v>4930204229.7226334</v>
      </c>
      <c r="BJ80" s="48">
        <v>5353404422.081378</v>
      </c>
      <c r="BK80" s="48">
        <v>5581393120.6285324</v>
      </c>
      <c r="BL80" s="48">
        <v>5496250694.3158674</v>
      </c>
      <c r="BM80" s="53">
        <f t="shared" si="3"/>
        <v>4376014755.576148</v>
      </c>
      <c r="BO80" s="53">
        <v>4376014755.576148</v>
      </c>
      <c r="BP80" s="62">
        <f t="shared" si="4"/>
        <v>4376.0147555761478</v>
      </c>
      <c r="BQ80" s="48" t="str">
        <f>VLOOKUP(B80,Classif!C:E,3,0)</f>
        <v>UMC</v>
      </c>
      <c r="BR80" s="48" t="str">
        <f t="shared" si="5"/>
        <v>Fiji</v>
      </c>
    </row>
    <row r="81" spans="1:70" x14ac:dyDescent="0.25">
      <c r="A81" s="48" t="s">
        <v>287</v>
      </c>
      <c r="B81" s="48" t="s">
        <v>464</v>
      </c>
      <c r="C81" s="48" t="s">
        <v>737</v>
      </c>
      <c r="D81" s="48" t="s">
        <v>736</v>
      </c>
      <c r="E81" s="48">
        <v>62225478000.88224</v>
      </c>
      <c r="F81" s="48">
        <v>67461644222.035179</v>
      </c>
      <c r="G81" s="48">
        <v>75607529809.928787</v>
      </c>
      <c r="H81" s="48">
        <v>84759195105.869278</v>
      </c>
      <c r="I81" s="48">
        <v>94007851047.367783</v>
      </c>
      <c r="J81" s="48">
        <v>101537248148.42683</v>
      </c>
      <c r="K81" s="48">
        <v>110045852177.92784</v>
      </c>
      <c r="L81" s="48">
        <v>118972977486.2066</v>
      </c>
      <c r="M81" s="48">
        <v>129785441507.45569</v>
      </c>
      <c r="N81" s="48">
        <v>141903068680.30939</v>
      </c>
      <c r="O81" s="48">
        <v>148456359985.82733</v>
      </c>
      <c r="P81" s="48">
        <v>165966615366.40228</v>
      </c>
      <c r="Q81" s="48">
        <v>203494148244.47333</v>
      </c>
      <c r="R81" s="48">
        <v>264429876252.20981</v>
      </c>
      <c r="S81" s="48">
        <v>285552373158.75616</v>
      </c>
      <c r="T81" s="48">
        <v>360832186018.05115</v>
      </c>
      <c r="U81" s="48">
        <v>372319038514.0672</v>
      </c>
      <c r="V81" s="48">
        <v>410279486493.7149</v>
      </c>
      <c r="W81" s="48">
        <v>506707848837.20935</v>
      </c>
      <c r="X81" s="48">
        <v>613953129818.0697</v>
      </c>
      <c r="Y81" s="48">
        <v>701288419745.42065</v>
      </c>
      <c r="Z81" s="48">
        <v>615552202776.10132</v>
      </c>
      <c r="AA81" s="48">
        <v>584877732308.61365</v>
      </c>
      <c r="AB81" s="48">
        <v>559869179791.72046</v>
      </c>
      <c r="AC81" s="48">
        <v>530683779929.44531</v>
      </c>
      <c r="AD81" s="48">
        <v>553138414367.06091</v>
      </c>
      <c r="AE81" s="48">
        <v>771470783218.10779</v>
      </c>
      <c r="AF81" s="48">
        <v>934173305685.91077</v>
      </c>
      <c r="AG81" s="48">
        <v>1018847043277.1721</v>
      </c>
      <c r="AH81" s="48">
        <v>1025211803413.5308</v>
      </c>
      <c r="AI81" s="48">
        <v>1269179616913.625</v>
      </c>
      <c r="AJ81" s="48">
        <v>1269276828275.782</v>
      </c>
      <c r="AK81" s="48">
        <v>1401465923172.2427</v>
      </c>
      <c r="AL81" s="48">
        <v>1322815612694.0005</v>
      </c>
      <c r="AM81" s="48">
        <v>1393982750472.5898</v>
      </c>
      <c r="AN81" s="48">
        <v>1601094756209.7515</v>
      </c>
      <c r="AO81" s="48">
        <v>1605675086549.5576</v>
      </c>
      <c r="AP81" s="48">
        <v>1452884917959.0918</v>
      </c>
      <c r="AQ81" s="48">
        <v>1503108739159.4397</v>
      </c>
      <c r="AR81" s="48">
        <v>1492647560196.0366</v>
      </c>
      <c r="AS81" s="48">
        <v>1362248940482.7715</v>
      </c>
      <c r="AT81" s="48">
        <v>1376465324384.7876</v>
      </c>
      <c r="AU81" s="48">
        <v>1494286655373.6118</v>
      </c>
      <c r="AV81" s="48">
        <v>1840480812641.0835</v>
      </c>
      <c r="AW81" s="48">
        <v>2115742488204.6189</v>
      </c>
      <c r="AX81" s="48">
        <v>2196126103718.4429</v>
      </c>
      <c r="AY81" s="48">
        <v>2318593651988.458</v>
      </c>
      <c r="AZ81" s="48">
        <v>2657213249384.0679</v>
      </c>
      <c r="BA81" s="48">
        <v>2918382891460.3779</v>
      </c>
      <c r="BB81" s="48">
        <v>2690222283967.769</v>
      </c>
      <c r="BC81" s="48">
        <v>2642609548930.356</v>
      </c>
      <c r="BD81" s="48">
        <v>2861408170264.605</v>
      </c>
      <c r="BE81" s="48">
        <v>2683825225092.6284</v>
      </c>
      <c r="BF81" s="48">
        <v>2811077725703.5894</v>
      </c>
      <c r="BG81" s="48">
        <v>2852165760630.2666</v>
      </c>
      <c r="BH81" s="48">
        <v>2438207896251.8413</v>
      </c>
      <c r="BI81" s="48">
        <v>2471285607081.7163</v>
      </c>
      <c r="BJ81" s="48">
        <v>2588740901639.8096</v>
      </c>
      <c r="BK81" s="48">
        <v>2786502569559.7725</v>
      </c>
      <c r="BL81" s="48">
        <v>2715518274227.4468</v>
      </c>
      <c r="BM81" s="53">
        <f t="shared" si="3"/>
        <v>2603004395901.9526</v>
      </c>
      <c r="BO81" s="53">
        <v>2603004395901.9526</v>
      </c>
      <c r="BP81" s="62">
        <f t="shared" si="4"/>
        <v>2603004.3959019524</v>
      </c>
      <c r="BQ81" s="48" t="str">
        <f>VLOOKUP(B81,Classif!C:E,3,0)</f>
        <v>HIC</v>
      </c>
      <c r="BR81" s="48" t="str">
        <f t="shared" si="5"/>
        <v>France</v>
      </c>
    </row>
    <row r="82" spans="1:70" x14ac:dyDescent="0.25">
      <c r="A82" s="48" t="s">
        <v>697</v>
      </c>
      <c r="B82" s="48" t="s">
        <v>596</v>
      </c>
      <c r="C82" s="48" t="s">
        <v>737</v>
      </c>
      <c r="D82" s="48" t="s">
        <v>736</v>
      </c>
      <c r="AQ82" s="48">
        <v>1107882640.878701</v>
      </c>
      <c r="AR82" s="48">
        <v>1120280381.8697858</v>
      </c>
      <c r="AS82" s="48">
        <v>1058702725.4394972</v>
      </c>
      <c r="AT82" s="48">
        <v>1147654635.4592204</v>
      </c>
      <c r="AU82" s="48">
        <v>1262669892.4594982</v>
      </c>
      <c r="AV82" s="48">
        <v>1494011567.0112484</v>
      </c>
      <c r="AW82" s="48">
        <v>1688237552.3693478</v>
      </c>
      <c r="AX82" s="48">
        <v>1727792692.8913271</v>
      </c>
      <c r="AY82" s="48">
        <v>1984445416.0220623</v>
      </c>
      <c r="AZ82" s="48">
        <v>2290133548.8730092</v>
      </c>
      <c r="BA82" s="48">
        <v>2432415998.1169457</v>
      </c>
      <c r="BB82" s="48">
        <v>2268387770.7101421</v>
      </c>
      <c r="BC82" s="48">
        <v>2320424601.2695365</v>
      </c>
      <c r="BD82" s="48">
        <v>2490807830.5735097</v>
      </c>
      <c r="BE82" s="48">
        <v>2366301251.6184721</v>
      </c>
      <c r="BF82" s="48">
        <v>2627049837.0813527</v>
      </c>
      <c r="BG82" s="48">
        <v>2850743875.2783966</v>
      </c>
      <c r="BH82" s="48">
        <v>2518096285.6166115</v>
      </c>
      <c r="BI82" s="48">
        <v>2738832687.1369786</v>
      </c>
      <c r="BJ82" s="48">
        <v>2899226097.6237712</v>
      </c>
      <c r="BK82" s="48">
        <v>3051341335.9516039</v>
      </c>
      <c r="BL82" s="48">
        <v>3126293219.7798901</v>
      </c>
      <c r="BM82" s="53">
        <f t="shared" si="3"/>
        <v>3067206277.9260502</v>
      </c>
      <c r="BO82" s="53"/>
      <c r="BP82" s="62">
        <f t="shared" si="4"/>
        <v>0</v>
      </c>
      <c r="BQ82" s="48" t="str">
        <f>VLOOKUP(B82,Classif!C:E,3,0)</f>
        <v>HIC</v>
      </c>
      <c r="BR82" s="48" t="str">
        <f t="shared" si="5"/>
        <v>Faroe Islands</v>
      </c>
    </row>
    <row r="83" spans="1:70" x14ac:dyDescent="0.25">
      <c r="A83" s="48" t="s">
        <v>572</v>
      </c>
      <c r="B83" s="48" t="s">
        <v>573</v>
      </c>
      <c r="C83" s="48" t="s">
        <v>737</v>
      </c>
      <c r="D83" s="48" t="s">
        <v>736</v>
      </c>
      <c r="AB83" s="48">
        <v>106500000</v>
      </c>
      <c r="AE83" s="48">
        <v>112210000</v>
      </c>
      <c r="AF83" s="48">
        <v>116700000</v>
      </c>
      <c r="AG83" s="48">
        <v>124700000</v>
      </c>
      <c r="AH83" s="48">
        <v>135200000</v>
      </c>
      <c r="AI83" s="48">
        <v>147200000</v>
      </c>
      <c r="AJ83" s="48">
        <v>166200000</v>
      </c>
      <c r="AK83" s="48">
        <v>178100000</v>
      </c>
      <c r="AL83" s="48">
        <v>198400000</v>
      </c>
      <c r="AM83" s="48">
        <v>202500000</v>
      </c>
      <c r="AN83" s="48">
        <v>221575300</v>
      </c>
      <c r="AO83" s="48">
        <v>218534700</v>
      </c>
      <c r="AP83" s="48">
        <v>206626300</v>
      </c>
      <c r="AQ83" s="48">
        <v>218873100</v>
      </c>
      <c r="AR83" s="48">
        <v>220140500</v>
      </c>
      <c r="AS83" s="48">
        <v>233271800</v>
      </c>
      <c r="AT83" s="48">
        <v>240970900</v>
      </c>
      <c r="AU83" s="48">
        <v>242517200</v>
      </c>
      <c r="AV83" s="48">
        <v>245432900</v>
      </c>
      <c r="AW83" s="48">
        <v>240236000</v>
      </c>
      <c r="AX83" s="48">
        <v>250281900</v>
      </c>
      <c r="AY83" s="48">
        <v>253541900</v>
      </c>
      <c r="AZ83" s="48">
        <v>256787199.99999997</v>
      </c>
      <c r="BA83" s="48">
        <v>263145100</v>
      </c>
      <c r="BB83" s="48">
        <v>280284600</v>
      </c>
      <c r="BC83" s="48">
        <v>296944100</v>
      </c>
      <c r="BD83" s="48">
        <v>311301600</v>
      </c>
      <c r="BE83" s="48">
        <v>327248700</v>
      </c>
      <c r="BF83" s="48">
        <v>317214400</v>
      </c>
      <c r="BG83" s="48">
        <v>319271200</v>
      </c>
      <c r="BH83" s="48">
        <v>316489900</v>
      </c>
      <c r="BI83" s="48">
        <v>332265200</v>
      </c>
      <c r="BJ83" s="48">
        <v>366666800</v>
      </c>
      <c r="BK83" s="48">
        <v>401932300</v>
      </c>
      <c r="BL83" s="48">
        <v>408060600</v>
      </c>
      <c r="BM83" s="53">
        <f t="shared" si="3"/>
        <v>400348254.65999997</v>
      </c>
      <c r="BO83" s="53"/>
      <c r="BP83" s="62">
        <f t="shared" si="4"/>
        <v>0</v>
      </c>
      <c r="BQ83" s="48" t="str">
        <f>VLOOKUP(B83,Classif!C:E,3,0)</f>
        <v>LMC</v>
      </c>
      <c r="BR83" s="48" t="str">
        <f t="shared" si="5"/>
        <v>Micronesia, Fed. Sts.</v>
      </c>
    </row>
    <row r="84" spans="1:70" x14ac:dyDescent="0.25">
      <c r="A84" s="48" t="s">
        <v>101</v>
      </c>
      <c r="B84" s="48" t="s">
        <v>463</v>
      </c>
      <c r="C84" s="48" t="s">
        <v>737</v>
      </c>
      <c r="D84" s="48" t="s">
        <v>736</v>
      </c>
      <c r="E84" s="48">
        <v>141468978.37681097</v>
      </c>
      <c r="F84" s="48">
        <v>167637908.48980328</v>
      </c>
      <c r="G84" s="48">
        <v>182796536.49991694</v>
      </c>
      <c r="H84" s="48">
        <v>154480244.24682802</v>
      </c>
      <c r="I84" s="48">
        <v>215679855.27255332</v>
      </c>
      <c r="J84" s="48">
        <v>226474285.58711562</v>
      </c>
      <c r="K84" s="48">
        <v>245849781.71594253</v>
      </c>
      <c r="L84" s="48">
        <v>271543680.27926451</v>
      </c>
      <c r="M84" s="48">
        <v>294468564.53431064</v>
      </c>
      <c r="N84" s="48">
        <v>318124701.04899293</v>
      </c>
      <c r="O84" s="48">
        <v>323802475.48102939</v>
      </c>
      <c r="P84" s="48">
        <v>381687073.05860245</v>
      </c>
      <c r="Q84" s="48">
        <v>430508357.72399998</v>
      </c>
      <c r="R84" s="48">
        <v>722780701.12333834</v>
      </c>
      <c r="S84" s="48">
        <v>1544216003.9842479</v>
      </c>
      <c r="T84" s="48">
        <v>2157592936.6073127</v>
      </c>
      <c r="U84" s="48">
        <v>3009409970.9046283</v>
      </c>
      <c r="V84" s="48">
        <v>2809349074.1771088</v>
      </c>
      <c r="W84" s="48">
        <v>2389479269.1883202</v>
      </c>
      <c r="X84" s="48">
        <v>3030251116.3596597</v>
      </c>
      <c r="Y84" s="48">
        <v>4279637933.851357</v>
      </c>
      <c r="Z84" s="48">
        <v>3862269126.926806</v>
      </c>
      <c r="AA84" s="48">
        <v>3618007844.4490843</v>
      </c>
      <c r="AB84" s="48">
        <v>3391275731.3185859</v>
      </c>
      <c r="AC84" s="48">
        <v>3561451562.2357564</v>
      </c>
      <c r="AD84" s="48">
        <v>3339914759.372745</v>
      </c>
      <c r="AE84" s="48">
        <v>3403638193.5790529</v>
      </c>
      <c r="AF84" s="48">
        <v>3281797038.6656594</v>
      </c>
      <c r="AG84" s="48">
        <v>3834503378.3549709</v>
      </c>
      <c r="AH84" s="48">
        <v>4186411457.4569421</v>
      </c>
      <c r="AI84" s="48">
        <v>5952293765.8446846</v>
      </c>
      <c r="AJ84" s="48">
        <v>5402919956.9383097</v>
      </c>
      <c r="AK84" s="48">
        <v>5592390848.526475</v>
      </c>
      <c r="AL84" s="48">
        <v>4378645081.0176907</v>
      </c>
      <c r="AM84" s="48">
        <v>4190819314.029582</v>
      </c>
      <c r="AN84" s="48">
        <v>4958845906.3476915</v>
      </c>
      <c r="AO84" s="48">
        <v>5694040336.8257093</v>
      </c>
      <c r="AP84" s="48">
        <v>5326816858.995863</v>
      </c>
      <c r="AQ84" s="48">
        <v>4483417119.8392811</v>
      </c>
      <c r="AR84" s="48">
        <v>4662992036.2072964</v>
      </c>
      <c r="AS84" s="48">
        <v>5080483463.999279</v>
      </c>
      <c r="AT84" s="48">
        <v>5023265365.2516937</v>
      </c>
      <c r="AU84" s="48">
        <v>5335451307.543232</v>
      </c>
      <c r="AV84" s="48">
        <v>6511903657.440093</v>
      </c>
      <c r="AW84" s="48">
        <v>7770219479.7264757</v>
      </c>
      <c r="AX84" s="48">
        <v>9582783318.3880978</v>
      </c>
      <c r="AY84" s="48">
        <v>10327598800.671329</v>
      </c>
      <c r="AZ84" s="48">
        <v>12455410055.748268</v>
      </c>
      <c r="BA84" s="48">
        <v>15571349775.784754</v>
      </c>
      <c r="BB84" s="48">
        <v>12113699660.679907</v>
      </c>
      <c r="BC84" s="48">
        <v>14372591916.479231</v>
      </c>
      <c r="BD84" s="48">
        <v>18210308748.291241</v>
      </c>
      <c r="BE84" s="48">
        <v>17170465294.033195</v>
      </c>
      <c r="BF84" s="48">
        <v>17595745653.367607</v>
      </c>
      <c r="BG84" s="48">
        <v>18203968001.890808</v>
      </c>
      <c r="BH84" s="48">
        <v>14383107714.038813</v>
      </c>
      <c r="BI84" s="48">
        <v>14023890620.338385</v>
      </c>
      <c r="BJ84" s="48">
        <v>14929488770.731483</v>
      </c>
      <c r="BK84" s="48">
        <v>16862282413.877844</v>
      </c>
      <c r="BL84" s="48">
        <v>16874450215.135065</v>
      </c>
      <c r="BM84" s="53">
        <f t="shared" si="3"/>
        <v>15593181270.913469</v>
      </c>
      <c r="BO84" s="53">
        <v>15593181270.913469</v>
      </c>
      <c r="BP84" s="62">
        <f t="shared" si="4"/>
        <v>15593.18127091347</v>
      </c>
      <c r="BQ84" s="48" t="str">
        <f>VLOOKUP(B84,Classif!C:E,3,0)</f>
        <v>UMC</v>
      </c>
      <c r="BR84" s="48" t="str">
        <f t="shared" si="5"/>
        <v>Gabon</v>
      </c>
    </row>
    <row r="85" spans="1:70" x14ac:dyDescent="0.25">
      <c r="A85" s="48" t="s">
        <v>270</v>
      </c>
      <c r="B85" s="48" t="s">
        <v>462</v>
      </c>
      <c r="C85" s="48" t="s">
        <v>737</v>
      </c>
      <c r="D85" s="48" t="s">
        <v>736</v>
      </c>
      <c r="E85" s="48">
        <v>73233967692.102814</v>
      </c>
      <c r="F85" s="48">
        <v>77741965703.354416</v>
      </c>
      <c r="G85" s="48">
        <v>81247564156.8246</v>
      </c>
      <c r="H85" s="48">
        <v>86561961812.324936</v>
      </c>
      <c r="I85" s="48">
        <v>94407558351.16156</v>
      </c>
      <c r="J85" s="48">
        <v>101824755078.99106</v>
      </c>
      <c r="K85" s="48">
        <v>108572752102.04469</v>
      </c>
      <c r="L85" s="48">
        <v>113116888210.78702</v>
      </c>
      <c r="M85" s="48">
        <v>107759910067.88947</v>
      </c>
      <c r="N85" s="48">
        <v>116464702803.21764</v>
      </c>
      <c r="O85" s="48">
        <v>130671946244.30045</v>
      </c>
      <c r="P85" s="48">
        <v>148113896325.13995</v>
      </c>
      <c r="Q85" s="48">
        <v>169965034965.03497</v>
      </c>
      <c r="R85" s="48">
        <v>192537971582.55756</v>
      </c>
      <c r="S85" s="48">
        <v>206131369798.97147</v>
      </c>
      <c r="T85" s="48">
        <v>241756637168.14157</v>
      </c>
      <c r="U85" s="48">
        <v>232614555256.0647</v>
      </c>
      <c r="V85" s="48">
        <v>263066457352.17163</v>
      </c>
      <c r="W85" s="48">
        <v>335883029721.95593</v>
      </c>
      <c r="X85" s="48">
        <v>438994070309.19104</v>
      </c>
      <c r="Y85" s="48">
        <v>564947710899.37256</v>
      </c>
      <c r="Z85" s="48">
        <v>540765675241.15759</v>
      </c>
      <c r="AA85" s="48">
        <v>515048916841.36963</v>
      </c>
      <c r="AB85" s="48">
        <v>489618008185.53894</v>
      </c>
      <c r="AC85" s="48">
        <v>461487097632.349</v>
      </c>
      <c r="AD85" s="48">
        <v>489285164271.04724</v>
      </c>
      <c r="AE85" s="48">
        <v>601452653180.88538</v>
      </c>
      <c r="AF85" s="48">
        <v>745162608269.32507</v>
      </c>
      <c r="AG85" s="48">
        <v>910122732123.79932</v>
      </c>
      <c r="AH85" s="48">
        <v>926884816753.92676</v>
      </c>
      <c r="AI85" s="48">
        <v>1093169389204.5454</v>
      </c>
      <c r="AJ85" s="48">
        <v>1142797178130.5115</v>
      </c>
      <c r="AK85" s="48">
        <v>1179659529659.5298</v>
      </c>
      <c r="AL85" s="48">
        <v>1061388722255.549</v>
      </c>
      <c r="AM85" s="48">
        <v>1140489745944.2915</v>
      </c>
      <c r="AN85" s="48">
        <v>1341614328546.6309</v>
      </c>
      <c r="AO85" s="48">
        <v>1415390015600.624</v>
      </c>
      <c r="AP85" s="48">
        <v>1558202357563.8506</v>
      </c>
      <c r="AQ85" s="48">
        <v>1651618085458.7612</v>
      </c>
      <c r="AR85" s="48">
        <v>1682174405436.0137</v>
      </c>
      <c r="AS85" s="48">
        <v>1658193372673.6267</v>
      </c>
      <c r="AT85" s="48">
        <v>1638656974233.4822</v>
      </c>
      <c r="AU85" s="48">
        <v>1780082434052.7578</v>
      </c>
      <c r="AV85" s="48">
        <v>2050919183673.4692</v>
      </c>
      <c r="AW85" s="48">
        <v>2412045038447.4551</v>
      </c>
      <c r="AX85" s="48">
        <v>2532796363636.3633</v>
      </c>
      <c r="AY85" s="48">
        <v>2706014719411.2236</v>
      </c>
      <c r="AZ85" s="48">
        <v>3093407362945.1777</v>
      </c>
      <c r="BA85" s="48">
        <v>2921431985294.1177</v>
      </c>
      <c r="BB85" s="48">
        <v>2412389780339.6167</v>
      </c>
      <c r="BC85" s="48">
        <v>2481579504997.8086</v>
      </c>
      <c r="BD85" s="48">
        <v>2659882040934.5127</v>
      </c>
      <c r="BE85" s="48">
        <v>2704017284861.9146</v>
      </c>
      <c r="BF85" s="48">
        <v>2783251090198.9497</v>
      </c>
      <c r="BG85" s="48">
        <v>3065521109394.938</v>
      </c>
      <c r="BH85" s="48">
        <v>2932784751846.2695</v>
      </c>
      <c r="BI85" s="48">
        <v>2693247611031.814</v>
      </c>
      <c r="BJ85" s="48">
        <v>2662484018735.8237</v>
      </c>
      <c r="BK85" s="48">
        <v>2857316524862.6064</v>
      </c>
      <c r="BL85" s="48">
        <v>2830813507746.8687</v>
      </c>
      <c r="BM85" s="53">
        <f t="shared" si="3"/>
        <v>2707743777173.9102</v>
      </c>
      <c r="BO85" s="53">
        <v>2707743777173.9102</v>
      </c>
      <c r="BP85" s="62">
        <f t="shared" si="4"/>
        <v>2707743.7771739103</v>
      </c>
      <c r="BQ85" s="48" t="str">
        <f>VLOOKUP(B85,Classif!C:E,3,0)</f>
        <v>HIC</v>
      </c>
      <c r="BR85" s="48" t="str">
        <f t="shared" si="5"/>
        <v>United Kingdom</v>
      </c>
    </row>
    <row r="86" spans="1:70" x14ac:dyDescent="0.25">
      <c r="A86" s="48" t="s">
        <v>139</v>
      </c>
      <c r="B86" s="48" t="s">
        <v>461</v>
      </c>
      <c r="C86" s="48" t="s">
        <v>737</v>
      </c>
      <c r="D86" s="48" t="s">
        <v>736</v>
      </c>
      <c r="AI86" s="48">
        <v>7753540783.6245213</v>
      </c>
      <c r="AL86" s="48">
        <v>2688016393.4426227</v>
      </c>
      <c r="AM86" s="48">
        <v>2514070771.8027306</v>
      </c>
      <c r="AN86" s="48">
        <v>2693768412.8917928</v>
      </c>
      <c r="AO86" s="48">
        <v>3095047603.8083048</v>
      </c>
      <c r="AP86" s="48">
        <v>3510520231.2138724</v>
      </c>
      <c r="AQ86" s="48">
        <v>3613541516.7650023</v>
      </c>
      <c r="AR86" s="48">
        <v>2800049394.912324</v>
      </c>
      <c r="AS86" s="48">
        <v>3057475335.1884646</v>
      </c>
      <c r="AT86" s="48">
        <v>3219488663.7723107</v>
      </c>
      <c r="AU86" s="48">
        <v>3395728013.845243</v>
      </c>
      <c r="AV86" s="48">
        <v>3991284895.3721395</v>
      </c>
      <c r="AW86" s="48">
        <v>5125365191.9866438</v>
      </c>
      <c r="AX86" s="48">
        <v>6410823633.254262</v>
      </c>
      <c r="AY86" s="48">
        <v>7745394293.4172096</v>
      </c>
      <c r="AZ86" s="48">
        <v>10172882370.547739</v>
      </c>
      <c r="BA86" s="48">
        <v>12795076469.009928</v>
      </c>
      <c r="BB86" s="48">
        <v>10766836276.563902</v>
      </c>
      <c r="BC86" s="48">
        <v>12243505582.674072</v>
      </c>
      <c r="BD86" s="48">
        <v>15107441446.783278</v>
      </c>
      <c r="BE86" s="48">
        <v>16488403076.364077</v>
      </c>
      <c r="BF86" s="48">
        <v>17189551520.981125</v>
      </c>
      <c r="BG86" s="48">
        <v>17627003454.720509</v>
      </c>
      <c r="BH86" s="48">
        <v>14953950557.44062</v>
      </c>
      <c r="BI86" s="48">
        <v>15141758566.78075</v>
      </c>
      <c r="BJ86" s="48">
        <v>16242916915.720263</v>
      </c>
      <c r="BK86" s="48">
        <v>17599700090.762005</v>
      </c>
      <c r="BL86" s="48">
        <v>17477255562.258259</v>
      </c>
      <c r="BM86" s="53">
        <f t="shared" si="3"/>
        <v>15891688903.184303</v>
      </c>
      <c r="BO86" s="53">
        <v>15891688903.184303</v>
      </c>
      <c r="BP86" s="62">
        <f t="shared" si="4"/>
        <v>15891.688903184304</v>
      </c>
      <c r="BQ86" s="48" t="str">
        <f>VLOOKUP(B86,Classif!C:E,3,0)</f>
        <v>UMC</v>
      </c>
      <c r="BR86" s="48" t="str">
        <f t="shared" si="5"/>
        <v>Georgia</v>
      </c>
    </row>
    <row r="87" spans="1:70" x14ac:dyDescent="0.25">
      <c r="A87" s="48" t="s">
        <v>115</v>
      </c>
      <c r="B87" s="48" t="s">
        <v>460</v>
      </c>
      <c r="C87" s="48" t="s">
        <v>737</v>
      </c>
      <c r="D87" s="48" t="s">
        <v>736</v>
      </c>
      <c r="E87" s="48">
        <v>1217230038.2678075</v>
      </c>
      <c r="F87" s="48">
        <v>1302674264.1991496</v>
      </c>
      <c r="G87" s="48">
        <v>1382515590.0694201</v>
      </c>
      <c r="H87" s="48">
        <v>1540797516.794693</v>
      </c>
      <c r="I87" s="48">
        <v>1731296118.8711278</v>
      </c>
      <c r="J87" s="48">
        <v>2053462872.3827455</v>
      </c>
      <c r="K87" s="48">
        <v>2126300573.1766763</v>
      </c>
      <c r="L87" s="48">
        <v>1747187539.2071671</v>
      </c>
      <c r="M87" s="48">
        <v>1666910166.2889972</v>
      </c>
      <c r="N87" s="48">
        <v>1962051319.261343</v>
      </c>
      <c r="O87" s="48">
        <v>2215029450.380497</v>
      </c>
      <c r="P87" s="48">
        <v>2417107708.2531657</v>
      </c>
      <c r="Q87" s="48">
        <v>2112292944.6414168</v>
      </c>
      <c r="R87" s="48">
        <v>2465492957.7464786</v>
      </c>
      <c r="S87" s="48">
        <v>2894409937.8881984</v>
      </c>
      <c r="T87" s="48">
        <v>2810106382.9787235</v>
      </c>
      <c r="U87" s="48">
        <v>2765254237.2881355</v>
      </c>
      <c r="V87" s="48">
        <v>3189428571.4285712</v>
      </c>
      <c r="W87" s="48">
        <v>3662478184.9912739</v>
      </c>
      <c r="X87" s="48">
        <v>4020227920.2279201</v>
      </c>
      <c r="Y87" s="48">
        <v>4445228215.7676344</v>
      </c>
      <c r="Z87" s="48">
        <v>4222441614.9743247</v>
      </c>
      <c r="AA87" s="48">
        <v>4035994397.7591038</v>
      </c>
      <c r="AB87" s="48">
        <v>4057275042.8290339</v>
      </c>
      <c r="AC87" s="48">
        <v>4412279843.4442272</v>
      </c>
      <c r="AD87" s="48">
        <v>4504342149.4347095</v>
      </c>
      <c r="AE87" s="48">
        <v>5727602644.7147226</v>
      </c>
      <c r="AF87" s="48">
        <v>5074829931.9727888</v>
      </c>
      <c r="AG87" s="48">
        <v>5197840979.1341648</v>
      </c>
      <c r="AH87" s="48">
        <v>5251764264.2680206</v>
      </c>
      <c r="AI87" s="48">
        <v>5889174825.4870014</v>
      </c>
      <c r="AJ87" s="48">
        <v>6596546195.652174</v>
      </c>
      <c r="AK87" s="48">
        <v>6413901601.8306637</v>
      </c>
      <c r="AL87" s="48">
        <v>5966255778.1201849</v>
      </c>
      <c r="AM87" s="48">
        <v>5444560669.4560671</v>
      </c>
      <c r="AN87" s="48">
        <v>6465137614.6788988</v>
      </c>
      <c r="AO87" s="48">
        <v>6934984709.4801216</v>
      </c>
      <c r="AP87" s="48">
        <v>6891308593.75</v>
      </c>
      <c r="AQ87" s="48">
        <v>7480968858.1314878</v>
      </c>
      <c r="AR87" s="48">
        <v>7719354838.7096777</v>
      </c>
      <c r="AS87" s="48">
        <v>4983024408.148284</v>
      </c>
      <c r="AT87" s="48">
        <v>5314909953.9299173</v>
      </c>
      <c r="AU87" s="48">
        <v>6166330136.2948008</v>
      </c>
      <c r="AV87" s="48">
        <v>7632406552.8380251</v>
      </c>
      <c r="AW87" s="48">
        <v>8881368538.0767097</v>
      </c>
      <c r="AX87" s="48">
        <v>10744675209.898365</v>
      </c>
      <c r="AY87" s="48">
        <v>20440893017.156593</v>
      </c>
      <c r="AZ87" s="48">
        <v>24827844949.60326</v>
      </c>
      <c r="BA87" s="48">
        <v>28678701891.095695</v>
      </c>
      <c r="BB87" s="48">
        <v>26048108185.053379</v>
      </c>
      <c r="BC87" s="48">
        <v>32197272797.202797</v>
      </c>
      <c r="BD87" s="48">
        <v>39337314809.943443</v>
      </c>
      <c r="BE87" s="48">
        <v>41270954737.24588</v>
      </c>
      <c r="BF87" s="48">
        <v>62823043699.218727</v>
      </c>
      <c r="BG87" s="48">
        <v>51717482623.913216</v>
      </c>
      <c r="BH87" s="48">
        <v>47498906691.61821</v>
      </c>
      <c r="BI87" s="48">
        <v>54499451834.106094</v>
      </c>
      <c r="BJ87" s="48">
        <v>58845211998.345474</v>
      </c>
      <c r="BK87" s="48">
        <v>65315955122.807663</v>
      </c>
      <c r="BL87" s="48">
        <v>67234292582.760582</v>
      </c>
      <c r="BM87" s="53">
        <f t="shared" si="3"/>
        <v>72354428864.903229</v>
      </c>
      <c r="BO87" s="53">
        <v>72354428864.903229</v>
      </c>
      <c r="BP87" s="62">
        <f t="shared" si="4"/>
        <v>72354.428864903224</v>
      </c>
      <c r="BQ87" s="48" t="str">
        <f>VLOOKUP(B87,Classif!C:E,3,0)</f>
        <v>LMC</v>
      </c>
      <c r="BR87" s="48" t="str">
        <f t="shared" si="5"/>
        <v>Ghana</v>
      </c>
    </row>
    <row r="88" spans="1:70" x14ac:dyDescent="0.25">
      <c r="A88" s="48" t="s">
        <v>592</v>
      </c>
      <c r="B88" s="48" t="s">
        <v>593</v>
      </c>
      <c r="C88" s="48" t="s">
        <v>737</v>
      </c>
      <c r="D88" s="48" t="s">
        <v>736</v>
      </c>
      <c r="BM88" s="53">
        <f t="shared" si="3"/>
        <v>0</v>
      </c>
      <c r="BO88" s="53"/>
      <c r="BP88" s="62">
        <f t="shared" si="4"/>
        <v>0</v>
      </c>
      <c r="BQ88" s="48" t="str">
        <f>VLOOKUP(B88,Classif!C:E,3,0)</f>
        <v>HIC</v>
      </c>
      <c r="BR88" s="48" t="str">
        <f t="shared" si="5"/>
        <v>Gibraltar</v>
      </c>
    </row>
    <row r="89" spans="1:70" x14ac:dyDescent="0.25">
      <c r="A89" s="48" t="s">
        <v>116</v>
      </c>
      <c r="B89" s="48" t="s">
        <v>459</v>
      </c>
      <c r="C89" s="48" t="s">
        <v>737</v>
      </c>
      <c r="D89" s="48" t="s">
        <v>736</v>
      </c>
      <c r="AE89" s="48">
        <v>1995186720.7473328</v>
      </c>
      <c r="AF89" s="48">
        <v>2041538039.5772669</v>
      </c>
      <c r="AG89" s="48">
        <v>2384295982.3843298</v>
      </c>
      <c r="AH89" s="48">
        <v>2432029433.8267932</v>
      </c>
      <c r="AI89" s="48">
        <v>2666750685.8494983</v>
      </c>
      <c r="AJ89" s="48">
        <v>3015058138.9256148</v>
      </c>
      <c r="AK89" s="48">
        <v>3284620543.2298155</v>
      </c>
      <c r="AL89" s="48">
        <v>3279096606.2135844</v>
      </c>
      <c r="AM89" s="48">
        <v>3383092827.5866022</v>
      </c>
      <c r="AN89" s="48">
        <v>3693710532.9119139</v>
      </c>
      <c r="AO89" s="48">
        <v>3868968301.9185138</v>
      </c>
      <c r="AP89" s="48">
        <v>3783700461.6435938</v>
      </c>
      <c r="AQ89" s="48">
        <v>3588375476.7624831</v>
      </c>
      <c r="AR89" s="48">
        <v>3461282543.1257706</v>
      </c>
      <c r="AS89" s="48">
        <v>2995361140.6321673</v>
      </c>
      <c r="AT89" s="48">
        <v>2829435956.5156293</v>
      </c>
      <c r="AU89" s="48">
        <v>2950198648.9519057</v>
      </c>
      <c r="AV89" s="48">
        <v>3446441698.0073819</v>
      </c>
      <c r="AW89" s="48">
        <v>3635458132.6531696</v>
      </c>
      <c r="AX89" s="48">
        <v>2937071767.2557559</v>
      </c>
      <c r="AY89" s="48">
        <v>4220019242.751833</v>
      </c>
      <c r="AZ89" s="48">
        <v>6281917655.892415</v>
      </c>
      <c r="BA89" s="48">
        <v>6964179193.8437624</v>
      </c>
      <c r="BB89" s="48">
        <v>6716904568.7576923</v>
      </c>
      <c r="BC89" s="48">
        <v>6853467857.6195974</v>
      </c>
      <c r="BD89" s="48">
        <v>6785137172.7651691</v>
      </c>
      <c r="BE89" s="48">
        <v>7638045254.4307203</v>
      </c>
      <c r="BF89" s="48">
        <v>8376613843.2747536</v>
      </c>
      <c r="BG89" s="48">
        <v>8778473614.5497131</v>
      </c>
      <c r="BH89" s="48">
        <v>8794202443.677536</v>
      </c>
      <c r="BI89" s="48">
        <v>8595955581.2126637</v>
      </c>
      <c r="BJ89" s="48">
        <v>10324668266.595018</v>
      </c>
      <c r="BK89" s="48">
        <v>11857030336.527449</v>
      </c>
      <c r="BL89" s="48">
        <v>13513809258.208292</v>
      </c>
      <c r="BM89" s="53">
        <f t="shared" si="3"/>
        <v>15681050917.1588</v>
      </c>
      <c r="BO89" s="53">
        <v>15681050917.1588</v>
      </c>
      <c r="BP89" s="62">
        <f t="shared" si="4"/>
        <v>15681.0509171588</v>
      </c>
      <c r="BQ89" s="48" t="str">
        <f>VLOOKUP(B89,Classif!C:E,3,0)</f>
        <v>LIC</v>
      </c>
      <c r="BR89" s="48" t="str">
        <f t="shared" si="5"/>
        <v>Guinea</v>
      </c>
    </row>
    <row r="90" spans="1:70" x14ac:dyDescent="0.25">
      <c r="A90" s="48" t="s">
        <v>594</v>
      </c>
      <c r="B90" s="48" t="s">
        <v>457</v>
      </c>
      <c r="C90" s="48" t="s">
        <v>737</v>
      </c>
      <c r="D90" s="48" t="s">
        <v>736</v>
      </c>
      <c r="K90" s="48">
        <v>44212353.698829591</v>
      </c>
      <c r="L90" s="48">
        <v>46695363.155887321</v>
      </c>
      <c r="M90" s="48">
        <v>41160658.570537128</v>
      </c>
      <c r="N90" s="48">
        <v>45168722.699563198</v>
      </c>
      <c r="O90" s="48">
        <v>52296836.749387994</v>
      </c>
      <c r="P90" s="48">
        <v>55728608.974982962</v>
      </c>
      <c r="Q90" s="48">
        <v>59161544.995752759</v>
      </c>
      <c r="R90" s="48">
        <v>75187969.924812034</v>
      </c>
      <c r="S90" s="48">
        <v>95797533.461920619</v>
      </c>
      <c r="T90" s="48">
        <v>115182522.1238938</v>
      </c>
      <c r="U90" s="48">
        <v>112189468.48182595</v>
      </c>
      <c r="V90" s="48">
        <v>138094243.34932402</v>
      </c>
      <c r="W90" s="48">
        <v>171836793.40269452</v>
      </c>
      <c r="X90" s="48">
        <v>207114382.54607072</v>
      </c>
      <c r="Y90" s="48">
        <v>241080708.89018011</v>
      </c>
      <c r="Z90" s="48">
        <v>218764445.78434327</v>
      </c>
      <c r="AA90" s="48">
        <v>216051495.95981658</v>
      </c>
      <c r="AB90" s="48">
        <v>213446562.57106042</v>
      </c>
      <c r="AC90" s="48">
        <v>177338801.93074971</v>
      </c>
      <c r="AD90" s="48">
        <v>225724851.69110662</v>
      </c>
      <c r="AE90" s="48">
        <v>185646209.38628158</v>
      </c>
      <c r="AF90" s="48">
        <v>220626484.2248106</v>
      </c>
      <c r="AG90" s="48">
        <v>266673126.22980145</v>
      </c>
      <c r="AH90" s="48">
        <v>284119692.49432987</v>
      </c>
      <c r="AI90" s="48">
        <v>317083373.52455896</v>
      </c>
      <c r="AJ90" s="48">
        <v>690314321.37499857</v>
      </c>
      <c r="AK90" s="48">
        <v>714255460.50338936</v>
      </c>
      <c r="AL90" s="48">
        <v>755042548.0558238</v>
      </c>
      <c r="AM90" s="48">
        <v>746491692.58385694</v>
      </c>
      <c r="AN90" s="48">
        <v>785996982.49216807</v>
      </c>
      <c r="AO90" s="48">
        <v>848237108.56162977</v>
      </c>
      <c r="AP90" s="48">
        <v>803630742.53445995</v>
      </c>
      <c r="AQ90" s="48">
        <v>840285264.63154531</v>
      </c>
      <c r="AR90" s="48">
        <v>814723460.08372021</v>
      </c>
      <c r="AS90" s="48">
        <v>782915402.42109549</v>
      </c>
      <c r="AT90" s="48">
        <v>687408804.63052678</v>
      </c>
      <c r="AU90" s="48">
        <v>578236035.10427856</v>
      </c>
      <c r="AV90" s="48">
        <v>487038821.61195916</v>
      </c>
      <c r="AW90" s="48">
        <v>961900106.89275086</v>
      </c>
      <c r="AX90" s="48">
        <v>1027702254.3866403</v>
      </c>
      <c r="AY90" s="48">
        <v>1054113426.709471</v>
      </c>
      <c r="AZ90" s="48">
        <v>1279704744.8278079</v>
      </c>
      <c r="BA90" s="48">
        <v>1561763437.0324976</v>
      </c>
      <c r="BB90" s="48">
        <v>1450140385.9722867</v>
      </c>
      <c r="BC90" s="48">
        <v>1543292392.5460517</v>
      </c>
      <c r="BD90" s="48">
        <v>1409694553.9093392</v>
      </c>
      <c r="BE90" s="48">
        <v>1415006238.0950897</v>
      </c>
      <c r="BF90" s="48">
        <v>1375608956.1038556</v>
      </c>
      <c r="BG90" s="48">
        <v>1229460601.9217408</v>
      </c>
      <c r="BH90" s="48">
        <v>1378176868.315681</v>
      </c>
      <c r="BI90" s="48">
        <v>1484579844.3714335</v>
      </c>
      <c r="BJ90" s="48">
        <v>1504909753.2874622</v>
      </c>
      <c r="BK90" s="48">
        <v>1670670668.593905</v>
      </c>
      <c r="BL90" s="48">
        <v>1826073739.8252184</v>
      </c>
      <c r="BM90" s="53">
        <f t="shared" si="3"/>
        <v>1901930157.6452816</v>
      </c>
      <c r="BO90" s="53">
        <v>1901930157.6452816</v>
      </c>
      <c r="BP90" s="62">
        <f t="shared" si="4"/>
        <v>1901.9301576452815</v>
      </c>
      <c r="BQ90" s="48" t="str">
        <f>VLOOKUP(B90,Classif!C:E,3,0)</f>
        <v>LIC</v>
      </c>
      <c r="BR90" s="48" t="str">
        <f t="shared" si="5"/>
        <v>Gambia, The</v>
      </c>
    </row>
    <row r="91" spans="1:70" x14ac:dyDescent="0.25">
      <c r="A91" s="48" t="s">
        <v>117</v>
      </c>
      <c r="B91" s="48" t="s">
        <v>456</v>
      </c>
      <c r="C91" s="48" t="s">
        <v>737</v>
      </c>
      <c r="D91" s="48" t="s">
        <v>736</v>
      </c>
      <c r="O91" s="48">
        <v>78733594.841185197</v>
      </c>
      <c r="P91" s="48">
        <v>78540057.137247145</v>
      </c>
      <c r="Q91" s="48">
        <v>87702828.565164089</v>
      </c>
      <c r="R91" s="48">
        <v>89374237.288135603</v>
      </c>
      <c r="S91" s="48">
        <v>98775328.947368428</v>
      </c>
      <c r="T91" s="48">
        <v>108985740.155434</v>
      </c>
      <c r="U91" s="48">
        <v>112386489.00567651</v>
      </c>
      <c r="V91" s="48">
        <v>114971207.20538434</v>
      </c>
      <c r="W91" s="48">
        <v>122666858.78962538</v>
      </c>
      <c r="X91" s="48">
        <v>118537875.13304359</v>
      </c>
      <c r="Y91" s="48">
        <v>110653830.72270396</v>
      </c>
      <c r="Z91" s="48">
        <v>154731969.69696969</v>
      </c>
      <c r="AA91" s="48">
        <v>165523634.5037176</v>
      </c>
      <c r="AB91" s="48">
        <v>163577538.32631403</v>
      </c>
      <c r="AC91" s="48">
        <v>138478900.62860888</v>
      </c>
      <c r="AD91" s="48">
        <v>143856253.12724775</v>
      </c>
      <c r="AE91" s="48">
        <v>130225018.75115098</v>
      </c>
      <c r="AF91" s="48">
        <v>173836362.01067728</v>
      </c>
      <c r="AG91" s="48">
        <v>164458120.31417578</v>
      </c>
      <c r="AH91" s="48">
        <v>213143016.44331634</v>
      </c>
      <c r="AI91" s="48">
        <v>243961995.50978482</v>
      </c>
      <c r="AJ91" s="48">
        <v>257150374.06971148</v>
      </c>
      <c r="AK91" s="48">
        <v>226313443.74908602</v>
      </c>
      <c r="AL91" s="48">
        <v>236880821.65638769</v>
      </c>
      <c r="AM91" s="48">
        <v>235620043.50092721</v>
      </c>
      <c r="AN91" s="48">
        <v>253966922.27819756</v>
      </c>
      <c r="AO91" s="48">
        <v>270419779.41810745</v>
      </c>
      <c r="AP91" s="48">
        <v>268550998.21919739</v>
      </c>
      <c r="AQ91" s="48">
        <v>206457544.49770302</v>
      </c>
      <c r="AR91" s="48">
        <v>224446663.80054802</v>
      </c>
      <c r="AS91" s="48">
        <v>371095510.04776067</v>
      </c>
      <c r="AT91" s="48">
        <v>392621385.89457613</v>
      </c>
      <c r="AU91" s="48">
        <v>417806667.07797974</v>
      </c>
      <c r="AV91" s="48">
        <v>477458598.71073747</v>
      </c>
      <c r="AW91" s="48">
        <v>532062927.38243788</v>
      </c>
      <c r="AX91" s="48">
        <v>587029054.44465172</v>
      </c>
      <c r="AY91" s="48">
        <v>592365688.05204034</v>
      </c>
      <c r="AZ91" s="48">
        <v>696910810.91866291</v>
      </c>
      <c r="BA91" s="48">
        <v>868154708.52017939</v>
      </c>
      <c r="BB91" s="48">
        <v>830126469.98660827</v>
      </c>
      <c r="BC91" s="48">
        <v>849878424.22598636</v>
      </c>
      <c r="BD91" s="48">
        <v>1099818651.9811411</v>
      </c>
      <c r="BE91" s="48">
        <v>989271229.63716245</v>
      </c>
      <c r="BF91" s="48">
        <v>1046087417.9691581</v>
      </c>
      <c r="BG91" s="48">
        <v>1054915645.1965369</v>
      </c>
      <c r="BH91" s="48">
        <v>1048229629.4203922</v>
      </c>
      <c r="BI91" s="48">
        <v>1179004941.2290401</v>
      </c>
      <c r="BJ91" s="48">
        <v>1350177127.552304</v>
      </c>
      <c r="BK91" s="48">
        <v>1504630120.9927509</v>
      </c>
      <c r="BL91" s="48">
        <v>1439638443.3813329</v>
      </c>
      <c r="BM91" s="53">
        <f t="shared" si="3"/>
        <v>1431758242.9037538</v>
      </c>
      <c r="BO91" s="53">
        <v>1431758242.9037538</v>
      </c>
      <c r="BP91" s="62">
        <f t="shared" si="4"/>
        <v>1431.7582429037539</v>
      </c>
      <c r="BQ91" s="48" t="str">
        <f>VLOOKUP(B91,Classif!C:E,3,0)</f>
        <v>LIC</v>
      </c>
      <c r="BR91" s="48" t="str">
        <f t="shared" si="5"/>
        <v>Guinea-Bissau</v>
      </c>
    </row>
    <row r="92" spans="1:70" x14ac:dyDescent="0.25">
      <c r="A92" s="48" t="s">
        <v>100</v>
      </c>
      <c r="B92" s="48" t="s">
        <v>455</v>
      </c>
      <c r="C92" s="48" t="s">
        <v>737</v>
      </c>
      <c r="D92" s="48" t="s">
        <v>736</v>
      </c>
      <c r="G92" s="48">
        <v>9122751.4531834535</v>
      </c>
      <c r="H92" s="48">
        <v>10840095.12836493</v>
      </c>
      <c r="I92" s="48">
        <v>12712471.396021094</v>
      </c>
      <c r="J92" s="48">
        <v>64748333.333333336</v>
      </c>
      <c r="K92" s="48">
        <v>69110000.000000015</v>
      </c>
      <c r="L92" s="48">
        <v>72317446.932719275</v>
      </c>
      <c r="M92" s="48">
        <v>67514285.714285716</v>
      </c>
      <c r="N92" s="48">
        <v>67225714.285714284</v>
      </c>
      <c r="O92" s="48">
        <v>66331428.571428575</v>
      </c>
      <c r="P92" s="48">
        <v>64946954.756797999</v>
      </c>
      <c r="Q92" s="48">
        <v>65429198.238707967</v>
      </c>
      <c r="R92" s="48">
        <v>81203226.913834542</v>
      </c>
      <c r="S92" s="48">
        <v>94159862.707369089</v>
      </c>
      <c r="T92" s="48">
        <v>104295643.38843696</v>
      </c>
      <c r="U92" s="48">
        <v>103653049.93796989</v>
      </c>
      <c r="V92" s="48">
        <v>103987520.07582739</v>
      </c>
      <c r="Y92" s="48">
        <v>50642880.773750342</v>
      </c>
      <c r="Z92" s="48">
        <v>36731422.845691383</v>
      </c>
      <c r="AA92" s="48">
        <v>44294647.733478971</v>
      </c>
      <c r="AB92" s="48">
        <v>44442456.947639965</v>
      </c>
      <c r="AC92" s="48">
        <v>50320914.406568803</v>
      </c>
      <c r="AD92" s="48">
        <v>62118564.849542476</v>
      </c>
      <c r="AE92" s="48">
        <v>76407396.755296394</v>
      </c>
      <c r="AF92" s="48">
        <v>93345847.727032244</v>
      </c>
      <c r="AG92" s="48">
        <v>100534663.29492673</v>
      </c>
      <c r="AH92" s="48">
        <v>88265974.584360346</v>
      </c>
      <c r="AI92" s="48">
        <v>112119406.5483309</v>
      </c>
      <c r="AJ92" s="48">
        <v>110906032.07507509</v>
      </c>
      <c r="AK92" s="48">
        <v>134707184.35554105</v>
      </c>
      <c r="AL92" s="48">
        <v>136047896.15577763</v>
      </c>
      <c r="AM92" s="48">
        <v>100807001.81392556</v>
      </c>
      <c r="AN92" s="48">
        <v>141853368.25681502</v>
      </c>
      <c r="AO92" s="48">
        <v>232463036.4357591</v>
      </c>
      <c r="AP92" s="48">
        <v>442337849.4743771</v>
      </c>
      <c r="AQ92" s="48">
        <v>370687618.71732569</v>
      </c>
      <c r="AR92" s="48">
        <v>621117885.66850269</v>
      </c>
      <c r="AS92" s="48">
        <v>1045998496.4387157</v>
      </c>
      <c r="AT92" s="48">
        <v>1461139022.0295386</v>
      </c>
      <c r="AU92" s="48">
        <v>1806742742.2731116</v>
      </c>
      <c r="AV92" s="48">
        <v>2484745935.0932889</v>
      </c>
      <c r="AW92" s="48">
        <v>4410764338.667325</v>
      </c>
      <c r="AX92" s="48">
        <v>8217369092.6522379</v>
      </c>
      <c r="AY92" s="48">
        <v>10086528698.86043</v>
      </c>
      <c r="AZ92" s="48">
        <v>13071718758.737305</v>
      </c>
      <c r="BA92" s="48">
        <v>19749893536.320362</v>
      </c>
      <c r="BB92" s="48">
        <v>15027795173.218706</v>
      </c>
      <c r="BC92" s="48">
        <v>16314443428.940796</v>
      </c>
      <c r="BD92" s="48">
        <v>21357343681.896591</v>
      </c>
      <c r="BE92" s="48">
        <v>22388344123.991611</v>
      </c>
      <c r="BF92" s="48">
        <v>21948834290.353775</v>
      </c>
      <c r="BG92" s="48">
        <v>21765453087.479534</v>
      </c>
      <c r="BH92" s="48">
        <v>13185496881.405462</v>
      </c>
      <c r="BI92" s="48">
        <v>11240808846.692804</v>
      </c>
      <c r="BJ92" s="48">
        <v>12200913887.641876</v>
      </c>
      <c r="BK92" s="48">
        <v>13097012189.399487</v>
      </c>
      <c r="BL92" s="48">
        <v>11417278044.985857</v>
      </c>
      <c r="BM92" s="53">
        <f t="shared" si="3"/>
        <v>10021856754.494387</v>
      </c>
      <c r="BO92" s="53">
        <v>10021856754.494387</v>
      </c>
      <c r="BP92" s="62">
        <f t="shared" si="4"/>
        <v>10021.856754494387</v>
      </c>
      <c r="BQ92" s="48" t="str">
        <f>VLOOKUP(B92,Classif!C:E,3,0)</f>
        <v>UMC</v>
      </c>
      <c r="BR92" s="48" t="str">
        <f t="shared" si="5"/>
        <v>Equatorial Guinea</v>
      </c>
    </row>
    <row r="93" spans="1:70" x14ac:dyDescent="0.25">
      <c r="A93" s="48" t="s">
        <v>275</v>
      </c>
      <c r="B93" s="48" t="s">
        <v>454</v>
      </c>
      <c r="C93" s="48" t="s">
        <v>737</v>
      </c>
      <c r="D93" s="48" t="s">
        <v>736</v>
      </c>
      <c r="E93" s="48">
        <v>4335186016.8394222</v>
      </c>
      <c r="F93" s="48">
        <v>4961400439.3172178</v>
      </c>
      <c r="G93" s="48">
        <v>5213047711.4270449</v>
      </c>
      <c r="H93" s="48">
        <v>5895278024.092021</v>
      </c>
      <c r="I93" s="48">
        <v>6669673257.1182985</v>
      </c>
      <c r="J93" s="48">
        <v>7689154053.3586626</v>
      </c>
      <c r="K93" s="48">
        <v>8591517943.6012897</v>
      </c>
      <c r="L93" s="48">
        <v>9275600800.3564434</v>
      </c>
      <c r="M93" s="48">
        <v>10090675902.536438</v>
      </c>
      <c r="N93" s="48">
        <v>11615657031.238716</v>
      </c>
      <c r="O93" s="48">
        <v>13139863636.363638</v>
      </c>
      <c r="P93" s="48">
        <v>14591750000</v>
      </c>
      <c r="Q93" s="48">
        <v>16885511363.636364</v>
      </c>
      <c r="R93" s="48">
        <v>22347848101.265823</v>
      </c>
      <c r="S93" s="48">
        <v>25351306818.18182</v>
      </c>
      <c r="T93" s="48">
        <v>28525876726.886292</v>
      </c>
      <c r="U93" s="48">
        <v>31152835820.895523</v>
      </c>
      <c r="V93" s="48">
        <v>36176234967.622574</v>
      </c>
      <c r="W93" s="48">
        <v>44270204081.632652</v>
      </c>
      <c r="X93" s="48">
        <v>54481876724.931</v>
      </c>
      <c r="Y93" s="48">
        <v>56829664268.585136</v>
      </c>
      <c r="Z93" s="48">
        <v>52346506765.06765</v>
      </c>
      <c r="AA93" s="48">
        <v>54617989795.918365</v>
      </c>
      <c r="AB93" s="48">
        <v>49428873839.009285</v>
      </c>
      <c r="AC93" s="48">
        <v>48020024183.79686</v>
      </c>
      <c r="AD93" s="48">
        <v>47820851221.317543</v>
      </c>
      <c r="AE93" s="48">
        <v>56379593476.144112</v>
      </c>
      <c r="AF93" s="48">
        <v>65652750377.453453</v>
      </c>
      <c r="AG93" s="48">
        <v>76261277924.573624</v>
      </c>
      <c r="AH93" s="48">
        <v>79169043222.828369</v>
      </c>
      <c r="AI93" s="48">
        <v>97891092003.439377</v>
      </c>
      <c r="AJ93" s="48">
        <v>105143232379.88408</v>
      </c>
      <c r="AK93" s="48">
        <v>116224672863.78262</v>
      </c>
      <c r="AL93" s="48">
        <v>108809059155.76695</v>
      </c>
      <c r="AM93" s="48">
        <v>116601801966.29214</v>
      </c>
      <c r="AN93" s="48">
        <v>136878365936.1671</v>
      </c>
      <c r="AO93" s="48">
        <v>145861612400.90601</v>
      </c>
      <c r="AP93" s="48">
        <v>143157600149.75665</v>
      </c>
      <c r="AQ93" s="48">
        <v>144428172489.33472</v>
      </c>
      <c r="AR93" s="48">
        <v>142540728744.93927</v>
      </c>
      <c r="AS93" s="48">
        <v>130133845586.88042</v>
      </c>
      <c r="AT93" s="48">
        <v>136191353914.98882</v>
      </c>
      <c r="AU93" s="48">
        <v>153830946734.42499</v>
      </c>
      <c r="AV93" s="48">
        <v>201924269751.69299</v>
      </c>
      <c r="AW93" s="48">
        <v>240521261484.97641</v>
      </c>
      <c r="AX93" s="48">
        <v>247783002114.16489</v>
      </c>
      <c r="AY93" s="48">
        <v>273317736795.88507</v>
      </c>
      <c r="AZ93" s="48">
        <v>318497937311.79852</v>
      </c>
      <c r="BA93" s="48">
        <v>354460802695.18091</v>
      </c>
      <c r="BB93" s="48">
        <v>330000251458.73853</v>
      </c>
      <c r="BC93" s="48">
        <v>296835346570.2229</v>
      </c>
      <c r="BD93" s="48">
        <v>282625610892.47717</v>
      </c>
      <c r="BE93" s="48">
        <v>242053529231.14642</v>
      </c>
      <c r="BF93" s="48">
        <v>238484046041.17761</v>
      </c>
      <c r="BG93" s="48">
        <v>235295470067.17603</v>
      </c>
      <c r="BH93" s="48">
        <v>195317994377.19653</v>
      </c>
      <c r="BI93" s="48">
        <v>192732474229.21759</v>
      </c>
      <c r="BJ93" s="48">
        <v>199630819054.30161</v>
      </c>
      <c r="BK93" s="48">
        <v>212146107548.99612</v>
      </c>
      <c r="BL93" s="48">
        <v>205326724570.22711</v>
      </c>
      <c r="BM93" s="53">
        <f t="shared" si="3"/>
        <v>189410106620.01608</v>
      </c>
      <c r="BO93" s="53">
        <v>189410106620.01608</v>
      </c>
      <c r="BP93" s="62">
        <f t="shared" si="4"/>
        <v>189410.10662001607</v>
      </c>
      <c r="BQ93" s="48" t="str">
        <f>VLOOKUP(B93,Classif!C:E,3,0)</f>
        <v>HIC</v>
      </c>
      <c r="BR93" s="48" t="str">
        <f t="shared" si="5"/>
        <v>Greece</v>
      </c>
    </row>
    <row r="94" spans="1:70" x14ac:dyDescent="0.25">
      <c r="A94" s="48" t="s">
        <v>198</v>
      </c>
      <c r="B94" s="48" t="s">
        <v>520</v>
      </c>
      <c r="C94" s="48" t="s">
        <v>737</v>
      </c>
      <c r="D94" s="48" t="s">
        <v>736</v>
      </c>
      <c r="V94" s="48">
        <v>71494495.185185179</v>
      </c>
      <c r="W94" s="48">
        <v>88322386.296296284</v>
      </c>
      <c r="X94" s="48">
        <v>102244362.22222221</v>
      </c>
      <c r="Y94" s="48">
        <v>110900457.03703703</v>
      </c>
      <c r="Z94" s="48">
        <v>115651918.88888888</v>
      </c>
      <c r="AA94" s="48">
        <v>125435589.99999999</v>
      </c>
      <c r="AB94" s="48">
        <v>131803552.22222221</v>
      </c>
      <c r="AC94" s="48">
        <v>145533310.74074072</v>
      </c>
      <c r="AD94" s="48">
        <v>167728455.18518516</v>
      </c>
      <c r="AE94" s="48">
        <v>187589522.59259257</v>
      </c>
      <c r="AF94" s="48">
        <v>215009569.62962961</v>
      </c>
      <c r="AG94" s="48">
        <v>236357523.7037037</v>
      </c>
      <c r="AH94" s="48">
        <v>267327642.22222221</v>
      </c>
      <c r="AI94" s="48">
        <v>278098762.96296293</v>
      </c>
      <c r="AJ94" s="48">
        <v>300757888.8888889</v>
      </c>
      <c r="AK94" s="48">
        <v>310160444.44444442</v>
      </c>
      <c r="AL94" s="48">
        <v>309812185.18518519</v>
      </c>
      <c r="AM94" s="48">
        <v>325111814.81481481</v>
      </c>
      <c r="AN94" s="48">
        <v>342172518.51851851</v>
      </c>
      <c r="AO94" s="48">
        <v>366911444.44444442</v>
      </c>
      <c r="AP94" s="48">
        <v>392190592.5925926</v>
      </c>
      <c r="AQ94" s="48">
        <v>445903592.59259254</v>
      </c>
      <c r="AR94" s="48">
        <v>482009370.37037033</v>
      </c>
      <c r="AS94" s="48">
        <v>520044370.37037033</v>
      </c>
      <c r="AT94" s="48">
        <v>520444185.18518513</v>
      </c>
      <c r="AU94" s="48">
        <v>540336925.92592585</v>
      </c>
      <c r="AV94" s="48">
        <v>591018407.4074074</v>
      </c>
      <c r="AW94" s="48">
        <v>599118592.5925926</v>
      </c>
      <c r="AX94" s="48">
        <v>695555555.55555546</v>
      </c>
      <c r="AY94" s="48">
        <v>698700666.66666663</v>
      </c>
      <c r="AZ94" s="48">
        <v>758683592.5925926</v>
      </c>
      <c r="BA94" s="48">
        <v>825976037.03703701</v>
      </c>
      <c r="BB94" s="48">
        <v>771275555.55555546</v>
      </c>
      <c r="BC94" s="48">
        <v>771013259.25925922</v>
      </c>
      <c r="BD94" s="48">
        <v>778655925.92592585</v>
      </c>
      <c r="BE94" s="48">
        <v>799882259.25925922</v>
      </c>
      <c r="BF94" s="48">
        <v>842620111.11111104</v>
      </c>
      <c r="BG94" s="48">
        <v>911497407.4074074</v>
      </c>
      <c r="BH94" s="48">
        <v>997007925.92592585</v>
      </c>
      <c r="BI94" s="48">
        <v>1061631222.2222222</v>
      </c>
      <c r="BJ94" s="48">
        <v>1125685185.1851852</v>
      </c>
      <c r="BK94" s="48">
        <v>1168696296.2962961</v>
      </c>
      <c r="BL94" s="48">
        <v>1211403703.7037036</v>
      </c>
      <c r="BM94" s="53">
        <f t="shared" si="3"/>
        <v>1089203703.7037036</v>
      </c>
      <c r="BO94" s="53">
        <v>1089203703.7037036</v>
      </c>
      <c r="BP94" s="62">
        <f t="shared" si="4"/>
        <v>1089.2037037037037</v>
      </c>
      <c r="BQ94" s="48" t="str">
        <f>VLOOKUP(B94,Classif!C:E,3,0)</f>
        <v>UMC</v>
      </c>
      <c r="BR94" s="48" t="str">
        <f t="shared" si="5"/>
        <v>Grenada</v>
      </c>
    </row>
    <row r="95" spans="1:70" x14ac:dyDescent="0.25">
      <c r="A95" s="48" t="s">
        <v>590</v>
      </c>
      <c r="B95" s="48" t="s">
        <v>591</v>
      </c>
      <c r="C95" s="48" t="s">
        <v>737</v>
      </c>
      <c r="D95" s="48" t="s">
        <v>736</v>
      </c>
      <c r="O95" s="48">
        <v>69520026.666666672</v>
      </c>
      <c r="P95" s="48">
        <v>88570952.868852451</v>
      </c>
      <c r="Q95" s="48">
        <v>106101175.65797994</v>
      </c>
      <c r="R95" s="48">
        <v>140153748.24365649</v>
      </c>
      <c r="S95" s="48">
        <v>169918948.62918177</v>
      </c>
      <c r="T95" s="48">
        <v>211194305.70299855</v>
      </c>
      <c r="U95" s="48">
        <v>240780413.56492969</v>
      </c>
      <c r="V95" s="48">
        <v>282269373.00106609</v>
      </c>
      <c r="W95" s="48">
        <v>355989047.256374</v>
      </c>
      <c r="X95" s="48">
        <v>420642463.40999812</v>
      </c>
      <c r="Y95" s="48">
        <v>476055288.41888607</v>
      </c>
      <c r="Z95" s="48">
        <v>435746974.75924414</v>
      </c>
      <c r="AA95" s="48">
        <v>402405069.36776918</v>
      </c>
      <c r="AB95" s="48">
        <v>416183706.94368511</v>
      </c>
      <c r="AC95" s="48">
        <v>379371608.44292527</v>
      </c>
      <c r="AD95" s="48">
        <v>412876071.11849308</v>
      </c>
      <c r="AE95" s="48">
        <v>603015696.45284891</v>
      </c>
      <c r="AF95" s="48">
        <v>787392365.83190799</v>
      </c>
      <c r="AG95" s="48">
        <v>898611007.94770861</v>
      </c>
      <c r="AH95" s="48">
        <v>929796722.38789642</v>
      </c>
      <c r="AI95" s="48">
        <v>1018970364.8644282</v>
      </c>
      <c r="AJ95" s="48">
        <v>1016493394.8252951</v>
      </c>
      <c r="AK95" s="48">
        <v>1037921836.947698</v>
      </c>
      <c r="AL95" s="48">
        <v>927219728.86688566</v>
      </c>
      <c r="AM95" s="48">
        <v>1005879948.4325378</v>
      </c>
      <c r="AN95" s="48">
        <v>1208946165.9288876</v>
      </c>
      <c r="AO95" s="48">
        <v>1197509786.6763239</v>
      </c>
      <c r="AP95" s="48">
        <v>1072147778.030131</v>
      </c>
      <c r="AQ95" s="48">
        <v>1149862702.9608405</v>
      </c>
      <c r="AR95" s="48">
        <v>1131561595.137754</v>
      </c>
      <c r="AS95" s="48">
        <v>1068030829.7559105</v>
      </c>
      <c r="AT95" s="48">
        <v>1086172922.5741336</v>
      </c>
      <c r="AU95" s="48">
        <v>1169138789.3143501</v>
      </c>
      <c r="AV95" s="48">
        <v>1558753434.4308333</v>
      </c>
      <c r="AW95" s="48">
        <v>1822486688.5880723</v>
      </c>
      <c r="AX95" s="48">
        <v>1849805732.9620304</v>
      </c>
      <c r="AY95" s="48">
        <v>2013099482.074393</v>
      </c>
      <c r="AZ95" s="48">
        <v>2249811708.9479585</v>
      </c>
      <c r="BA95" s="48">
        <v>2499107510.6412196</v>
      </c>
      <c r="BB95" s="48">
        <v>2529948329.571527</v>
      </c>
      <c r="BC95" s="48">
        <v>2503156060.5252395</v>
      </c>
      <c r="BD95" s="48">
        <v>2684467375.7147913</v>
      </c>
      <c r="BE95" s="48">
        <v>2609667673.716012</v>
      </c>
      <c r="BF95" s="48">
        <v>2684952726.8842478</v>
      </c>
      <c r="BG95" s="48">
        <v>2842048997.7728286</v>
      </c>
      <c r="BH95" s="48">
        <v>2499115623.0027199</v>
      </c>
      <c r="BI95" s="48">
        <v>2707146783.1305614</v>
      </c>
      <c r="BJ95" s="48">
        <v>2826651925.669024</v>
      </c>
      <c r="BK95" s="48">
        <v>3051626389.6367149</v>
      </c>
      <c r="BM95" s="53">
        <f t="shared" si="3"/>
        <v>0</v>
      </c>
      <c r="BO95" s="53"/>
      <c r="BP95" s="62">
        <f t="shared" si="4"/>
        <v>0</v>
      </c>
      <c r="BQ95" s="48" t="str">
        <f>VLOOKUP(B95,Classif!C:E,3,0)</f>
        <v>HIC</v>
      </c>
      <c r="BR95" s="48" t="str">
        <f t="shared" si="5"/>
        <v>Greenland</v>
      </c>
    </row>
    <row r="96" spans="1:70" x14ac:dyDescent="0.25">
      <c r="A96" s="48" t="s">
        <v>212</v>
      </c>
      <c r="B96" s="48" t="s">
        <v>453</v>
      </c>
      <c r="C96" s="48" t="s">
        <v>737</v>
      </c>
      <c r="D96" s="48" t="s">
        <v>736</v>
      </c>
      <c r="E96" s="48">
        <v>1043599899.9999999</v>
      </c>
      <c r="F96" s="48">
        <v>1076699900</v>
      </c>
      <c r="G96" s="48">
        <v>1143600000</v>
      </c>
      <c r="H96" s="48">
        <v>1262800000</v>
      </c>
      <c r="I96" s="48">
        <v>1299099900</v>
      </c>
      <c r="J96" s="48">
        <v>1331399900</v>
      </c>
      <c r="K96" s="48">
        <v>1390700000</v>
      </c>
      <c r="L96" s="48">
        <v>1453500000</v>
      </c>
      <c r="M96" s="48">
        <v>1610500000</v>
      </c>
      <c r="N96" s="48">
        <v>1715399900</v>
      </c>
      <c r="O96" s="48">
        <v>1904000000</v>
      </c>
      <c r="P96" s="48">
        <v>1984800000</v>
      </c>
      <c r="Q96" s="48">
        <v>2101300000.0000002</v>
      </c>
      <c r="R96" s="48">
        <v>2569200100</v>
      </c>
      <c r="S96" s="48">
        <v>3161499900</v>
      </c>
      <c r="T96" s="48">
        <v>3645900000</v>
      </c>
      <c r="U96" s="48">
        <v>4365300200</v>
      </c>
      <c r="V96" s="48">
        <v>5480500200</v>
      </c>
      <c r="W96" s="48">
        <v>6070600200</v>
      </c>
      <c r="X96" s="48">
        <v>6902600200</v>
      </c>
      <c r="Y96" s="48">
        <v>7878700000</v>
      </c>
      <c r="Z96" s="48">
        <v>8607500300</v>
      </c>
      <c r="AA96" s="48">
        <v>8716999700</v>
      </c>
      <c r="AB96" s="48">
        <v>9050000400</v>
      </c>
      <c r="AC96" s="48">
        <v>9470000100</v>
      </c>
      <c r="AD96" s="48">
        <v>9721652086.956522</v>
      </c>
      <c r="AE96" s="48">
        <v>7231963515.9817352</v>
      </c>
      <c r="AF96" s="48">
        <v>7084399840</v>
      </c>
      <c r="AG96" s="48">
        <v>7841602824.4274807</v>
      </c>
      <c r="AH96" s="48">
        <v>8410724360.795455</v>
      </c>
      <c r="AI96" s="48">
        <v>7650125217.3525343</v>
      </c>
      <c r="AJ96" s="48">
        <v>9406097735.0911732</v>
      </c>
      <c r="AK96" s="48">
        <v>10440842165.319305</v>
      </c>
      <c r="AL96" s="48">
        <v>11399942453.064556</v>
      </c>
      <c r="AM96" s="48">
        <v>12983235568.229239</v>
      </c>
      <c r="AN96" s="48">
        <v>14655404433.277115</v>
      </c>
      <c r="AO96" s="48">
        <v>15674835615.313896</v>
      </c>
      <c r="AP96" s="48">
        <v>17790026221.613865</v>
      </c>
      <c r="AQ96" s="48">
        <v>19395491992.99387</v>
      </c>
      <c r="AR96" s="48">
        <v>18318412251.364197</v>
      </c>
      <c r="AS96" s="48">
        <v>19288827158.903545</v>
      </c>
      <c r="AT96" s="48">
        <v>18405203853.103607</v>
      </c>
      <c r="AU96" s="48">
        <v>20444205991.024971</v>
      </c>
      <c r="AV96" s="48">
        <v>21576351798.914482</v>
      </c>
      <c r="AW96" s="48">
        <v>23577286226.640659</v>
      </c>
      <c r="AX96" s="48">
        <v>26783543667.064018</v>
      </c>
      <c r="AY96" s="48">
        <v>29744368110.909428</v>
      </c>
      <c r="AZ96" s="48">
        <v>33567868322.625206</v>
      </c>
      <c r="BA96" s="48">
        <v>38503862830.687836</v>
      </c>
      <c r="BB96" s="48">
        <v>37125943564.987259</v>
      </c>
      <c r="BC96" s="48">
        <v>40676432028.593414</v>
      </c>
      <c r="BD96" s="48">
        <v>46876114650.499649</v>
      </c>
      <c r="BE96" s="48">
        <v>49593961141.748367</v>
      </c>
      <c r="BF96" s="48">
        <v>52996540703.594337</v>
      </c>
      <c r="BG96" s="48">
        <v>57852399963.787796</v>
      </c>
      <c r="BH96" s="48">
        <v>62186186575.743324</v>
      </c>
      <c r="BI96" s="48">
        <v>66053725049.013802</v>
      </c>
      <c r="BJ96" s="48">
        <v>71654134378.529922</v>
      </c>
      <c r="BK96" s="48">
        <v>73208583758.910522</v>
      </c>
      <c r="BL96" s="48">
        <v>77020015201.320053</v>
      </c>
      <c r="BM96" s="53">
        <f t="shared" si="3"/>
        <v>77604632170.585297</v>
      </c>
      <c r="BO96" s="53">
        <v>77604632170.585297</v>
      </c>
      <c r="BP96" s="62">
        <f t="shared" si="4"/>
        <v>77604.63217058529</v>
      </c>
      <c r="BQ96" s="48" t="str">
        <f>VLOOKUP(B96,Classif!C:E,3,0)</f>
        <v>UMC</v>
      </c>
      <c r="BR96" s="48" t="str">
        <f t="shared" si="5"/>
        <v>Guatemala</v>
      </c>
    </row>
    <row r="97" spans="1:70" x14ac:dyDescent="0.25">
      <c r="A97" s="48" t="s">
        <v>240</v>
      </c>
      <c r="B97" s="48" t="s">
        <v>452</v>
      </c>
      <c r="C97" s="48" t="s">
        <v>737</v>
      </c>
      <c r="D97" s="48" t="s">
        <v>736</v>
      </c>
      <c r="AU97" s="48">
        <v>3394000000</v>
      </c>
      <c r="AV97" s="48">
        <v>3569000000</v>
      </c>
      <c r="AW97" s="48">
        <v>3869000000</v>
      </c>
      <c r="AX97" s="48">
        <v>4213000000</v>
      </c>
      <c r="AY97" s="48">
        <v>4238000000</v>
      </c>
      <c r="AZ97" s="48">
        <v>4397000000</v>
      </c>
      <c r="BA97" s="48">
        <v>4658000000</v>
      </c>
      <c r="BB97" s="48">
        <v>4828000000</v>
      </c>
      <c r="BC97" s="48">
        <v>4949000000</v>
      </c>
      <c r="BD97" s="48">
        <v>4984000000</v>
      </c>
      <c r="BE97" s="48">
        <v>5265000000</v>
      </c>
      <c r="BF97" s="48">
        <v>5399000000</v>
      </c>
      <c r="BG97" s="48">
        <v>5610000000</v>
      </c>
      <c r="BH97" s="48">
        <v>5799000000</v>
      </c>
      <c r="BI97" s="48">
        <v>5901000000</v>
      </c>
      <c r="BJ97" s="48">
        <v>6013000000</v>
      </c>
      <c r="BK97" s="48">
        <v>6051000000</v>
      </c>
      <c r="BL97" s="48">
        <v>6311000000</v>
      </c>
      <c r="BM97" s="53">
        <f t="shared" si="3"/>
        <v>6191722100</v>
      </c>
      <c r="BO97" s="53"/>
      <c r="BP97" s="62">
        <f t="shared" si="4"/>
        <v>0</v>
      </c>
      <c r="BQ97" s="48" t="str">
        <f>VLOOKUP(B97,Classif!C:E,3,0)</f>
        <v>HIC</v>
      </c>
      <c r="BR97" s="48" t="str">
        <f t="shared" si="5"/>
        <v>Guam</v>
      </c>
    </row>
    <row r="98" spans="1:70" x14ac:dyDescent="0.25">
      <c r="A98" s="48" t="s">
        <v>225</v>
      </c>
      <c r="B98" s="48" t="s">
        <v>451</v>
      </c>
      <c r="C98" s="48" t="s">
        <v>737</v>
      </c>
      <c r="D98" s="48" t="s">
        <v>736</v>
      </c>
      <c r="E98" s="48">
        <v>170215248.20626494</v>
      </c>
      <c r="F98" s="48">
        <v>185848451.26290616</v>
      </c>
      <c r="G98" s="48">
        <v>194948375.43020475</v>
      </c>
      <c r="H98" s="48">
        <v>175756868.69276091</v>
      </c>
      <c r="I98" s="48">
        <v>194773376.88852593</v>
      </c>
      <c r="J98" s="48">
        <v>213235294.11764705</v>
      </c>
      <c r="K98" s="48">
        <v>228705882.35294119</v>
      </c>
      <c r="L98" s="48">
        <v>250176470.58823529</v>
      </c>
      <c r="M98" s="48">
        <v>229750000</v>
      </c>
      <c r="N98" s="48">
        <v>249300000</v>
      </c>
      <c r="O98" s="48">
        <v>267800000</v>
      </c>
      <c r="P98" s="48">
        <v>282050000</v>
      </c>
      <c r="Q98" s="48">
        <v>285380952.38095236</v>
      </c>
      <c r="R98" s="48">
        <v>307047619.04761904</v>
      </c>
      <c r="S98" s="48">
        <v>433954545.45454544</v>
      </c>
      <c r="T98" s="48">
        <v>494791666.66666669</v>
      </c>
      <c r="U98" s="48">
        <v>454440000</v>
      </c>
      <c r="V98" s="48">
        <v>449880000</v>
      </c>
      <c r="W98" s="48">
        <v>507080000</v>
      </c>
      <c r="X98" s="48">
        <v>530440000</v>
      </c>
      <c r="Y98" s="48">
        <v>603200000</v>
      </c>
      <c r="Z98" s="48">
        <v>570357107.14285719</v>
      </c>
      <c r="AA98" s="48">
        <v>482000000</v>
      </c>
      <c r="AB98" s="48">
        <v>489333333.33333331</v>
      </c>
      <c r="AC98" s="48">
        <v>437631605.2631579</v>
      </c>
      <c r="AD98" s="48">
        <v>453488372.0930233</v>
      </c>
      <c r="AE98" s="48">
        <v>504651139.53488374</v>
      </c>
      <c r="AF98" s="48">
        <v>354591846.93877548</v>
      </c>
      <c r="AG98" s="48">
        <v>413799990</v>
      </c>
      <c r="AH98" s="48">
        <v>379779389.70588237</v>
      </c>
      <c r="AI98" s="48">
        <v>396582263.29113925</v>
      </c>
      <c r="AJ98" s="48">
        <v>348533094.8121646</v>
      </c>
      <c r="AK98" s="48">
        <v>373573141.48681056</v>
      </c>
      <c r="AL98" s="48">
        <v>454101382.48847932</v>
      </c>
      <c r="AM98" s="48">
        <v>540874934.20101225</v>
      </c>
      <c r="AN98" s="48">
        <v>621626785.91549301</v>
      </c>
      <c r="AO98" s="48">
        <v>705406001.42450142</v>
      </c>
      <c r="AP98" s="48">
        <v>749138009.56453955</v>
      </c>
      <c r="AQ98" s="48">
        <v>717530683.16956663</v>
      </c>
      <c r="AR98" s="48">
        <v>694754988.25829506</v>
      </c>
      <c r="AS98" s="48">
        <v>712667896.72751188</v>
      </c>
      <c r="AT98" s="48">
        <v>712167575.62427664</v>
      </c>
      <c r="AU98" s="48">
        <v>726131434.71533847</v>
      </c>
      <c r="AV98" s="48">
        <v>743064076.79456651</v>
      </c>
      <c r="AW98" s="48">
        <v>787814379.18384326</v>
      </c>
      <c r="AX98" s="48">
        <v>824880550.34396493</v>
      </c>
      <c r="AY98" s="48">
        <v>2379818382.9990263</v>
      </c>
      <c r="AZ98" s="48">
        <v>2730968913.9970107</v>
      </c>
      <c r="BA98" s="48">
        <v>3025189399.2617216</v>
      </c>
      <c r="BB98" s="48">
        <v>3165661864.6155729</v>
      </c>
      <c r="BC98" s="48">
        <v>3432913353.2780533</v>
      </c>
      <c r="BD98" s="48">
        <v>3691384743.3228569</v>
      </c>
      <c r="BE98" s="48">
        <v>4063090016.1606841</v>
      </c>
      <c r="BF98" s="48">
        <v>4167801802.7918019</v>
      </c>
      <c r="BG98" s="48">
        <v>4127664335.8269253</v>
      </c>
      <c r="BH98" s="48">
        <v>4279840361.6833415</v>
      </c>
      <c r="BI98" s="48">
        <v>4482697336.5617437</v>
      </c>
      <c r="BJ98" s="48">
        <v>4748174334.1901894</v>
      </c>
      <c r="BK98" s="48">
        <v>4787635821.4611588</v>
      </c>
      <c r="BL98" s="48">
        <v>5173759527.5070505</v>
      </c>
      <c r="BM98" s="53">
        <f t="shared" si="3"/>
        <v>5471256594.7242203</v>
      </c>
      <c r="BO98" s="53">
        <v>5471256594.7242203</v>
      </c>
      <c r="BP98" s="62">
        <f t="shared" si="4"/>
        <v>5471.2565947242201</v>
      </c>
      <c r="BQ98" s="48" t="str">
        <f>VLOOKUP(B98,Classif!C:E,3,0)</f>
        <v>UMC</v>
      </c>
      <c r="BR98" s="48" t="str">
        <f t="shared" si="5"/>
        <v>Guyana</v>
      </c>
    </row>
    <row r="99" spans="1:70" x14ac:dyDescent="0.25">
      <c r="A99" s="48" t="s">
        <v>617</v>
      </c>
      <c r="B99" s="48" t="s">
        <v>618</v>
      </c>
      <c r="C99" s="48" t="s">
        <v>737</v>
      </c>
      <c r="D99" s="48" t="s">
        <v>736</v>
      </c>
      <c r="E99" s="48">
        <v>1065948843592.6</v>
      </c>
      <c r="F99" s="48">
        <v>1128319563908.6667</v>
      </c>
      <c r="G99" s="48">
        <v>1217987853620.2649</v>
      </c>
      <c r="H99" s="48">
        <v>1312049348328.2842</v>
      </c>
      <c r="I99" s="48">
        <v>1432139276432.1089</v>
      </c>
      <c r="J99" s="48">
        <v>1555232129585.113</v>
      </c>
      <c r="K99" s="48">
        <v>1706106562331.4004</v>
      </c>
      <c r="L99" s="48">
        <v>1830463035189.2742</v>
      </c>
      <c r="M99" s="48">
        <v>1985010911622.9211</v>
      </c>
      <c r="N99" s="48">
        <v>2183923017328.7903</v>
      </c>
      <c r="O99" s="48">
        <v>2386028921888.9106</v>
      </c>
      <c r="P99" s="48">
        <v>2648887425550.9233</v>
      </c>
      <c r="Q99" s="48">
        <v>3072760236052.9517</v>
      </c>
      <c r="R99" s="48">
        <v>3718034476796.7056</v>
      </c>
      <c r="S99" s="48">
        <v>4192039811689.9644</v>
      </c>
      <c r="T99" s="48">
        <v>4677590335459.7295</v>
      </c>
      <c r="U99" s="48">
        <v>5097151090736.6504</v>
      </c>
      <c r="V99" s="48">
        <v>5772450805430.5361</v>
      </c>
      <c r="W99" s="48">
        <v>6917011010225.209</v>
      </c>
      <c r="X99" s="48">
        <v>7997577035608.0654</v>
      </c>
      <c r="Y99" s="48">
        <v>8932268169520.1387</v>
      </c>
      <c r="Z99" s="48">
        <v>9067177174698.7168</v>
      </c>
      <c r="AA99" s="48">
        <v>8982298086329.498</v>
      </c>
      <c r="AB99" s="48">
        <v>9274371365636.7324</v>
      </c>
      <c r="AC99" s="48">
        <v>9674203914142.3125</v>
      </c>
      <c r="AD99" s="48">
        <v>10157908243103.793</v>
      </c>
      <c r="AE99" s="48">
        <v>12335124331783.588</v>
      </c>
      <c r="AF99" s="48">
        <v>14297428576007.67</v>
      </c>
      <c r="AG99" s="48">
        <v>16101510937240.029</v>
      </c>
      <c r="AH99" s="48">
        <v>16848731322432.117</v>
      </c>
      <c r="AI99" s="48">
        <v>18936732950533.688</v>
      </c>
      <c r="AJ99" s="48">
        <v>20037666890721.273</v>
      </c>
      <c r="AK99" s="48">
        <v>21558824096199.188</v>
      </c>
      <c r="AL99" s="48">
        <v>21724096572045.645</v>
      </c>
      <c r="AM99" s="48">
        <v>23290726593573.641</v>
      </c>
      <c r="AN99" s="48">
        <v>25864261896212.727</v>
      </c>
      <c r="AO99" s="48">
        <v>26093038194702.223</v>
      </c>
      <c r="AP99" s="48">
        <v>25660421614488.57</v>
      </c>
      <c r="AQ99" s="48">
        <v>25762351725382.613</v>
      </c>
      <c r="AR99" s="48">
        <v>27059689480431.344</v>
      </c>
      <c r="AS99" s="48">
        <v>27607702368513.504</v>
      </c>
      <c r="AT99" s="48">
        <v>27345292426677.461</v>
      </c>
      <c r="AU99" s="48">
        <v>28497875152753.977</v>
      </c>
      <c r="AV99" s="48">
        <v>31950393478197.344</v>
      </c>
      <c r="AW99" s="48">
        <v>35564034458710.195</v>
      </c>
      <c r="AX99" s="48">
        <v>37616401276103.219</v>
      </c>
      <c r="AY99" s="48">
        <v>39730016667895.977</v>
      </c>
      <c r="AZ99" s="48">
        <v>43449051641153.477</v>
      </c>
      <c r="BA99" s="48">
        <v>46180175402672.344</v>
      </c>
      <c r="BB99" s="48">
        <v>43315283740222.047</v>
      </c>
      <c r="BC99" s="48">
        <v>45407319739440.406</v>
      </c>
      <c r="BD99" s="48">
        <v>49004221045032.148</v>
      </c>
      <c r="BE99" s="48">
        <v>49059218436759.039</v>
      </c>
      <c r="BF99" s="48">
        <v>49658067563625.203</v>
      </c>
      <c r="BG99" s="48">
        <v>50752633575821.164</v>
      </c>
      <c r="BH99" s="48">
        <v>47965780900057.031</v>
      </c>
      <c r="BI99" s="48">
        <v>48977796338975.766</v>
      </c>
      <c r="BJ99" s="48">
        <v>51201521626373.555</v>
      </c>
      <c r="BK99" s="48">
        <v>54405284903699.93</v>
      </c>
      <c r="BL99" s="48">
        <v>54846285453818.914</v>
      </c>
      <c r="BM99" s="53">
        <f t="shared" si="3"/>
        <v>53255168549696.297</v>
      </c>
      <c r="BO99" s="53">
        <v>53255168549696.297</v>
      </c>
      <c r="BP99" s="62">
        <f t="shared" si="4"/>
        <v>53255168.549696296</v>
      </c>
      <c r="BQ99" s="48" t="e">
        <f>VLOOKUP(B99,Classif!C:E,3,0)</f>
        <v>#N/A</v>
      </c>
      <c r="BR99" s="48" t="str">
        <f t="shared" si="5"/>
        <v>High income</v>
      </c>
    </row>
    <row r="100" spans="1:70" x14ac:dyDescent="0.25">
      <c r="A100" s="48" t="s">
        <v>589</v>
      </c>
      <c r="B100" s="48" t="s">
        <v>450</v>
      </c>
      <c r="C100" s="48" t="s">
        <v>737</v>
      </c>
      <c r="D100" s="48" t="s">
        <v>736</v>
      </c>
      <c r="E100" s="48">
        <v>1320796651.6945691</v>
      </c>
      <c r="F100" s="48">
        <v>1383681651.1377556</v>
      </c>
      <c r="G100" s="48">
        <v>1612346412.2647462</v>
      </c>
      <c r="H100" s="48">
        <v>1935298266.45384</v>
      </c>
      <c r="I100" s="48">
        <v>2206466461.264338</v>
      </c>
      <c r="J100" s="48">
        <v>2435078534.0314136</v>
      </c>
      <c r="K100" s="48">
        <v>2489845016.6489425</v>
      </c>
      <c r="L100" s="48">
        <v>2692474989.1257071</v>
      </c>
      <c r="M100" s="48">
        <v>2716964388.4241838</v>
      </c>
      <c r="N100" s="48">
        <v>3189740055.1398187</v>
      </c>
      <c r="O100" s="48">
        <v>3800766535.6208773</v>
      </c>
      <c r="P100" s="48">
        <v>4476001946.014864</v>
      </c>
      <c r="Q100" s="48">
        <v>5710107420.1439362</v>
      </c>
      <c r="R100" s="48">
        <v>8030117555.6203251</v>
      </c>
      <c r="S100" s="48">
        <v>9388663645.7588043</v>
      </c>
      <c r="T100" s="48">
        <v>10048022369.914087</v>
      </c>
      <c r="U100" s="48">
        <v>12876366008.807699</v>
      </c>
      <c r="V100" s="48">
        <v>15719433719.43372</v>
      </c>
      <c r="W100" s="48">
        <v>18315007365.971348</v>
      </c>
      <c r="X100" s="48">
        <v>22526035940.592079</v>
      </c>
      <c r="Y100" s="48">
        <v>28861759209.019112</v>
      </c>
      <c r="Z100" s="48">
        <v>31055409443.042957</v>
      </c>
      <c r="AA100" s="48">
        <v>32291306281.816837</v>
      </c>
      <c r="AB100" s="48">
        <v>29907091339.536419</v>
      </c>
      <c r="AC100" s="48">
        <v>33511383985.674088</v>
      </c>
      <c r="AD100" s="48">
        <v>35699543050.77784</v>
      </c>
      <c r="AE100" s="48">
        <v>41075570591.929054</v>
      </c>
      <c r="AF100" s="48">
        <v>50622571586.114922</v>
      </c>
      <c r="AG100" s="48">
        <v>59707404560.594414</v>
      </c>
      <c r="AH100" s="48">
        <v>68790369107.296249</v>
      </c>
      <c r="AI100" s="48">
        <v>76928290841.870148</v>
      </c>
      <c r="AJ100" s="48">
        <v>88959620135.886353</v>
      </c>
      <c r="AK100" s="48">
        <v>104272278634.73116</v>
      </c>
      <c r="AL100" s="48">
        <v>120353947980.76427</v>
      </c>
      <c r="AM100" s="48">
        <v>135812069768.64552</v>
      </c>
      <c r="AN100" s="48">
        <v>144652912433.10324</v>
      </c>
      <c r="AO100" s="48">
        <v>159717233621.65936</v>
      </c>
      <c r="AP100" s="48">
        <v>177352785419.9765</v>
      </c>
      <c r="AQ100" s="48">
        <v>168886163221.56662</v>
      </c>
      <c r="AR100" s="48">
        <v>165768095391.55655</v>
      </c>
      <c r="AS100" s="48">
        <v>171668164082.55469</v>
      </c>
      <c r="AT100" s="48">
        <v>169403241524.33707</v>
      </c>
      <c r="AU100" s="48">
        <v>166349228737.38605</v>
      </c>
      <c r="AV100" s="48">
        <v>161384522525.29922</v>
      </c>
      <c r="AW100" s="48">
        <v>169099768875.1926</v>
      </c>
      <c r="AX100" s="48">
        <v>181570082162.18994</v>
      </c>
      <c r="AY100" s="48">
        <v>193536265094.36389</v>
      </c>
      <c r="AZ100" s="48">
        <v>211597405593.86777</v>
      </c>
      <c r="BA100" s="48">
        <v>219279678430.16385</v>
      </c>
      <c r="BB100" s="48">
        <v>214046415026.18747</v>
      </c>
      <c r="BC100" s="48">
        <v>228637697575.03992</v>
      </c>
      <c r="BD100" s="48">
        <v>248513617677.28674</v>
      </c>
      <c r="BE100" s="48">
        <v>262629441493.47635</v>
      </c>
      <c r="BF100" s="48">
        <v>275696879834.96649</v>
      </c>
      <c r="BG100" s="48">
        <v>291459356985.33679</v>
      </c>
      <c r="BH100" s="48">
        <v>309383627028.5611</v>
      </c>
      <c r="BI100" s="48">
        <v>320837638328.84583</v>
      </c>
      <c r="BJ100" s="48">
        <v>341244161576.75922</v>
      </c>
      <c r="BK100" s="48">
        <v>361691522612.74481</v>
      </c>
      <c r="BL100" s="48">
        <v>363016373358.5166</v>
      </c>
      <c r="BM100" s="53">
        <f t="shared" si="3"/>
        <v>346585881503.63531</v>
      </c>
      <c r="BO100" s="53">
        <v>346585881503.63531</v>
      </c>
      <c r="BP100" s="62">
        <f t="shared" si="4"/>
        <v>346585.88150363532</v>
      </c>
      <c r="BQ100" s="48" t="str">
        <f>VLOOKUP(B100,Classif!C:E,3,0)</f>
        <v>HIC</v>
      </c>
      <c r="BR100" s="48" t="str">
        <f t="shared" si="5"/>
        <v>Hong Kong SAR, China</v>
      </c>
    </row>
    <row r="101" spans="1:70" x14ac:dyDescent="0.25">
      <c r="A101" s="48" t="s">
        <v>213</v>
      </c>
      <c r="B101" s="48" t="s">
        <v>449</v>
      </c>
      <c r="C101" s="48" t="s">
        <v>737</v>
      </c>
      <c r="D101" s="48" t="s">
        <v>736</v>
      </c>
      <c r="E101" s="48">
        <v>335650000</v>
      </c>
      <c r="F101" s="48">
        <v>356200000</v>
      </c>
      <c r="G101" s="48">
        <v>387750000</v>
      </c>
      <c r="H101" s="48">
        <v>410200000</v>
      </c>
      <c r="I101" s="48">
        <v>457000000</v>
      </c>
      <c r="J101" s="48">
        <v>508650000</v>
      </c>
      <c r="K101" s="48">
        <v>549950000</v>
      </c>
      <c r="L101" s="48">
        <v>598100000</v>
      </c>
      <c r="M101" s="48">
        <v>646800000</v>
      </c>
      <c r="N101" s="48">
        <v>668000050</v>
      </c>
      <c r="O101" s="48">
        <v>723000000</v>
      </c>
      <c r="P101" s="48">
        <v>731000000</v>
      </c>
      <c r="Q101" s="48">
        <v>802999950</v>
      </c>
      <c r="R101" s="48">
        <v>912499950</v>
      </c>
      <c r="S101" s="48">
        <v>1034500000</v>
      </c>
      <c r="T101" s="48">
        <v>1124000000</v>
      </c>
      <c r="U101" s="48">
        <v>1347999950</v>
      </c>
      <c r="V101" s="48">
        <v>1669499950</v>
      </c>
      <c r="W101" s="48">
        <v>3097242093.2244101</v>
      </c>
      <c r="X101" s="48">
        <v>3544281976.2919798</v>
      </c>
      <c r="Y101" s="48">
        <v>3968160045.986835</v>
      </c>
      <c r="Z101" s="48">
        <v>4043894878.58005</v>
      </c>
      <c r="AA101" s="48">
        <v>4266503525.6105103</v>
      </c>
      <c r="AB101" s="48">
        <v>4476697184.8598051</v>
      </c>
      <c r="AC101" s="48">
        <v>4915311846.4882698</v>
      </c>
      <c r="AD101" s="48">
        <v>5278120712.5458994</v>
      </c>
      <c r="AE101" s="48">
        <v>5677828958.9060497</v>
      </c>
      <c r="AF101" s="48">
        <v>6190521241.4649506</v>
      </c>
      <c r="AG101" s="48">
        <v>5902717091.5474672</v>
      </c>
      <c r="AH101" s="48">
        <v>5432344901.7782068</v>
      </c>
      <c r="AI101" s="48">
        <v>4923009551.5156136</v>
      </c>
      <c r="AJ101" s="48">
        <v>4648668478.5675325</v>
      </c>
      <c r="AK101" s="48">
        <v>4943700431.0736828</v>
      </c>
      <c r="AL101" s="48">
        <v>4926728932.9506912</v>
      </c>
      <c r="AM101" s="48">
        <v>4642280682.142518</v>
      </c>
      <c r="AN101" s="48">
        <v>5347445005.2137642</v>
      </c>
      <c r="AO101" s="48">
        <v>5215028986.4864864</v>
      </c>
      <c r="AP101" s="48">
        <v>5737099650.190114</v>
      </c>
      <c r="AQ101" s="48">
        <v>6366340265.8788776</v>
      </c>
      <c r="AR101" s="48">
        <v>6414520529.616725</v>
      </c>
      <c r="AS101" s="48">
        <v>7186650135.4392681</v>
      </c>
      <c r="AT101" s="48">
        <v>7651174661.4287186</v>
      </c>
      <c r="AU101" s="48">
        <v>7858235333.4834003</v>
      </c>
      <c r="AV101" s="48">
        <v>8230387552.2259045</v>
      </c>
      <c r="AW101" s="48">
        <v>8869311410.9513054</v>
      </c>
      <c r="AX101" s="48">
        <v>9757034456.7578049</v>
      </c>
      <c r="AY101" s="48">
        <v>10917481688.471148</v>
      </c>
      <c r="AZ101" s="48">
        <v>12361257680.562687</v>
      </c>
      <c r="BA101" s="48">
        <v>13881701033.65461</v>
      </c>
      <c r="BB101" s="48">
        <v>14587496229.18111</v>
      </c>
      <c r="BC101" s="48">
        <v>15839344591.984165</v>
      </c>
      <c r="BD101" s="48">
        <v>17710315005.999863</v>
      </c>
      <c r="BE101" s="48">
        <v>18528601901.323956</v>
      </c>
      <c r="BF101" s="48">
        <v>18499710127.838535</v>
      </c>
      <c r="BG101" s="48">
        <v>19756494434.703056</v>
      </c>
      <c r="BH101" s="48">
        <v>20979767785.210434</v>
      </c>
      <c r="BI101" s="48">
        <v>21717622071.381649</v>
      </c>
      <c r="BJ101" s="48">
        <v>23136232229.606888</v>
      </c>
      <c r="BK101" s="48">
        <v>24067778953.842033</v>
      </c>
      <c r="BL101" s="48">
        <v>25089976946.773567</v>
      </c>
      <c r="BM101" s="53">
        <f t="shared" si="3"/>
        <v>23827840809.701447</v>
      </c>
      <c r="BO101" s="53">
        <v>23827840809.701447</v>
      </c>
      <c r="BP101" s="62">
        <f t="shared" si="4"/>
        <v>23827.840809701447</v>
      </c>
      <c r="BQ101" s="48" t="str">
        <f>VLOOKUP(B101,Classif!C:E,3,0)</f>
        <v>LMC</v>
      </c>
      <c r="BR101" s="48" t="str">
        <f t="shared" si="5"/>
        <v>Honduras</v>
      </c>
    </row>
    <row r="102" spans="1:70" x14ac:dyDescent="0.25">
      <c r="A102" s="48" t="s">
        <v>696</v>
      </c>
      <c r="B102" s="48" t="s">
        <v>695</v>
      </c>
      <c r="C102" s="48" t="s">
        <v>737</v>
      </c>
      <c r="D102" s="48" t="s">
        <v>736</v>
      </c>
      <c r="E102" s="48">
        <v>17362158669.529064</v>
      </c>
      <c r="F102" s="48">
        <v>17811912756.997448</v>
      </c>
      <c r="G102" s="48">
        <v>19385281267.185246</v>
      </c>
      <c r="H102" s="48">
        <v>23388590794.832355</v>
      </c>
      <c r="I102" s="48">
        <v>20894278675.12421</v>
      </c>
      <c r="J102" s="48">
        <v>24403046585.388763</v>
      </c>
      <c r="K102" s="48">
        <v>26573965675.140808</v>
      </c>
      <c r="L102" s="48">
        <v>26030980199.177479</v>
      </c>
      <c r="M102" s="48">
        <v>27545736539.546734</v>
      </c>
      <c r="N102" s="48">
        <v>30608593557.099998</v>
      </c>
      <c r="O102" s="48">
        <v>32082851822.972218</v>
      </c>
      <c r="P102" s="48">
        <v>34545607004.583755</v>
      </c>
      <c r="Q102" s="48">
        <v>37625205415.405495</v>
      </c>
      <c r="R102" s="48">
        <v>45508212263.641762</v>
      </c>
      <c r="S102" s="48">
        <v>55475047580.082573</v>
      </c>
      <c r="T102" s="48">
        <v>63377581544.087311</v>
      </c>
      <c r="U102" s="48">
        <v>67290550675.4879</v>
      </c>
      <c r="V102" s="48">
        <v>79110531998.012634</v>
      </c>
      <c r="W102" s="48">
        <v>91387355663.420288</v>
      </c>
      <c r="X102" s="48">
        <v>102157701714.28101</v>
      </c>
      <c r="Y102" s="48">
        <v>108798753605.44275</v>
      </c>
      <c r="Z102" s="48">
        <v>107555470821.89824</v>
      </c>
      <c r="AA102" s="48">
        <v>107903741076.17964</v>
      </c>
      <c r="AB102" s="48">
        <v>102409038958.41254</v>
      </c>
      <c r="AC102" s="48">
        <v>102275940797.45032</v>
      </c>
      <c r="AD102" s="48">
        <v>107395055970.34451</v>
      </c>
      <c r="AE102" s="48">
        <v>124192265481.29695</v>
      </c>
      <c r="AF102" s="48">
        <v>138659492156.94989</v>
      </c>
      <c r="AG102" s="48">
        <v>137975817800.07275</v>
      </c>
      <c r="AH102" s="48">
        <v>133282562082.44423</v>
      </c>
      <c r="AI102" s="48">
        <v>139077277677.0018</v>
      </c>
      <c r="AJ102" s="48">
        <v>140713076853.91302</v>
      </c>
      <c r="AK102" s="48">
        <v>131378889917.12975</v>
      </c>
      <c r="AL102" s="48">
        <v>134616978716.7373</v>
      </c>
      <c r="AM102" s="48">
        <v>115147027923.79051</v>
      </c>
      <c r="AN102" s="48">
        <v>134250344947.71303</v>
      </c>
      <c r="AO102" s="48">
        <v>139543724123.97949</v>
      </c>
      <c r="AP102" s="48">
        <v>145231030551.1633</v>
      </c>
      <c r="AQ102" s="48">
        <v>153676807118.38699</v>
      </c>
      <c r="AR102" s="48">
        <v>154609242488.93103</v>
      </c>
      <c r="AS102" s="48">
        <v>169513712116.789</v>
      </c>
      <c r="AT102" s="48">
        <v>162102263972.91699</v>
      </c>
      <c r="AU102" s="48">
        <v>174116173890.06238</v>
      </c>
      <c r="AV102" s="48">
        <v>197281660319.18509</v>
      </c>
      <c r="AW102" s="48">
        <v>226393350920.84897</v>
      </c>
      <c r="AX102" s="48">
        <v>258373453067.67148</v>
      </c>
      <c r="AY102" s="48">
        <v>306470395686.9101</v>
      </c>
      <c r="AZ102" s="48">
        <v>365993658584.67761</v>
      </c>
      <c r="BA102" s="48">
        <v>442038283994.49902</v>
      </c>
      <c r="BB102" s="48">
        <v>448555691372.89923</v>
      </c>
      <c r="BC102" s="48">
        <v>497633939936.04205</v>
      </c>
      <c r="BD102" s="48">
        <v>547155026221.28967</v>
      </c>
      <c r="BE102" s="48">
        <v>575978151387.45654</v>
      </c>
      <c r="BF102" s="48">
        <v>641669797660.56177</v>
      </c>
      <c r="BG102" s="48">
        <v>678023563644.38208</v>
      </c>
      <c r="BH102" s="48">
        <v>665794410711.91052</v>
      </c>
      <c r="BI102" s="48">
        <v>671572811964.42786</v>
      </c>
      <c r="BJ102" s="48">
        <v>716948186184.38428</v>
      </c>
      <c r="BK102" s="48">
        <v>764543929212.91101</v>
      </c>
      <c r="BL102" s="48">
        <v>789537243675.88037</v>
      </c>
      <c r="BM102" s="53">
        <f t="shared" si="3"/>
        <v>801469943817.27527</v>
      </c>
      <c r="BO102" s="53">
        <v>801469943817.27527</v>
      </c>
      <c r="BP102" s="62">
        <f t="shared" si="4"/>
        <v>801469.94381727523</v>
      </c>
      <c r="BQ102" s="48" t="e">
        <f>VLOOKUP(B102,Classif!C:E,3,0)</f>
        <v>#N/A</v>
      </c>
      <c r="BR102" s="48" t="str">
        <f t="shared" si="5"/>
        <v>Heavily indebted poor countries (HIPC)</v>
      </c>
    </row>
    <row r="103" spans="1:70" x14ac:dyDescent="0.25">
      <c r="A103" s="48" t="s">
        <v>274</v>
      </c>
      <c r="B103" s="48" t="s">
        <v>448</v>
      </c>
      <c r="C103" s="48" t="s">
        <v>737</v>
      </c>
      <c r="D103" s="48" t="s">
        <v>736</v>
      </c>
      <c r="AN103" s="48">
        <v>22534512415.067745</v>
      </c>
      <c r="AO103" s="48">
        <v>23846613059.08614</v>
      </c>
      <c r="AP103" s="48">
        <v>23869311078.845772</v>
      </c>
      <c r="AQ103" s="48">
        <v>25562732258.151001</v>
      </c>
      <c r="AR103" s="48">
        <v>23456897701.00436</v>
      </c>
      <c r="AS103" s="48">
        <v>21633759450.789803</v>
      </c>
      <c r="AT103" s="48">
        <v>23054778851.278679</v>
      </c>
      <c r="AU103" s="48">
        <v>26813968850.519184</v>
      </c>
      <c r="AV103" s="48">
        <v>34682900712.665421</v>
      </c>
      <c r="AW103" s="48">
        <v>41587470546.794571</v>
      </c>
      <c r="AX103" s="48">
        <v>45376744001.80439</v>
      </c>
      <c r="AY103" s="48">
        <v>50423077102.076378</v>
      </c>
      <c r="AZ103" s="48">
        <v>60073426976.506866</v>
      </c>
      <c r="BA103" s="48">
        <v>70234425974.045303</v>
      </c>
      <c r="BB103" s="48">
        <v>62600093958.953751</v>
      </c>
      <c r="BC103" s="48">
        <v>59918313669.167145</v>
      </c>
      <c r="BD103" s="48">
        <v>62537851352.490402</v>
      </c>
      <c r="BE103" s="48">
        <v>56580819623.852898</v>
      </c>
      <c r="BF103" s="48">
        <v>58194069434.142288</v>
      </c>
      <c r="BG103" s="48">
        <v>57639588805.587059</v>
      </c>
      <c r="BH103" s="48">
        <v>49525747503.814926</v>
      </c>
      <c r="BI103" s="48">
        <v>51601147665.808907</v>
      </c>
      <c r="BJ103" s="48">
        <v>55481644098.049454</v>
      </c>
      <c r="BK103" s="48">
        <v>61375222347.025597</v>
      </c>
      <c r="BL103" s="48">
        <v>60752588976.317482</v>
      </c>
      <c r="BM103" s="53">
        <f t="shared" si="3"/>
        <v>55966581780.168762</v>
      </c>
      <c r="BO103" s="53">
        <v>55966581780.168762</v>
      </c>
      <c r="BP103" s="62">
        <f t="shared" si="4"/>
        <v>55966.581780168759</v>
      </c>
      <c r="BQ103" s="48" t="str">
        <f>VLOOKUP(B103,Classif!C:E,3,0)</f>
        <v>HIC</v>
      </c>
      <c r="BR103" s="48" t="str">
        <f t="shared" si="5"/>
        <v>Croatia</v>
      </c>
    </row>
    <row r="104" spans="1:70" x14ac:dyDescent="0.25">
      <c r="A104" s="48" t="s">
        <v>200</v>
      </c>
      <c r="B104" s="48" t="s">
        <v>447</v>
      </c>
      <c r="C104" s="48" t="s">
        <v>737</v>
      </c>
      <c r="D104" s="48" t="s">
        <v>736</v>
      </c>
      <c r="E104" s="48">
        <v>273187200</v>
      </c>
      <c r="F104" s="48">
        <v>271066000</v>
      </c>
      <c r="G104" s="48">
        <v>281896800</v>
      </c>
      <c r="H104" s="48">
        <v>294883400</v>
      </c>
      <c r="I104" s="48">
        <v>325281200</v>
      </c>
      <c r="J104" s="48">
        <v>353251800</v>
      </c>
      <c r="K104" s="48">
        <v>368948600</v>
      </c>
      <c r="L104" s="48">
        <v>369124200</v>
      </c>
      <c r="M104" s="48">
        <v>367968800</v>
      </c>
      <c r="N104" s="48">
        <v>391820400</v>
      </c>
      <c r="O104" s="48">
        <v>331200000</v>
      </c>
      <c r="P104" s="48">
        <v>362800000</v>
      </c>
      <c r="Q104" s="48">
        <v>372000000</v>
      </c>
      <c r="R104" s="48">
        <v>466800000</v>
      </c>
      <c r="S104" s="48">
        <v>565400000</v>
      </c>
      <c r="T104" s="48">
        <v>681400000</v>
      </c>
      <c r="U104" s="48">
        <v>879000000</v>
      </c>
      <c r="V104" s="48">
        <v>947000000</v>
      </c>
      <c r="W104" s="48">
        <v>974200000</v>
      </c>
      <c r="X104" s="48">
        <v>1080600000</v>
      </c>
      <c r="Y104" s="48">
        <v>1383800000</v>
      </c>
      <c r="Z104" s="48">
        <v>1479400000</v>
      </c>
      <c r="AA104" s="48">
        <v>1474200000</v>
      </c>
      <c r="AB104" s="48">
        <v>1623600000</v>
      </c>
      <c r="AC104" s="48">
        <v>1816200000</v>
      </c>
      <c r="AD104" s="48">
        <v>2009400000</v>
      </c>
      <c r="AE104" s="48">
        <v>2318000000</v>
      </c>
      <c r="AF104" s="48">
        <v>2047200000</v>
      </c>
      <c r="AG104" s="48">
        <v>2613926800</v>
      </c>
      <c r="AH104" s="48">
        <v>2736243800</v>
      </c>
      <c r="AI104" s="48">
        <v>3096289800</v>
      </c>
      <c r="AJ104" s="48">
        <v>3473540601.8216057</v>
      </c>
      <c r="AK104" s="48">
        <v>2257121668.1935172</v>
      </c>
      <c r="AL104" s="48">
        <v>1878248741.0494905</v>
      </c>
      <c r="AM104" s="48">
        <v>2167564194.7342005</v>
      </c>
      <c r="AN104" s="48">
        <v>2813313278.8108196</v>
      </c>
      <c r="AO104" s="48">
        <v>2907514522.9250288</v>
      </c>
      <c r="AP104" s="48">
        <v>3338938830.0174346</v>
      </c>
      <c r="AQ104" s="48">
        <v>3723909226.8678069</v>
      </c>
      <c r="AR104" s="48">
        <v>4153736347.4422264</v>
      </c>
      <c r="AS104" s="48">
        <v>6868666119.6448765</v>
      </c>
      <c r="AT104" s="48">
        <v>6364908099.7603769</v>
      </c>
      <c r="AU104" s="48">
        <v>6106867933.5162458</v>
      </c>
      <c r="AV104" s="48">
        <v>5000238128.6676922</v>
      </c>
      <c r="AW104" s="48">
        <v>6005401729.7122946</v>
      </c>
      <c r="AX104" s="48">
        <v>7049954288.9390516</v>
      </c>
      <c r="AY104" s="48">
        <v>7408787819.1302004</v>
      </c>
      <c r="AZ104" s="48">
        <v>9315973989.1657181</v>
      </c>
      <c r="BA104" s="48">
        <v>10386485527.849352</v>
      </c>
      <c r="BB104" s="48">
        <v>11269821158.974991</v>
      </c>
      <c r="BC104" s="48">
        <v>11661585823.228212</v>
      </c>
      <c r="BD104" s="48">
        <v>13008748131.675026</v>
      </c>
      <c r="BE104" s="48">
        <v>13708931889.788399</v>
      </c>
      <c r="BF104" s="48">
        <v>14498080022.631725</v>
      </c>
      <c r="BG104" s="48">
        <v>14790765759.527426</v>
      </c>
      <c r="BH104" s="48">
        <v>14857386163.918356</v>
      </c>
      <c r="BI104" s="48">
        <v>13723267960.843424</v>
      </c>
      <c r="BJ104" s="48">
        <v>14213814582.793766</v>
      </c>
      <c r="BK104" s="48">
        <v>15965670198.454798</v>
      </c>
      <c r="BL104" s="48">
        <v>14332163266.397657</v>
      </c>
      <c r="BM104" s="53">
        <f t="shared" si="3"/>
        <v>13417997065.109932</v>
      </c>
      <c r="BO104" s="53">
        <v>13417997065.109932</v>
      </c>
      <c r="BP104" s="62">
        <f t="shared" si="4"/>
        <v>13417.997065109932</v>
      </c>
      <c r="BQ104" s="48" t="str">
        <f>VLOOKUP(B104,Classif!C:E,3,0)</f>
        <v>LMC</v>
      </c>
      <c r="BR104" s="48" t="str">
        <f t="shared" si="5"/>
        <v>Haiti</v>
      </c>
    </row>
    <row r="105" spans="1:70" x14ac:dyDescent="0.25">
      <c r="A105" s="48" t="s">
        <v>252</v>
      </c>
      <c r="B105" s="48" t="s">
        <v>446</v>
      </c>
      <c r="C105" s="48" t="s">
        <v>737</v>
      </c>
      <c r="D105" s="48" t="s">
        <v>736</v>
      </c>
      <c r="AJ105" s="48">
        <v>34753569692.914963</v>
      </c>
      <c r="AK105" s="48">
        <v>38730585922.218864</v>
      </c>
      <c r="AL105" s="48">
        <v>40124916940.594467</v>
      </c>
      <c r="AM105" s="48">
        <v>43166678735.218323</v>
      </c>
      <c r="AN105" s="48">
        <v>46425677734.143517</v>
      </c>
      <c r="AO105" s="48">
        <v>46658755151.6017</v>
      </c>
      <c r="AP105" s="48">
        <v>47296952928.75605</v>
      </c>
      <c r="AQ105" s="48">
        <v>48706787306.257362</v>
      </c>
      <c r="AR105" s="48">
        <v>49073380173.715912</v>
      </c>
      <c r="AS105" s="48">
        <v>47218405892.425812</v>
      </c>
      <c r="AT105" s="48">
        <v>53749989092.019722</v>
      </c>
      <c r="AU105" s="48">
        <v>67608919144.368355</v>
      </c>
      <c r="AV105" s="48">
        <v>85302003908.041977</v>
      </c>
      <c r="AW105" s="48">
        <v>103960017914.05789</v>
      </c>
      <c r="AX105" s="48">
        <v>112980947728.383</v>
      </c>
      <c r="AY105" s="48">
        <v>115577256523.59904</v>
      </c>
      <c r="AZ105" s="48">
        <v>139966001509.5918</v>
      </c>
      <c r="BA105" s="48">
        <v>158136326477.96539</v>
      </c>
      <c r="BB105" s="48">
        <v>130760312876.68335</v>
      </c>
      <c r="BC105" s="48">
        <v>131916516051.98489</v>
      </c>
      <c r="BD105" s="48">
        <v>141759722464.00238</v>
      </c>
      <c r="BE105" s="48">
        <v>128475498380.37926</v>
      </c>
      <c r="BF105" s="48">
        <v>135411698965.10875</v>
      </c>
      <c r="BG105" s="48">
        <v>140765018880.63263</v>
      </c>
      <c r="BH105" s="48">
        <v>125074286021.13969</v>
      </c>
      <c r="BI105" s="48">
        <v>128470534117.95366</v>
      </c>
      <c r="BJ105" s="48">
        <v>142961605733.02582</v>
      </c>
      <c r="BK105" s="48">
        <v>160431092908.64551</v>
      </c>
      <c r="BL105" s="48">
        <v>163503650313.08057</v>
      </c>
      <c r="BM105" s="53">
        <f t="shared" si="3"/>
        <v>155012927629.08673</v>
      </c>
      <c r="BO105" s="53">
        <v>155012927629.08673</v>
      </c>
      <c r="BP105" s="62">
        <f t="shared" si="4"/>
        <v>155012.92762908674</v>
      </c>
      <c r="BQ105" s="48" t="str">
        <f>VLOOKUP(B105,Classif!C:E,3,0)</f>
        <v>HIC</v>
      </c>
      <c r="BR105" s="48" t="str">
        <f t="shared" si="5"/>
        <v>Hungary</v>
      </c>
    </row>
    <row r="106" spans="1:70" x14ac:dyDescent="0.25">
      <c r="A106" s="48" t="s">
        <v>694</v>
      </c>
      <c r="B106" s="48" t="s">
        <v>693</v>
      </c>
      <c r="C106" s="48" t="s">
        <v>737</v>
      </c>
      <c r="D106" s="48" t="s">
        <v>736</v>
      </c>
      <c r="E106" s="48">
        <v>315973597830.61963</v>
      </c>
      <c r="F106" s="48">
        <v>301198959536.36951</v>
      </c>
      <c r="G106" s="48">
        <v>313641680976.97571</v>
      </c>
      <c r="H106" s="48">
        <v>334936683087.18286</v>
      </c>
      <c r="I106" s="48">
        <v>379872173755.14478</v>
      </c>
      <c r="J106" s="48">
        <v>415604424064.36578</v>
      </c>
      <c r="K106" s="48">
        <v>428157693690.6228</v>
      </c>
      <c r="L106" s="48">
        <v>440430342910.69751</v>
      </c>
      <c r="M106" s="48">
        <v>465423028984.82599</v>
      </c>
      <c r="N106" s="48">
        <v>520014431081.27747</v>
      </c>
      <c r="O106" s="48">
        <v>565470013386.97534</v>
      </c>
      <c r="P106" s="48">
        <v>617675573614.9176</v>
      </c>
      <c r="Q106" s="48">
        <v>695115784941.9884</v>
      </c>
      <c r="R106" s="48">
        <v>894048174865.37061</v>
      </c>
      <c r="S106" s="48">
        <v>1127759040993.8049</v>
      </c>
      <c r="T106" s="48">
        <v>1217538853766.4807</v>
      </c>
      <c r="U106" s="48">
        <v>1326716619706.3157</v>
      </c>
      <c r="V106" s="48">
        <v>1503786007454.1287</v>
      </c>
      <c r="W106" s="48">
        <v>1621557095866.2371</v>
      </c>
      <c r="X106" s="48">
        <v>1943058409798.9866</v>
      </c>
      <c r="Y106" s="48">
        <v>2290647728354.1221</v>
      </c>
      <c r="Z106" s="48">
        <v>2481142180232.3364</v>
      </c>
      <c r="AA106" s="48">
        <v>2462841769761.8208</v>
      </c>
      <c r="AB106" s="48">
        <v>2428459083254.7607</v>
      </c>
      <c r="AC106" s="48">
        <v>2483068087563.4888</v>
      </c>
      <c r="AD106" s="48">
        <v>2622470373242.5313</v>
      </c>
      <c r="AE106" s="48">
        <v>2728645741310.0156</v>
      </c>
      <c r="AF106" s="48">
        <v>2789044020268.0649</v>
      </c>
      <c r="AG106" s="48">
        <v>3016712766027.1641</v>
      </c>
      <c r="AH106" s="48">
        <v>3132019265894.3701</v>
      </c>
      <c r="AI106" s="48">
        <v>3584003974982.6294</v>
      </c>
      <c r="AJ106" s="48">
        <v>3678210135739.7417</v>
      </c>
      <c r="AK106" s="48">
        <v>3681604157233.042</v>
      </c>
      <c r="AL106" s="48">
        <v>3958617158300.918</v>
      </c>
      <c r="AM106" s="48">
        <v>4336070560463.8179</v>
      </c>
      <c r="AN106" s="48">
        <v>4882615077310.8701</v>
      </c>
      <c r="AO106" s="48">
        <v>5334156131931.6152</v>
      </c>
      <c r="AP106" s="48">
        <v>5657041808133.6904</v>
      </c>
      <c r="AQ106" s="48">
        <v>5502655624354.3916</v>
      </c>
      <c r="AR106" s="48">
        <v>5358186624891.7637</v>
      </c>
      <c r="AS106" s="48">
        <v>5833832943657.8652</v>
      </c>
      <c r="AT106" s="48">
        <v>5906253561091.3975</v>
      </c>
      <c r="AU106" s="48">
        <v>5994977399064.9775</v>
      </c>
      <c r="AV106" s="48">
        <v>6735327226178.9922</v>
      </c>
      <c r="AW106" s="48">
        <v>8028018379609.8994</v>
      </c>
      <c r="AX106" s="48">
        <v>9600004965336.7305</v>
      </c>
      <c r="AY106" s="48">
        <v>11384673867589.783</v>
      </c>
      <c r="AZ106" s="48">
        <v>14151570813598.063</v>
      </c>
      <c r="BA106" s="48">
        <v>16994315603440.979</v>
      </c>
      <c r="BB106" s="48">
        <v>16486091961326.996</v>
      </c>
      <c r="BC106" s="48">
        <v>20019096942600.996</v>
      </c>
      <c r="BD106" s="48">
        <v>23644990415567.402</v>
      </c>
      <c r="BE106" s="48">
        <v>25141048332894.957</v>
      </c>
      <c r="BF106" s="48">
        <v>26562338492258.637</v>
      </c>
      <c r="BG106" s="48">
        <v>27471012811245.203</v>
      </c>
      <c r="BH106" s="48">
        <v>25940897345182.73</v>
      </c>
      <c r="BI106" s="48">
        <v>26151809852679.426</v>
      </c>
      <c r="BJ106" s="48">
        <v>28866087354758.547</v>
      </c>
      <c r="BK106" s="48">
        <v>30647536029554.363</v>
      </c>
      <c r="BL106" s="48">
        <v>31357177768786.465</v>
      </c>
      <c r="BM106" s="53">
        <f t="shared" si="3"/>
        <v>30032605030761.57</v>
      </c>
      <c r="BO106" s="53">
        <v>30032605030761.57</v>
      </c>
      <c r="BP106" s="62">
        <f t="shared" si="4"/>
        <v>30032605.03076157</v>
      </c>
      <c r="BQ106" s="48" t="e">
        <f>VLOOKUP(B106,Classif!C:E,3,0)</f>
        <v>#N/A</v>
      </c>
      <c r="BR106" s="48" t="str">
        <f t="shared" si="5"/>
        <v>IBRD only</v>
      </c>
    </row>
    <row r="107" spans="1:70" x14ac:dyDescent="0.25">
      <c r="A107" s="48" t="s">
        <v>692</v>
      </c>
      <c r="B107" s="48" t="s">
        <v>691</v>
      </c>
      <c r="C107" s="48" t="s">
        <v>737</v>
      </c>
      <c r="D107" s="48" t="s">
        <v>736</v>
      </c>
      <c r="E107" s="48">
        <v>352596709532.30103</v>
      </c>
      <c r="F107" s="48">
        <v>341015401182.00146</v>
      </c>
      <c r="G107" s="48">
        <v>356969387285.05884</v>
      </c>
      <c r="H107" s="48">
        <v>383983984190.01001</v>
      </c>
      <c r="I107" s="48">
        <v>427048410254.7998</v>
      </c>
      <c r="J107" s="48">
        <v>469235356560.07227</v>
      </c>
      <c r="K107" s="48">
        <v>486690909683.3985</v>
      </c>
      <c r="L107" s="48">
        <v>499432707652.38379</v>
      </c>
      <c r="M107" s="48">
        <v>527405433411.22614</v>
      </c>
      <c r="N107" s="48">
        <v>590015813926.18701</v>
      </c>
      <c r="O107" s="48">
        <v>647108506346.53357</v>
      </c>
      <c r="P107" s="48">
        <v>699105552118.38013</v>
      </c>
      <c r="Q107" s="48">
        <v>779608282009.62109</v>
      </c>
      <c r="R107" s="48">
        <v>989854356318.02869</v>
      </c>
      <c r="S107" s="48">
        <v>1258044581173.6147</v>
      </c>
      <c r="T107" s="48">
        <v>1375431261563.197</v>
      </c>
      <c r="U107" s="48">
        <v>1490166390739.25</v>
      </c>
      <c r="V107" s="48">
        <v>1681313755259.9895</v>
      </c>
      <c r="W107" s="48">
        <v>1824430977596.2556</v>
      </c>
      <c r="X107" s="48">
        <v>2177817557701.1836</v>
      </c>
      <c r="Y107" s="48">
        <v>2568709610331.2397</v>
      </c>
      <c r="Z107" s="48">
        <v>2900595479606.2959</v>
      </c>
      <c r="AA107" s="48">
        <v>2856823225938.29</v>
      </c>
      <c r="AB107" s="48">
        <v>2752717167677.1079</v>
      </c>
      <c r="AC107" s="48">
        <v>2777935121250.8745</v>
      </c>
      <c r="AD107" s="48">
        <v>2925441212866.3242</v>
      </c>
      <c r="AE107" s="48">
        <v>3025763754928.5386</v>
      </c>
      <c r="AF107" s="48">
        <v>3103798327309.3623</v>
      </c>
      <c r="AG107" s="48">
        <v>3335889936037.375</v>
      </c>
      <c r="AH107" s="48">
        <v>3445752662213.4673</v>
      </c>
      <c r="AI107" s="48">
        <v>3924747351323.2671</v>
      </c>
      <c r="AJ107" s="48">
        <v>4020992367645.7358</v>
      </c>
      <c r="AK107" s="48">
        <v>4016899302417.0356</v>
      </c>
      <c r="AL107" s="48">
        <v>4278791009739.5337</v>
      </c>
      <c r="AM107" s="48">
        <v>4643362316876.291</v>
      </c>
      <c r="AN107" s="48">
        <v>5237200362179.085</v>
      </c>
      <c r="AO107" s="48">
        <v>5723198657197.8457</v>
      </c>
      <c r="AP107" s="48">
        <v>6060197874601.8174</v>
      </c>
      <c r="AQ107" s="48">
        <v>5911745537532.8066</v>
      </c>
      <c r="AR107" s="48">
        <v>5778499502390.8545</v>
      </c>
      <c r="AS107" s="48">
        <v>6300214427008.0576</v>
      </c>
      <c r="AT107" s="48">
        <v>6369888750457.6875</v>
      </c>
      <c r="AU107" s="48">
        <v>6496622925532.166</v>
      </c>
      <c r="AV107" s="48">
        <v>7295985756874.6855</v>
      </c>
      <c r="AW107" s="48">
        <v>8684751170170.7383</v>
      </c>
      <c r="AX107" s="48">
        <v>10363985913637.309</v>
      </c>
      <c r="AY107" s="48">
        <v>12305428133328.266</v>
      </c>
      <c r="AZ107" s="48">
        <v>15236201683023.25</v>
      </c>
      <c r="BA107" s="48">
        <v>18288487233241.637</v>
      </c>
      <c r="BB107" s="48">
        <v>17764478035108.266</v>
      </c>
      <c r="BC107" s="48">
        <v>21493059682977.359</v>
      </c>
      <c r="BD107" s="48">
        <v>25305276926255.109</v>
      </c>
      <c r="BE107" s="48">
        <v>26923081448211.543</v>
      </c>
      <c r="BF107" s="48">
        <v>28523243496381.766</v>
      </c>
      <c r="BG107" s="48">
        <v>29565359867468.883</v>
      </c>
      <c r="BH107" s="48">
        <v>28015294861311.711</v>
      </c>
      <c r="BI107" s="48">
        <v>28180986838493.285</v>
      </c>
      <c r="BJ107" s="48">
        <v>30970110408649.406</v>
      </c>
      <c r="BK107" s="48">
        <v>32869215496332.777</v>
      </c>
      <c r="BL107" s="48">
        <v>33680957266845.824</v>
      </c>
      <c r="BM107" s="53">
        <f t="shared" si="3"/>
        <v>32350795694820.602</v>
      </c>
      <c r="BO107" s="53">
        <v>32350795694820.602</v>
      </c>
      <c r="BP107" s="62">
        <f t="shared" si="4"/>
        <v>32350795.694820601</v>
      </c>
      <c r="BQ107" s="48" t="e">
        <f>VLOOKUP(B107,Classif!C:E,3,0)</f>
        <v>#N/A</v>
      </c>
      <c r="BR107" s="48" t="str">
        <f t="shared" si="5"/>
        <v>IDA &amp; IBRD total</v>
      </c>
    </row>
    <row r="108" spans="1:70" x14ac:dyDescent="0.25">
      <c r="A108" s="48" t="s">
        <v>690</v>
      </c>
      <c r="B108" s="48" t="s">
        <v>689</v>
      </c>
      <c r="C108" s="48" t="s">
        <v>737</v>
      </c>
      <c r="D108" s="48" t="s">
        <v>736</v>
      </c>
      <c r="E108" s="48">
        <v>37717512939.31739</v>
      </c>
      <c r="F108" s="48">
        <v>39827767715.51725</v>
      </c>
      <c r="G108" s="48">
        <v>42940736936.522942</v>
      </c>
      <c r="H108" s="48">
        <v>48293337277.680397</v>
      </c>
      <c r="I108" s="48">
        <v>47357737721.340431</v>
      </c>
      <c r="J108" s="48">
        <v>53568496994.890465</v>
      </c>
      <c r="K108" s="48">
        <v>58111783711.698601</v>
      </c>
      <c r="L108" s="48">
        <v>58701220412.171188</v>
      </c>
      <c r="M108" s="48">
        <v>61701165535.498016</v>
      </c>
      <c r="N108" s="48">
        <v>69616925098.318176</v>
      </c>
      <c r="O108" s="48">
        <v>80705059935.515335</v>
      </c>
      <c r="P108" s="48">
        <v>81142285537.882248</v>
      </c>
      <c r="Q108" s="48">
        <v>84848298578.822296</v>
      </c>
      <c r="R108" s="48">
        <v>97487299651.184189</v>
      </c>
      <c r="S108" s="48">
        <v>131508964990.96013</v>
      </c>
      <c r="T108" s="48">
        <v>157650028573.99622</v>
      </c>
      <c r="U108" s="48">
        <v>163967488049.44821</v>
      </c>
      <c r="V108" s="48">
        <v>178813353869.5863</v>
      </c>
      <c r="W108" s="48">
        <v>203219036415.7301</v>
      </c>
      <c r="X108" s="48">
        <v>235931371318.13895</v>
      </c>
      <c r="Y108" s="48">
        <v>279324217356.02319</v>
      </c>
      <c r="Z108" s="48">
        <v>411300180654.18329</v>
      </c>
      <c r="AA108" s="48">
        <v>387866230460.84052</v>
      </c>
      <c r="AB108" s="48">
        <v>323923006446.41333</v>
      </c>
      <c r="AC108" s="48">
        <v>297777135087.7135</v>
      </c>
      <c r="AD108" s="48">
        <v>306834857329.10645</v>
      </c>
      <c r="AE108" s="48">
        <v>302729046485.66833</v>
      </c>
      <c r="AF108" s="48">
        <v>319444456399.94189</v>
      </c>
      <c r="AG108" s="48">
        <v>325432169616.87695</v>
      </c>
      <c r="AH108" s="48">
        <v>318045684187.0719</v>
      </c>
      <c r="AI108" s="48">
        <v>343419308490.82349</v>
      </c>
      <c r="AJ108" s="48">
        <v>345374485113.0199</v>
      </c>
      <c r="AK108" s="48">
        <v>337798009297.58173</v>
      </c>
      <c r="AL108" s="48">
        <v>321656029262.05023</v>
      </c>
      <c r="AM108" s="48">
        <v>307247686482.12683</v>
      </c>
      <c r="AN108" s="48">
        <v>354908181611.73676</v>
      </c>
      <c r="AO108" s="48">
        <v>389481560035.59204</v>
      </c>
      <c r="AP108" s="48">
        <v>403132854610.12842</v>
      </c>
      <c r="AQ108" s="48">
        <v>409944717438.38525</v>
      </c>
      <c r="AR108" s="48">
        <v>422283044595.86908</v>
      </c>
      <c r="AS108" s="48">
        <v>468819560579.68048</v>
      </c>
      <c r="AT108" s="48">
        <v>465871870449.60803</v>
      </c>
      <c r="AU108" s="48">
        <v>504753408943.88745</v>
      </c>
      <c r="AV108" s="48">
        <v>564093821517.39648</v>
      </c>
      <c r="AW108" s="48">
        <v>660606024233.44666</v>
      </c>
      <c r="AX108" s="48">
        <v>768202754255.83728</v>
      </c>
      <c r="AY108" s="48">
        <v>926044037993.69788</v>
      </c>
      <c r="AZ108" s="48">
        <v>1090056250117.376</v>
      </c>
      <c r="BA108" s="48">
        <v>1300216193680.8149</v>
      </c>
      <c r="BB108" s="48">
        <v>1285278003255.9541</v>
      </c>
      <c r="BC108" s="48">
        <v>1478815100129.7227</v>
      </c>
      <c r="BD108" s="48">
        <v>1662399695257.606</v>
      </c>
      <c r="BE108" s="48">
        <v>1785050448630.613</v>
      </c>
      <c r="BF108" s="48">
        <v>1967697876874.4912</v>
      </c>
      <c r="BG108" s="48">
        <v>2104299978535.7332</v>
      </c>
      <c r="BH108" s="48">
        <v>2086410313106.8792</v>
      </c>
      <c r="BI108" s="48">
        <v>2039250773156.2495</v>
      </c>
      <c r="BJ108" s="48">
        <v>2110688903978.3123</v>
      </c>
      <c r="BK108" s="48">
        <v>2228356756468.4268</v>
      </c>
      <c r="BL108" s="48">
        <v>2332822025738.8667</v>
      </c>
      <c r="BM108" s="53">
        <f t="shared" si="3"/>
        <v>2330805085536.4692</v>
      </c>
      <c r="BO108" s="53">
        <v>2330805085536.4692</v>
      </c>
      <c r="BP108" s="62">
        <f t="shared" si="4"/>
        <v>2330805.0855364692</v>
      </c>
      <c r="BQ108" s="48" t="e">
        <f>VLOOKUP(B108,Classif!C:E,3,0)</f>
        <v>#N/A</v>
      </c>
      <c r="BR108" s="48" t="str">
        <f t="shared" si="5"/>
        <v>IDA total</v>
      </c>
    </row>
    <row r="109" spans="1:70" x14ac:dyDescent="0.25">
      <c r="A109" s="48" t="s">
        <v>688</v>
      </c>
      <c r="B109" s="48" t="s">
        <v>687</v>
      </c>
      <c r="C109" s="48" t="s">
        <v>737</v>
      </c>
      <c r="D109" s="48" t="s">
        <v>736</v>
      </c>
      <c r="E109" s="48">
        <v>12063675731.376438</v>
      </c>
      <c r="F109" s="48">
        <v>12910219880.33633</v>
      </c>
      <c r="G109" s="48">
        <v>13806111069.885618</v>
      </c>
      <c r="H109" s="48">
        <v>14611953713.581821</v>
      </c>
      <c r="I109" s="48">
        <v>15945561034.346037</v>
      </c>
      <c r="J109" s="48">
        <v>17314191978.334435</v>
      </c>
      <c r="K109" s="48">
        <v>18833649405.725342</v>
      </c>
      <c r="L109" s="48">
        <v>18930428561.632637</v>
      </c>
      <c r="M109" s="48">
        <v>19982392385.934975</v>
      </c>
      <c r="N109" s="48">
        <v>22860731891.405926</v>
      </c>
      <c r="O109" s="48">
        <v>31424600434.648563</v>
      </c>
      <c r="P109" s="48">
        <v>29185312526.580837</v>
      </c>
      <c r="Q109" s="48">
        <v>32770751246.459717</v>
      </c>
      <c r="R109" s="48">
        <v>34960370826.591644</v>
      </c>
      <c r="S109" s="48">
        <v>50396645094.586136</v>
      </c>
      <c r="T109" s="48">
        <v>57971548556.843941</v>
      </c>
      <c r="U109" s="48">
        <v>69959744236.017502</v>
      </c>
      <c r="V109" s="48">
        <v>73756748308.939041</v>
      </c>
      <c r="W109" s="48">
        <v>80183719945.896027</v>
      </c>
      <c r="X109" s="48">
        <v>98427223929.084793</v>
      </c>
      <c r="Y109" s="48">
        <v>126263551075.00381</v>
      </c>
      <c r="Z109" s="48">
        <v>243041606845.55704</v>
      </c>
      <c r="AA109" s="48">
        <v>222135455967.80518</v>
      </c>
      <c r="AB109" s="48">
        <v>168565377618.36734</v>
      </c>
      <c r="AC109" s="48">
        <v>144657060881.99252</v>
      </c>
      <c r="AD109" s="48">
        <v>145317822842.84708</v>
      </c>
      <c r="AE109" s="48">
        <v>131018685648.96335</v>
      </c>
      <c r="AF109" s="48">
        <v>134041779464.82262</v>
      </c>
      <c r="AG109" s="48">
        <v>137621034504.24408</v>
      </c>
      <c r="AH109" s="48">
        <v>132645925455.21036</v>
      </c>
      <c r="AI109" s="48">
        <v>146299792605.76181</v>
      </c>
      <c r="AJ109" s="48">
        <v>146920912883.26929</v>
      </c>
      <c r="AK109" s="48">
        <v>147612949795.73987</v>
      </c>
      <c r="AL109" s="48">
        <v>131046031666.79253</v>
      </c>
      <c r="AM109" s="48">
        <v>132690298246.09181</v>
      </c>
      <c r="AN109" s="48">
        <v>155408747120.2652</v>
      </c>
      <c r="AO109" s="48">
        <v>171668896343.48712</v>
      </c>
      <c r="AP109" s="48">
        <v>175325578487.65497</v>
      </c>
      <c r="AQ109" s="48">
        <v>173354045166.02219</v>
      </c>
      <c r="AR109" s="48">
        <v>180693200742.6655</v>
      </c>
      <c r="AS109" s="48">
        <v>206247566076.23218</v>
      </c>
      <c r="AT109" s="48">
        <v>205813939996.96967</v>
      </c>
      <c r="AU109" s="48">
        <v>227295358596.99768</v>
      </c>
      <c r="AV109" s="48">
        <v>255069084599.53854</v>
      </c>
      <c r="AW109" s="48">
        <v>310751074106.67999</v>
      </c>
      <c r="AX109" s="48">
        <v>371615293327.31348</v>
      </c>
      <c r="AY109" s="48">
        <v>465367890006.91687</v>
      </c>
      <c r="AZ109" s="48">
        <v>536919702423.99695</v>
      </c>
      <c r="BA109" s="48">
        <v>636142375419.02148</v>
      </c>
      <c r="BB109" s="48">
        <v>596482217213.4646</v>
      </c>
      <c r="BC109" s="48">
        <v>700019005505.71277</v>
      </c>
      <c r="BD109" s="48">
        <v>804375869723.14685</v>
      </c>
      <c r="BE109" s="48">
        <v>889579521926.62537</v>
      </c>
      <c r="BF109" s="48">
        <v>965831920125.88367</v>
      </c>
      <c r="BG109" s="48">
        <v>1036807352387.696</v>
      </c>
      <c r="BH109" s="48">
        <v>999690354041.4353</v>
      </c>
      <c r="BI109" s="48">
        <v>930903842237.04016</v>
      </c>
      <c r="BJ109" s="48">
        <v>919474226980.61658</v>
      </c>
      <c r="BK109" s="48">
        <v>959604463467.89771</v>
      </c>
      <c r="BL109" s="48">
        <v>987263626955.7323</v>
      </c>
      <c r="BM109" s="53">
        <f t="shared" si="3"/>
        <v>955550161950.50195</v>
      </c>
      <c r="BO109" s="53">
        <v>955550161950.50195</v>
      </c>
      <c r="BP109" s="62">
        <f t="shared" si="4"/>
        <v>955550.16195050196</v>
      </c>
      <c r="BQ109" s="48" t="e">
        <f>VLOOKUP(B109,Classif!C:E,3,0)</f>
        <v>#N/A</v>
      </c>
      <c r="BR109" s="48" t="str">
        <f t="shared" si="5"/>
        <v>IDA blend</v>
      </c>
    </row>
    <row r="110" spans="1:70" x14ac:dyDescent="0.25">
      <c r="A110" s="48" t="s">
        <v>181</v>
      </c>
      <c r="B110" s="48" t="s">
        <v>445</v>
      </c>
      <c r="C110" s="48" t="s">
        <v>737</v>
      </c>
      <c r="D110" s="48" t="s">
        <v>736</v>
      </c>
      <c r="L110" s="48">
        <v>5667756644.8314066</v>
      </c>
      <c r="M110" s="48">
        <v>7076465295.3332701</v>
      </c>
      <c r="N110" s="48">
        <v>8337423312.8834352</v>
      </c>
      <c r="O110" s="48">
        <v>9150684931.5068493</v>
      </c>
      <c r="P110" s="48">
        <v>9333536359.7988758</v>
      </c>
      <c r="Q110" s="48">
        <v>10997590361.445784</v>
      </c>
      <c r="R110" s="48">
        <v>16273253012.048193</v>
      </c>
      <c r="S110" s="48">
        <v>25802409638.554218</v>
      </c>
      <c r="T110" s="48">
        <v>30463855421.686749</v>
      </c>
      <c r="U110" s="48">
        <v>37269156626.506027</v>
      </c>
      <c r="V110" s="48">
        <v>45808915662.650604</v>
      </c>
      <c r="W110" s="48">
        <v>51455719099.920738</v>
      </c>
      <c r="X110" s="48">
        <v>51400186379.302818</v>
      </c>
      <c r="Y110" s="48">
        <v>72482337370.346436</v>
      </c>
      <c r="Z110" s="48">
        <v>85518233450.77742</v>
      </c>
      <c r="AA110" s="48">
        <v>90158449307.232712</v>
      </c>
      <c r="AB110" s="48">
        <v>81052283404.610153</v>
      </c>
      <c r="AC110" s="48">
        <v>84853699994.046661</v>
      </c>
      <c r="AD110" s="48">
        <v>85289491750.321732</v>
      </c>
      <c r="AE110" s="48">
        <v>79954072569.850189</v>
      </c>
      <c r="AF110" s="48">
        <v>75929617576.87944</v>
      </c>
      <c r="AG110" s="48">
        <v>84300174477.200775</v>
      </c>
      <c r="AH110" s="48">
        <v>94451427898.33786</v>
      </c>
      <c r="AI110" s="48">
        <v>106140727357.03163</v>
      </c>
      <c r="AJ110" s="48">
        <v>116621996217.13341</v>
      </c>
      <c r="AK110" s="48">
        <v>128026966579.96375</v>
      </c>
      <c r="AL110" s="48">
        <v>158006700301.5332</v>
      </c>
      <c r="AM110" s="48">
        <v>176892143931.50528</v>
      </c>
      <c r="AN110" s="48">
        <v>202132028723.11533</v>
      </c>
      <c r="AO110" s="48">
        <v>227369679374.9733</v>
      </c>
      <c r="AP110" s="48">
        <v>215748998609.63501</v>
      </c>
      <c r="AQ110" s="48">
        <v>95445547872.715027</v>
      </c>
      <c r="AR110" s="48">
        <v>140001351215.46185</v>
      </c>
      <c r="AS110" s="48">
        <v>165021012077.80963</v>
      </c>
      <c r="AT110" s="48">
        <v>160446947784.90857</v>
      </c>
      <c r="AU110" s="48">
        <v>195660611165.18344</v>
      </c>
      <c r="AV110" s="48">
        <v>234772463823.80835</v>
      </c>
      <c r="AW110" s="48">
        <v>256836875295.4519</v>
      </c>
      <c r="AX110" s="48">
        <v>285868618224.01721</v>
      </c>
      <c r="AY110" s="48">
        <v>364570514304.84985</v>
      </c>
      <c r="AZ110" s="48">
        <v>432216737774.86053</v>
      </c>
      <c r="BA110" s="48">
        <v>510228634992.25824</v>
      </c>
      <c r="BB110" s="48">
        <v>539580085612.40143</v>
      </c>
      <c r="BC110" s="48">
        <v>755094160363.07092</v>
      </c>
      <c r="BD110" s="48">
        <v>892969107923.09424</v>
      </c>
      <c r="BE110" s="48">
        <v>917869910105.74915</v>
      </c>
      <c r="BF110" s="48">
        <v>912524136718.01819</v>
      </c>
      <c r="BG110" s="48">
        <v>890814755233.22534</v>
      </c>
      <c r="BH110" s="48">
        <v>860854235065.07898</v>
      </c>
      <c r="BI110" s="48">
        <v>931877364177.7417</v>
      </c>
      <c r="BJ110" s="48">
        <v>1015618742565.8127</v>
      </c>
      <c r="BK110" s="48">
        <v>1042271531011.9897</v>
      </c>
      <c r="BL110" s="48">
        <v>1119091259074.6206</v>
      </c>
      <c r="BM110" s="53">
        <f t="shared" si="3"/>
        <v>1058423838345.1445</v>
      </c>
      <c r="BO110" s="53">
        <v>1058423838345.1445</v>
      </c>
      <c r="BP110" s="62">
        <f t="shared" si="4"/>
        <v>1058423.8383451446</v>
      </c>
      <c r="BQ110" s="48" t="str">
        <f>VLOOKUP(B110,Classif!C:E,3,0)</f>
        <v>LMC</v>
      </c>
      <c r="BR110" s="48" t="str">
        <f t="shared" si="5"/>
        <v>Indonesia</v>
      </c>
    </row>
    <row r="111" spans="1:70" x14ac:dyDescent="0.25">
      <c r="A111" s="48" t="s">
        <v>686</v>
      </c>
      <c r="B111" s="48" t="s">
        <v>685</v>
      </c>
      <c r="C111" s="48" t="s">
        <v>737</v>
      </c>
      <c r="D111" s="48" t="s">
        <v>736</v>
      </c>
      <c r="E111" s="48">
        <v>26675755356.451977</v>
      </c>
      <c r="F111" s="48">
        <v>27957707199.326836</v>
      </c>
      <c r="G111" s="48">
        <v>30280698933.078381</v>
      </c>
      <c r="H111" s="48">
        <v>35169326198.953033</v>
      </c>
      <c r="I111" s="48">
        <v>32519705551.449409</v>
      </c>
      <c r="J111" s="48">
        <v>37664219180.166443</v>
      </c>
      <c r="K111" s="48">
        <v>40796537015.613968</v>
      </c>
      <c r="L111" s="48">
        <v>41324926151.010857</v>
      </c>
      <c r="M111" s="48">
        <v>43335098645.866219</v>
      </c>
      <c r="N111" s="48">
        <v>48515700079.114449</v>
      </c>
      <c r="O111" s="48">
        <v>50311788697.219604</v>
      </c>
      <c r="P111" s="48">
        <v>53480333040.854904</v>
      </c>
      <c r="Q111" s="48">
        <v>53219120176.657364</v>
      </c>
      <c r="R111" s="48">
        <v>64377974836.108467</v>
      </c>
      <c r="S111" s="48">
        <v>82960979973.492538</v>
      </c>
      <c r="T111" s="48">
        <v>102412042287.2002</v>
      </c>
      <c r="U111" s="48">
        <v>94808612387.995636</v>
      </c>
      <c r="V111" s="48">
        <v>106466107202.83022</v>
      </c>
      <c r="W111" s="48">
        <v>125414067978.35938</v>
      </c>
      <c r="X111" s="48">
        <v>139126865736.57288</v>
      </c>
      <c r="Y111" s="48">
        <v>152917952318.48773</v>
      </c>
      <c r="Z111" s="48">
        <v>155979483162.71878</v>
      </c>
      <c r="AA111" s="48">
        <v>155367986288.66687</v>
      </c>
      <c r="AB111" s="48">
        <v>149604667149.61316</v>
      </c>
      <c r="AC111" s="48">
        <v>149595078750.68719</v>
      </c>
      <c r="AD111" s="48">
        <v>158459503789.92633</v>
      </c>
      <c r="AE111" s="48">
        <v>170592461617.29788</v>
      </c>
      <c r="AF111" s="48">
        <v>184795081468.03714</v>
      </c>
      <c r="AG111" s="48">
        <v>187050306057.67038</v>
      </c>
      <c r="AH111" s="48">
        <v>184833281990.54648</v>
      </c>
      <c r="AI111" s="48">
        <v>196214080824.07178</v>
      </c>
      <c r="AJ111" s="48">
        <v>197571733063.95624</v>
      </c>
      <c r="AK111" s="48">
        <v>188882256941.86993</v>
      </c>
      <c r="AL111" s="48">
        <v>190409642204.43356</v>
      </c>
      <c r="AM111" s="48">
        <v>173665839726.03494</v>
      </c>
      <c r="AN111" s="48">
        <v>198270615208.05524</v>
      </c>
      <c r="AO111" s="48">
        <v>216359686784.30746</v>
      </c>
      <c r="AP111" s="48">
        <v>226523298225.00562</v>
      </c>
      <c r="AQ111" s="48">
        <v>235744740521.60834</v>
      </c>
      <c r="AR111" s="48">
        <v>240520764703.0827</v>
      </c>
      <c r="AS111" s="48">
        <v>261066777793.37115</v>
      </c>
      <c r="AT111" s="48">
        <v>258521823202.30502</v>
      </c>
      <c r="AU111" s="48">
        <v>275593890301.53168</v>
      </c>
      <c r="AV111" s="48">
        <v>306909263344.76599</v>
      </c>
      <c r="AW111" s="48">
        <v>347009511029.2984</v>
      </c>
      <c r="AX111" s="48">
        <v>392965288694.42346</v>
      </c>
      <c r="AY111" s="48">
        <v>455778020734.65436</v>
      </c>
      <c r="AZ111" s="48">
        <v>547703120153.87213</v>
      </c>
      <c r="BA111" s="48">
        <v>658088195925.57751</v>
      </c>
      <c r="BB111" s="48">
        <v>685740468150.45422</v>
      </c>
      <c r="BC111" s="48">
        <v>774067284792.03943</v>
      </c>
      <c r="BD111" s="48">
        <v>851164103194.17712</v>
      </c>
      <c r="BE111" s="48">
        <v>885743465109.46228</v>
      </c>
      <c r="BF111" s="48">
        <v>992492158999.46411</v>
      </c>
      <c r="BG111" s="48">
        <v>1057127836058.3114</v>
      </c>
      <c r="BH111" s="48">
        <v>1078896616196.7627</v>
      </c>
      <c r="BI111" s="48">
        <v>1105318283185.9417</v>
      </c>
      <c r="BJ111" s="48">
        <v>1192482879144.8047</v>
      </c>
      <c r="BK111" s="48">
        <v>1271203826064.2498</v>
      </c>
      <c r="BL111" s="48">
        <v>1350252498357.1716</v>
      </c>
      <c r="BM111" s="53">
        <f t="shared" si="3"/>
        <v>1383767789763.0505</v>
      </c>
      <c r="BO111" s="53">
        <v>1383767789763.0505</v>
      </c>
      <c r="BP111" s="62">
        <f t="shared" si="4"/>
        <v>1383767.7897630506</v>
      </c>
      <c r="BQ111" s="48" t="e">
        <f>VLOOKUP(B111,Classif!C:E,3,0)</f>
        <v>#N/A</v>
      </c>
      <c r="BR111" s="48" t="str">
        <f t="shared" si="5"/>
        <v>IDA only</v>
      </c>
    </row>
    <row r="112" spans="1:70" x14ac:dyDescent="0.25">
      <c r="A112" s="48" t="s">
        <v>586</v>
      </c>
      <c r="B112" s="48" t="s">
        <v>587</v>
      </c>
      <c r="C112" s="48" t="s">
        <v>737</v>
      </c>
      <c r="D112" s="48" t="s">
        <v>736</v>
      </c>
      <c r="AN112" s="48">
        <v>914762873.68915319</v>
      </c>
      <c r="AO112" s="48">
        <v>1023005862.7792743</v>
      </c>
      <c r="AP112" s="48">
        <v>1180968165.4085984</v>
      </c>
      <c r="AQ112" s="48">
        <v>1382605389.3205488</v>
      </c>
      <c r="AR112" s="48">
        <v>1567402513.6964228</v>
      </c>
      <c r="AS112" s="48">
        <v>1563667799.6157825</v>
      </c>
      <c r="AT112" s="48">
        <v>1659131243.7383714</v>
      </c>
      <c r="AU112" s="48">
        <v>1947332921.7471831</v>
      </c>
      <c r="AV112" s="48">
        <v>2328658227.8481011</v>
      </c>
      <c r="AW112" s="48">
        <v>2822358473.1698322</v>
      </c>
      <c r="AX112" s="48">
        <v>3032399999.9999995</v>
      </c>
      <c r="AY112" s="48">
        <v>3422651333.9466424</v>
      </c>
      <c r="AZ112" s="48">
        <v>4466100440.1760702</v>
      </c>
      <c r="BA112" s="48">
        <v>5928420955.8823528</v>
      </c>
      <c r="BB112" s="48">
        <v>5487083657.8906374</v>
      </c>
      <c r="BC112" s="48">
        <v>5920177688.5043268</v>
      </c>
      <c r="BD112" s="48">
        <v>6566098381.6696043</v>
      </c>
      <c r="BE112" s="48">
        <v>6690725118.4834127</v>
      </c>
      <c r="BF112" s="48">
        <v>7000748788.494606</v>
      </c>
      <c r="BG112" s="48">
        <v>7708834951.4563103</v>
      </c>
      <c r="BH112" s="48">
        <v>7085288006.111536</v>
      </c>
      <c r="BI112" s="48">
        <v>6846691871.4555759</v>
      </c>
      <c r="BJ112" s="48">
        <v>6979581724.5817242</v>
      </c>
      <c r="BK112" s="48">
        <v>7491969312.8752499</v>
      </c>
      <c r="BM112" s="53">
        <f t="shared" si="3"/>
        <v>0</v>
      </c>
      <c r="BO112" s="53"/>
      <c r="BP112" s="62">
        <f t="shared" si="4"/>
        <v>0</v>
      </c>
      <c r="BQ112" s="48" t="str">
        <f>VLOOKUP(B112,Classif!C:E,3,0)</f>
        <v>HIC</v>
      </c>
      <c r="BR112" s="48" t="str">
        <f t="shared" si="5"/>
        <v>Isle of Man</v>
      </c>
    </row>
    <row r="113" spans="1:70" x14ac:dyDescent="0.25">
      <c r="A113" s="48" t="s">
        <v>163</v>
      </c>
      <c r="B113" s="48" t="s">
        <v>444</v>
      </c>
      <c r="C113" s="48" t="s">
        <v>737</v>
      </c>
      <c r="D113" s="48" t="s">
        <v>736</v>
      </c>
      <c r="E113" s="48">
        <v>37029883875.457275</v>
      </c>
      <c r="F113" s="48">
        <v>39232435784.094589</v>
      </c>
      <c r="G113" s="48">
        <v>42161481858.701363</v>
      </c>
      <c r="H113" s="48">
        <v>48421923458.741257</v>
      </c>
      <c r="I113" s="48">
        <v>56480289940.826149</v>
      </c>
      <c r="J113" s="48">
        <v>59554854574.794205</v>
      </c>
      <c r="K113" s="48">
        <v>45865462033.909996</v>
      </c>
      <c r="L113" s="48">
        <v>50134942203.446663</v>
      </c>
      <c r="M113" s="48">
        <v>53085455870.82267</v>
      </c>
      <c r="N113" s="48">
        <v>58447995016.849335</v>
      </c>
      <c r="O113" s="48">
        <v>62422483054.517334</v>
      </c>
      <c r="P113" s="48">
        <v>67350988020.904114</v>
      </c>
      <c r="Q113" s="48">
        <v>71463193830.406448</v>
      </c>
      <c r="R113" s="48">
        <v>85515269585.522049</v>
      </c>
      <c r="S113" s="48">
        <v>99525899115.77562</v>
      </c>
      <c r="T113" s="48">
        <v>98472796457.113968</v>
      </c>
      <c r="U113" s="48">
        <v>102717164465.89397</v>
      </c>
      <c r="V113" s="48">
        <v>121487322474.2984</v>
      </c>
      <c r="W113" s="48">
        <v>137300295308.0378</v>
      </c>
      <c r="X113" s="48">
        <v>152991653792.86441</v>
      </c>
      <c r="Y113" s="48">
        <v>186325345089.75394</v>
      </c>
      <c r="Z113" s="48">
        <v>193490610032.09958</v>
      </c>
      <c r="AA113" s="48">
        <v>200715145360.91833</v>
      </c>
      <c r="AB113" s="48">
        <v>218262273410.09882</v>
      </c>
      <c r="AC113" s="48">
        <v>212158234164.06015</v>
      </c>
      <c r="AD113" s="48">
        <v>232511877842.0408</v>
      </c>
      <c r="AE113" s="48">
        <v>248985994044.19974</v>
      </c>
      <c r="AF113" s="48">
        <v>279033584092.15869</v>
      </c>
      <c r="AG113" s="48">
        <v>296588994812.05939</v>
      </c>
      <c r="AH113" s="48">
        <v>296042354986.12561</v>
      </c>
      <c r="AI113" s="48">
        <v>320979026419.63342</v>
      </c>
      <c r="AJ113" s="48">
        <v>270105341879.22638</v>
      </c>
      <c r="AK113" s="48">
        <v>288208430383.96442</v>
      </c>
      <c r="AL113" s="48">
        <v>279296022987.91937</v>
      </c>
      <c r="AM113" s="48">
        <v>327275583539.55865</v>
      </c>
      <c r="AN113" s="48">
        <v>360281952716.79681</v>
      </c>
      <c r="AO113" s="48">
        <v>392897054348.07104</v>
      </c>
      <c r="AP113" s="48">
        <v>415867753863.87433</v>
      </c>
      <c r="AQ113" s="48">
        <v>421351477504.74298</v>
      </c>
      <c r="AR113" s="48">
        <v>458820417337.80707</v>
      </c>
      <c r="AS113" s="48">
        <v>468394937262.36993</v>
      </c>
      <c r="AT113" s="48">
        <v>485441014538.63824</v>
      </c>
      <c r="AU113" s="48">
        <v>514937948870.08038</v>
      </c>
      <c r="AV113" s="48">
        <v>607699285433.87195</v>
      </c>
      <c r="AW113" s="48">
        <v>709148514804.65942</v>
      </c>
      <c r="AX113" s="48">
        <v>820381595512.90161</v>
      </c>
      <c r="AY113" s="48">
        <v>940259888792.14136</v>
      </c>
      <c r="AZ113" s="48">
        <v>1216735441524.8618</v>
      </c>
      <c r="BA113" s="48">
        <v>1198895582137.5146</v>
      </c>
      <c r="BB113" s="48">
        <v>1341886602798.6855</v>
      </c>
      <c r="BC113" s="48">
        <v>1675615335600.5637</v>
      </c>
      <c r="BD113" s="48">
        <v>1823049927772.0461</v>
      </c>
      <c r="BE113" s="48">
        <v>1827637859136.2344</v>
      </c>
      <c r="BF113" s="48">
        <v>1856722121394.4189</v>
      </c>
      <c r="BG113" s="48">
        <v>2039127446299.302</v>
      </c>
      <c r="BH113" s="48">
        <v>2103587813812.1995</v>
      </c>
      <c r="BI113" s="48">
        <v>2294797980509.5122</v>
      </c>
      <c r="BJ113" s="48">
        <v>2651472946375.0469</v>
      </c>
      <c r="BK113" s="48">
        <v>2701111782774.5703</v>
      </c>
      <c r="BL113" s="48">
        <v>2870504096717.4771</v>
      </c>
      <c r="BM113" s="53">
        <f t="shared" si="3"/>
        <v>2622983732006.4468</v>
      </c>
      <c r="BO113" s="53">
        <v>2622983732006.4468</v>
      </c>
      <c r="BP113" s="62">
        <f t="shared" si="4"/>
        <v>2622983.7320064469</v>
      </c>
      <c r="BQ113" s="48" t="str">
        <f>VLOOKUP(B113,Classif!C:E,3,0)</f>
        <v>LMC</v>
      </c>
      <c r="BR113" s="48" t="str">
        <f t="shared" si="5"/>
        <v>India</v>
      </c>
    </row>
    <row r="114" spans="1:70" x14ac:dyDescent="0.25">
      <c r="A114" s="48" t="s">
        <v>684</v>
      </c>
      <c r="B114" s="48" t="s">
        <v>683</v>
      </c>
      <c r="C114" s="48" t="s">
        <v>737</v>
      </c>
      <c r="D114" s="48" t="s">
        <v>736</v>
      </c>
      <c r="BM114" s="53">
        <f t="shared" si="3"/>
        <v>0</v>
      </c>
      <c r="BO114" s="53"/>
      <c r="BP114" s="62">
        <f t="shared" si="4"/>
        <v>0</v>
      </c>
      <c r="BQ114" s="48" t="e">
        <f>VLOOKUP(B114,Classif!C:E,3,0)</f>
        <v>#N/A</v>
      </c>
      <c r="BR114" s="48" t="str">
        <f t="shared" si="5"/>
        <v>Not classified</v>
      </c>
    </row>
    <row r="115" spans="1:70" x14ac:dyDescent="0.25">
      <c r="A115" s="48" t="s">
        <v>265</v>
      </c>
      <c r="B115" s="48" t="s">
        <v>443</v>
      </c>
      <c r="C115" s="48" t="s">
        <v>737</v>
      </c>
      <c r="D115" s="48" t="s">
        <v>736</v>
      </c>
      <c r="E115" s="48">
        <v>1939329775.4373901</v>
      </c>
      <c r="F115" s="48">
        <v>2088012282.3566668</v>
      </c>
      <c r="G115" s="48">
        <v>2260349684.086246</v>
      </c>
      <c r="H115" s="48">
        <v>2430843768.4455333</v>
      </c>
      <c r="I115" s="48">
        <v>2766608945.874023</v>
      </c>
      <c r="J115" s="48">
        <v>2945704142.9976544</v>
      </c>
      <c r="K115" s="48">
        <v>3104034393.2316236</v>
      </c>
      <c r="L115" s="48">
        <v>3343636773.3675852</v>
      </c>
      <c r="M115" s="48">
        <v>3278584478.3302269</v>
      </c>
      <c r="N115" s="48">
        <v>3787077343.7278252</v>
      </c>
      <c r="O115" s="48">
        <v>4396684936.6849365</v>
      </c>
      <c r="P115" s="48">
        <v>5099049444.2315063</v>
      </c>
      <c r="Q115" s="48">
        <v>6319051927.6160507</v>
      </c>
      <c r="R115" s="48">
        <v>7482346131.5840254</v>
      </c>
      <c r="S115" s="48">
        <v>7898097956.1774988</v>
      </c>
      <c r="T115" s="48">
        <v>9485294425.0871086</v>
      </c>
      <c r="U115" s="48">
        <v>9455237758.2790833</v>
      </c>
      <c r="V115" s="48">
        <v>11250103036.131336</v>
      </c>
      <c r="W115" s="48">
        <v>14650291452.733313</v>
      </c>
      <c r="X115" s="48">
        <v>18322206640.876854</v>
      </c>
      <c r="Y115" s="48">
        <v>21751265576.954201</v>
      </c>
      <c r="Z115" s="48">
        <v>20673430092.533905</v>
      </c>
      <c r="AA115" s="48">
        <v>21478119830.091663</v>
      </c>
      <c r="AB115" s="48">
        <v>20769303122.247234</v>
      </c>
      <c r="AC115" s="48">
        <v>20109800239.03022</v>
      </c>
      <c r="AD115" s="48">
        <v>21273347214.125092</v>
      </c>
      <c r="AE115" s="48">
        <v>28719072700.296738</v>
      </c>
      <c r="AF115" s="48">
        <v>33925835674.157303</v>
      </c>
      <c r="AG115" s="48">
        <v>37778818236.35273</v>
      </c>
      <c r="AH115" s="48">
        <v>39244542917.736351</v>
      </c>
      <c r="AI115" s="48">
        <v>49313360687.768654</v>
      </c>
      <c r="AJ115" s="48">
        <v>49795307390.036758</v>
      </c>
      <c r="AK115" s="48">
        <v>55927302693.286888</v>
      </c>
      <c r="AL115" s="48">
        <v>52425693685.312248</v>
      </c>
      <c r="AM115" s="48">
        <v>57106606595.995293</v>
      </c>
      <c r="AN115" s="48">
        <v>69150661616.161606</v>
      </c>
      <c r="AO115" s="48">
        <v>75786499495.967743</v>
      </c>
      <c r="AP115" s="48">
        <v>82821063753.581665</v>
      </c>
      <c r="AQ115" s="48">
        <v>90121737131.322189</v>
      </c>
      <c r="AR115" s="48">
        <v>98730943959.087997</v>
      </c>
      <c r="AS115" s="48">
        <v>99871239174.497894</v>
      </c>
      <c r="AT115" s="48">
        <v>109181142729.30649</v>
      </c>
      <c r="AU115" s="48">
        <v>127946590438.54697</v>
      </c>
      <c r="AV115" s="48">
        <v>164259648984.19864</v>
      </c>
      <c r="AW115" s="48">
        <v>193927356592.99725</v>
      </c>
      <c r="AX115" s="48">
        <v>211703631389.13071</v>
      </c>
      <c r="AY115" s="48">
        <v>231983616861.12155</v>
      </c>
      <c r="AZ115" s="48">
        <v>269818695592.66354</v>
      </c>
      <c r="BA115" s="48">
        <v>274819833015.96603</v>
      </c>
      <c r="BB115" s="48">
        <v>235879085857.18256</v>
      </c>
      <c r="BC115" s="48">
        <v>222071182064.2135</v>
      </c>
      <c r="BD115" s="48">
        <v>237644567329.29129</v>
      </c>
      <c r="BE115" s="48">
        <v>224984397510.31018</v>
      </c>
      <c r="BF115" s="48">
        <v>238483849535.57352</v>
      </c>
      <c r="BG115" s="48">
        <v>258909619169.70004</v>
      </c>
      <c r="BH115" s="48">
        <v>291521892625.047</v>
      </c>
      <c r="BI115" s="48">
        <v>299556360839.63129</v>
      </c>
      <c r="BJ115" s="48">
        <v>338503196943.16699</v>
      </c>
      <c r="BK115" s="48">
        <v>385967106117.0993</v>
      </c>
      <c r="BL115" s="48">
        <v>398590210120.33661</v>
      </c>
      <c r="BM115" s="53">
        <f t="shared" si="3"/>
        <v>418621818482.30463</v>
      </c>
      <c r="BO115" s="53">
        <v>418621818482.30463</v>
      </c>
      <c r="BP115" s="62">
        <f t="shared" si="4"/>
        <v>418621.81848230463</v>
      </c>
      <c r="BQ115" s="48" t="str">
        <f>VLOOKUP(B115,Classif!C:E,3,0)</f>
        <v>HIC</v>
      </c>
      <c r="BR115" s="48" t="str">
        <f t="shared" si="5"/>
        <v>Ireland</v>
      </c>
    </row>
    <row r="116" spans="1:70" x14ac:dyDescent="0.25">
      <c r="A116" s="48" t="s">
        <v>588</v>
      </c>
      <c r="B116" s="48" t="s">
        <v>442</v>
      </c>
      <c r="C116" s="48" t="s">
        <v>737</v>
      </c>
      <c r="D116" s="48" t="s">
        <v>736</v>
      </c>
      <c r="E116" s="48">
        <v>4199134389.9036956</v>
      </c>
      <c r="F116" s="48">
        <v>4426949094.8403034</v>
      </c>
      <c r="G116" s="48">
        <v>4693566416.4834585</v>
      </c>
      <c r="H116" s="48">
        <v>4928628018.3875914</v>
      </c>
      <c r="I116" s="48">
        <v>5379845647.7013855</v>
      </c>
      <c r="J116" s="48">
        <v>6197319929.0403833</v>
      </c>
      <c r="K116" s="48">
        <v>6789938671.7509441</v>
      </c>
      <c r="L116" s="48">
        <v>7555383690.1599998</v>
      </c>
      <c r="M116" s="48">
        <v>8623172959.8980331</v>
      </c>
      <c r="N116" s="48">
        <v>9743089607.4958687</v>
      </c>
      <c r="O116" s="48">
        <v>10976245153.589386</v>
      </c>
      <c r="P116" s="48">
        <v>13731801564.090826</v>
      </c>
      <c r="Q116" s="48">
        <v>17153463263.108646</v>
      </c>
      <c r="R116" s="48">
        <v>27081698249.508286</v>
      </c>
      <c r="S116" s="48">
        <v>46209092072.138268</v>
      </c>
      <c r="T116" s="48">
        <v>51776222349.886902</v>
      </c>
      <c r="U116" s="48">
        <v>68055295080.753807</v>
      </c>
      <c r="V116" s="48">
        <v>80600122701.963196</v>
      </c>
      <c r="W116" s="48">
        <v>77994316621.481384</v>
      </c>
      <c r="X116" s="48">
        <v>90391877325.928497</v>
      </c>
      <c r="Y116" s="48">
        <v>94362275580.022903</v>
      </c>
      <c r="Z116" s="48">
        <v>100499312749.92252</v>
      </c>
      <c r="AA116" s="48">
        <v>125948756439.48515</v>
      </c>
      <c r="AB116" s="48">
        <v>156365156618.24072</v>
      </c>
      <c r="AC116" s="48">
        <v>162276728619.51862</v>
      </c>
      <c r="AD116" s="48">
        <v>180183629599.68427</v>
      </c>
      <c r="AE116" s="48">
        <v>209094561833.48007</v>
      </c>
      <c r="AF116" s="48">
        <v>134009995923.16888</v>
      </c>
      <c r="AG116" s="48">
        <v>123057861333.90797</v>
      </c>
      <c r="AH116" s="48">
        <v>120496362916.27124</v>
      </c>
      <c r="AI116" s="48">
        <v>124813263926.22499</v>
      </c>
      <c r="AL116" s="48">
        <v>63743623232.012009</v>
      </c>
      <c r="AM116" s="48">
        <v>71841461172.59639</v>
      </c>
      <c r="AN116" s="48">
        <v>96419225743.673676</v>
      </c>
      <c r="AO116" s="48">
        <v>120403931885.44078</v>
      </c>
      <c r="AP116" s="48">
        <v>113919163421.15488</v>
      </c>
      <c r="AQ116" s="48">
        <v>110276913362.5078</v>
      </c>
      <c r="AR116" s="48">
        <v>113848450088.35091</v>
      </c>
      <c r="AS116" s="48">
        <v>109591707802.21602</v>
      </c>
      <c r="AT116" s="48">
        <v>126878750295.94432</v>
      </c>
      <c r="AU116" s="48">
        <v>128626917503.71953</v>
      </c>
      <c r="AV116" s="48">
        <v>153544751395.43008</v>
      </c>
      <c r="AW116" s="48">
        <v>190043433964.84137</v>
      </c>
      <c r="AX116" s="48">
        <v>226452138291.54214</v>
      </c>
      <c r="AY116" s="48">
        <v>266298911661.14447</v>
      </c>
      <c r="AZ116" s="48">
        <v>349881601458.56036</v>
      </c>
      <c r="BA116" s="48">
        <v>412336172446.84943</v>
      </c>
      <c r="BB116" s="48">
        <v>416397025729.36102</v>
      </c>
      <c r="BC116" s="48">
        <v>486807615326.14691</v>
      </c>
      <c r="BD116" s="48">
        <v>580764902917.43909</v>
      </c>
      <c r="BE116" s="48">
        <v>598868460912.84668</v>
      </c>
      <c r="BF116" s="48">
        <v>460293149324.32556</v>
      </c>
      <c r="BG116" s="48">
        <v>432687036177.81818</v>
      </c>
      <c r="BH116" s="48">
        <v>384951479697.42004</v>
      </c>
      <c r="BI116" s="48">
        <v>417983583565.53992</v>
      </c>
      <c r="BJ116" s="48">
        <v>445345256459.10547</v>
      </c>
      <c r="BK116" s="48">
        <v>294356680624.65833</v>
      </c>
      <c r="BL116" s="48">
        <v>258245497664.39365</v>
      </c>
      <c r="BM116" s="53">
        <f t="shared" si="3"/>
        <v>191718271483.75903</v>
      </c>
      <c r="BO116" s="53">
        <v>191718271483.75903</v>
      </c>
      <c r="BP116" s="62">
        <f t="shared" si="4"/>
        <v>191718.27148375905</v>
      </c>
      <c r="BQ116" s="48" t="str">
        <f>VLOOKUP(B116,Classif!C:E,3,0)</f>
        <v>LMC</v>
      </c>
      <c r="BR116" s="48" t="str">
        <f t="shared" si="5"/>
        <v>Iran, Islamic Rep.</v>
      </c>
    </row>
    <row r="117" spans="1:70" x14ac:dyDescent="0.25">
      <c r="A117" s="48" t="s">
        <v>140</v>
      </c>
      <c r="B117" s="48" t="s">
        <v>441</v>
      </c>
      <c r="C117" s="48" t="s">
        <v>737</v>
      </c>
      <c r="D117" s="48" t="s">
        <v>736</v>
      </c>
      <c r="G117" s="48">
        <v>1954634836.1803417</v>
      </c>
      <c r="H117" s="48">
        <v>1978437692.523103</v>
      </c>
      <c r="I117" s="48">
        <v>2340521142.5371046</v>
      </c>
      <c r="M117" s="48">
        <v>2896947633.7160463</v>
      </c>
      <c r="N117" s="48">
        <v>3008120974.516942</v>
      </c>
      <c r="O117" s="48">
        <v>3281713805.6566792</v>
      </c>
      <c r="P117" s="48">
        <v>3865346534.6534657</v>
      </c>
      <c r="Q117" s="48">
        <v>4113848002.4031243</v>
      </c>
      <c r="R117" s="48">
        <v>5134367778.1446018</v>
      </c>
      <c r="S117" s="48">
        <v>11516762614.290552</v>
      </c>
      <c r="T117" s="48">
        <v>13458516762.61429</v>
      </c>
      <c r="U117" s="48">
        <v>17754825601.083645</v>
      </c>
      <c r="V117" s="48">
        <v>19838130714.527599</v>
      </c>
      <c r="W117" s="48">
        <v>23762275651.879444</v>
      </c>
      <c r="X117" s="48">
        <v>37816457839.485268</v>
      </c>
      <c r="Y117" s="48">
        <v>52569000000</v>
      </c>
      <c r="Z117" s="48">
        <v>37823000000</v>
      </c>
      <c r="AA117" s="48">
        <v>42382333333.333336</v>
      </c>
      <c r="AB117" s="48">
        <v>40712903225.80645</v>
      </c>
      <c r="AC117" s="48">
        <v>46938387096.774193</v>
      </c>
      <c r="AD117" s="48">
        <v>48425161290.322578</v>
      </c>
      <c r="AE117" s="48">
        <v>47264516129.032257</v>
      </c>
      <c r="AF117" s="48">
        <v>56774193548.3871</v>
      </c>
      <c r="AG117" s="48">
        <v>62684516129.032257</v>
      </c>
      <c r="AH117" s="48">
        <v>65831935483.870972</v>
      </c>
      <c r="AI117" s="48">
        <v>180408064516.12903</v>
      </c>
      <c r="AJ117" s="48">
        <v>407796349.66378486</v>
      </c>
      <c r="AK117" s="48">
        <v>553671957.67195761</v>
      </c>
      <c r="AL117" s="48">
        <v>1031944881.1318939</v>
      </c>
      <c r="AM117" s="48">
        <v>3991349282.7572927</v>
      </c>
      <c r="AN117" s="48">
        <v>12894029888.112158</v>
      </c>
      <c r="AO117" s="48">
        <v>10433698621.342705</v>
      </c>
      <c r="AP117" s="48">
        <v>20764857056.379494</v>
      </c>
      <c r="AQ117" s="48">
        <v>20617405044.242462</v>
      </c>
      <c r="AR117" s="48">
        <v>36881601583.819359</v>
      </c>
      <c r="AS117" s="48">
        <v>48364250943.905067</v>
      </c>
      <c r="AT117" s="48">
        <v>36176430128.805725</v>
      </c>
      <c r="AU117" s="48">
        <v>32928454672.424591</v>
      </c>
      <c r="AV117" s="48">
        <v>21921569478.816261</v>
      </c>
      <c r="AW117" s="48">
        <v>36627901762.063011</v>
      </c>
      <c r="AX117" s="48">
        <v>49954890353.260872</v>
      </c>
      <c r="AY117" s="48">
        <v>65140147197.121475</v>
      </c>
      <c r="AZ117" s="48">
        <v>88837055195.261948</v>
      </c>
      <c r="BA117" s="48">
        <v>131614433712.24457</v>
      </c>
      <c r="BB117" s="48">
        <v>111657581662.34955</v>
      </c>
      <c r="BC117" s="48">
        <v>138516722649.57266</v>
      </c>
      <c r="BD117" s="48">
        <v>185749664444.44446</v>
      </c>
      <c r="BE117" s="48">
        <v>218002481737.69147</v>
      </c>
      <c r="BF117" s="48">
        <v>234637675128.64493</v>
      </c>
      <c r="BG117" s="48">
        <v>228415656174.95712</v>
      </c>
      <c r="BH117" s="48">
        <v>166774109673.73242</v>
      </c>
      <c r="BI117" s="48">
        <v>166602488747.88495</v>
      </c>
      <c r="BJ117" s="48">
        <v>190643898226.35135</v>
      </c>
      <c r="BK117" s="48">
        <v>212271807144.36694</v>
      </c>
      <c r="BL117" s="48">
        <v>222434137055.83755</v>
      </c>
      <c r="BM117" s="53">
        <f t="shared" si="3"/>
        <v>167224432560.31879</v>
      </c>
      <c r="BO117" s="53">
        <v>167224432560.31879</v>
      </c>
      <c r="BP117" s="62">
        <f t="shared" si="4"/>
        <v>167224.43256031879</v>
      </c>
      <c r="BQ117" s="48" t="str">
        <f>VLOOKUP(B117,Classif!C:E,3,0)</f>
        <v>UMC</v>
      </c>
      <c r="BR117" s="48" t="str">
        <f t="shared" si="5"/>
        <v>Iraq</v>
      </c>
    </row>
    <row r="118" spans="1:70" x14ac:dyDescent="0.25">
      <c r="A118" s="48" t="s">
        <v>264</v>
      </c>
      <c r="B118" s="48" t="s">
        <v>440</v>
      </c>
      <c r="C118" s="48" t="s">
        <v>737</v>
      </c>
      <c r="D118" s="48" t="s">
        <v>736</v>
      </c>
      <c r="E118" s="48">
        <v>248434096.96872595</v>
      </c>
      <c r="F118" s="48">
        <v>253885656.32925302</v>
      </c>
      <c r="G118" s="48">
        <v>284916516.15953743</v>
      </c>
      <c r="H118" s="48">
        <v>340061650.11989796</v>
      </c>
      <c r="I118" s="48">
        <v>434267936.91458338</v>
      </c>
      <c r="J118" s="48">
        <v>523694949.37068927</v>
      </c>
      <c r="K118" s="48">
        <v>628893310.39992595</v>
      </c>
      <c r="L118" s="48">
        <v>621225962.15470791</v>
      </c>
      <c r="M118" s="48">
        <v>474399471.62235904</v>
      </c>
      <c r="N118" s="48">
        <v>414709311.35295987</v>
      </c>
      <c r="O118" s="48">
        <v>526704545.45454544</v>
      </c>
      <c r="P118" s="48">
        <v>670251136.36363637</v>
      </c>
      <c r="Q118" s="48">
        <v>839652164.06072962</v>
      </c>
      <c r="R118" s="48">
        <v>1154440252.9679353</v>
      </c>
      <c r="S118" s="48">
        <v>1515190595.2976487</v>
      </c>
      <c r="T118" s="48">
        <v>1406875081.327261</v>
      </c>
      <c r="U118" s="48">
        <v>1669488389.9654169</v>
      </c>
      <c r="V118" s="48">
        <v>2208509076.2809877</v>
      </c>
      <c r="W118" s="48">
        <v>2511826196.0089998</v>
      </c>
      <c r="X118" s="48">
        <v>2853435053.8854227</v>
      </c>
      <c r="Y118" s="48">
        <v>3381419042.8547606</v>
      </c>
      <c r="Z118" s="48">
        <v>3492997010.0495558</v>
      </c>
      <c r="AA118" s="48">
        <v>3206626563.5752745</v>
      </c>
      <c r="AB118" s="48">
        <v>2765950295.457839</v>
      </c>
      <c r="AC118" s="48">
        <v>2864441355.853056</v>
      </c>
      <c r="AD118" s="48">
        <v>2984052332.458797</v>
      </c>
      <c r="AE118" s="48">
        <v>3989622714.9537029</v>
      </c>
      <c r="AF118" s="48">
        <v>5520318352.9314432</v>
      </c>
      <c r="AG118" s="48">
        <v>6106635769.7493839</v>
      </c>
      <c r="AH118" s="48">
        <v>5672569396.4776707</v>
      </c>
      <c r="AI118" s="48">
        <v>6468736286.9270706</v>
      </c>
      <c r="AJ118" s="48">
        <v>6909730237.3199682</v>
      </c>
      <c r="AK118" s="48">
        <v>7080981668.5463257</v>
      </c>
      <c r="AL118" s="48">
        <v>6218581472.4746761</v>
      </c>
      <c r="AM118" s="48">
        <v>6389460285.5982752</v>
      </c>
      <c r="AN118" s="48">
        <v>7123633356.3656549</v>
      </c>
      <c r="AO118" s="48">
        <v>7426081278.1954889</v>
      </c>
      <c r="AP118" s="48">
        <v>7569666973.6532192</v>
      </c>
      <c r="AQ118" s="48">
        <v>8503693098.6227131</v>
      </c>
      <c r="AR118" s="48">
        <v>8982047589.489502</v>
      </c>
      <c r="AS118" s="48">
        <v>9025660361.7584209</v>
      </c>
      <c r="AT118" s="48">
        <v>8234846804.6058187</v>
      </c>
      <c r="AU118" s="48">
        <v>9318395054.8593369</v>
      </c>
      <c r="AV118" s="48">
        <v>11429333037.84432</v>
      </c>
      <c r="AW118" s="48">
        <v>13825302535.769899</v>
      </c>
      <c r="AX118" s="48">
        <v>16852963067.049637</v>
      </c>
      <c r="AY118" s="48">
        <v>17465318552.294098</v>
      </c>
      <c r="AZ118" s="48">
        <v>21652505596.752789</v>
      </c>
      <c r="BA118" s="48">
        <v>18074622987.018452</v>
      </c>
      <c r="BB118" s="48">
        <v>13154414219.206978</v>
      </c>
      <c r="BC118" s="48">
        <v>13751161917.739773</v>
      </c>
      <c r="BD118" s="48">
        <v>15221622925.931889</v>
      </c>
      <c r="BE118" s="48">
        <v>14751508133.544277</v>
      </c>
      <c r="BF118" s="48">
        <v>16125060515.311741</v>
      </c>
      <c r="BG118" s="48">
        <v>17867662177.891129</v>
      </c>
      <c r="BH118" s="48">
        <v>17517210519.091156</v>
      </c>
      <c r="BI118" s="48">
        <v>20793168030.952427</v>
      </c>
      <c r="BJ118" s="48">
        <v>24728285177.460316</v>
      </c>
      <c r="BK118" s="48">
        <v>26224228693.395378</v>
      </c>
      <c r="BL118" s="48">
        <v>24836714771.463791</v>
      </c>
      <c r="BM118" s="53">
        <f t="shared" si="3"/>
        <v>21714670569.603279</v>
      </c>
      <c r="BO118" s="53">
        <v>21714670569.603279</v>
      </c>
      <c r="BP118" s="62">
        <f t="shared" si="4"/>
        <v>21714.67056960328</v>
      </c>
      <c r="BQ118" s="48" t="str">
        <f>VLOOKUP(B118,Classif!C:E,3,0)</f>
        <v>HIC</v>
      </c>
      <c r="BR118" s="48" t="str">
        <f t="shared" si="5"/>
        <v>Iceland</v>
      </c>
    </row>
    <row r="119" spans="1:70" x14ac:dyDescent="0.25">
      <c r="A119" s="48" t="s">
        <v>141</v>
      </c>
      <c r="B119" s="48" t="s">
        <v>439</v>
      </c>
      <c r="C119" s="48" t="s">
        <v>737</v>
      </c>
      <c r="D119" s="48" t="s">
        <v>736</v>
      </c>
      <c r="E119" s="48">
        <v>2598500000</v>
      </c>
      <c r="F119" s="48">
        <v>3138500000</v>
      </c>
      <c r="G119" s="48">
        <v>2510000000</v>
      </c>
      <c r="H119" s="48">
        <v>2992333333.3333335</v>
      </c>
      <c r="I119" s="48">
        <v>3405333333.3333335</v>
      </c>
      <c r="J119" s="48">
        <v>3663333333.3333335</v>
      </c>
      <c r="K119" s="48">
        <v>3980000000.0000005</v>
      </c>
      <c r="L119" s="48">
        <v>4030000000.0000005</v>
      </c>
      <c r="M119" s="48">
        <v>4619000000</v>
      </c>
      <c r="N119" s="48">
        <v>5329333333.333334</v>
      </c>
      <c r="AN119" s="48">
        <v>100734903862.11935</v>
      </c>
      <c r="AO119" s="48">
        <v>110428661215.02647</v>
      </c>
      <c r="AP119" s="48">
        <v>114976879747.20242</v>
      </c>
      <c r="AQ119" s="48">
        <v>116207999000.02632</v>
      </c>
      <c r="AR119" s="48">
        <v>117373576587.67543</v>
      </c>
      <c r="AS119" s="48">
        <v>132705321658.94096</v>
      </c>
      <c r="AT119" s="48">
        <v>131056971966.61673</v>
      </c>
      <c r="AU119" s="48">
        <v>121411638102.07269</v>
      </c>
      <c r="AV119" s="48">
        <v>127330118574.47136</v>
      </c>
      <c r="AW119" s="48">
        <v>135728171575.18964</v>
      </c>
      <c r="AX119" s="48">
        <v>142660526327.51743</v>
      </c>
      <c r="AY119" s="48">
        <v>154157752143.27393</v>
      </c>
      <c r="AZ119" s="48">
        <v>179067829653.61115</v>
      </c>
      <c r="BA119" s="48">
        <v>216338894091.41583</v>
      </c>
      <c r="BB119" s="48">
        <v>207499297357.78043</v>
      </c>
      <c r="BC119" s="48">
        <v>234000056700.03143</v>
      </c>
      <c r="BD119" s="48">
        <v>261013927690.22272</v>
      </c>
      <c r="BE119" s="48">
        <v>257173086463.68851</v>
      </c>
      <c r="BF119" s="48">
        <v>292692657451.92059</v>
      </c>
      <c r="BG119" s="48">
        <v>310047504908.57129</v>
      </c>
      <c r="BH119" s="48">
        <v>300122499721.28149</v>
      </c>
      <c r="BI119" s="48">
        <v>318616506157.94519</v>
      </c>
      <c r="BJ119" s="48">
        <v>352667925811.02808</v>
      </c>
      <c r="BK119" s="48">
        <v>370455651179.95795</v>
      </c>
      <c r="BL119" s="48">
        <v>394652208893.13806</v>
      </c>
      <c r="BM119" s="53">
        <f t="shared" si="3"/>
        <v>401953804837.0874</v>
      </c>
      <c r="BO119" s="53">
        <v>401953804837.0874</v>
      </c>
      <c r="BP119" s="62">
        <f t="shared" si="4"/>
        <v>401953.8048370874</v>
      </c>
      <c r="BQ119" s="48" t="str">
        <f>VLOOKUP(B119,Classif!C:E,3,0)</f>
        <v>HIC</v>
      </c>
      <c r="BR119" s="48" t="str">
        <f t="shared" si="5"/>
        <v>Israel</v>
      </c>
    </row>
    <row r="120" spans="1:70" x14ac:dyDescent="0.25">
      <c r="A120" s="48" t="s">
        <v>276</v>
      </c>
      <c r="B120" s="48" t="s">
        <v>438</v>
      </c>
      <c r="C120" s="48" t="s">
        <v>737</v>
      </c>
      <c r="D120" s="48" t="s">
        <v>736</v>
      </c>
      <c r="E120" s="48">
        <v>40385288344.191147</v>
      </c>
      <c r="F120" s="48">
        <v>44842760293.192383</v>
      </c>
      <c r="G120" s="48">
        <v>50383891898.991119</v>
      </c>
      <c r="H120" s="48">
        <v>57710743059.834145</v>
      </c>
      <c r="I120" s="48">
        <v>63175417019.009407</v>
      </c>
      <c r="J120" s="48">
        <v>67978153850.519081</v>
      </c>
      <c r="K120" s="48">
        <v>73654870011.275742</v>
      </c>
      <c r="L120" s="48">
        <v>81133120065.420242</v>
      </c>
      <c r="M120" s="48">
        <v>87942231678.350525</v>
      </c>
      <c r="N120" s="48">
        <v>97085082807.375092</v>
      </c>
      <c r="O120" s="48">
        <v>113395315985.13013</v>
      </c>
      <c r="P120" s="48">
        <v>124672365792.75905</v>
      </c>
      <c r="Q120" s="48">
        <v>145260039840.63745</v>
      </c>
      <c r="R120" s="48">
        <v>175492055795.41681</v>
      </c>
      <c r="S120" s="48">
        <v>199564489431.37839</v>
      </c>
      <c r="T120" s="48">
        <v>227695851126.92764</v>
      </c>
      <c r="U120" s="48">
        <v>224717278436.84576</v>
      </c>
      <c r="V120" s="48">
        <v>257596313364.0553</v>
      </c>
      <c r="W120" s="48">
        <v>315058323066.39288</v>
      </c>
      <c r="X120" s="48">
        <v>393677161500.81567</v>
      </c>
      <c r="Y120" s="48">
        <v>477256775943.92944</v>
      </c>
      <c r="Z120" s="48">
        <v>430702851303.01483</v>
      </c>
      <c r="AA120" s="48">
        <v>427272645669.29132</v>
      </c>
      <c r="AB120" s="48">
        <v>443042373788.88324</v>
      </c>
      <c r="AC120" s="48">
        <v>437887689001.54291</v>
      </c>
      <c r="AD120" s="48">
        <v>452217492140.75653</v>
      </c>
      <c r="AE120" s="48">
        <v>640386352773.0874</v>
      </c>
      <c r="AF120" s="48">
        <v>805713128174.48462</v>
      </c>
      <c r="AG120" s="48">
        <v>891608957155.6084</v>
      </c>
      <c r="AH120" s="48">
        <v>928661332204.34656</v>
      </c>
      <c r="AI120" s="48">
        <v>1181222653522.9475</v>
      </c>
      <c r="AJ120" s="48">
        <v>1246220156079.2881</v>
      </c>
      <c r="AK120" s="48">
        <v>1320161644933.2288</v>
      </c>
      <c r="AL120" s="48">
        <v>1064958075550.6337</v>
      </c>
      <c r="AM120" s="48">
        <v>1099216688280.4995</v>
      </c>
      <c r="AN120" s="48">
        <v>1174662070605.0159</v>
      </c>
      <c r="AO120" s="48">
        <v>1312426527795.2063</v>
      </c>
      <c r="AP120" s="48">
        <v>1241879604365.6206</v>
      </c>
      <c r="AQ120" s="48">
        <v>1270052525928.4041</v>
      </c>
      <c r="AR120" s="48">
        <v>1252023758789.6868</v>
      </c>
      <c r="AS120" s="48">
        <v>1143829832319.8821</v>
      </c>
      <c r="AT120" s="48">
        <v>1167012796420.5818</v>
      </c>
      <c r="AU120" s="48">
        <v>1270712309429.7007</v>
      </c>
      <c r="AV120" s="48">
        <v>1574145823927.7651</v>
      </c>
      <c r="AW120" s="48">
        <v>1803226967966.228</v>
      </c>
      <c r="AX120" s="48">
        <v>1857524312896.4058</v>
      </c>
      <c r="AY120" s="48">
        <v>1947919708944.9253</v>
      </c>
      <c r="AZ120" s="48">
        <v>2210292636189.4331</v>
      </c>
      <c r="BA120" s="48">
        <v>2398856598798.8867</v>
      </c>
      <c r="BB120" s="48">
        <v>2191241872742.4285</v>
      </c>
      <c r="BC120" s="48">
        <v>2134017843247.1558</v>
      </c>
      <c r="BD120" s="48">
        <v>2291991045770.2939</v>
      </c>
      <c r="BE120" s="48">
        <v>2087077032435.1492</v>
      </c>
      <c r="BF120" s="48">
        <v>2141315327318.207</v>
      </c>
      <c r="BG120" s="48">
        <v>2159133919743.7651</v>
      </c>
      <c r="BH120" s="48">
        <v>1835899237320.0383</v>
      </c>
      <c r="BI120" s="48">
        <v>1875797463583.8669</v>
      </c>
      <c r="BJ120" s="48">
        <v>1956950469673.2871</v>
      </c>
      <c r="BK120" s="48">
        <v>2091117091124.0969</v>
      </c>
      <c r="BL120" s="48">
        <v>2004913357799.9968</v>
      </c>
      <c r="BM120" s="53">
        <f t="shared" si="3"/>
        <v>1886445268340.7056</v>
      </c>
      <c r="BO120" s="53">
        <v>1886445268340.7056</v>
      </c>
      <c r="BP120" s="62">
        <f t="shared" si="4"/>
        <v>1886445.2683407057</v>
      </c>
      <c r="BQ120" s="48" t="str">
        <f>VLOOKUP(B120,Classif!C:E,3,0)</f>
        <v>HIC</v>
      </c>
      <c r="BR120" s="48" t="str">
        <f t="shared" si="5"/>
        <v>Italy</v>
      </c>
    </row>
    <row r="121" spans="1:70" x14ac:dyDescent="0.25">
      <c r="A121" s="48" t="s">
        <v>201</v>
      </c>
      <c r="B121" s="48" t="s">
        <v>437</v>
      </c>
      <c r="C121" s="48" t="s">
        <v>737</v>
      </c>
      <c r="D121" s="48" t="s">
        <v>736</v>
      </c>
      <c r="E121" s="48">
        <v>699050678.98642027</v>
      </c>
      <c r="F121" s="48">
        <v>748028839.42321146</v>
      </c>
      <c r="G121" s="48">
        <v>777712445.75108492</v>
      </c>
      <c r="H121" s="48">
        <v>826690466.19067609</v>
      </c>
      <c r="I121" s="48">
        <v>897931401.37197256</v>
      </c>
      <c r="J121" s="48">
        <v>972140557.18885612</v>
      </c>
      <c r="K121" s="48">
        <v>1096738065.2386951</v>
      </c>
      <c r="L121" s="48">
        <v>1148025407.3460371</v>
      </c>
      <c r="M121" s="48">
        <v>1083883355.3342133</v>
      </c>
      <c r="N121" s="48">
        <v>1191287651.5060601</v>
      </c>
      <c r="O121" s="48">
        <v>1404776071.0428417</v>
      </c>
      <c r="P121" s="48">
        <v>1539865513.9289145</v>
      </c>
      <c r="Q121" s="48">
        <v>1875048859.9348536</v>
      </c>
      <c r="R121" s="48">
        <v>1905917553.1914895</v>
      </c>
      <c r="S121" s="48">
        <v>2375096249.0375094</v>
      </c>
      <c r="T121" s="48">
        <v>2860411285.8871412</v>
      </c>
      <c r="U121" s="48">
        <v>2966010229.8977008</v>
      </c>
      <c r="V121" s="48">
        <v>3249697393.0260696</v>
      </c>
      <c r="W121" s="48">
        <v>2644449232.2932143</v>
      </c>
      <c r="X121" s="48">
        <v>2425033998.1867633</v>
      </c>
      <c r="Y121" s="48">
        <v>2679409453.2390251</v>
      </c>
      <c r="Z121" s="48">
        <v>2979061412.3722911</v>
      </c>
      <c r="AA121" s="48">
        <v>3293533288.4248343</v>
      </c>
      <c r="AB121" s="48">
        <v>3619294120.6914401</v>
      </c>
      <c r="AC121" s="48">
        <v>2373566957.4921374</v>
      </c>
      <c r="AD121" s="48">
        <v>2100223149.7139566</v>
      </c>
      <c r="AE121" s="48">
        <v>2754566176.2021246</v>
      </c>
      <c r="AF121" s="48">
        <v>3286987551.7159677</v>
      </c>
      <c r="AG121" s="48">
        <v>3828310734.9779544</v>
      </c>
      <c r="AH121" s="48">
        <v>4404970058.8378649</v>
      </c>
      <c r="AI121" s="48">
        <v>4592224067.3719378</v>
      </c>
      <c r="AJ121" s="48">
        <v>4106199176.2890086</v>
      </c>
      <c r="AK121" s="48">
        <v>3535460089.807189</v>
      </c>
      <c r="AL121" s="48">
        <v>5440064773.173645</v>
      </c>
      <c r="AM121" s="48">
        <v>5452564385.4330692</v>
      </c>
      <c r="AN121" s="48">
        <v>6577523824.7002888</v>
      </c>
      <c r="AO121" s="48">
        <v>7393883554.779685</v>
      </c>
      <c r="AP121" s="48">
        <v>8400033893.9965258</v>
      </c>
      <c r="AQ121" s="48">
        <v>8787195622.4350204</v>
      </c>
      <c r="AR121" s="48">
        <v>8887061866.8920555</v>
      </c>
      <c r="AS121" s="48">
        <v>9005064474.9300346</v>
      </c>
      <c r="AT121" s="48">
        <v>9194717835.9998531</v>
      </c>
      <c r="AU121" s="48">
        <v>9719017925.9292908</v>
      </c>
      <c r="AV121" s="48">
        <v>9430230564.4698982</v>
      </c>
      <c r="AW121" s="48">
        <v>10174664853.947565</v>
      </c>
      <c r="AX121" s="48">
        <v>11243868485.742773</v>
      </c>
      <c r="AY121" s="48">
        <v>11930171468.379576</v>
      </c>
      <c r="AZ121" s="48">
        <v>12799593017.710089</v>
      </c>
      <c r="BA121" s="48">
        <v>13709402085.320562</v>
      </c>
      <c r="BB121" s="48">
        <v>12120460872.800337</v>
      </c>
      <c r="BC121" s="48">
        <v>13220556882.704617</v>
      </c>
      <c r="BD121" s="48">
        <v>14444655299.877172</v>
      </c>
      <c r="BE121" s="48">
        <v>14807086889.209892</v>
      </c>
      <c r="BF121" s="48">
        <v>14264202737.308249</v>
      </c>
      <c r="BG121" s="48">
        <v>13899228824.216091</v>
      </c>
      <c r="BH121" s="48">
        <v>14188935947.569372</v>
      </c>
      <c r="BI121" s="48">
        <v>14077109396.858387</v>
      </c>
      <c r="BJ121" s="48">
        <v>14808989993.318459</v>
      </c>
      <c r="BK121" s="48">
        <v>15730793852.791348</v>
      </c>
      <c r="BL121" s="48">
        <v>15830768549.891571</v>
      </c>
      <c r="BM121" s="53">
        <f t="shared" si="3"/>
        <v>13812421803.408361</v>
      </c>
      <c r="BO121" s="53">
        <v>13812421803.408361</v>
      </c>
      <c r="BP121" s="62">
        <f t="shared" si="4"/>
        <v>13812.421803408361</v>
      </c>
      <c r="BQ121" s="48" t="str">
        <f>VLOOKUP(B121,Classif!C:E,3,0)</f>
        <v>UMC</v>
      </c>
      <c r="BR121" s="48" t="str">
        <f t="shared" si="5"/>
        <v>Jamaica</v>
      </c>
    </row>
    <row r="122" spans="1:70" x14ac:dyDescent="0.25">
      <c r="A122" s="48" t="s">
        <v>142</v>
      </c>
      <c r="B122" s="48" t="s">
        <v>436</v>
      </c>
      <c r="C122" s="48" t="s">
        <v>737</v>
      </c>
      <c r="D122" s="48" t="s">
        <v>736</v>
      </c>
      <c r="J122" s="48">
        <v>599831979.83758056</v>
      </c>
      <c r="K122" s="48">
        <v>658078969.47633719</v>
      </c>
      <c r="L122" s="48">
        <v>631755810.69728374</v>
      </c>
      <c r="M122" s="48">
        <v>561187342.48109782</v>
      </c>
      <c r="N122" s="48">
        <v>698963875.66507983</v>
      </c>
      <c r="O122" s="48">
        <v>639596751.61019325</v>
      </c>
      <c r="P122" s="48">
        <v>678241388.966676</v>
      </c>
      <c r="Q122" s="48">
        <v>788574628.95547473</v>
      </c>
      <c r="R122" s="48">
        <v>943700547.77845407</v>
      </c>
      <c r="S122" s="48">
        <v>1197454206.7680845</v>
      </c>
      <c r="T122" s="48">
        <v>1363039399.6247656</v>
      </c>
      <c r="U122" s="48">
        <v>1708734939.7590361</v>
      </c>
      <c r="V122" s="48">
        <v>2096568478.5909507</v>
      </c>
      <c r="W122" s="48">
        <v>2602748691.0994768</v>
      </c>
      <c r="X122" s="48">
        <v>3271728271.7282715</v>
      </c>
      <c r="Y122" s="48">
        <v>3910036925.1426654</v>
      </c>
      <c r="Z122" s="48">
        <v>4384685230.0242128</v>
      </c>
      <c r="AA122" s="48">
        <v>4680567375.8865252</v>
      </c>
      <c r="AB122" s="48">
        <v>4920407601.2117872</v>
      </c>
      <c r="AC122" s="48">
        <v>4966710013.0039015</v>
      </c>
      <c r="AD122" s="48">
        <v>4993829194.1206284</v>
      </c>
      <c r="AE122" s="48">
        <v>6401380000</v>
      </c>
      <c r="AF122" s="48">
        <v>6755599113.7370749</v>
      </c>
      <c r="AG122" s="48">
        <v>6277197435.2123957</v>
      </c>
      <c r="AH122" s="48">
        <v>4220945005.2210236</v>
      </c>
      <c r="AI122" s="48">
        <v>4160003917.4325752</v>
      </c>
      <c r="AJ122" s="48">
        <v>4344250257.0127773</v>
      </c>
      <c r="AK122" s="48">
        <v>5311329067.372757</v>
      </c>
      <c r="AL122" s="48">
        <v>5605841535.575119</v>
      </c>
      <c r="AM122" s="48">
        <v>6237739516.2444544</v>
      </c>
      <c r="AN122" s="48">
        <v>6727446632.4200916</v>
      </c>
      <c r="AO122" s="48">
        <v>6928359238.3638935</v>
      </c>
      <c r="AP122" s="48">
        <v>7246188575.4583921</v>
      </c>
      <c r="AQ122" s="48">
        <v>7912327362.4823704</v>
      </c>
      <c r="AR122" s="48">
        <v>8149106064.8801136</v>
      </c>
      <c r="AS122" s="48">
        <v>8460424400.5641756</v>
      </c>
      <c r="AT122" s="48">
        <v>8975689844.8519039</v>
      </c>
      <c r="AU122" s="48">
        <v>9582453032.4400578</v>
      </c>
      <c r="AV122" s="48">
        <v>10195660789.844852</v>
      </c>
      <c r="AW122" s="48">
        <v>11411390409.026798</v>
      </c>
      <c r="AX122" s="48">
        <v>12588665303.244007</v>
      </c>
      <c r="AY122" s="48">
        <v>15056929760.22567</v>
      </c>
      <c r="AZ122" s="48">
        <v>17110587447.108604</v>
      </c>
      <c r="BA122" s="48">
        <v>22657662392.560238</v>
      </c>
      <c r="BB122" s="48">
        <v>24537876056.338028</v>
      </c>
      <c r="BC122" s="48">
        <v>27133804225.352116</v>
      </c>
      <c r="BD122" s="48">
        <v>29524149154.929581</v>
      </c>
      <c r="BE122" s="48">
        <v>31634561690.140846</v>
      </c>
      <c r="BF122" s="48">
        <v>34454440140.84507</v>
      </c>
      <c r="BG122" s="48">
        <v>36847643521.126762</v>
      </c>
      <c r="BH122" s="48">
        <v>38587017887.323944</v>
      </c>
      <c r="BI122" s="48">
        <v>39892551126.760567</v>
      </c>
      <c r="BJ122" s="48">
        <v>41408960845.070427</v>
      </c>
      <c r="BK122" s="48">
        <v>42932112676.056343</v>
      </c>
      <c r="BL122" s="48">
        <v>44502895915.492958</v>
      </c>
      <c r="BM122" s="53">
        <f t="shared" si="3"/>
        <v>43697659275.313667</v>
      </c>
      <c r="BO122" s="53">
        <v>43697659275.313667</v>
      </c>
      <c r="BP122" s="62">
        <f t="shared" si="4"/>
        <v>43697.659275313665</v>
      </c>
      <c r="BQ122" s="48" t="str">
        <f>VLOOKUP(B122,Classif!C:E,3,0)</f>
        <v>UMC</v>
      </c>
      <c r="BR122" s="48" t="str">
        <f t="shared" si="5"/>
        <v>Jordan</v>
      </c>
    </row>
    <row r="123" spans="1:70" x14ac:dyDescent="0.25">
      <c r="A123" s="48" t="s">
        <v>175</v>
      </c>
      <c r="B123" s="48" t="s">
        <v>435</v>
      </c>
      <c r="C123" s="48" t="s">
        <v>737</v>
      </c>
      <c r="D123" s="48" t="s">
        <v>736</v>
      </c>
      <c r="E123" s="48">
        <v>44307342950.400002</v>
      </c>
      <c r="F123" s="48">
        <v>53508617739.377777</v>
      </c>
      <c r="G123" s="48">
        <v>60723018683.73333</v>
      </c>
      <c r="H123" s="48">
        <v>69498131797.333328</v>
      </c>
      <c r="I123" s="48">
        <v>81749006381.511108</v>
      </c>
      <c r="J123" s="48">
        <v>90950278257.777771</v>
      </c>
      <c r="K123" s="48">
        <v>105628070343.11111</v>
      </c>
      <c r="L123" s="48">
        <v>123781880217.60001</v>
      </c>
      <c r="M123" s="48">
        <v>146601072685.51111</v>
      </c>
      <c r="N123" s="48">
        <v>172204199480.88889</v>
      </c>
      <c r="O123" s="48">
        <v>212609187919.44446</v>
      </c>
      <c r="P123" s="48">
        <v>240151807460.24054</v>
      </c>
      <c r="Q123" s="48">
        <v>318031297492.35168</v>
      </c>
      <c r="R123" s="48">
        <v>432082670450.71857</v>
      </c>
      <c r="S123" s="48">
        <v>479625998613.40552</v>
      </c>
      <c r="T123" s="48">
        <v>521541905673.25104</v>
      </c>
      <c r="U123" s="48">
        <v>586161858999.67126</v>
      </c>
      <c r="V123" s="48">
        <v>721411786536.81433</v>
      </c>
      <c r="W123" s="48">
        <v>1013612173518.8416</v>
      </c>
      <c r="X123" s="48">
        <v>1055012119526.3303</v>
      </c>
      <c r="Y123" s="48">
        <v>1105385973763.8748</v>
      </c>
      <c r="Z123" s="48">
        <v>1218988935129.8066</v>
      </c>
      <c r="AA123" s="48">
        <v>1134518001884.5601</v>
      </c>
      <c r="AB123" s="48">
        <v>1243323592058.8333</v>
      </c>
      <c r="AC123" s="48">
        <v>1318381627003.7576</v>
      </c>
      <c r="AD123" s="48">
        <v>1398892744820.6936</v>
      </c>
      <c r="AE123" s="48">
        <v>2078953333673.5505</v>
      </c>
      <c r="AF123" s="48">
        <v>2532808573157.0308</v>
      </c>
      <c r="AG123" s="48">
        <v>3071683013178.9121</v>
      </c>
      <c r="AH123" s="48">
        <v>3054914166263.1807</v>
      </c>
      <c r="AI123" s="48">
        <v>3132817652848.0415</v>
      </c>
      <c r="AJ123" s="48">
        <v>3584420077100.8418</v>
      </c>
      <c r="AK123" s="48">
        <v>3908809463463.8569</v>
      </c>
      <c r="AL123" s="48">
        <v>4454143876947.2061</v>
      </c>
      <c r="AM123" s="48">
        <v>4907039384469.6777</v>
      </c>
      <c r="AN123" s="48">
        <v>5449116304981.0967</v>
      </c>
      <c r="AO123" s="48">
        <v>4833712542207.0967</v>
      </c>
      <c r="AP123" s="48">
        <v>4414732843544.4316</v>
      </c>
      <c r="AQ123" s="48">
        <v>4032509760872.936</v>
      </c>
      <c r="AR123" s="48">
        <v>4562078822335.4531</v>
      </c>
      <c r="AS123" s="48">
        <v>4887519660744.8584</v>
      </c>
      <c r="AT123" s="48">
        <v>4303544259842.7207</v>
      </c>
      <c r="AU123" s="48">
        <v>4115116279069.7671</v>
      </c>
      <c r="AV123" s="48">
        <v>4445658071221.8643</v>
      </c>
      <c r="AW123" s="48">
        <v>4815148854362.1123</v>
      </c>
      <c r="AX123" s="48">
        <v>4755410630912.1367</v>
      </c>
      <c r="AY123" s="48">
        <v>4530377224970.3994</v>
      </c>
      <c r="AZ123" s="48">
        <v>4515264514430.5684</v>
      </c>
      <c r="BA123" s="48">
        <v>5037908465114.4795</v>
      </c>
      <c r="BB123" s="48">
        <v>5231382674593.7002</v>
      </c>
      <c r="BC123" s="48">
        <v>5700098114744.4102</v>
      </c>
      <c r="BD123" s="48">
        <v>6157459594823.7168</v>
      </c>
      <c r="BE123" s="48">
        <v>6203213121334.1221</v>
      </c>
      <c r="BF123" s="48">
        <v>5155717056270.8271</v>
      </c>
      <c r="BG123" s="48">
        <v>4850413536037.8408</v>
      </c>
      <c r="BH123" s="48">
        <v>4389475622588.9741</v>
      </c>
      <c r="BI123" s="48">
        <v>4922538141454.6152</v>
      </c>
      <c r="BJ123" s="48">
        <v>4866864409657.6787</v>
      </c>
      <c r="BK123" s="48">
        <v>4954806619995.1885</v>
      </c>
      <c r="BL123" s="48">
        <v>5064872875604.5938</v>
      </c>
      <c r="BM123" s="53">
        <f t="shared" si="3"/>
        <v>4969146778255.667</v>
      </c>
      <c r="BO123" s="53"/>
      <c r="BP123" s="62">
        <f t="shared" si="4"/>
        <v>0</v>
      </c>
      <c r="BQ123" s="48" t="str">
        <f>VLOOKUP(B123,Classif!C:E,3,0)</f>
        <v>HIC</v>
      </c>
      <c r="BR123" s="48" t="str">
        <f t="shared" si="5"/>
        <v>Japan</v>
      </c>
    </row>
    <row r="124" spans="1:70" x14ac:dyDescent="0.25">
      <c r="A124" s="48" t="s">
        <v>154</v>
      </c>
      <c r="B124" s="48" t="s">
        <v>434</v>
      </c>
      <c r="C124" s="48" t="s">
        <v>737</v>
      </c>
      <c r="D124" s="48" t="s">
        <v>736</v>
      </c>
      <c r="AI124" s="48">
        <v>26932729102.737148</v>
      </c>
      <c r="AJ124" s="48">
        <v>24923076923.076923</v>
      </c>
      <c r="AK124" s="48">
        <v>24917355371.900826</v>
      </c>
      <c r="AL124" s="48">
        <v>23409260879.942719</v>
      </c>
      <c r="AM124" s="48">
        <v>21250792886.105423</v>
      </c>
      <c r="AN124" s="48">
        <v>20374302652.381878</v>
      </c>
      <c r="AO124" s="48">
        <v>21035368250.888145</v>
      </c>
      <c r="AP124" s="48">
        <v>22165932062.96603</v>
      </c>
      <c r="AQ124" s="48">
        <v>22135254836.003082</v>
      </c>
      <c r="AR124" s="48">
        <v>16870821839.75844</v>
      </c>
      <c r="AS124" s="48">
        <v>18291994909.004436</v>
      </c>
      <c r="AT124" s="48">
        <v>22152694161.888237</v>
      </c>
      <c r="AU124" s="48">
        <v>24636593223.346676</v>
      </c>
      <c r="AV124" s="48">
        <v>30833699702.759407</v>
      </c>
      <c r="AW124" s="48">
        <v>43151647002.609627</v>
      </c>
      <c r="AX124" s="48">
        <v>57123671733.895248</v>
      </c>
      <c r="AY124" s="48">
        <v>81003884545.409851</v>
      </c>
      <c r="AZ124" s="48">
        <v>104849886825.58411</v>
      </c>
      <c r="BA124" s="48">
        <v>133441612246.79799</v>
      </c>
      <c r="BB124" s="48">
        <v>115308661142.92726</v>
      </c>
      <c r="BC124" s="48">
        <v>148047348240.64334</v>
      </c>
      <c r="BD124" s="48">
        <v>192626507971.58383</v>
      </c>
      <c r="BE124" s="48">
        <v>207998568865.78925</v>
      </c>
      <c r="BF124" s="48">
        <v>236634552078.10205</v>
      </c>
      <c r="BG124" s="48">
        <v>221415572819.5</v>
      </c>
      <c r="BH124" s="48">
        <v>184388432148.71536</v>
      </c>
      <c r="BI124" s="48">
        <v>137278320084.17114</v>
      </c>
      <c r="BJ124" s="48">
        <v>166805800595.7037</v>
      </c>
      <c r="BK124" s="48">
        <v>179339994859.38443</v>
      </c>
      <c r="BL124" s="48">
        <v>181667190075.54071</v>
      </c>
      <c r="BM124" s="53">
        <f t="shared" si="3"/>
        <v>169835426427.15289</v>
      </c>
      <c r="BO124" s="53">
        <v>169835426427.15289</v>
      </c>
      <c r="BP124" s="62">
        <f t="shared" si="4"/>
        <v>169835.42642715288</v>
      </c>
      <c r="BQ124" s="48" t="str">
        <f>VLOOKUP(B124,Classif!C:E,3,0)</f>
        <v>UMC</v>
      </c>
      <c r="BR124" s="48" t="str">
        <f t="shared" si="5"/>
        <v>Kazakhstan</v>
      </c>
    </row>
    <row r="125" spans="1:70" x14ac:dyDescent="0.25">
      <c r="A125" s="48" t="s">
        <v>78</v>
      </c>
      <c r="B125" s="48" t="s">
        <v>433</v>
      </c>
      <c r="C125" s="48" t="s">
        <v>737</v>
      </c>
      <c r="D125" s="48" t="s">
        <v>736</v>
      </c>
      <c r="E125" s="48">
        <v>791265458.81807578</v>
      </c>
      <c r="F125" s="48">
        <v>792959472.13902378</v>
      </c>
      <c r="G125" s="48">
        <v>868111400.01407278</v>
      </c>
      <c r="H125" s="48">
        <v>926589348.57295322</v>
      </c>
      <c r="I125" s="48">
        <v>998759333.64332604</v>
      </c>
      <c r="J125" s="48">
        <v>997919319.98004889</v>
      </c>
      <c r="K125" s="48">
        <v>1164519673.1976309</v>
      </c>
      <c r="L125" s="48">
        <v>1232559505.9235919</v>
      </c>
      <c r="M125" s="48">
        <v>1353295457.5261025</v>
      </c>
      <c r="N125" s="48">
        <v>1458379415.4027777</v>
      </c>
      <c r="O125" s="48">
        <v>1603447357.251713</v>
      </c>
      <c r="P125" s="48">
        <v>1778391289.1912289</v>
      </c>
      <c r="Q125" s="48">
        <v>2107279157.3833563</v>
      </c>
      <c r="R125" s="48">
        <v>2508998457.4073014</v>
      </c>
      <c r="S125" s="48">
        <v>2969942180.3469181</v>
      </c>
      <c r="T125" s="48">
        <v>3259344935.7683606</v>
      </c>
      <c r="U125" s="48">
        <v>3474542392.0321245</v>
      </c>
      <c r="V125" s="48">
        <v>4494378855.3310852</v>
      </c>
      <c r="W125" s="48">
        <v>5303734882.5344658</v>
      </c>
      <c r="X125" s="48">
        <v>6234390975.2709112</v>
      </c>
      <c r="Y125" s="48">
        <v>7265315331.6227274</v>
      </c>
      <c r="Z125" s="48">
        <v>6854491453.9020777</v>
      </c>
      <c r="AA125" s="48">
        <v>6431579357.3125629</v>
      </c>
      <c r="AB125" s="48">
        <v>5979198463.8302469</v>
      </c>
      <c r="AC125" s="48">
        <v>6191437070.4418383</v>
      </c>
      <c r="AD125" s="48">
        <v>6135034338.304307</v>
      </c>
      <c r="AE125" s="48">
        <v>7239126716.9321909</v>
      </c>
      <c r="AF125" s="48">
        <v>7970820530.7507801</v>
      </c>
      <c r="AG125" s="48">
        <v>8355380879.1295481</v>
      </c>
      <c r="AH125" s="48">
        <v>8283114648.3677492</v>
      </c>
      <c r="AI125" s="48">
        <v>8572359162.8563061</v>
      </c>
      <c r="AJ125" s="48">
        <v>8151479004.213335</v>
      </c>
      <c r="AK125" s="48">
        <v>8209129171.7364855</v>
      </c>
      <c r="AL125" s="48">
        <v>5751789915.053628</v>
      </c>
      <c r="AM125" s="48">
        <v>7148145375.7854509</v>
      </c>
      <c r="AN125" s="48">
        <v>9046326059.9885674</v>
      </c>
      <c r="AO125" s="48">
        <v>12045858436.239931</v>
      </c>
      <c r="AP125" s="48">
        <v>13115773737.56636</v>
      </c>
      <c r="AQ125" s="48">
        <v>14093998843.733383</v>
      </c>
      <c r="AR125" s="48">
        <v>12896013576.732428</v>
      </c>
      <c r="AS125" s="48">
        <v>12705357103.00556</v>
      </c>
      <c r="AT125" s="48">
        <v>12986007425.878052</v>
      </c>
      <c r="AU125" s="48">
        <v>13147743910.72406</v>
      </c>
      <c r="AV125" s="48">
        <v>14904517649.847567</v>
      </c>
      <c r="AW125" s="48">
        <v>16095337093.836597</v>
      </c>
      <c r="AX125" s="48">
        <v>18737897744.794788</v>
      </c>
      <c r="AY125" s="48">
        <v>25825524820.806423</v>
      </c>
      <c r="AZ125" s="48">
        <v>31958195182.240604</v>
      </c>
      <c r="BA125" s="48">
        <v>35895153327.849686</v>
      </c>
      <c r="BB125" s="48">
        <v>37021512048.815804</v>
      </c>
      <c r="BC125" s="48">
        <v>40000088346.804123</v>
      </c>
      <c r="BD125" s="48">
        <v>41953433591.410057</v>
      </c>
      <c r="BE125" s="48">
        <v>50412754861.019096</v>
      </c>
      <c r="BF125" s="48">
        <v>55096728047.940788</v>
      </c>
      <c r="BG125" s="48">
        <v>61448046801.604141</v>
      </c>
      <c r="BH125" s="48">
        <v>64007750169.334427</v>
      </c>
      <c r="BI125" s="48">
        <v>69188755364.299469</v>
      </c>
      <c r="BJ125" s="48">
        <v>78965004656.182281</v>
      </c>
      <c r="BK125" s="48">
        <v>87778582964.138779</v>
      </c>
      <c r="BL125" s="48">
        <v>95503088538.09198</v>
      </c>
      <c r="BM125" s="53">
        <f t="shared" si="3"/>
        <v>98842939649.114899</v>
      </c>
      <c r="BO125" s="53">
        <v>98842939649.114899</v>
      </c>
      <c r="BP125" s="62">
        <f t="shared" si="4"/>
        <v>98842.939649114895</v>
      </c>
      <c r="BQ125" s="48" t="str">
        <f>VLOOKUP(B125,Classif!C:E,3,0)</f>
        <v>LMC</v>
      </c>
      <c r="BR125" s="48" t="str">
        <f t="shared" si="5"/>
        <v>Kenya</v>
      </c>
    </row>
    <row r="126" spans="1:70" x14ac:dyDescent="0.25">
      <c r="A126" s="48" t="s">
        <v>580</v>
      </c>
      <c r="B126" s="48" t="s">
        <v>432</v>
      </c>
      <c r="C126" s="48" t="s">
        <v>737</v>
      </c>
      <c r="D126" s="48" t="s">
        <v>736</v>
      </c>
      <c r="AI126" s="48">
        <v>2675000000</v>
      </c>
      <c r="AJ126" s="48">
        <v>2569444444.4444447</v>
      </c>
      <c r="AK126" s="48">
        <v>2316562500</v>
      </c>
      <c r="AL126" s="48">
        <v>2028295454.5454545</v>
      </c>
      <c r="AM126" s="48">
        <v>1681006993.0069928</v>
      </c>
      <c r="AN126" s="48">
        <v>1661018518.5185184</v>
      </c>
      <c r="AO126" s="48">
        <v>1827570586.1678448</v>
      </c>
      <c r="AP126" s="48">
        <v>1767864035.7194295</v>
      </c>
      <c r="AQ126" s="48">
        <v>1645963749.8314617</v>
      </c>
      <c r="AR126" s="48">
        <v>1249061487.0145676</v>
      </c>
      <c r="AS126" s="48">
        <v>1369688498.0677826</v>
      </c>
      <c r="AT126" s="48">
        <v>1525116370.279392</v>
      </c>
      <c r="AU126" s="48">
        <v>1605643104.730212</v>
      </c>
      <c r="AV126" s="48">
        <v>1919008090.4964125</v>
      </c>
      <c r="AW126" s="48">
        <v>2211534585.0033989</v>
      </c>
      <c r="AX126" s="48">
        <v>2460248026.1778316</v>
      </c>
      <c r="AY126" s="48">
        <v>2834168889.4201913</v>
      </c>
      <c r="AZ126" s="48">
        <v>3802566170.8154349</v>
      </c>
      <c r="BA126" s="48">
        <v>5139957784.91084</v>
      </c>
      <c r="BB126" s="48">
        <v>4690062255.1224709</v>
      </c>
      <c r="BC126" s="48">
        <v>4794357795.0713921</v>
      </c>
      <c r="BD126" s="48">
        <v>6197766118.5985575</v>
      </c>
      <c r="BE126" s="48">
        <v>6605139933.4106312</v>
      </c>
      <c r="BF126" s="48">
        <v>7335027591.9162807</v>
      </c>
      <c r="BG126" s="48">
        <v>7468096566.7115841</v>
      </c>
      <c r="BH126" s="48">
        <v>6678178340.45121</v>
      </c>
      <c r="BI126" s="48">
        <v>6813092065.8350744</v>
      </c>
      <c r="BJ126" s="48">
        <v>7702934800.1283636</v>
      </c>
      <c r="BK126" s="48">
        <v>8271106196.0426464</v>
      </c>
      <c r="BL126" s="48">
        <v>8871019822.7670345</v>
      </c>
      <c r="BM126" s="53">
        <f t="shared" si="3"/>
        <v>7735976612.6416302</v>
      </c>
      <c r="BO126" s="53">
        <v>7735976612.6416302</v>
      </c>
      <c r="BP126" s="62">
        <f t="shared" si="4"/>
        <v>7735.9766126416298</v>
      </c>
      <c r="BQ126" s="48" t="str">
        <f>VLOOKUP(B126,Classif!C:E,3,0)</f>
        <v>LMC</v>
      </c>
      <c r="BR126" s="48" t="str">
        <f t="shared" si="5"/>
        <v>Kyrgyz Republic</v>
      </c>
    </row>
    <row r="127" spans="1:70" x14ac:dyDescent="0.25">
      <c r="A127" s="48" t="s">
        <v>180</v>
      </c>
      <c r="B127" s="48" t="s">
        <v>431</v>
      </c>
      <c r="C127" s="48" t="s">
        <v>737</v>
      </c>
      <c r="D127" s="48" t="s">
        <v>736</v>
      </c>
      <c r="E127" s="48">
        <v>637142865.71428573</v>
      </c>
      <c r="F127" s="48">
        <v>642857134.28571427</v>
      </c>
      <c r="G127" s="48">
        <v>660000008.57142854</v>
      </c>
      <c r="H127" s="48">
        <v>728571437.14285719</v>
      </c>
      <c r="I127" s="48">
        <v>782857128.57142854</v>
      </c>
      <c r="J127" s="48">
        <v>868571428.57142854</v>
      </c>
      <c r="K127" s="48">
        <v>914285714.28571427</v>
      </c>
      <c r="L127" s="48">
        <v>962857134.28571427</v>
      </c>
      <c r="M127" s="48">
        <v>1065714248.5714285</v>
      </c>
      <c r="N127" s="48">
        <v>978873232.39436615</v>
      </c>
      <c r="O127" s="48">
        <v>718401157.72416282</v>
      </c>
      <c r="P127" s="48">
        <v>969911421.39418042</v>
      </c>
      <c r="Q127" s="48">
        <v>505549441.37507671</v>
      </c>
      <c r="R127" s="48">
        <v>702899155.98203349</v>
      </c>
      <c r="S127" s="48">
        <v>588443893.68977308</v>
      </c>
      <c r="AL127" s="48">
        <v>2533727592.0287247</v>
      </c>
      <c r="AM127" s="48">
        <v>2791435272.2576509</v>
      </c>
      <c r="AN127" s="48">
        <v>3441205692.9038839</v>
      </c>
      <c r="AO127" s="48">
        <v>3506695719.5716047</v>
      </c>
      <c r="AP127" s="48">
        <v>3443413388.7067509</v>
      </c>
      <c r="AQ127" s="48">
        <v>3120425502.569675</v>
      </c>
      <c r="AR127" s="48">
        <v>3517242477.2336841</v>
      </c>
      <c r="AS127" s="48">
        <v>3654031716.2764916</v>
      </c>
      <c r="AT127" s="48">
        <v>3984000517.0189857</v>
      </c>
      <c r="AU127" s="48">
        <v>4284028482.5497069</v>
      </c>
      <c r="AV127" s="48">
        <v>4658246918.2601414</v>
      </c>
      <c r="AW127" s="48">
        <v>5337833248.0282841</v>
      </c>
      <c r="AX127" s="48">
        <v>6293046161.8264637</v>
      </c>
      <c r="AY127" s="48">
        <v>7274595706.6635466</v>
      </c>
      <c r="AZ127" s="48">
        <v>8639235842.1775646</v>
      </c>
      <c r="BA127" s="48">
        <v>10351914093.162645</v>
      </c>
      <c r="BB127" s="48">
        <v>10401851850.606232</v>
      </c>
      <c r="BC127" s="48">
        <v>11242275198.970556</v>
      </c>
      <c r="BD127" s="48">
        <v>12829541141.017519</v>
      </c>
      <c r="BE127" s="48">
        <v>14054443213.473097</v>
      </c>
      <c r="BF127" s="48">
        <v>15227991395.223467</v>
      </c>
      <c r="BG127" s="48">
        <v>16702610842.410551</v>
      </c>
      <c r="BH127" s="48">
        <v>18049954289.430058</v>
      </c>
      <c r="BI127" s="48">
        <v>20016747754.015266</v>
      </c>
      <c r="BJ127" s="48">
        <v>22177200511.588196</v>
      </c>
      <c r="BK127" s="48">
        <v>24571753583.503979</v>
      </c>
      <c r="BL127" s="48">
        <v>27089389786.968418</v>
      </c>
      <c r="BM127" s="53">
        <f t="shared" si="3"/>
        <v>25291251427.397865</v>
      </c>
      <c r="BO127" s="53">
        <v>25291251427.397865</v>
      </c>
      <c r="BP127" s="62">
        <f t="shared" si="4"/>
        <v>25291.251427397867</v>
      </c>
      <c r="BQ127" s="48" t="str">
        <f>VLOOKUP(B127,Classif!C:E,3,0)</f>
        <v>LMC</v>
      </c>
      <c r="BR127" s="48" t="str">
        <f t="shared" si="5"/>
        <v>Cambodia</v>
      </c>
    </row>
    <row r="128" spans="1:70" x14ac:dyDescent="0.25">
      <c r="A128" s="48" t="s">
        <v>241</v>
      </c>
      <c r="B128" s="48" t="s">
        <v>585</v>
      </c>
      <c r="C128" s="48" t="s">
        <v>737</v>
      </c>
      <c r="D128" s="48" t="s">
        <v>736</v>
      </c>
      <c r="O128" s="48">
        <v>14295279.544693673</v>
      </c>
      <c r="P128" s="48">
        <v>15278632.47863248</v>
      </c>
      <c r="Q128" s="48">
        <v>18936526.946107786</v>
      </c>
      <c r="R128" s="48">
        <v>31710657.725781139</v>
      </c>
      <c r="S128" s="48">
        <v>85637174.372213095</v>
      </c>
      <c r="T128" s="48">
        <v>55081816.991752848</v>
      </c>
      <c r="U128" s="48">
        <v>41109617.499694489</v>
      </c>
      <c r="V128" s="48">
        <v>38748059.436682187</v>
      </c>
      <c r="W128" s="48">
        <v>45210026.324825451</v>
      </c>
      <c r="X128" s="48">
        <v>42620165.437066846</v>
      </c>
      <c r="Y128" s="48">
        <v>38715554.543384194</v>
      </c>
      <c r="Z128" s="48">
        <v>41369800.045966446</v>
      </c>
      <c r="AA128" s="48">
        <v>40572066.132467799</v>
      </c>
      <c r="AB128" s="48">
        <v>37837837.837837838</v>
      </c>
      <c r="AC128" s="48">
        <v>41246160.596752964</v>
      </c>
      <c r="AD128" s="48">
        <v>32125148.404218175</v>
      </c>
      <c r="AE128" s="48">
        <v>32085561.497326203</v>
      </c>
      <c r="AF128" s="48">
        <v>33608738.271950707</v>
      </c>
      <c r="AG128" s="48">
        <v>42972107.195874676</v>
      </c>
      <c r="AH128" s="48">
        <v>41119721.651114978</v>
      </c>
      <c r="AI128" s="48">
        <v>39809538.677698858</v>
      </c>
      <c r="AJ128" s="48">
        <v>47515189.281819597</v>
      </c>
      <c r="AK128" s="48">
        <v>47737955.346651003</v>
      </c>
      <c r="AL128" s="48">
        <v>46919624.64300286</v>
      </c>
      <c r="AM128" s="48">
        <v>54832577.862260565</v>
      </c>
      <c r="AN128" s="48">
        <v>56338028.169014089</v>
      </c>
      <c r="AO128" s="48">
        <v>66515376.79004617</v>
      </c>
      <c r="AP128" s="48">
        <v>67537479.590322107</v>
      </c>
      <c r="AQ128" s="48">
        <v>65334841.060434721</v>
      </c>
      <c r="AR128" s="48">
        <v>69032258.064516127</v>
      </c>
      <c r="AS128" s="48">
        <v>67254174.397031531</v>
      </c>
      <c r="AT128" s="48">
        <v>63101272.369918279</v>
      </c>
      <c r="AU128" s="48">
        <v>72196457.676844507</v>
      </c>
      <c r="AV128" s="48">
        <v>90231856.800051883</v>
      </c>
      <c r="AW128" s="48">
        <v>102367039.27048096</v>
      </c>
      <c r="AX128" s="48">
        <v>112133944.25353187</v>
      </c>
      <c r="AY128" s="48">
        <v>110234939.75903614</v>
      </c>
      <c r="AZ128" s="48">
        <v>132671742.95038071</v>
      </c>
      <c r="BA128" s="48">
        <v>141042610.30028519</v>
      </c>
      <c r="BB128" s="48">
        <v>132420059.27312432</v>
      </c>
      <c r="BC128" s="48">
        <v>156120895.24857822</v>
      </c>
      <c r="BD128" s="48">
        <v>181705002.57864878</v>
      </c>
      <c r="BE128" s="48">
        <v>190243321.59867468</v>
      </c>
      <c r="BF128" s="48">
        <v>185113921.60648772</v>
      </c>
      <c r="BG128" s="48">
        <v>179703443.30268615</v>
      </c>
      <c r="BH128" s="48">
        <v>171117872.43633085</v>
      </c>
      <c r="BI128" s="48">
        <v>178328873.03003272</v>
      </c>
      <c r="BJ128" s="48">
        <v>187276210.91354999</v>
      </c>
      <c r="BK128" s="48">
        <v>196737895.99521819</v>
      </c>
      <c r="BL128" s="48">
        <v>194647201.94647205</v>
      </c>
      <c r="BM128" s="53">
        <f t="shared" si="3"/>
        <v>199573325.99270526</v>
      </c>
      <c r="BO128" s="53">
        <v>199573325.99270526</v>
      </c>
      <c r="BP128" s="62">
        <f t="shared" si="4"/>
        <v>199.57332599270526</v>
      </c>
      <c r="BQ128" s="48" t="str">
        <f>VLOOKUP(B128,Classif!C:E,3,0)</f>
        <v>LMC</v>
      </c>
      <c r="BR128" s="48" t="str">
        <f t="shared" si="5"/>
        <v>Kiribati</v>
      </c>
    </row>
    <row r="129" spans="1:70" x14ac:dyDescent="0.25">
      <c r="A129" s="48" t="s">
        <v>553</v>
      </c>
      <c r="B129" s="48" t="s">
        <v>554</v>
      </c>
      <c r="C129" s="48" t="s">
        <v>737</v>
      </c>
      <c r="D129" s="48" t="s">
        <v>736</v>
      </c>
      <c r="E129" s="48">
        <v>12366563.611969901</v>
      </c>
      <c r="F129" s="48">
        <v>12483229.306422448</v>
      </c>
      <c r="G129" s="48">
        <v>12541562.153648719</v>
      </c>
      <c r="H129" s="48">
        <v>12833226.389780086</v>
      </c>
      <c r="I129" s="48">
        <v>13416554.862042816</v>
      </c>
      <c r="J129" s="48">
        <v>13593932.322053676</v>
      </c>
      <c r="K129" s="48">
        <v>14469078.179696616</v>
      </c>
      <c r="L129" s="48">
        <v>16742338.251986379</v>
      </c>
      <c r="M129" s="48">
        <v>14600000</v>
      </c>
      <c r="N129" s="48">
        <v>15850000</v>
      </c>
      <c r="O129" s="48">
        <v>16300000</v>
      </c>
      <c r="P129" s="48">
        <v>19624746.450304259</v>
      </c>
      <c r="Q129" s="48">
        <v>22944849.115504682</v>
      </c>
      <c r="R129" s="48">
        <v>24196018.376722816</v>
      </c>
      <c r="S129" s="48">
        <v>31514856.307842184</v>
      </c>
      <c r="T129" s="48">
        <v>33364055.299539171</v>
      </c>
      <c r="U129" s="48">
        <v>30095602.294455066</v>
      </c>
      <c r="V129" s="48">
        <v>44496296.296296291</v>
      </c>
      <c r="W129" s="48">
        <v>49433333.333333328</v>
      </c>
      <c r="X129" s="48">
        <v>58840740.740740739</v>
      </c>
      <c r="Y129" s="48">
        <v>68459259.259259254</v>
      </c>
      <c r="Z129" s="48">
        <v>80888888.888888881</v>
      </c>
      <c r="AA129" s="48">
        <v>86022222.222222224</v>
      </c>
      <c r="AB129" s="48">
        <v>86874074.074074075</v>
      </c>
      <c r="AC129" s="48">
        <v>98603703.703703701</v>
      </c>
      <c r="AD129" s="48">
        <v>111007407.4074074</v>
      </c>
      <c r="AE129" s="48">
        <v>130685185.18518518</v>
      </c>
      <c r="AF129" s="48">
        <v>147748148.14814815</v>
      </c>
      <c r="AG129" s="48">
        <v>172692592.59259257</v>
      </c>
      <c r="AH129" s="48">
        <v>192518518.51851848</v>
      </c>
      <c r="AI129" s="48">
        <v>217259259.25925925</v>
      </c>
      <c r="AJ129" s="48">
        <v>220540740.74074072</v>
      </c>
      <c r="AK129" s="48">
        <v>242137037.03703701</v>
      </c>
      <c r="AL129" s="48">
        <v>263755555.55555555</v>
      </c>
      <c r="AM129" s="48">
        <v>295159259.25925922</v>
      </c>
      <c r="AN129" s="48">
        <v>313485185.18518519</v>
      </c>
      <c r="AO129" s="48">
        <v>333944444.44444442</v>
      </c>
      <c r="AP129" s="48">
        <v>374641307.97464132</v>
      </c>
      <c r="AQ129" s="48">
        <v>383257331.40547961</v>
      </c>
      <c r="AR129" s="48">
        <v>406595484.37326217</v>
      </c>
      <c r="AS129" s="48">
        <v>421695769.84391803</v>
      </c>
      <c r="AT129" s="48">
        <v>458643829.01419944</v>
      </c>
      <c r="AU129" s="48">
        <v>481077373.66996628</v>
      </c>
      <c r="AV129" s="48">
        <v>469869869.86986989</v>
      </c>
      <c r="AW129" s="48">
        <v>506899999.99999994</v>
      </c>
      <c r="AX129" s="48">
        <v>547203703.70370364</v>
      </c>
      <c r="AY129" s="48">
        <v>644411111.11111104</v>
      </c>
      <c r="AZ129" s="48">
        <v>689285185.18518519</v>
      </c>
      <c r="BA129" s="48">
        <v>751233333.33333325</v>
      </c>
      <c r="BB129" s="48">
        <v>747862962.96296287</v>
      </c>
      <c r="BC129" s="48">
        <v>760170370.37037027</v>
      </c>
      <c r="BD129" s="48">
        <v>817759259.25925922</v>
      </c>
      <c r="BE129" s="48">
        <v>800414814.81481481</v>
      </c>
      <c r="BF129" s="48">
        <v>839770370.37037027</v>
      </c>
      <c r="BG129" s="48">
        <v>916566666.66666663</v>
      </c>
      <c r="BH129" s="48">
        <v>923155555.55555546</v>
      </c>
      <c r="BI129" s="48">
        <v>971170370.37037027</v>
      </c>
      <c r="BJ129" s="48">
        <v>996944444.44444442</v>
      </c>
      <c r="BK129" s="48">
        <v>1010822222.2222222</v>
      </c>
      <c r="BL129" s="48">
        <v>1044711111.111111</v>
      </c>
      <c r="BM129" s="53">
        <f t="shared" si="3"/>
        <v>927451851.85185182</v>
      </c>
      <c r="BO129" s="53">
        <v>927451851.85185182</v>
      </c>
      <c r="BP129" s="62">
        <f t="shared" si="4"/>
        <v>927.45185185185187</v>
      </c>
      <c r="BQ129" s="48" t="str">
        <f>VLOOKUP(B129,Classif!C:E,3,0)</f>
        <v>HIC</v>
      </c>
      <c r="BR129" s="48" t="str">
        <f t="shared" si="5"/>
        <v>St. Kitts and Nevis</v>
      </c>
    </row>
    <row r="130" spans="1:70" x14ac:dyDescent="0.25">
      <c r="A130" s="48" t="s">
        <v>583</v>
      </c>
      <c r="B130" s="48" t="s">
        <v>430</v>
      </c>
      <c r="C130" s="48" t="s">
        <v>737</v>
      </c>
      <c r="D130" s="48" t="s">
        <v>736</v>
      </c>
      <c r="E130" s="48">
        <v>3958190758.6241856</v>
      </c>
      <c r="F130" s="48">
        <v>2417558289.3665576</v>
      </c>
      <c r="G130" s="48">
        <v>2814318516.6096792</v>
      </c>
      <c r="H130" s="48">
        <v>3988784572.2483544</v>
      </c>
      <c r="I130" s="48">
        <v>3458939357.7337699</v>
      </c>
      <c r="J130" s="48">
        <v>3120833333.3333335</v>
      </c>
      <c r="K130" s="48">
        <v>3928908380.6294689</v>
      </c>
      <c r="L130" s="48">
        <v>4855907141.8009758</v>
      </c>
      <c r="M130" s="48">
        <v>6119284294.2345934</v>
      </c>
      <c r="N130" s="48">
        <v>7678581343.6979446</v>
      </c>
      <c r="O130" s="48">
        <v>9005023183.9258118</v>
      </c>
      <c r="P130" s="48">
        <v>9903499927.9850216</v>
      </c>
      <c r="Q130" s="48">
        <v>10862327878.032019</v>
      </c>
      <c r="R130" s="48">
        <v>13876531432.014462</v>
      </c>
      <c r="S130" s="48">
        <v>19544094741.266346</v>
      </c>
      <c r="T130" s="48">
        <v>21784297520.661156</v>
      </c>
      <c r="U130" s="48">
        <v>29902479338.842976</v>
      </c>
      <c r="V130" s="48">
        <v>38446487603.305786</v>
      </c>
      <c r="W130" s="48">
        <v>51972107438.016525</v>
      </c>
      <c r="X130" s="48">
        <v>66946900826.446281</v>
      </c>
      <c r="Y130" s="48">
        <v>65398646757.651093</v>
      </c>
      <c r="Z130" s="48">
        <v>72933350953.702484</v>
      </c>
      <c r="AA130" s="48">
        <v>78358866334.73764</v>
      </c>
      <c r="AB130" s="48">
        <v>87760360941.024811</v>
      </c>
      <c r="AC130" s="48">
        <v>97510235986.004608</v>
      </c>
      <c r="AD130" s="48">
        <v>101296177099.37703</v>
      </c>
      <c r="AE130" s="48">
        <v>116836802995.06494</v>
      </c>
      <c r="AF130" s="48">
        <v>147948259722.57678</v>
      </c>
      <c r="AG130" s="48">
        <v>199590823957.23679</v>
      </c>
      <c r="AH130" s="48">
        <v>246927292765.0195</v>
      </c>
      <c r="AI130" s="48">
        <v>283367525714.93164</v>
      </c>
      <c r="AJ130" s="48">
        <v>330648530715.211</v>
      </c>
      <c r="AK130" s="48">
        <v>355525267405.36731</v>
      </c>
      <c r="AL130" s="48">
        <v>392666101884.95898</v>
      </c>
      <c r="AM130" s="48">
        <v>463617399962.66101</v>
      </c>
      <c r="AN130" s="48">
        <v>566583427334.13721</v>
      </c>
      <c r="AO130" s="48">
        <v>610169556840.07703</v>
      </c>
      <c r="AP130" s="48">
        <v>569754543829.95728</v>
      </c>
      <c r="AQ130" s="48">
        <v>383330931042.35645</v>
      </c>
      <c r="AR130" s="48">
        <v>497512659612.05231</v>
      </c>
      <c r="AS130" s="48">
        <v>576178114168.49402</v>
      </c>
      <c r="AT130" s="48">
        <v>547658231279.87048</v>
      </c>
      <c r="AU130" s="48">
        <v>627246081417.00439</v>
      </c>
      <c r="AV130" s="48">
        <v>702717332012.99084</v>
      </c>
      <c r="AW130" s="48">
        <v>793175007858.06592</v>
      </c>
      <c r="AX130" s="48">
        <v>934901071332.98376</v>
      </c>
      <c r="AY130" s="48">
        <v>1053216909887.5618</v>
      </c>
      <c r="AZ130" s="48">
        <v>1172614086539.8635</v>
      </c>
      <c r="BA130" s="48">
        <v>1047339010225.2472</v>
      </c>
      <c r="BB130" s="48">
        <v>943941876218.74329</v>
      </c>
      <c r="BC130" s="48">
        <v>1144066965324.4941</v>
      </c>
      <c r="BD130" s="48">
        <v>1253223044718.9871</v>
      </c>
      <c r="BE130" s="48">
        <v>1278427634342.5857</v>
      </c>
      <c r="BF130" s="48">
        <v>1370795199976.1794</v>
      </c>
      <c r="BG130" s="48">
        <v>1484318219633.6272</v>
      </c>
      <c r="BH130" s="48">
        <v>1465773245547.1497</v>
      </c>
      <c r="BI130" s="48">
        <v>1500111596236.3718</v>
      </c>
      <c r="BJ130" s="48">
        <v>1623901496835.7908</v>
      </c>
      <c r="BK130" s="48">
        <v>1724845615629.2595</v>
      </c>
      <c r="BL130" s="48">
        <v>1646739219509.8928</v>
      </c>
      <c r="BM130" s="53">
        <f t="shared" si="3"/>
        <v>1630525005469.1072</v>
      </c>
      <c r="BO130" s="53">
        <v>1630525005469.1072</v>
      </c>
      <c r="BP130" s="62">
        <f t="shared" si="4"/>
        <v>1630525.0054691071</v>
      </c>
      <c r="BQ130" s="48" t="str">
        <f>VLOOKUP(B130,Classif!C:E,3,0)</f>
        <v>HIC</v>
      </c>
      <c r="BR130" s="48" t="str">
        <f t="shared" si="5"/>
        <v>Korea, Rep.</v>
      </c>
    </row>
    <row r="131" spans="1:70" x14ac:dyDescent="0.25">
      <c r="A131" s="48" t="s">
        <v>143</v>
      </c>
      <c r="B131" s="48" t="s">
        <v>429</v>
      </c>
      <c r="C131" s="48" t="s">
        <v>737</v>
      </c>
      <c r="D131" s="48" t="s">
        <v>736</v>
      </c>
      <c r="J131" s="48">
        <v>2097451694.2033045</v>
      </c>
      <c r="K131" s="48">
        <v>2391486978.4374127</v>
      </c>
      <c r="L131" s="48">
        <v>2441893027.16326</v>
      </c>
      <c r="M131" s="48">
        <v>2663119574.3489223</v>
      </c>
      <c r="N131" s="48">
        <v>2769532343.8812661</v>
      </c>
      <c r="O131" s="48">
        <v>2873984878.1853824</v>
      </c>
      <c r="P131" s="48">
        <v>3880370401.5725918</v>
      </c>
      <c r="Q131" s="48">
        <v>4451200972.9401026</v>
      </c>
      <c r="R131" s="48">
        <v>5408293998.6513824</v>
      </c>
      <c r="S131" s="48">
        <v>13004774556.616644</v>
      </c>
      <c r="T131" s="48">
        <v>12024138275.86207</v>
      </c>
      <c r="U131" s="48">
        <v>13131668946.648428</v>
      </c>
      <c r="V131" s="48">
        <v>14135729588.276342</v>
      </c>
      <c r="W131" s="48">
        <v>15500908760.450745</v>
      </c>
      <c r="X131" s="48">
        <v>24746019536.903042</v>
      </c>
      <c r="Y131" s="48">
        <v>28638550499.445065</v>
      </c>
      <c r="Z131" s="48">
        <v>25056672166.427547</v>
      </c>
      <c r="AA131" s="48">
        <v>21577977770.059048</v>
      </c>
      <c r="AB131" s="48">
        <v>20869434305.317326</v>
      </c>
      <c r="AC131" s="48">
        <v>21697297872.340427</v>
      </c>
      <c r="AD131" s="48">
        <v>21442619680.851063</v>
      </c>
      <c r="AE131" s="48">
        <v>17903681693.048862</v>
      </c>
      <c r="AF131" s="48">
        <v>22365734481.521347</v>
      </c>
      <c r="AG131" s="48">
        <v>20692472759.856628</v>
      </c>
      <c r="AH131" s="48">
        <v>24312117767.188564</v>
      </c>
      <c r="AI131" s="48">
        <v>18427777777.777779</v>
      </c>
      <c r="AJ131" s="48">
        <v>11008793176.2223</v>
      </c>
      <c r="AK131" s="48">
        <v>19858555214.723927</v>
      </c>
      <c r="AL131" s="48">
        <v>23941391390.728477</v>
      </c>
      <c r="AM131" s="48">
        <v>24848483838.383839</v>
      </c>
      <c r="AN131" s="48">
        <v>27191353887.399464</v>
      </c>
      <c r="AO131" s="48">
        <v>31493319973.279892</v>
      </c>
      <c r="AP131" s="48">
        <v>30355093966.36993</v>
      </c>
      <c r="AQ131" s="48">
        <v>25939960629.921257</v>
      </c>
      <c r="AR131" s="48">
        <v>30123850197.109066</v>
      </c>
      <c r="AS131" s="48">
        <v>37712842242.503258</v>
      </c>
      <c r="AT131" s="48">
        <v>34887512226.931862</v>
      </c>
      <c r="AU131" s="48">
        <v>38137545245.146431</v>
      </c>
      <c r="AV131" s="48">
        <v>47876510067.114098</v>
      </c>
      <c r="AW131" s="48">
        <v>59439090600.610786</v>
      </c>
      <c r="AX131" s="48">
        <v>80798630136.986313</v>
      </c>
      <c r="AY131" s="48">
        <v>101548931771.19228</v>
      </c>
      <c r="AZ131" s="48">
        <v>114639690358.90218</v>
      </c>
      <c r="BA131" s="48">
        <v>147395089285.71429</v>
      </c>
      <c r="BB131" s="48">
        <v>105963168867.26894</v>
      </c>
      <c r="BC131" s="48">
        <v>115419399860.43263</v>
      </c>
      <c r="BD131" s="48">
        <v>154068115942.02896</v>
      </c>
      <c r="BE131" s="48">
        <v>174070382279.3855</v>
      </c>
      <c r="BF131" s="48">
        <v>174161142454.16077</v>
      </c>
      <c r="BG131" s="48">
        <v>162631412508.78424</v>
      </c>
      <c r="BH131" s="48">
        <v>114567298105.68295</v>
      </c>
      <c r="BI131" s="48">
        <v>109419728566.69977</v>
      </c>
      <c r="BJ131" s="48">
        <v>120707435412.35805</v>
      </c>
      <c r="BK131" s="48">
        <v>138182400493.58508</v>
      </c>
      <c r="BL131" s="48">
        <v>136196760180.97563</v>
      </c>
      <c r="BM131" s="53">
        <f t="shared" si="3"/>
        <v>133622641413.55519</v>
      </c>
      <c r="BO131" s="53"/>
      <c r="BP131" s="62">
        <f t="shared" si="4"/>
        <v>0</v>
      </c>
      <c r="BQ131" s="48" t="str">
        <f>VLOOKUP(B131,Classif!C:E,3,0)</f>
        <v>HIC</v>
      </c>
      <c r="BR131" s="48" t="str">
        <f t="shared" si="5"/>
        <v>Kuwait</v>
      </c>
    </row>
    <row r="132" spans="1:70" x14ac:dyDescent="0.25">
      <c r="A132" s="48" t="s">
        <v>682</v>
      </c>
      <c r="B132" s="48" t="s">
        <v>681</v>
      </c>
      <c r="C132" s="48" t="s">
        <v>737</v>
      </c>
      <c r="D132" s="48" t="s">
        <v>736</v>
      </c>
      <c r="E132" s="48">
        <v>65620808165.846992</v>
      </c>
      <c r="F132" s="48">
        <v>68624073521.71315</v>
      </c>
      <c r="G132" s="48">
        <v>79174794692.469849</v>
      </c>
      <c r="H132" s="48">
        <v>78810137064.440903</v>
      </c>
      <c r="I132" s="48">
        <v>90906169854.738632</v>
      </c>
      <c r="J132" s="48">
        <v>97587712662.431061</v>
      </c>
      <c r="K132" s="48">
        <v>107375960281.92017</v>
      </c>
      <c r="L132" s="48">
        <v>110128541024.92809</v>
      </c>
      <c r="M132" s="48">
        <v>118974491355.51491</v>
      </c>
      <c r="N132" s="48">
        <v>133625574818.32378</v>
      </c>
      <c r="O132" s="48">
        <v>145017155173.30746</v>
      </c>
      <c r="P132" s="48">
        <v>160885856338.53986</v>
      </c>
      <c r="Q132" s="48">
        <v>182666587392.99313</v>
      </c>
      <c r="R132" s="48">
        <v>239615243328.71619</v>
      </c>
      <c r="S132" s="48">
        <v>315496789586.97144</v>
      </c>
      <c r="T132" s="48">
        <v>339878429220.26123</v>
      </c>
      <c r="U132" s="48">
        <v>375456979875.69189</v>
      </c>
      <c r="V132" s="48">
        <v>407817646450.95862</v>
      </c>
      <c r="W132" s="48">
        <v>464493018983.19421</v>
      </c>
      <c r="X132" s="48">
        <v>548302343758.57788</v>
      </c>
      <c r="Y132" s="48">
        <v>655342547364.32385</v>
      </c>
      <c r="Z132" s="48">
        <v>758245679409.86804</v>
      </c>
      <c r="AA132" s="48">
        <v>705601393158.7572</v>
      </c>
      <c r="AB132" s="48">
        <v>615396486386.25073</v>
      </c>
      <c r="AC132" s="48">
        <v>628791407311.51868</v>
      </c>
      <c r="AD132" s="48">
        <v>650107133009.72559</v>
      </c>
      <c r="AE132" s="48">
        <v>655461174267.85754</v>
      </c>
      <c r="AF132" s="48">
        <v>703400344295.04443</v>
      </c>
      <c r="AG132" s="48">
        <v>788063676123.5614</v>
      </c>
      <c r="AH132" s="48">
        <v>882731687107.23511</v>
      </c>
      <c r="AI132" s="48">
        <v>1041181192766.0997</v>
      </c>
      <c r="AJ132" s="48">
        <v>1297974028319.9717</v>
      </c>
      <c r="AK132" s="48">
        <v>1199700236982.1133</v>
      </c>
      <c r="AL132" s="48">
        <v>1397343156804.0359</v>
      </c>
      <c r="AM132" s="48">
        <v>1609565306798.3513</v>
      </c>
      <c r="AN132" s="48">
        <v>1687746345908.5854</v>
      </c>
      <c r="AO132" s="48">
        <v>1842258026681.7822</v>
      </c>
      <c r="AP132" s="48">
        <v>2010064157296.0095</v>
      </c>
      <c r="AQ132" s="48">
        <v>2019908963817.8467</v>
      </c>
      <c r="AR132" s="48">
        <v>1791525473959.7117</v>
      </c>
      <c r="AS132" s="48">
        <v>1980848958476.7483</v>
      </c>
      <c r="AT132" s="48">
        <v>1925705028049.0962</v>
      </c>
      <c r="AU132" s="48">
        <v>1731482311607.5054</v>
      </c>
      <c r="AV132" s="48">
        <v>1773300252218.2786</v>
      </c>
      <c r="AW132" s="48">
        <v>2023229633944.6306</v>
      </c>
      <c r="AX132" s="48">
        <v>2448474065327.5347</v>
      </c>
      <c r="AY132" s="48">
        <v>2860958737311.6543</v>
      </c>
      <c r="AZ132" s="48">
        <v>3381017765452.4839</v>
      </c>
      <c r="BA132" s="48">
        <v>3912341357763.1455</v>
      </c>
      <c r="BB132" s="48">
        <v>3636380283976.7217</v>
      </c>
      <c r="BC132" s="48">
        <v>4547338067672.4131</v>
      </c>
      <c r="BD132" s="48">
        <v>5310229211101.9961</v>
      </c>
      <c r="BE132" s="48">
        <v>5288327452642.4658</v>
      </c>
      <c r="BF132" s="48">
        <v>5431239202702.6553</v>
      </c>
      <c r="BG132" s="48">
        <v>5460163132683.3301</v>
      </c>
      <c r="BH132" s="48">
        <v>4653088092007.6006</v>
      </c>
      <c r="BI132" s="48">
        <v>4527157303795.2832</v>
      </c>
      <c r="BJ132" s="48">
        <v>5046523256120.21</v>
      </c>
      <c r="BK132" s="48">
        <v>4897955761446.6777</v>
      </c>
      <c r="BL132" s="48">
        <v>4841640251322.1689</v>
      </c>
      <c r="BM132" s="53">
        <f t="shared" ref="BM132:BM195" si="6">IF(BO132="",BL132*(1+$BM$1),BO132)</f>
        <v>4007837786207.9438</v>
      </c>
      <c r="BO132" s="53">
        <v>4007837786207.9438</v>
      </c>
      <c r="BP132" s="62">
        <f t="shared" si="4"/>
        <v>4007837.7862079437</v>
      </c>
      <c r="BQ132" s="48" t="e">
        <f>VLOOKUP(B132,Classif!C:E,3,0)</f>
        <v>#N/A</v>
      </c>
      <c r="BR132" s="48" t="str">
        <f t="shared" si="5"/>
        <v>Latin America &amp; Caribbean (excluding high income)</v>
      </c>
    </row>
    <row r="133" spans="1:70" x14ac:dyDescent="0.25">
      <c r="A133" s="48" t="s">
        <v>579</v>
      </c>
      <c r="B133" s="48" t="s">
        <v>428</v>
      </c>
      <c r="C133" s="48" t="s">
        <v>737</v>
      </c>
      <c r="D133" s="48" t="s">
        <v>736</v>
      </c>
      <c r="AC133" s="48">
        <v>1757142805.7142856</v>
      </c>
      <c r="AD133" s="48">
        <v>2366666615.5555553</v>
      </c>
      <c r="AE133" s="48">
        <v>1776842041.0526316</v>
      </c>
      <c r="AF133" s="48">
        <v>1087273103.6963859</v>
      </c>
      <c r="AG133" s="48">
        <v>598961269.29787862</v>
      </c>
      <c r="AH133" s="48">
        <v>714046821.09379697</v>
      </c>
      <c r="AI133" s="48">
        <v>865559856.16389966</v>
      </c>
      <c r="AJ133" s="48">
        <v>1028087972.3108478</v>
      </c>
      <c r="AK133" s="48">
        <v>1127806944.6151268</v>
      </c>
      <c r="AL133" s="48">
        <v>1327748654.6596859</v>
      </c>
      <c r="AM133" s="48">
        <v>1543606345.1168365</v>
      </c>
      <c r="AN133" s="48">
        <v>1763536304.5396364</v>
      </c>
      <c r="AO133" s="48">
        <v>1873671550.3463552</v>
      </c>
      <c r="AP133" s="48">
        <v>1747011857.3310688</v>
      </c>
      <c r="AQ133" s="48">
        <v>1280177838.7190535</v>
      </c>
      <c r="AR133" s="48">
        <v>1454430642.4918334</v>
      </c>
      <c r="AS133" s="48">
        <v>1731198022.4549377</v>
      </c>
      <c r="AT133" s="48">
        <v>1768619058.3464744</v>
      </c>
      <c r="AU133" s="48">
        <v>1758176653.0774584</v>
      </c>
      <c r="AV133" s="48">
        <v>2023324407.3031571</v>
      </c>
      <c r="AW133" s="48">
        <v>2366398119.882102</v>
      </c>
      <c r="AX133" s="48">
        <v>2735558726.256249</v>
      </c>
      <c r="AY133" s="48">
        <v>3452882514.001658</v>
      </c>
      <c r="AZ133" s="48">
        <v>4222962987.5385919</v>
      </c>
      <c r="BA133" s="48">
        <v>5443915120.5079479</v>
      </c>
      <c r="BB133" s="48">
        <v>5832915387.0890837</v>
      </c>
      <c r="BC133" s="48">
        <v>7127792629.5829449</v>
      </c>
      <c r="BD133" s="48">
        <v>8749241114.1891289</v>
      </c>
      <c r="BE133" s="48">
        <v>10191350119.680822</v>
      </c>
      <c r="BF133" s="48">
        <v>11942230508.333982</v>
      </c>
      <c r="BG133" s="48">
        <v>13268458231.928415</v>
      </c>
      <c r="BH133" s="48">
        <v>14390442307.399641</v>
      </c>
      <c r="BI133" s="48">
        <v>15805692545.872349</v>
      </c>
      <c r="BJ133" s="48">
        <v>16853087485.4118</v>
      </c>
      <c r="BK133" s="48">
        <v>17953786416.143097</v>
      </c>
      <c r="BL133" s="48">
        <v>18245925331.239628</v>
      </c>
      <c r="BM133" s="53">
        <f t="shared" si="6"/>
        <v>19136194848.653351</v>
      </c>
      <c r="BO133" s="53">
        <v>19136194848.653351</v>
      </c>
      <c r="BP133" s="62">
        <f t="shared" si="4"/>
        <v>19136.194848653351</v>
      </c>
      <c r="BQ133" s="48" t="str">
        <f>VLOOKUP(B133,Classif!C:E,3,0)</f>
        <v>LMC</v>
      </c>
      <c r="BR133" s="48" t="str">
        <f t="shared" si="5"/>
        <v>Lao PDR</v>
      </c>
    </row>
    <row r="134" spans="1:70" x14ac:dyDescent="0.25">
      <c r="A134" s="48" t="s">
        <v>144</v>
      </c>
      <c r="B134" s="48" t="s">
        <v>427</v>
      </c>
      <c r="C134" s="48" t="s">
        <v>737</v>
      </c>
      <c r="D134" s="48" t="s">
        <v>736</v>
      </c>
      <c r="AG134" s="48">
        <v>3313540067.9324584</v>
      </c>
      <c r="AH134" s="48">
        <v>2717998687.7100158</v>
      </c>
      <c r="AI134" s="48">
        <v>2838485353.9618664</v>
      </c>
      <c r="AJ134" s="48">
        <v>4690415092.5366325</v>
      </c>
      <c r="AK134" s="48">
        <v>5843579160.9012194</v>
      </c>
      <c r="AL134" s="48">
        <v>7941744492.1211014</v>
      </c>
      <c r="AM134" s="48">
        <v>9599127049.9375038</v>
      </c>
      <c r="AN134" s="48">
        <v>11718795528.493893</v>
      </c>
      <c r="AO134" s="48">
        <v>13690217333.269695</v>
      </c>
      <c r="AP134" s="48">
        <v>15751867489.444624</v>
      </c>
      <c r="AQ134" s="48">
        <v>17247179005.521946</v>
      </c>
      <c r="AR134" s="48">
        <v>17391056369.226524</v>
      </c>
      <c r="AS134" s="48">
        <v>17260364842.454395</v>
      </c>
      <c r="AT134" s="48">
        <v>17649751243.781094</v>
      </c>
      <c r="AU134" s="48">
        <v>19152238805.97015</v>
      </c>
      <c r="AV134" s="48">
        <v>20082918739.635159</v>
      </c>
      <c r="AW134" s="48">
        <v>21159827992.039803</v>
      </c>
      <c r="AX134" s="48">
        <v>21497336498.971809</v>
      </c>
      <c r="AY134" s="48">
        <v>22022709851.54229</v>
      </c>
      <c r="AZ134" s="48">
        <v>24827355014.660034</v>
      </c>
      <c r="BA134" s="48">
        <v>29118916105.605309</v>
      </c>
      <c r="BB134" s="48">
        <v>35399582928.62355</v>
      </c>
      <c r="BC134" s="48">
        <v>38443907042.321724</v>
      </c>
      <c r="BD134" s="48">
        <v>39927125961.194031</v>
      </c>
      <c r="BE134" s="48">
        <v>44035991745.671638</v>
      </c>
      <c r="BF134" s="48">
        <v>46909335135.124374</v>
      </c>
      <c r="BG134" s="48">
        <v>48134486624.610283</v>
      </c>
      <c r="BH134" s="48">
        <v>49939374832.703148</v>
      </c>
      <c r="BI134" s="48">
        <v>51205122503.814262</v>
      </c>
      <c r="BJ134" s="48">
        <v>53140638269.121063</v>
      </c>
      <c r="BK134" s="48">
        <v>54961275741.558876</v>
      </c>
      <c r="BL134" s="48">
        <v>51991634491.634491</v>
      </c>
      <c r="BM134" s="53">
        <f t="shared" si="6"/>
        <v>33383246857.580029</v>
      </c>
      <c r="BO134" s="53">
        <v>33383246857.580029</v>
      </c>
      <c r="BP134" s="62">
        <f t="shared" ref="BP134:BP197" si="7">BO134/1000000</f>
        <v>33383.24685758003</v>
      </c>
      <c r="BQ134" s="48" t="str">
        <f>VLOOKUP(B134,Classif!C:E,3,0)</f>
        <v>UMC</v>
      </c>
      <c r="BR134" s="48" t="str">
        <f t="shared" ref="BR134:BR197" si="8">A134</f>
        <v>Lebanon</v>
      </c>
    </row>
    <row r="135" spans="1:70" x14ac:dyDescent="0.25">
      <c r="A135" s="48" t="s">
        <v>118</v>
      </c>
      <c r="B135" s="48" t="s">
        <v>426</v>
      </c>
      <c r="C135" s="48" t="s">
        <v>737</v>
      </c>
      <c r="D135" s="48" t="s">
        <v>736</v>
      </c>
      <c r="AS135" s="48">
        <v>874000000</v>
      </c>
      <c r="AT135" s="48">
        <v>906000000</v>
      </c>
      <c r="AU135" s="48">
        <v>927000000</v>
      </c>
      <c r="AV135" s="48">
        <v>748000000</v>
      </c>
      <c r="AW135" s="48">
        <v>897000000</v>
      </c>
      <c r="AX135" s="48">
        <v>949000000</v>
      </c>
      <c r="AY135" s="48">
        <v>1119000000</v>
      </c>
      <c r="AZ135" s="48">
        <v>1373000000</v>
      </c>
      <c r="BA135" s="48">
        <v>1726000000</v>
      </c>
      <c r="BB135" s="48">
        <v>1768000000</v>
      </c>
      <c r="BC135" s="48">
        <v>1998000000</v>
      </c>
      <c r="BD135" s="48">
        <v>2398000000</v>
      </c>
      <c r="BE135" s="48">
        <v>2721000000</v>
      </c>
      <c r="BF135" s="48">
        <v>3067000000</v>
      </c>
      <c r="BG135" s="48">
        <v>3144000000</v>
      </c>
      <c r="BH135" s="48">
        <v>3177000000</v>
      </c>
      <c r="BI135" s="48">
        <v>3277826000</v>
      </c>
      <c r="BJ135" s="48">
        <v>3285455000</v>
      </c>
      <c r="BK135" s="48">
        <v>3264000000</v>
      </c>
      <c r="BL135" s="48">
        <v>3070518100</v>
      </c>
      <c r="BM135" s="53">
        <f t="shared" si="6"/>
        <v>2950000000</v>
      </c>
      <c r="BO135" s="53">
        <v>2950000000</v>
      </c>
      <c r="BP135" s="62">
        <f t="shared" si="7"/>
        <v>2950</v>
      </c>
      <c r="BQ135" s="48" t="str">
        <f>VLOOKUP(B135,Classif!C:E,3,0)</f>
        <v>LIC</v>
      </c>
      <c r="BR135" s="48" t="str">
        <f t="shared" si="8"/>
        <v>Liberia</v>
      </c>
    </row>
    <row r="136" spans="1:70" x14ac:dyDescent="0.25">
      <c r="A136" s="48" t="s">
        <v>129</v>
      </c>
      <c r="B136" s="48" t="s">
        <v>425</v>
      </c>
      <c r="C136" s="48" t="s">
        <v>737</v>
      </c>
      <c r="D136" s="48" t="s">
        <v>736</v>
      </c>
      <c r="AI136" s="48">
        <v>28901836158.192089</v>
      </c>
      <c r="AJ136" s="48">
        <v>31995012468.82793</v>
      </c>
      <c r="AK136" s="48">
        <v>33881392045.454544</v>
      </c>
      <c r="AL136" s="48">
        <v>30657030223.390274</v>
      </c>
      <c r="AM136" s="48">
        <v>28607921928.817451</v>
      </c>
      <c r="AN136" s="48">
        <v>25544128198.995453</v>
      </c>
      <c r="AO136" s="48">
        <v>27884615384.615383</v>
      </c>
      <c r="AP136" s="48">
        <v>30698633109.134304</v>
      </c>
      <c r="AQ136" s="48">
        <v>27249786142.001709</v>
      </c>
      <c r="AR136" s="48">
        <v>35976714100.905563</v>
      </c>
      <c r="AS136" s="48">
        <v>38270206950.409996</v>
      </c>
      <c r="AT136" s="48">
        <v>34110064452.15667</v>
      </c>
      <c r="AU136" s="48">
        <v>20481889763.779526</v>
      </c>
      <c r="AV136" s="48">
        <v>26265625000</v>
      </c>
      <c r="AW136" s="48">
        <v>33122307692.30769</v>
      </c>
      <c r="AX136" s="48">
        <v>47334148578.416389</v>
      </c>
      <c r="AY136" s="48">
        <v>54961936662.606575</v>
      </c>
      <c r="AZ136" s="48">
        <v>67516236337.715828</v>
      </c>
      <c r="BA136" s="48">
        <v>87140405361.229156</v>
      </c>
      <c r="BB136" s="48">
        <v>63028320702.034302</v>
      </c>
      <c r="BC136" s="48">
        <v>74773444900.536789</v>
      </c>
      <c r="BD136" s="48">
        <v>34699395523.607254</v>
      </c>
      <c r="BE136" s="48">
        <v>81873662518.823807</v>
      </c>
      <c r="BF136" s="48">
        <v>65502870173.783119</v>
      </c>
      <c r="BG136" s="48">
        <v>41142722414.335114</v>
      </c>
      <c r="BH136" s="48">
        <v>27842131479.872574</v>
      </c>
      <c r="BI136" s="48">
        <v>26197143268.124279</v>
      </c>
      <c r="BJ136" s="48">
        <v>37883243650.452003</v>
      </c>
      <c r="BK136" s="48">
        <v>52607888717.948715</v>
      </c>
      <c r="BL136" s="48">
        <v>52091152228.342514</v>
      </c>
      <c r="BM136" s="53">
        <f t="shared" si="6"/>
        <v>25418461532.200836</v>
      </c>
      <c r="BO136" s="53">
        <v>25418461532.200836</v>
      </c>
      <c r="BP136" s="62">
        <f t="shared" si="7"/>
        <v>25418.461532200836</v>
      </c>
      <c r="BQ136" s="48" t="str">
        <f>VLOOKUP(B136,Classif!C:E,3,0)</f>
        <v>UMC</v>
      </c>
      <c r="BR136" s="48" t="str">
        <f t="shared" si="8"/>
        <v>Libya</v>
      </c>
    </row>
    <row r="137" spans="1:70" x14ac:dyDescent="0.25">
      <c r="A137" s="48" t="s">
        <v>552</v>
      </c>
      <c r="B137" s="48" t="s">
        <v>424</v>
      </c>
      <c r="C137" s="48" t="s">
        <v>737</v>
      </c>
      <c r="D137" s="48" t="s">
        <v>736</v>
      </c>
      <c r="Y137" s="48">
        <v>170370370.37037036</v>
      </c>
      <c r="Z137" s="48">
        <v>194444444.44444442</v>
      </c>
      <c r="AA137" s="48">
        <v>183333333.33333331</v>
      </c>
      <c r="AB137" s="48">
        <v>197037037.03703701</v>
      </c>
      <c r="AC137" s="48">
        <v>251481481.48148146</v>
      </c>
      <c r="AD137" s="48">
        <v>284444444.44444442</v>
      </c>
      <c r="AE137" s="48">
        <v>340000000</v>
      </c>
      <c r="AF137" s="48">
        <v>375555555.55555552</v>
      </c>
      <c r="AG137" s="48">
        <v>429629629.62962961</v>
      </c>
      <c r="AH137" s="48">
        <v>486666666.66666663</v>
      </c>
      <c r="AI137" s="48">
        <v>579629629.62962961</v>
      </c>
      <c r="AJ137" s="48">
        <v>613703703.70370364</v>
      </c>
      <c r="AK137" s="48">
        <v>674074074.07407403</v>
      </c>
      <c r="AL137" s="48">
        <v>684814814.81481481</v>
      </c>
      <c r="AM137" s="48">
        <v>713703703.70370364</v>
      </c>
      <c r="AN137" s="48">
        <v>762962962.96296287</v>
      </c>
      <c r="AO137" s="48">
        <v>788888888.88888884</v>
      </c>
      <c r="AP137" s="48">
        <v>805925925.92592585</v>
      </c>
      <c r="AQ137" s="48">
        <v>877407407.4074074</v>
      </c>
      <c r="AR137" s="48">
        <v>921851851.85185182</v>
      </c>
      <c r="AS137" s="48">
        <v>932592592.59259248</v>
      </c>
      <c r="AT137" s="48">
        <v>892592592.59259248</v>
      </c>
      <c r="AU137" s="48">
        <v>900000000</v>
      </c>
      <c r="AV137" s="48">
        <v>987407407.40740728</v>
      </c>
      <c r="AW137" s="48">
        <v>1066666666.6666666</v>
      </c>
      <c r="AX137" s="48">
        <v>1135555555.5555556</v>
      </c>
      <c r="AY137" s="48">
        <v>1268319185.1851852</v>
      </c>
      <c r="AZ137" s="48">
        <v>1336088814.8148148</v>
      </c>
      <c r="BA137" s="48">
        <v>1437731111.1111109</v>
      </c>
      <c r="BB137" s="48">
        <v>1401507888.8888888</v>
      </c>
      <c r="BC137" s="48">
        <v>1486758037.0370369</v>
      </c>
      <c r="BD137" s="48">
        <v>1576988407.4074073</v>
      </c>
      <c r="BE137" s="48">
        <v>1605146777.7777777</v>
      </c>
      <c r="BF137" s="48">
        <v>1664816740.7407405</v>
      </c>
      <c r="BG137" s="48">
        <v>1755130814.8148148</v>
      </c>
      <c r="BH137" s="48">
        <v>1808079888.8888888</v>
      </c>
      <c r="BI137" s="48">
        <v>1865375222.2222221</v>
      </c>
      <c r="BJ137" s="48">
        <v>1999090407.4074073</v>
      </c>
      <c r="BK137" s="48">
        <v>2065875074.074074</v>
      </c>
      <c r="BL137" s="48">
        <v>2122450629.6296294</v>
      </c>
      <c r="BM137" s="53">
        <f t="shared" si="6"/>
        <v>1703364240.7407405</v>
      </c>
      <c r="BO137" s="53">
        <v>1703364240.7407405</v>
      </c>
      <c r="BP137" s="62">
        <f t="shared" si="7"/>
        <v>1703.3642407407406</v>
      </c>
      <c r="BQ137" s="48" t="str">
        <f>VLOOKUP(B137,Classif!C:E,3,0)</f>
        <v>UMC</v>
      </c>
      <c r="BR137" s="48" t="str">
        <f t="shared" si="8"/>
        <v>St. Lucia</v>
      </c>
    </row>
    <row r="138" spans="1:70" x14ac:dyDescent="0.25">
      <c r="A138" s="48" t="s">
        <v>680</v>
      </c>
      <c r="B138" s="48" t="s">
        <v>679</v>
      </c>
      <c r="C138" s="48" t="s">
        <v>737</v>
      </c>
      <c r="D138" s="48" t="s">
        <v>736</v>
      </c>
      <c r="E138" s="48">
        <v>81651509143.100647</v>
      </c>
      <c r="F138" s="48">
        <v>86450353399.094635</v>
      </c>
      <c r="G138" s="48">
        <v>98887395345.043564</v>
      </c>
      <c r="H138" s="48">
        <v>99799463180.44635</v>
      </c>
      <c r="I138" s="48">
        <v>111214931920.54041</v>
      </c>
      <c r="J138" s="48">
        <v>118563336870.67641</v>
      </c>
      <c r="K138" s="48">
        <v>130040255403.69777</v>
      </c>
      <c r="L138" s="48">
        <v>133466375791.33456</v>
      </c>
      <c r="M138" s="48">
        <v>143750503797.26599</v>
      </c>
      <c r="N138" s="48">
        <v>160979586156.87781</v>
      </c>
      <c r="O138" s="48">
        <v>175254777060.03033</v>
      </c>
      <c r="P138" s="48">
        <v>195820421432.36133</v>
      </c>
      <c r="Q138" s="48">
        <v>219970767429.52682</v>
      </c>
      <c r="R138" s="48">
        <v>288103934174.92529</v>
      </c>
      <c r="S138" s="48">
        <v>374426354289.62195</v>
      </c>
      <c r="T138" s="48">
        <v>392082630479.0589</v>
      </c>
      <c r="U138" s="48">
        <v>435581720267.30084</v>
      </c>
      <c r="V138" s="48">
        <v>478739671193.06866</v>
      </c>
      <c r="W138" s="48">
        <v>543518144340.68018</v>
      </c>
      <c r="X138" s="48">
        <v>647980581074.7948</v>
      </c>
      <c r="Y138" s="48">
        <v>780555871292.85583</v>
      </c>
      <c r="Z138" s="48">
        <v>900089427628.68555</v>
      </c>
      <c r="AA138" s="48">
        <v>839696390095.13196</v>
      </c>
      <c r="AB138" s="48">
        <v>740176617237.99426</v>
      </c>
      <c r="AC138" s="48">
        <v>747410622357.896</v>
      </c>
      <c r="AD138" s="48">
        <v>769882176411.36328</v>
      </c>
      <c r="AE138" s="48">
        <v>775523031044.90417</v>
      </c>
      <c r="AF138" s="48">
        <v>818696098701.23987</v>
      </c>
      <c r="AG138" s="48">
        <v>923091534179.07837</v>
      </c>
      <c r="AH138" s="48">
        <v>1007682588104.7786</v>
      </c>
      <c r="AI138" s="48">
        <v>1179424261650.8069</v>
      </c>
      <c r="AJ138" s="48">
        <v>1450870220806.1223</v>
      </c>
      <c r="AK138" s="48">
        <v>1371525457209.783</v>
      </c>
      <c r="AL138" s="48">
        <v>1576942722802.8921</v>
      </c>
      <c r="AM138" s="48">
        <v>1802194515918.5056</v>
      </c>
      <c r="AN138" s="48">
        <v>1921782499558.5413</v>
      </c>
      <c r="AO138" s="48">
        <v>2079487539400.9124</v>
      </c>
      <c r="AP138" s="48">
        <v>2279721886788.5972</v>
      </c>
      <c r="AQ138" s="48">
        <v>2300396012666.502</v>
      </c>
      <c r="AR138" s="48">
        <v>2075535347332.3762</v>
      </c>
      <c r="AS138" s="48">
        <v>2292389832740.9771</v>
      </c>
      <c r="AT138" s="48">
        <v>2242465755431.334</v>
      </c>
      <c r="AU138" s="48">
        <v>2012048308089.6357</v>
      </c>
      <c r="AV138" s="48">
        <v>2054973027040.793</v>
      </c>
      <c r="AW138" s="48">
        <v>2368315499919.04</v>
      </c>
      <c r="AX138" s="48">
        <v>2863667322764.1733</v>
      </c>
      <c r="AY138" s="48">
        <v>3356355572237.4336</v>
      </c>
      <c r="AZ138" s="48">
        <v>3954073971906.958</v>
      </c>
      <c r="BA138" s="48">
        <v>4594982918426.3564</v>
      </c>
      <c r="BB138" s="48">
        <v>4318864633566.0908</v>
      </c>
      <c r="BC138" s="48">
        <v>5354170885284.6455</v>
      </c>
      <c r="BD138" s="48">
        <v>6087219507908.6064</v>
      </c>
      <c r="BE138" s="48">
        <v>6150593649949.8125</v>
      </c>
      <c r="BF138" s="48">
        <v>6303189080239.6104</v>
      </c>
      <c r="BG138" s="48">
        <v>6426823619044.3867</v>
      </c>
      <c r="BH138" s="48">
        <v>5531155510354.6084</v>
      </c>
      <c r="BI138" s="48">
        <v>5405520920068.1494</v>
      </c>
      <c r="BJ138" s="48">
        <v>6003763531340.1621</v>
      </c>
      <c r="BK138" s="48">
        <v>5865831110516.8789</v>
      </c>
      <c r="BL138" s="48">
        <v>5786726554928.0752</v>
      </c>
      <c r="BM138" s="53">
        <f t="shared" si="6"/>
        <v>4838097985061.9512</v>
      </c>
      <c r="BO138" s="53">
        <v>4838097985061.9512</v>
      </c>
      <c r="BP138" s="62">
        <f t="shared" si="7"/>
        <v>4838097.985061951</v>
      </c>
      <c r="BQ138" s="48" t="e">
        <f>VLOOKUP(B138,Classif!C:E,3,0)</f>
        <v>#N/A</v>
      </c>
      <c r="BR138" s="48" t="str">
        <f t="shared" si="8"/>
        <v>Latin America &amp; Caribbean</v>
      </c>
    </row>
    <row r="139" spans="1:70" x14ac:dyDescent="0.25">
      <c r="A139" s="48" t="s">
        <v>678</v>
      </c>
      <c r="B139" s="48" t="s">
        <v>677</v>
      </c>
      <c r="C139" s="48" t="s">
        <v>737</v>
      </c>
      <c r="D139" s="48" t="s">
        <v>736</v>
      </c>
      <c r="Y139" s="48">
        <v>110326821351.66112</v>
      </c>
      <c r="Z139" s="48">
        <v>111751219166.33513</v>
      </c>
      <c r="AA139" s="48">
        <v>111308573050.59178</v>
      </c>
      <c r="AB139" s="48">
        <v>104772162204.87758</v>
      </c>
      <c r="AC139" s="48">
        <v>103865110529.23663</v>
      </c>
      <c r="AD139" s="48">
        <v>115081894448.90089</v>
      </c>
      <c r="AE139" s="48">
        <v>124806061983.57846</v>
      </c>
      <c r="AF139" s="48">
        <v>139762267891.88611</v>
      </c>
      <c r="AG139" s="48">
        <v>144876621503.43515</v>
      </c>
      <c r="AH139" s="48">
        <v>148117949350.79205</v>
      </c>
      <c r="AI139" s="48">
        <v>155768475856.28793</v>
      </c>
      <c r="AJ139" s="48">
        <v>157278097691.01953</v>
      </c>
      <c r="AK139" s="48">
        <v>145955209684.10043</v>
      </c>
      <c r="AL139" s="48">
        <v>148479450657.1181</v>
      </c>
      <c r="AM139" s="48">
        <v>137083717413.98763</v>
      </c>
      <c r="AN139" s="48">
        <v>157751482877.22406</v>
      </c>
      <c r="AO139" s="48">
        <v>173470545242.70792</v>
      </c>
      <c r="AP139" s="48">
        <v>182929560806.91501</v>
      </c>
      <c r="AQ139" s="48">
        <v>187298546547.64349</v>
      </c>
      <c r="AR139" s="48">
        <v>191327313211.24634</v>
      </c>
      <c r="AS139" s="48">
        <v>214806902500.86383</v>
      </c>
      <c r="AT139" s="48">
        <v>207418545966.298</v>
      </c>
      <c r="AU139" s="48">
        <v>228179642875.72946</v>
      </c>
      <c r="AV139" s="48">
        <v>255429165442.66281</v>
      </c>
      <c r="AW139" s="48">
        <v>292219962276.9364</v>
      </c>
      <c r="AX139" s="48">
        <v>343373441763.3634</v>
      </c>
      <c r="AY139" s="48">
        <v>401622913961.33246</v>
      </c>
      <c r="AZ139" s="48">
        <v>486497440722.77728</v>
      </c>
      <c r="BA139" s="48">
        <v>596702794810.24988</v>
      </c>
      <c r="BB139" s="48">
        <v>606544285507.97534</v>
      </c>
      <c r="BC139" s="48">
        <v>691461962064.59253</v>
      </c>
      <c r="BD139" s="48">
        <v>776316589903.15466</v>
      </c>
      <c r="BE139" s="48">
        <v>817747803078.10559</v>
      </c>
      <c r="BF139" s="48">
        <v>895723388795.45447</v>
      </c>
      <c r="BG139" s="48">
        <v>967654804026.30908</v>
      </c>
      <c r="BH139" s="48">
        <v>951978180250.78564</v>
      </c>
      <c r="BI139" s="48">
        <v>950921527687.51965</v>
      </c>
      <c r="BJ139" s="48">
        <v>1039614232529.8767</v>
      </c>
      <c r="BK139" s="48">
        <v>1075615110117.5667</v>
      </c>
      <c r="BL139" s="48">
        <v>1131451684833.9268</v>
      </c>
      <c r="BM139" s="53">
        <f t="shared" si="6"/>
        <v>1130187942283.9453</v>
      </c>
      <c r="BO139" s="53">
        <v>1130187942283.9453</v>
      </c>
      <c r="BP139" s="62">
        <f t="shared" si="7"/>
        <v>1130187.9422839454</v>
      </c>
      <c r="BQ139" s="48" t="e">
        <f>VLOOKUP(B139,Classif!C:E,3,0)</f>
        <v>#N/A</v>
      </c>
      <c r="BR139" s="48" t="str">
        <f t="shared" si="8"/>
        <v>Least developed countries: UN classification</v>
      </c>
    </row>
    <row r="140" spans="1:70" x14ac:dyDescent="0.25">
      <c r="A140" s="48" t="s">
        <v>625</v>
      </c>
      <c r="B140" s="48" t="s">
        <v>626</v>
      </c>
      <c r="C140" s="48" t="s">
        <v>737</v>
      </c>
      <c r="D140" s="48" t="s">
        <v>736</v>
      </c>
      <c r="L140" s="48">
        <v>19969697501.674564</v>
      </c>
      <c r="M140" s="48">
        <v>20980554047.584209</v>
      </c>
      <c r="N140" s="48">
        <v>24114226665.738323</v>
      </c>
      <c r="O140" s="48">
        <v>25098352779.893883</v>
      </c>
      <c r="P140" s="48">
        <v>27919313005.336937</v>
      </c>
      <c r="Q140" s="48">
        <v>30566145913.344707</v>
      </c>
      <c r="R140" s="48">
        <v>36462201023.472122</v>
      </c>
      <c r="S140" s="48">
        <v>45421497093.482574</v>
      </c>
      <c r="T140" s="48">
        <v>53584686423.573463</v>
      </c>
      <c r="U140" s="48">
        <v>56685594753.20565</v>
      </c>
      <c r="V140" s="48">
        <v>65932158784.113052</v>
      </c>
      <c r="W140" s="48">
        <v>74183040059.544388</v>
      </c>
      <c r="X140" s="48">
        <v>80374913996.939026</v>
      </c>
      <c r="Y140" s="48">
        <v>85053384648.373489</v>
      </c>
      <c r="Z140" s="48">
        <v>87666279698.902786</v>
      </c>
      <c r="AA140" s="48">
        <v>90495269158.269714</v>
      </c>
      <c r="AB140" s="48">
        <v>87472280164.847717</v>
      </c>
      <c r="AC140" s="48">
        <v>84670828306.705338</v>
      </c>
      <c r="AD140" s="48">
        <v>88519489242.700043</v>
      </c>
      <c r="AE140" s="48">
        <v>94474492499.567368</v>
      </c>
      <c r="AF140" s="48">
        <v>101948836201.40775</v>
      </c>
      <c r="AG140" s="48">
        <v>99722160381.740906</v>
      </c>
      <c r="AH140" s="48">
        <v>98095343533.588287</v>
      </c>
      <c r="AI140" s="48">
        <v>103031588278.66469</v>
      </c>
      <c r="AJ140" s="48">
        <v>103430095232.57285</v>
      </c>
      <c r="AK140" s="48">
        <v>93320558430.82373</v>
      </c>
      <c r="AL140" s="48">
        <v>95071778752.280762</v>
      </c>
      <c r="AM140" s="48">
        <v>79500690075.778824</v>
      </c>
      <c r="AN140" s="48">
        <v>89665727018.145538</v>
      </c>
      <c r="AO140" s="48">
        <v>94748493788.218323</v>
      </c>
      <c r="AP140" s="48">
        <v>101117287957.41287</v>
      </c>
      <c r="AQ140" s="48">
        <v>101389835662.68327</v>
      </c>
      <c r="AR140" s="48">
        <v>102004135020.65144</v>
      </c>
      <c r="AS140" s="48">
        <v>125757751738.74469</v>
      </c>
      <c r="AT140" s="48">
        <v>117473983984.68875</v>
      </c>
      <c r="AU140" s="48">
        <v>126871458544.03172</v>
      </c>
      <c r="AV140" s="48">
        <v>140262221828.58057</v>
      </c>
      <c r="AW140" s="48">
        <v>162336144359.5957</v>
      </c>
      <c r="AX140" s="48">
        <v>190014390063.10474</v>
      </c>
      <c r="AY140" s="48">
        <v>222831875985.04224</v>
      </c>
      <c r="AZ140" s="48">
        <v>272113592903.54623</v>
      </c>
      <c r="BA140" s="48">
        <v>330573385663.22736</v>
      </c>
      <c r="BB140" s="48">
        <v>340438547715.67261</v>
      </c>
      <c r="BC140" s="48">
        <v>383244115871.03558</v>
      </c>
      <c r="BD140" s="48">
        <v>407898795852.66162</v>
      </c>
      <c r="BE140" s="48">
        <v>420914537116.37195</v>
      </c>
      <c r="BF140" s="48">
        <v>459946112800.65332</v>
      </c>
      <c r="BG140" s="48">
        <v>497811019787.33246</v>
      </c>
      <c r="BH140" s="48">
        <v>497263761960.59277</v>
      </c>
      <c r="BI140" s="48">
        <v>470822744409.82538</v>
      </c>
      <c r="BJ140" s="48">
        <v>486350413377.58173</v>
      </c>
      <c r="BK140" s="48">
        <v>502363633203.44861</v>
      </c>
      <c r="BL140" s="48">
        <v>531834685224.17712</v>
      </c>
      <c r="BM140" s="53">
        <f t="shared" si="6"/>
        <v>546661335346.15338</v>
      </c>
      <c r="BO140" s="53">
        <v>546661335346.15338</v>
      </c>
      <c r="BP140" s="62">
        <f t="shared" si="7"/>
        <v>546661.33534615336</v>
      </c>
      <c r="BQ140" s="48" t="e">
        <f>VLOOKUP(B140,Classif!C:E,3,0)</f>
        <v>#N/A</v>
      </c>
      <c r="BR140" s="48" t="str">
        <f t="shared" si="8"/>
        <v>Low income</v>
      </c>
    </row>
    <row r="141" spans="1:70" x14ac:dyDescent="0.25">
      <c r="A141" s="48" t="s">
        <v>577</v>
      </c>
      <c r="B141" s="48" t="s">
        <v>578</v>
      </c>
      <c r="C141" s="48" t="s">
        <v>737</v>
      </c>
      <c r="D141" s="48" t="s">
        <v>736</v>
      </c>
      <c r="O141" s="48">
        <v>90098330.665447056</v>
      </c>
      <c r="P141" s="48">
        <v>104888628.17194417</v>
      </c>
      <c r="Q141" s="48">
        <v>124941925.0104734</v>
      </c>
      <c r="R141" s="48">
        <v>165930611.72901919</v>
      </c>
      <c r="S141" s="48">
        <v>193983720.46186894</v>
      </c>
      <c r="T141" s="48">
        <v>246387479.17715877</v>
      </c>
      <c r="U141" s="48">
        <v>272493879.02064329</v>
      </c>
      <c r="V141" s="48">
        <v>303496276.26378196</v>
      </c>
      <c r="W141" s="48">
        <v>436918176.73378074</v>
      </c>
      <c r="X141" s="48">
        <v>503180669.99458712</v>
      </c>
      <c r="Y141" s="48">
        <v>534701915.61735398</v>
      </c>
      <c r="Z141" s="48">
        <v>511658690.56104267</v>
      </c>
      <c r="AA141" s="48">
        <v>522090331.47810668</v>
      </c>
      <c r="AB141" s="48">
        <v>524034109.85660523</v>
      </c>
      <c r="AC141" s="48">
        <v>502617355.40707326</v>
      </c>
      <c r="AD141" s="48">
        <v>529078995.56387609</v>
      </c>
      <c r="AE141" s="48">
        <v>779365167.60242379</v>
      </c>
      <c r="AF141" s="48">
        <v>1052843347.6394849</v>
      </c>
      <c r="AG141" s="48">
        <v>1161757671.0175631</v>
      </c>
      <c r="AH141" s="48">
        <v>1120000916.9264627</v>
      </c>
      <c r="AI141" s="48">
        <v>1421466239.5623381</v>
      </c>
      <c r="AJ141" s="48">
        <v>1484152022.3152022</v>
      </c>
      <c r="AK141" s="48">
        <v>1631197909.258996</v>
      </c>
      <c r="AL141" s="48">
        <v>1673104493.7736871</v>
      </c>
      <c r="AM141" s="48">
        <v>1948118227.6815093</v>
      </c>
      <c r="AN141" s="48">
        <v>2428461395.3488369</v>
      </c>
      <c r="AO141" s="48">
        <v>2504033252.4271846</v>
      </c>
      <c r="AP141" s="48">
        <v>2298410390.6842141</v>
      </c>
      <c r="AQ141" s="48">
        <v>2479721340.8746033</v>
      </c>
      <c r="AR141" s="48">
        <v>2664026095.0605779</v>
      </c>
      <c r="AS141" s="48">
        <v>2483953102.7948837</v>
      </c>
      <c r="AT141" s="48">
        <v>2491822706.8025599</v>
      </c>
      <c r="AU141" s="48">
        <v>2688630822.5330424</v>
      </c>
      <c r="AV141" s="48">
        <v>3070691319.5217938</v>
      </c>
      <c r="AW141" s="48">
        <v>3454362685.9670286</v>
      </c>
      <c r="AX141" s="48">
        <v>3659251525.8592997</v>
      </c>
      <c r="AY141" s="48">
        <v>4000239272.6112618</v>
      </c>
      <c r="AZ141" s="48">
        <v>4601299566.8110638</v>
      </c>
      <c r="BA141" s="48">
        <v>5081432924.0144033</v>
      </c>
      <c r="BB141" s="48">
        <v>4504549214.2266331</v>
      </c>
      <c r="BC141" s="48">
        <v>5082366478.089942</v>
      </c>
      <c r="BD141" s="48">
        <v>5739977477.4774771</v>
      </c>
      <c r="BE141" s="48">
        <v>5456009384.6646051</v>
      </c>
      <c r="BF141" s="48">
        <v>6391735893.8396807</v>
      </c>
      <c r="BG141" s="48">
        <v>6657170923.3791752</v>
      </c>
      <c r="BH141" s="48">
        <v>6268391521.1970072</v>
      </c>
      <c r="BI141" s="48">
        <v>6237264055.206007</v>
      </c>
      <c r="BJ141" s="48">
        <v>6474256118.6148062</v>
      </c>
      <c r="BK141" s="48">
        <v>6839145106.8616419</v>
      </c>
      <c r="BM141" s="53">
        <f t="shared" si="6"/>
        <v>0</v>
      </c>
      <c r="BO141" s="53"/>
      <c r="BP141" s="62">
        <f t="shared" si="7"/>
        <v>0</v>
      </c>
      <c r="BQ141" s="48" t="str">
        <f>VLOOKUP(B141,Classif!C:E,3,0)</f>
        <v>HIC</v>
      </c>
      <c r="BR141" s="48" t="str">
        <f t="shared" si="8"/>
        <v>Liechtenstein</v>
      </c>
    </row>
    <row r="142" spans="1:70" x14ac:dyDescent="0.25">
      <c r="A142" s="48" t="s">
        <v>168</v>
      </c>
      <c r="B142" s="48" t="s">
        <v>423</v>
      </c>
      <c r="C142" s="48" t="s">
        <v>737</v>
      </c>
      <c r="D142" s="48" t="s">
        <v>736</v>
      </c>
      <c r="E142" s="48">
        <v>1409873949.5798321</v>
      </c>
      <c r="F142" s="48">
        <v>1444327731.092437</v>
      </c>
      <c r="G142" s="48">
        <v>1434156378.6008229</v>
      </c>
      <c r="H142" s="48">
        <v>1240672268.907563</v>
      </c>
      <c r="I142" s="48">
        <v>1309747899.1596639</v>
      </c>
      <c r="J142" s="48">
        <v>1698319327.7310925</v>
      </c>
      <c r="K142" s="48">
        <v>1751470588.2352941</v>
      </c>
      <c r="L142" s="48">
        <v>1859465020.5761316</v>
      </c>
      <c r="M142" s="48">
        <v>1801344537.8151259</v>
      </c>
      <c r="N142" s="48">
        <v>1965546218.4873948</v>
      </c>
      <c r="O142" s="48">
        <v>2296470588.2352939</v>
      </c>
      <c r="P142" s="48">
        <v>2369308600.3372684</v>
      </c>
      <c r="Q142" s="48">
        <v>2553936348.4087105</v>
      </c>
      <c r="R142" s="48">
        <v>2875625000</v>
      </c>
      <c r="S142" s="48">
        <v>3574586466.1654134</v>
      </c>
      <c r="T142" s="48">
        <v>3791298145.5064197</v>
      </c>
      <c r="U142" s="48">
        <v>3591319857.3127227</v>
      </c>
      <c r="V142" s="48">
        <v>4104509582.8635855</v>
      </c>
      <c r="W142" s="48">
        <v>2733183856.5022421</v>
      </c>
      <c r="X142" s="48">
        <v>3364611432.2414899</v>
      </c>
      <c r="Y142" s="48">
        <v>4024621899.5765271</v>
      </c>
      <c r="Z142" s="48">
        <v>4415844155.8441563</v>
      </c>
      <c r="AA142" s="48">
        <v>4768765016.8188372</v>
      </c>
      <c r="AB142" s="48">
        <v>5167913302.1674452</v>
      </c>
      <c r="AC142" s="48">
        <v>6043474842.7672949</v>
      </c>
      <c r="AD142" s="48">
        <v>5978460972.0176735</v>
      </c>
      <c r="AE142" s="48">
        <v>6405210563.8829412</v>
      </c>
      <c r="AF142" s="48">
        <v>6682167119.565217</v>
      </c>
      <c r="AG142" s="48">
        <v>6978371581.2637539</v>
      </c>
      <c r="AH142" s="48">
        <v>6987267683.7725391</v>
      </c>
      <c r="AI142" s="48">
        <v>8032551173.240139</v>
      </c>
      <c r="AJ142" s="48">
        <v>9000362581.5808563</v>
      </c>
      <c r="AK142" s="48">
        <v>9703011635.8658466</v>
      </c>
      <c r="AL142" s="48">
        <v>10338679635.761589</v>
      </c>
      <c r="AM142" s="48">
        <v>11717604208.822338</v>
      </c>
      <c r="AN142" s="48">
        <v>13029697560.975609</v>
      </c>
      <c r="AO142" s="48">
        <v>13897738375.248777</v>
      </c>
      <c r="AP142" s="48">
        <v>15091913883.709103</v>
      </c>
      <c r="AQ142" s="48">
        <v>15794972847.168346</v>
      </c>
      <c r="AR142" s="48">
        <v>15656327859.569649</v>
      </c>
      <c r="AS142" s="48">
        <v>16330814179.976625</v>
      </c>
      <c r="AT142" s="48">
        <v>15749753804.834377</v>
      </c>
      <c r="AU142" s="48">
        <v>16536535647.083422</v>
      </c>
      <c r="AV142" s="48">
        <v>18881765437.215084</v>
      </c>
      <c r="AW142" s="48">
        <v>20662525941.29855</v>
      </c>
      <c r="AX142" s="48">
        <v>24405791044.776119</v>
      </c>
      <c r="AY142" s="48">
        <v>28279814924.591778</v>
      </c>
      <c r="AZ142" s="48">
        <v>32350248410.821602</v>
      </c>
      <c r="BA142" s="48">
        <v>40713812309.73159</v>
      </c>
      <c r="BB142" s="48">
        <v>42066217871.534859</v>
      </c>
      <c r="BC142" s="48">
        <v>56725749221.904312</v>
      </c>
      <c r="BD142" s="48">
        <v>65292753005.466454</v>
      </c>
      <c r="BE142" s="48">
        <v>68434409315.112305</v>
      </c>
      <c r="BF142" s="48">
        <v>74317806538.363205</v>
      </c>
      <c r="BG142" s="48">
        <v>79356449840.577133</v>
      </c>
      <c r="BH142" s="48">
        <v>80604080688.577469</v>
      </c>
      <c r="BI142" s="48">
        <v>82401038709.535599</v>
      </c>
      <c r="BJ142" s="48">
        <v>87421762728.629288</v>
      </c>
      <c r="BK142" s="48">
        <v>87954272082.106781</v>
      </c>
      <c r="BL142" s="48">
        <v>83975584254.403229</v>
      </c>
      <c r="BM142" s="53">
        <f t="shared" si="6"/>
        <v>80706600228.649918</v>
      </c>
      <c r="BO142" s="53">
        <v>80706600228.649918</v>
      </c>
      <c r="BP142" s="62">
        <f t="shared" si="7"/>
        <v>80706.600228649913</v>
      </c>
      <c r="BQ142" s="48" t="str">
        <f>VLOOKUP(B142,Classif!C:E,3,0)</f>
        <v>LMC</v>
      </c>
      <c r="BR142" s="48" t="str">
        <f t="shared" si="8"/>
        <v>Sri Lanka</v>
      </c>
    </row>
    <row r="143" spans="1:70" x14ac:dyDescent="0.25">
      <c r="A143" s="48" t="s">
        <v>676</v>
      </c>
      <c r="B143" s="48" t="s">
        <v>624</v>
      </c>
      <c r="C143" s="48" t="s">
        <v>737</v>
      </c>
      <c r="D143" s="48" t="s">
        <v>736</v>
      </c>
      <c r="E143" s="48">
        <v>88920589041.241135</v>
      </c>
      <c r="F143" s="48">
        <v>94061080940.357056</v>
      </c>
      <c r="G143" s="48">
        <v>95978572098.118713</v>
      </c>
      <c r="H143" s="48">
        <v>106797935821.98882</v>
      </c>
      <c r="I143" s="48">
        <v>120295398617.64641</v>
      </c>
      <c r="J143" s="48">
        <v>130034605858.55188</v>
      </c>
      <c r="K143" s="48">
        <v>119507696970.37222</v>
      </c>
      <c r="L143" s="48">
        <v>127684325887.63795</v>
      </c>
      <c r="M143" s="48">
        <v>137437481277.59216</v>
      </c>
      <c r="N143" s="48">
        <v>152857217106.05698</v>
      </c>
      <c r="O143" s="48">
        <v>169495147166.91769</v>
      </c>
      <c r="P143" s="48">
        <v>178579662169.48636</v>
      </c>
      <c r="Q143" s="48">
        <v>194447529755.6188</v>
      </c>
      <c r="R143" s="48">
        <v>239310449012.04163</v>
      </c>
      <c r="S143" s="48">
        <v>319101464571.54279</v>
      </c>
      <c r="T143" s="48">
        <v>354421111044.04468</v>
      </c>
      <c r="U143" s="48">
        <v>394387950901.12567</v>
      </c>
      <c r="V143" s="48">
        <v>453803086784.51886</v>
      </c>
      <c r="W143" s="48">
        <v>500534658715.91046</v>
      </c>
      <c r="X143" s="48">
        <v>575424267038.8949</v>
      </c>
      <c r="Y143" s="48">
        <v>698743246286.66028</v>
      </c>
      <c r="Z143" s="48">
        <v>840698555835.28699</v>
      </c>
      <c r="AA143" s="48">
        <v>865373581000.0199</v>
      </c>
      <c r="AB143" s="48">
        <v>855544719095.6322</v>
      </c>
      <c r="AC143" s="48">
        <v>844967750882.77271</v>
      </c>
      <c r="AD143" s="48">
        <v>900243952106.22485</v>
      </c>
      <c r="AE143" s="48">
        <v>957311939255.54883</v>
      </c>
      <c r="AF143" s="48">
        <v>937264670739.2572</v>
      </c>
      <c r="AG143" s="48">
        <v>955159946360.99487</v>
      </c>
      <c r="AH143" s="48">
        <v>954620628861.32214</v>
      </c>
      <c r="AI143" s="48">
        <v>1028174706720.9916</v>
      </c>
      <c r="AJ143" s="48">
        <v>967250771137.63245</v>
      </c>
      <c r="AK143" s="48">
        <v>1025475127591.7417</v>
      </c>
      <c r="AL143" s="48">
        <v>1033528534512.4113</v>
      </c>
      <c r="AM143" s="48">
        <v>1114089904039.0801</v>
      </c>
      <c r="AN143" s="48">
        <v>1264055343240.5698</v>
      </c>
      <c r="AO143" s="48">
        <v>1406184872667.2449</v>
      </c>
      <c r="AP143" s="48">
        <v>1437862957877.9819</v>
      </c>
      <c r="AQ143" s="48">
        <v>1318304965646.2312</v>
      </c>
      <c r="AR143" s="48">
        <v>1424291847506.2363</v>
      </c>
      <c r="AS143" s="48">
        <v>1498024214095.1768</v>
      </c>
      <c r="AT143" s="48">
        <v>1531746222986.3921</v>
      </c>
      <c r="AU143" s="48">
        <v>1641152542728.407</v>
      </c>
      <c r="AV143" s="48">
        <v>1885356842821.4116</v>
      </c>
      <c r="AW143" s="48">
        <v>2184904551979.593</v>
      </c>
      <c r="AX143" s="48">
        <v>2540565157695.377</v>
      </c>
      <c r="AY143" s="48">
        <v>3016383180644.2617</v>
      </c>
      <c r="AZ143" s="48">
        <v>3710276424796.771</v>
      </c>
      <c r="BA143" s="48">
        <v>4196278697520.9941</v>
      </c>
      <c r="BB143" s="48">
        <v>4265473284529.0288</v>
      </c>
      <c r="BC143" s="48">
        <v>5187232128411.4658</v>
      </c>
      <c r="BD143" s="48">
        <v>5906401101271.6973</v>
      </c>
      <c r="BE143" s="48">
        <v>6195683414243.4004</v>
      </c>
      <c r="BF143" s="48">
        <v>6307742047940.4277</v>
      </c>
      <c r="BG143" s="48">
        <v>6561460119567.9053</v>
      </c>
      <c r="BH143" s="48">
        <v>6439837796354.4131</v>
      </c>
      <c r="BI143" s="48">
        <v>6722961960319.8594</v>
      </c>
      <c r="BJ143" s="48">
        <v>7241764591199.7646</v>
      </c>
      <c r="BK143" s="48">
        <v>7336705281131.4268</v>
      </c>
      <c r="BL143" s="48">
        <v>7729875233288.0566</v>
      </c>
      <c r="BM143" s="53">
        <f t="shared" si="6"/>
        <v>7328773718411.4326</v>
      </c>
      <c r="BO143" s="53">
        <v>7328773718411.4326</v>
      </c>
      <c r="BP143" s="62">
        <f t="shared" si="7"/>
        <v>7328773.7184114326</v>
      </c>
      <c r="BQ143" s="48" t="e">
        <f>VLOOKUP(B143,Classif!C:E,3,0)</f>
        <v>#N/A</v>
      </c>
      <c r="BR143" s="48" t="str">
        <f t="shared" si="8"/>
        <v>Lower middle income</v>
      </c>
    </row>
    <row r="144" spans="1:70" x14ac:dyDescent="0.25">
      <c r="A144" s="48" t="s">
        <v>675</v>
      </c>
      <c r="B144" s="48" t="s">
        <v>674</v>
      </c>
      <c r="C144" s="48" t="s">
        <v>737</v>
      </c>
      <c r="D144" s="48" t="s">
        <v>736</v>
      </c>
      <c r="E144" s="48">
        <v>334795344385.95349</v>
      </c>
      <c r="F144" s="48">
        <v>321087790322.64441</v>
      </c>
      <c r="G144" s="48">
        <v>334429290206.64404</v>
      </c>
      <c r="H144" s="48">
        <v>360183209698.23804</v>
      </c>
      <c r="I144" s="48">
        <v>404582836685.15295</v>
      </c>
      <c r="J144" s="48">
        <v>446458459563.08807</v>
      </c>
      <c r="K144" s="48">
        <v>462139983061.22894</v>
      </c>
      <c r="L144" s="48">
        <v>474575901700.27155</v>
      </c>
      <c r="M144" s="48">
        <v>501314580042.98083</v>
      </c>
      <c r="N144" s="48">
        <v>561409453885.80957</v>
      </c>
      <c r="O144" s="48">
        <v>615566041963.95093</v>
      </c>
      <c r="P144" s="48">
        <v>663340324758.22351</v>
      </c>
      <c r="Q144" s="48">
        <v>742470317614.81348</v>
      </c>
      <c r="R144" s="48">
        <v>939338467229.7439</v>
      </c>
      <c r="S144" s="48">
        <v>1193871829990.6658</v>
      </c>
      <c r="T144" s="48">
        <v>1321858658510.6411</v>
      </c>
      <c r="U144" s="48">
        <v>1427128209345.6025</v>
      </c>
      <c r="V144" s="48">
        <v>1603904697333.7959</v>
      </c>
      <c r="W144" s="48">
        <v>1741690862737.5515</v>
      </c>
      <c r="X144" s="48">
        <v>2069052669068.0901</v>
      </c>
      <c r="Y144" s="48">
        <v>2425596050127.8667</v>
      </c>
      <c r="Z144" s="48">
        <v>2734871868620.0469</v>
      </c>
      <c r="AA144" s="48">
        <v>2703774825700.3501</v>
      </c>
      <c r="AB144" s="48">
        <v>2615126371281.231</v>
      </c>
      <c r="AC144" s="48">
        <v>2653522080653.9673</v>
      </c>
      <c r="AD144" s="48">
        <v>2798239912352.8267</v>
      </c>
      <c r="AE144" s="48">
        <v>2901190328628.3237</v>
      </c>
      <c r="AF144" s="48">
        <v>2989084457728.9058</v>
      </c>
      <c r="AG144" s="48">
        <v>3200135764526.2642</v>
      </c>
      <c r="AH144" s="48">
        <v>3320438131586.2231</v>
      </c>
      <c r="AI144" s="48">
        <v>3781972534098.3618</v>
      </c>
      <c r="AJ144" s="48">
        <v>3840621212996.8027</v>
      </c>
      <c r="AK144" s="48">
        <v>3807007777857.8408</v>
      </c>
      <c r="AL144" s="48">
        <v>4062482631532.4985</v>
      </c>
      <c r="AM144" s="48">
        <v>4408411537185.3154</v>
      </c>
      <c r="AN144" s="48">
        <v>4933114593005.7324</v>
      </c>
      <c r="AO144" s="48">
        <v>5395551510338.8359</v>
      </c>
      <c r="AP144" s="48">
        <v>5708499555874.9805</v>
      </c>
      <c r="AQ144" s="48">
        <v>5539519842486.2266</v>
      </c>
      <c r="AR144" s="48">
        <v>5416094830005.5615</v>
      </c>
      <c r="AS144" s="48">
        <v>5918005533167.2793</v>
      </c>
      <c r="AT144" s="48">
        <v>5970741847656.3691</v>
      </c>
      <c r="AU144" s="48">
        <v>6125443508073.8047</v>
      </c>
      <c r="AV144" s="48">
        <v>6904111272750.5605</v>
      </c>
      <c r="AW144" s="48">
        <v>8196269775282.6563</v>
      </c>
      <c r="AX144" s="48">
        <v>9763317277415.5117</v>
      </c>
      <c r="AY144" s="48">
        <v>11598162273466.865</v>
      </c>
      <c r="AZ144" s="48">
        <v>14370224616892.256</v>
      </c>
      <c r="BA144" s="48">
        <v>17208551046916.428</v>
      </c>
      <c r="BB144" s="48">
        <v>16789235164442.916</v>
      </c>
      <c r="BC144" s="48">
        <v>20365705502197.754</v>
      </c>
      <c r="BD144" s="48">
        <v>24168276681186.277</v>
      </c>
      <c r="BE144" s="48">
        <v>25744973604266.918</v>
      </c>
      <c r="BF144" s="48">
        <v>27318637221993.941</v>
      </c>
      <c r="BG144" s="48">
        <v>28250608405525.945</v>
      </c>
      <c r="BH144" s="48">
        <v>26827273590878.738</v>
      </c>
      <c r="BI144" s="48">
        <v>26991045980166.48</v>
      </c>
      <c r="BJ144" s="48">
        <v>29651326854372.836</v>
      </c>
      <c r="BK144" s="48">
        <v>31434957234643.77</v>
      </c>
      <c r="BL144" s="48">
        <v>32252234228551.207</v>
      </c>
      <c r="BM144" s="53">
        <f t="shared" si="6"/>
        <v>30980178559592.605</v>
      </c>
      <c r="BO144" s="53">
        <v>30980178559592.605</v>
      </c>
      <c r="BP144" s="62">
        <f t="shared" si="7"/>
        <v>30980178.559592605</v>
      </c>
      <c r="BQ144" s="48" t="e">
        <f>VLOOKUP(B144,Classif!C:E,3,0)</f>
        <v>#N/A</v>
      </c>
      <c r="BR144" s="48" t="str">
        <f t="shared" si="8"/>
        <v>Low &amp; middle income</v>
      </c>
    </row>
    <row r="145" spans="1:70" x14ac:dyDescent="0.25">
      <c r="A145" s="48" t="s">
        <v>106</v>
      </c>
      <c r="B145" s="48" t="s">
        <v>422</v>
      </c>
      <c r="C145" s="48" t="s">
        <v>737</v>
      </c>
      <c r="D145" s="48" t="s">
        <v>736</v>
      </c>
      <c r="E145" s="48">
        <v>34579308.413831718</v>
      </c>
      <c r="F145" s="48">
        <v>35699286.014279716</v>
      </c>
      <c r="G145" s="48">
        <v>41859162.816743664</v>
      </c>
      <c r="H145" s="48">
        <v>47039059.218815617</v>
      </c>
      <c r="I145" s="48">
        <v>51938961.220775582</v>
      </c>
      <c r="J145" s="48">
        <v>54878902.421951555</v>
      </c>
      <c r="K145" s="48">
        <v>56698866.022679545</v>
      </c>
      <c r="L145" s="48">
        <v>59260814.783704326</v>
      </c>
      <c r="M145" s="48">
        <v>61444771.104577906</v>
      </c>
      <c r="N145" s="48">
        <v>65966680.666386671</v>
      </c>
      <c r="O145" s="48">
        <v>68738625.227495447</v>
      </c>
      <c r="P145" s="48">
        <v>76482102.908277407</v>
      </c>
      <c r="Q145" s="48">
        <v>80915831.924027577</v>
      </c>
      <c r="R145" s="48">
        <v>121181556.19596542</v>
      </c>
      <c r="S145" s="48">
        <v>150846210.44885945</v>
      </c>
      <c r="T145" s="48">
        <v>149560513.8607167</v>
      </c>
      <c r="U145" s="48">
        <v>147654093.83624655</v>
      </c>
      <c r="V145" s="48">
        <v>193307267.70929161</v>
      </c>
      <c r="W145" s="48">
        <v>266559337.62649491</v>
      </c>
      <c r="X145" s="48">
        <v>290142517.81472683</v>
      </c>
      <c r="Y145" s="48">
        <v>431561376.47663069</v>
      </c>
      <c r="Z145" s="48">
        <v>434188034.18803424</v>
      </c>
      <c r="AA145" s="48">
        <v>348746822.61926687</v>
      </c>
      <c r="AB145" s="48">
        <v>386699308.85916883</v>
      </c>
      <c r="AC145" s="48">
        <v>333158476.24212021</v>
      </c>
      <c r="AD145" s="48">
        <v>268626912.54991698</v>
      </c>
      <c r="AE145" s="48">
        <v>318862888.4026258</v>
      </c>
      <c r="AF145" s="48">
        <v>402774852.65225935</v>
      </c>
      <c r="AG145" s="48">
        <v>470389179.67890912</v>
      </c>
      <c r="AH145" s="48">
        <v>495404888.09242386</v>
      </c>
      <c r="AI145" s="48">
        <v>596415104.54914391</v>
      </c>
      <c r="AJ145" s="48">
        <v>704329192.77152073</v>
      </c>
      <c r="AK145" s="48">
        <v>831033941.09396923</v>
      </c>
      <c r="AL145" s="48">
        <v>835592802.27683079</v>
      </c>
      <c r="AM145" s="48">
        <v>878250450.60268104</v>
      </c>
      <c r="AN145" s="48">
        <v>1001889856.9104794</v>
      </c>
      <c r="AO145" s="48">
        <v>946123275.88212037</v>
      </c>
      <c r="AP145" s="48">
        <v>997996028.64583337</v>
      </c>
      <c r="AQ145" s="48">
        <v>928458205.95843208</v>
      </c>
      <c r="AR145" s="48">
        <v>912771290.61297977</v>
      </c>
      <c r="AS145" s="48">
        <v>887295267.87515485</v>
      </c>
      <c r="AT145" s="48">
        <v>825706961.2386893</v>
      </c>
      <c r="AU145" s="48">
        <v>775780697.67662489</v>
      </c>
      <c r="AV145" s="48">
        <v>1157832934.551271</v>
      </c>
      <c r="AW145" s="48">
        <v>1511236655.5204656</v>
      </c>
      <c r="AX145" s="48">
        <v>1682350934.85132</v>
      </c>
      <c r="AY145" s="48">
        <v>1800105589.6034853</v>
      </c>
      <c r="AZ145" s="48">
        <v>1682016947.2279785</v>
      </c>
      <c r="BA145" s="48">
        <v>1766825412.7729626</v>
      </c>
      <c r="BB145" s="48">
        <v>1740830510.8748245</v>
      </c>
      <c r="BC145" s="48">
        <v>2234731973.5511899</v>
      </c>
      <c r="BD145" s="48">
        <v>2579421686.2491217</v>
      </c>
      <c r="BE145" s="48">
        <v>2477702252.8007793</v>
      </c>
      <c r="BF145" s="48">
        <v>2367113170.0037308</v>
      </c>
      <c r="BG145" s="48">
        <v>2441053175.7074275</v>
      </c>
      <c r="BH145" s="48">
        <v>2359759799.0422373</v>
      </c>
      <c r="BI145" s="48">
        <v>2114323793.982662</v>
      </c>
      <c r="BJ145" s="48">
        <v>2306843528.5285287</v>
      </c>
      <c r="BK145" s="48">
        <v>2514146887.9166384</v>
      </c>
      <c r="BL145" s="48">
        <v>2366213068.575067</v>
      </c>
      <c r="BM145" s="53">
        <f t="shared" si="6"/>
        <v>1844510137.6781683</v>
      </c>
      <c r="BO145" s="53">
        <v>1844510137.6781683</v>
      </c>
      <c r="BP145" s="62">
        <f t="shared" si="7"/>
        <v>1844.5101376781683</v>
      </c>
      <c r="BQ145" s="48" t="str">
        <f>VLOOKUP(B145,Classif!C:E,3,0)</f>
        <v>LMC</v>
      </c>
      <c r="BR145" s="48" t="str">
        <f t="shared" si="8"/>
        <v>Lesotho</v>
      </c>
    </row>
    <row r="146" spans="1:70" x14ac:dyDescent="0.25">
      <c r="A146" s="48" t="s">
        <v>673</v>
      </c>
      <c r="B146" s="48" t="s">
        <v>672</v>
      </c>
      <c r="C146" s="48" t="s">
        <v>737</v>
      </c>
      <c r="D146" s="48" t="s">
        <v>736</v>
      </c>
      <c r="E146" s="48">
        <v>181842917423.44977</v>
      </c>
      <c r="F146" s="48">
        <v>167916484925.59723</v>
      </c>
      <c r="G146" s="48">
        <v>176167276812.77515</v>
      </c>
      <c r="H146" s="48">
        <v>190934000739.00235</v>
      </c>
      <c r="I146" s="48">
        <v>210627020154.08572</v>
      </c>
      <c r="J146" s="48">
        <v>234927801902.06177</v>
      </c>
      <c r="K146" s="48">
        <v>260850445044.4256</v>
      </c>
      <c r="L146" s="48">
        <v>263508138778.2229</v>
      </c>
      <c r="M146" s="48">
        <v>268992310184.96396</v>
      </c>
      <c r="N146" s="48">
        <v>300602372710.74121</v>
      </c>
      <c r="O146" s="48">
        <v>341486410748.6239</v>
      </c>
      <c r="P146" s="48">
        <v>380222150910.18506</v>
      </c>
      <c r="Q146" s="48">
        <v>436322646652.69824</v>
      </c>
      <c r="R146" s="48">
        <v>554353581286.81116</v>
      </c>
      <c r="S146" s="48">
        <v>652859235302.54248</v>
      </c>
      <c r="T146" s="48">
        <v>717432560577.74341</v>
      </c>
      <c r="U146" s="48">
        <v>782775674228.46252</v>
      </c>
      <c r="V146" s="48">
        <v>908650722049.73096</v>
      </c>
      <c r="W146" s="48">
        <v>946701703577.86218</v>
      </c>
      <c r="X146" s="48">
        <v>1131178893976.543</v>
      </c>
      <c r="Y146" s="48">
        <v>1282232636254.8882</v>
      </c>
      <c r="Z146" s="48">
        <v>1359189307302.8188</v>
      </c>
      <c r="AA146" s="48">
        <v>1390632287709.803</v>
      </c>
      <c r="AB146" s="48">
        <v>1284962677457.8708</v>
      </c>
      <c r="AC146" s="48">
        <v>1352935244803.7769</v>
      </c>
      <c r="AD146" s="48">
        <v>1446277854592.0874</v>
      </c>
      <c r="AE146" s="48">
        <v>1538175474999.2893</v>
      </c>
      <c r="AF146" s="48">
        <v>1621316761608.1492</v>
      </c>
      <c r="AG146" s="48">
        <v>1786115630502.5764</v>
      </c>
      <c r="AH146" s="48">
        <v>1892628321030.0264</v>
      </c>
      <c r="AI146" s="48">
        <v>2019779291446.366</v>
      </c>
      <c r="AJ146" s="48">
        <v>2227218307726.5303</v>
      </c>
      <c r="AK146" s="48">
        <v>2084173676928.0581</v>
      </c>
      <c r="AL146" s="48">
        <v>2165664962330.689</v>
      </c>
      <c r="AM146" s="48">
        <v>2467681422513.4746</v>
      </c>
      <c r="AN146" s="48">
        <v>3017222232251.0522</v>
      </c>
      <c r="AO146" s="48">
        <v>3327849367094.3286</v>
      </c>
      <c r="AP146" s="48">
        <v>3484455058967.7476</v>
      </c>
      <c r="AQ146" s="48">
        <v>3354268663719.9653</v>
      </c>
      <c r="AR146" s="48">
        <v>3099013742361.3887</v>
      </c>
      <c r="AS146" s="48">
        <v>3403182639605.5757</v>
      </c>
      <c r="AT146" s="48">
        <v>3517587452666.1006</v>
      </c>
      <c r="AU146" s="48">
        <v>3726456381846.2397</v>
      </c>
      <c r="AV146" s="48">
        <v>4247010409763.5889</v>
      </c>
      <c r="AW146" s="48">
        <v>5106325375252.7314</v>
      </c>
      <c r="AX146" s="48">
        <v>6163883672646.3105</v>
      </c>
      <c r="AY146" s="48">
        <v>7439743299339.7295</v>
      </c>
      <c r="AZ146" s="48">
        <v>9373199378712.1699</v>
      </c>
      <c r="BA146" s="48">
        <v>11652798092621.436</v>
      </c>
      <c r="BB146" s="48">
        <v>11261036722933.932</v>
      </c>
      <c r="BC146" s="48">
        <v>13506800567376.576</v>
      </c>
      <c r="BD146" s="48">
        <v>16459319334580.666</v>
      </c>
      <c r="BE146" s="48">
        <v>17608000389701.785</v>
      </c>
      <c r="BF146" s="48">
        <v>18978677563922.734</v>
      </c>
      <c r="BG146" s="48">
        <v>19700559349905.789</v>
      </c>
      <c r="BH146" s="48">
        <v>18473312885797.027</v>
      </c>
      <c r="BI146" s="48">
        <v>18522161217449.602</v>
      </c>
      <c r="BJ146" s="48">
        <v>20557708097246.281</v>
      </c>
      <c r="BK146" s="48">
        <v>22535018912642.48</v>
      </c>
      <c r="BL146" s="48">
        <v>22961683332059.906</v>
      </c>
      <c r="BM146" s="53">
        <f t="shared" si="6"/>
        <v>22521399760589.852</v>
      </c>
      <c r="BO146" s="53">
        <v>22521399760589.852</v>
      </c>
      <c r="BP146" s="62">
        <f t="shared" si="7"/>
        <v>22521399.760589853</v>
      </c>
      <c r="BQ146" s="48" t="e">
        <f>VLOOKUP(B146,Classif!C:E,3,0)</f>
        <v>#N/A</v>
      </c>
      <c r="BR146" s="48" t="str">
        <f t="shared" si="8"/>
        <v>Late-demographic dividend</v>
      </c>
    </row>
    <row r="147" spans="1:70" x14ac:dyDescent="0.25">
      <c r="A147" s="48" t="s">
        <v>267</v>
      </c>
      <c r="B147" s="48" t="s">
        <v>421</v>
      </c>
      <c r="C147" s="48" t="s">
        <v>737</v>
      </c>
      <c r="D147" s="48" t="s">
        <v>736</v>
      </c>
      <c r="AN147" s="48">
        <v>7867140395.3370495</v>
      </c>
      <c r="AO147" s="48">
        <v>8382519637.4622355</v>
      </c>
      <c r="AP147" s="48">
        <v>10118631851.532152</v>
      </c>
      <c r="AQ147" s="48">
        <v>11239547690.979713</v>
      </c>
      <c r="AR147" s="48">
        <v>10971583944.756149</v>
      </c>
      <c r="AS147" s="48">
        <v>11524776866.637894</v>
      </c>
      <c r="AT147" s="48">
        <v>12237388001.72637</v>
      </c>
      <c r="AU147" s="48">
        <v>14259781159.011929</v>
      </c>
      <c r="AV147" s="48">
        <v>18781721376.198536</v>
      </c>
      <c r="AW147" s="48">
        <v>22627507451.564827</v>
      </c>
      <c r="AX147" s="48">
        <v>26097677571.837296</v>
      </c>
      <c r="AY147" s="48">
        <v>30183575103.526161</v>
      </c>
      <c r="AZ147" s="48">
        <v>39697891351.943077</v>
      </c>
      <c r="BA147" s="48">
        <v>47797551587.882332</v>
      </c>
      <c r="BB147" s="48">
        <v>37388122046.149567</v>
      </c>
      <c r="BC147" s="48">
        <v>37128694028.242989</v>
      </c>
      <c r="BD147" s="48">
        <v>43535051482.386894</v>
      </c>
      <c r="BE147" s="48">
        <v>42927454291.477997</v>
      </c>
      <c r="BF147" s="48">
        <v>46523420074.437225</v>
      </c>
      <c r="BG147" s="48">
        <v>48533659592.172791</v>
      </c>
      <c r="BH147" s="48">
        <v>41418872976.119614</v>
      </c>
      <c r="BI147" s="48">
        <v>43018087237.574089</v>
      </c>
      <c r="BJ147" s="48">
        <v>47640770634.42701</v>
      </c>
      <c r="BK147" s="48">
        <v>53696648755.434715</v>
      </c>
      <c r="BL147" s="48">
        <v>54639938780.235207</v>
      </c>
      <c r="BM147" s="53">
        <f t="shared" si="6"/>
        <v>55887271833.002487</v>
      </c>
      <c r="BO147" s="53">
        <v>55887271833.002487</v>
      </c>
      <c r="BP147" s="62">
        <f t="shared" si="7"/>
        <v>55887.271833002487</v>
      </c>
      <c r="BQ147" s="48" t="str">
        <f>VLOOKUP(B147,Classif!C:E,3,0)</f>
        <v>HIC</v>
      </c>
      <c r="BR147" s="48" t="str">
        <f t="shared" si="8"/>
        <v>Lithuania</v>
      </c>
    </row>
    <row r="148" spans="1:70" x14ac:dyDescent="0.25">
      <c r="A148" s="48" t="s">
        <v>289</v>
      </c>
      <c r="B148" s="48" t="s">
        <v>420</v>
      </c>
      <c r="C148" s="48" t="s">
        <v>737</v>
      </c>
      <c r="D148" s="48" t="s">
        <v>736</v>
      </c>
      <c r="E148" s="48">
        <v>703925705.94295776</v>
      </c>
      <c r="F148" s="48">
        <v>704145671.35021305</v>
      </c>
      <c r="G148" s="48">
        <v>741509480.7962842</v>
      </c>
      <c r="H148" s="48">
        <v>791140595.77275527</v>
      </c>
      <c r="I148" s="48">
        <v>903158753.94362235</v>
      </c>
      <c r="J148" s="48">
        <v>921600736.30402601</v>
      </c>
      <c r="K148" s="48">
        <v>968440149.47095072</v>
      </c>
      <c r="L148" s="48">
        <v>974721762.53532672</v>
      </c>
      <c r="M148" s="48">
        <v>1066447130.8205178</v>
      </c>
      <c r="N148" s="48">
        <v>1234878980.5019953</v>
      </c>
      <c r="O148" s="48">
        <v>1509155304.5582895</v>
      </c>
      <c r="P148" s="48">
        <v>1572311184.4820471</v>
      </c>
      <c r="Q148" s="48">
        <v>1968733388.3237102</v>
      </c>
      <c r="R148" s="48">
        <v>2701874353.1359968</v>
      </c>
      <c r="S148" s="48">
        <v>3295860604.8053021</v>
      </c>
      <c r="T148" s="48">
        <v>3233432050.0164528</v>
      </c>
      <c r="U148" s="48">
        <v>3544268547.5444098</v>
      </c>
      <c r="V148" s="48">
        <v>3922895891.9527297</v>
      </c>
      <c r="W148" s="48">
        <v>4884868707.5701294</v>
      </c>
      <c r="X148" s="48">
        <v>5711458447.9911947</v>
      </c>
      <c r="Y148" s="48">
        <v>6232005793.902607</v>
      </c>
      <c r="Z148" s="48">
        <v>5231808996.0886574</v>
      </c>
      <c r="AA148" s="48">
        <v>4764549708.6349993</v>
      </c>
      <c r="AB148" s="48">
        <v>4683697830.374753</v>
      </c>
      <c r="AC148" s="48">
        <v>4594891790.0027933</v>
      </c>
      <c r="AD148" s="48">
        <v>4738559684.7611933</v>
      </c>
      <c r="AE148" s="48">
        <v>6921264222.5031605</v>
      </c>
      <c r="AF148" s="48">
        <v>8614215018.908699</v>
      </c>
      <c r="AG148" s="48">
        <v>9750161272.6275368</v>
      </c>
      <c r="AH148" s="48">
        <v>10391504914.004913</v>
      </c>
      <c r="AI148" s="48">
        <v>13229247947.851278</v>
      </c>
      <c r="AJ148" s="48">
        <v>14321878322.504429</v>
      </c>
      <c r="AK148" s="48">
        <v>16065740276.035131</v>
      </c>
      <c r="AL148" s="48">
        <v>16486900652.985075</v>
      </c>
      <c r="AM148" s="48">
        <v>18325790933.204727</v>
      </c>
      <c r="AN148" s="48">
        <v>21588170498.08429</v>
      </c>
      <c r="AO148" s="48">
        <v>21776609771.986973</v>
      </c>
      <c r="AP148" s="48">
        <v>19731912494.361748</v>
      </c>
      <c r="AQ148" s="48">
        <v>20209122027.117138</v>
      </c>
      <c r="AR148" s="48">
        <v>22235929043.255913</v>
      </c>
      <c r="AS148" s="48">
        <v>21263514833.241203</v>
      </c>
      <c r="AT148" s="48">
        <v>21272418791.946308</v>
      </c>
      <c r="AU148" s="48">
        <v>23616328816.111423</v>
      </c>
      <c r="AV148" s="48">
        <v>29557325056.433407</v>
      </c>
      <c r="AW148" s="48">
        <v>34685281847.529175</v>
      </c>
      <c r="AX148" s="48">
        <v>37347394602.661362</v>
      </c>
      <c r="AY148" s="48">
        <v>42414308116.923851</v>
      </c>
      <c r="AZ148" s="48">
        <v>50888134410.073914</v>
      </c>
      <c r="BA148" s="48">
        <v>55849686538.743225</v>
      </c>
      <c r="BB148" s="48">
        <v>51370543206.446236</v>
      </c>
      <c r="BC148" s="48">
        <v>53212476812.295677</v>
      </c>
      <c r="BD148" s="48">
        <v>60004630234.413452</v>
      </c>
      <c r="BE148" s="48">
        <v>56677961787.071655</v>
      </c>
      <c r="BF148" s="48">
        <v>61739352212.304901</v>
      </c>
      <c r="BG148" s="48">
        <v>66103853236.757172</v>
      </c>
      <c r="BH148" s="48">
        <v>57744457954.729683</v>
      </c>
      <c r="BI148" s="48">
        <v>60691483443.122116</v>
      </c>
      <c r="BJ148" s="48">
        <v>64023412339.707527</v>
      </c>
      <c r="BK148" s="48">
        <v>70885325883.094086</v>
      </c>
      <c r="BL148" s="48">
        <v>71104919108.141068</v>
      </c>
      <c r="BM148" s="53">
        <f t="shared" si="6"/>
        <v>73263982103.011871</v>
      </c>
      <c r="BO148" s="53">
        <v>73263982103.011871</v>
      </c>
      <c r="BP148" s="62">
        <f t="shared" si="7"/>
        <v>73263.982103011876</v>
      </c>
      <c r="BQ148" s="48" t="str">
        <f>VLOOKUP(B148,Classif!C:E,3,0)</f>
        <v>HIC</v>
      </c>
      <c r="BR148" s="48" t="str">
        <f t="shared" si="8"/>
        <v>Luxembourg</v>
      </c>
    </row>
    <row r="149" spans="1:70" x14ac:dyDescent="0.25">
      <c r="A149" s="48" t="s">
        <v>266</v>
      </c>
      <c r="B149" s="48" t="s">
        <v>419</v>
      </c>
      <c r="C149" s="48" t="s">
        <v>737</v>
      </c>
      <c r="D149" s="48" t="s">
        <v>736</v>
      </c>
      <c r="AN149" s="48">
        <v>5785775812.8921843</v>
      </c>
      <c r="AO149" s="48">
        <v>5969114344.0530882</v>
      </c>
      <c r="AP149" s="48">
        <v>6521609000.7258654</v>
      </c>
      <c r="AQ149" s="48">
        <v>7159169546.0502796</v>
      </c>
      <c r="AR149" s="48">
        <v>7525408359.3562336</v>
      </c>
      <c r="AS149" s="48">
        <v>7949253765.9327927</v>
      </c>
      <c r="AT149" s="48">
        <v>8351415939.1090221</v>
      </c>
      <c r="AU149" s="48">
        <v>9545172805.8208275</v>
      </c>
      <c r="AV149" s="48">
        <v>11749456401.426638</v>
      </c>
      <c r="AW149" s="48">
        <v>14401882398.855209</v>
      </c>
      <c r="AX149" s="48">
        <v>16959313005.600498</v>
      </c>
      <c r="AY149" s="48">
        <v>21517445447.70504</v>
      </c>
      <c r="AZ149" s="48">
        <v>31004884420.735878</v>
      </c>
      <c r="BA149" s="48">
        <v>35756225697.997368</v>
      </c>
      <c r="BB149" s="48">
        <v>26317286627.745342</v>
      </c>
      <c r="BC149" s="48">
        <v>23869752327.332474</v>
      </c>
      <c r="BD149" s="48">
        <v>28374734038.003082</v>
      </c>
      <c r="BE149" s="48">
        <v>28324787663.654522</v>
      </c>
      <c r="BF149" s="48">
        <v>30436727789.436417</v>
      </c>
      <c r="BG149" s="48">
        <v>31329367172.740917</v>
      </c>
      <c r="BH149" s="48">
        <v>27239653843.502155</v>
      </c>
      <c r="BI149" s="48">
        <v>28052325862.046089</v>
      </c>
      <c r="BJ149" s="48">
        <v>30383528686.290554</v>
      </c>
      <c r="BK149" s="48">
        <v>34399206589.859596</v>
      </c>
      <c r="BL149" s="48">
        <v>34055464655.325436</v>
      </c>
      <c r="BM149" s="53">
        <f t="shared" si="6"/>
        <v>33505185228.706707</v>
      </c>
      <c r="BO149" s="53">
        <v>33505185228.706707</v>
      </c>
      <c r="BP149" s="62">
        <f t="shared" si="7"/>
        <v>33505.185228706709</v>
      </c>
      <c r="BQ149" s="48" t="str">
        <f>VLOOKUP(B149,Classif!C:E,3,0)</f>
        <v>HIC</v>
      </c>
      <c r="BR149" s="48" t="str">
        <f t="shared" si="8"/>
        <v>Latvia</v>
      </c>
    </row>
    <row r="150" spans="1:70" x14ac:dyDescent="0.25">
      <c r="A150" s="48" t="s">
        <v>576</v>
      </c>
      <c r="B150" s="48" t="s">
        <v>418</v>
      </c>
      <c r="C150" s="48" t="s">
        <v>737</v>
      </c>
      <c r="D150" s="48" t="s">
        <v>736</v>
      </c>
      <c r="AA150" s="48">
        <v>1142503774.6153107</v>
      </c>
      <c r="AB150" s="48">
        <v>1133008225.9317811</v>
      </c>
      <c r="AC150" s="48">
        <v>1304353236.9266</v>
      </c>
      <c r="AD150" s="48">
        <v>1362079311.8967845</v>
      </c>
      <c r="AE150" s="48">
        <v>1532097039.8841913</v>
      </c>
      <c r="AF150" s="48">
        <v>1957726784.6887562</v>
      </c>
      <c r="AG150" s="48">
        <v>2288759545.3075643</v>
      </c>
      <c r="AH150" s="48">
        <v>2705659766.7384462</v>
      </c>
      <c r="AI150" s="48">
        <v>3246477995.2624359</v>
      </c>
      <c r="AJ150" s="48">
        <v>3765226190.922379</v>
      </c>
      <c r="AK150" s="48">
        <v>4914391079.1114235</v>
      </c>
      <c r="AL150" s="48">
        <v>5665570560.7711229</v>
      </c>
      <c r="AM150" s="48">
        <v>6311194301.7222967</v>
      </c>
      <c r="AN150" s="48">
        <v>7046110595.1454601</v>
      </c>
      <c r="AO150" s="48">
        <v>7176892950.3916445</v>
      </c>
      <c r="AP150" s="48">
        <v>7267563602.6230993</v>
      </c>
      <c r="AQ150" s="48">
        <v>6797764074.7982159</v>
      </c>
      <c r="AR150" s="48">
        <v>6547629474.8432789</v>
      </c>
      <c r="AS150" s="48">
        <v>6774193548.3870964</v>
      </c>
      <c r="AT150" s="48">
        <v>6860272608.4521065</v>
      </c>
      <c r="AU150" s="48">
        <v>7371723056.2401972</v>
      </c>
      <c r="AV150" s="48">
        <v>8246521717.44876</v>
      </c>
      <c r="AW150" s="48">
        <v>10643215078.158112</v>
      </c>
      <c r="AX150" s="48">
        <v>12160002995.843266</v>
      </c>
      <c r="AY150" s="48">
        <v>14874147024.270752</v>
      </c>
      <c r="AZ150" s="48">
        <v>18439876056.197811</v>
      </c>
      <c r="BA150" s="48">
        <v>21027044550.566704</v>
      </c>
      <c r="BB150" s="48">
        <v>21587740941.597885</v>
      </c>
      <c r="BC150" s="48">
        <v>28241858488.915546</v>
      </c>
      <c r="BD150" s="48">
        <v>36845925519.443268</v>
      </c>
      <c r="BE150" s="48">
        <v>43189526777.556671</v>
      </c>
      <c r="BF150" s="48">
        <v>51536304807.680275</v>
      </c>
      <c r="BG150" s="48">
        <v>54903031137.709557</v>
      </c>
      <c r="BH150" s="48">
        <v>45060237946.149025</v>
      </c>
      <c r="BI150" s="48">
        <v>45085114632.71254</v>
      </c>
      <c r="BJ150" s="48">
        <v>50456765512.085724</v>
      </c>
      <c r="BK150" s="48">
        <v>55302446577.887894</v>
      </c>
      <c r="BL150" s="48">
        <v>55153707948.702072</v>
      </c>
      <c r="BM150" s="53">
        <f t="shared" si="6"/>
        <v>54111302868.471603</v>
      </c>
      <c r="BO150" s="53"/>
      <c r="BP150" s="62">
        <f t="shared" si="7"/>
        <v>0</v>
      </c>
      <c r="BQ150" s="48" t="str">
        <f>VLOOKUP(B150,Classif!C:E,3,0)</f>
        <v>HIC</v>
      </c>
      <c r="BR150" s="48" t="str">
        <f t="shared" si="8"/>
        <v>Macao SAR, China</v>
      </c>
    </row>
    <row r="151" spans="1:70" x14ac:dyDescent="0.25">
      <c r="A151" s="48" t="s">
        <v>550</v>
      </c>
      <c r="B151" s="48" t="s">
        <v>551</v>
      </c>
      <c r="C151" s="48" t="s">
        <v>737</v>
      </c>
      <c r="D151" s="48" t="s">
        <v>736</v>
      </c>
      <c r="BM151" s="53">
        <f t="shared" si="6"/>
        <v>0</v>
      </c>
      <c r="BO151" s="53"/>
      <c r="BP151" s="62">
        <f t="shared" si="7"/>
        <v>0</v>
      </c>
      <c r="BQ151" s="48" t="str">
        <f>VLOOKUP(B151,Classif!C:E,3,0)</f>
        <v>HIC</v>
      </c>
      <c r="BR151" s="48" t="str">
        <f t="shared" si="8"/>
        <v>St. Martin (French part)</v>
      </c>
    </row>
    <row r="152" spans="1:70" x14ac:dyDescent="0.25">
      <c r="A152" s="48" t="s">
        <v>130</v>
      </c>
      <c r="B152" s="48" t="s">
        <v>417</v>
      </c>
      <c r="C152" s="48" t="s">
        <v>737</v>
      </c>
      <c r="D152" s="48" t="s">
        <v>736</v>
      </c>
      <c r="E152" s="48">
        <v>2037150716.3323781</v>
      </c>
      <c r="F152" s="48">
        <v>2025689536.6070545</v>
      </c>
      <c r="G152" s="48">
        <v>2379606422.2902875</v>
      </c>
      <c r="H152" s="48">
        <v>2657247327.3391957</v>
      </c>
      <c r="I152" s="48">
        <v>2798339768.7975497</v>
      </c>
      <c r="J152" s="48">
        <v>2948325264.3019462</v>
      </c>
      <c r="K152" s="48">
        <v>2876395613.0817113</v>
      </c>
      <c r="L152" s="48">
        <v>3046339294.5361128</v>
      </c>
      <c r="M152" s="48">
        <v>3271415867.9972334</v>
      </c>
      <c r="N152" s="48">
        <v>3651615453.0184765</v>
      </c>
      <c r="O152" s="48">
        <v>3956328426.044857</v>
      </c>
      <c r="P152" s="48">
        <v>4356633663.3663368</v>
      </c>
      <c r="Q152" s="48">
        <v>5074117544.7748222</v>
      </c>
      <c r="R152" s="48">
        <v>6242177798.3393793</v>
      </c>
      <c r="S152" s="48">
        <v>7675408485.5142117</v>
      </c>
      <c r="T152" s="48">
        <v>8984824182.6033306</v>
      </c>
      <c r="U152" s="48">
        <v>9584323309.1213551</v>
      </c>
      <c r="V152" s="48">
        <v>11049896742.388914</v>
      </c>
      <c r="W152" s="48">
        <v>13236854105.16716</v>
      </c>
      <c r="X152" s="48">
        <v>15912133569.285221</v>
      </c>
      <c r="Y152" s="48">
        <v>21728770055.377739</v>
      </c>
      <c r="Z152" s="48">
        <v>17788171722.444561</v>
      </c>
      <c r="AA152" s="48">
        <v>17692341358.127178</v>
      </c>
      <c r="AB152" s="48">
        <v>16251460689.325439</v>
      </c>
      <c r="AC152" s="48">
        <v>14824728528.460361</v>
      </c>
      <c r="AD152" s="48">
        <v>14991283215.740831</v>
      </c>
      <c r="AE152" s="48">
        <v>19462175321.822414</v>
      </c>
      <c r="AF152" s="48">
        <v>21765261041.726482</v>
      </c>
      <c r="AG152" s="48">
        <v>25705296183.503674</v>
      </c>
      <c r="AH152" s="48">
        <v>26314220188.025726</v>
      </c>
      <c r="AI152" s="48">
        <v>30180108561.930527</v>
      </c>
      <c r="AJ152" s="48">
        <v>32285388165.299889</v>
      </c>
      <c r="AK152" s="48">
        <v>33711069430.780041</v>
      </c>
      <c r="AL152" s="48">
        <v>31655473663.834824</v>
      </c>
      <c r="AM152" s="48">
        <v>35604137422.579597</v>
      </c>
      <c r="AN152" s="48">
        <v>39030285468.384079</v>
      </c>
      <c r="AO152" s="48">
        <v>43161452678.438255</v>
      </c>
      <c r="AP152" s="48">
        <v>39147844526.083763</v>
      </c>
      <c r="AQ152" s="48">
        <v>41806219378.618134</v>
      </c>
      <c r="AR152" s="48">
        <v>41632027599.853127</v>
      </c>
      <c r="AS152" s="48">
        <v>38857251336.344818</v>
      </c>
      <c r="AT152" s="48">
        <v>39459581217.375916</v>
      </c>
      <c r="AU152" s="48">
        <v>42236836820.615189</v>
      </c>
      <c r="AV152" s="48">
        <v>52064058833.97393</v>
      </c>
      <c r="AW152" s="48">
        <v>59626020162.381592</v>
      </c>
      <c r="AX152" s="48">
        <v>62343022650.874222</v>
      </c>
      <c r="AY152" s="48">
        <v>68640825480.922279</v>
      </c>
      <c r="AZ152" s="48">
        <v>79041294874.455292</v>
      </c>
      <c r="BA152" s="48">
        <v>92507257783.569672</v>
      </c>
      <c r="BB152" s="48">
        <v>92897320375.817596</v>
      </c>
      <c r="BC152" s="48">
        <v>93216746661.597687</v>
      </c>
      <c r="BD152" s="48">
        <v>101370474295.10872</v>
      </c>
      <c r="BE152" s="48">
        <v>98266306615.363235</v>
      </c>
      <c r="BF152" s="48">
        <v>106825649872.10754</v>
      </c>
      <c r="BG152" s="48">
        <v>110081248587.369</v>
      </c>
      <c r="BH152" s="48">
        <v>101179808076.3598</v>
      </c>
      <c r="BI152" s="48">
        <v>103311649248.02448</v>
      </c>
      <c r="BJ152" s="48">
        <v>109682728023.11185</v>
      </c>
      <c r="BK152" s="48">
        <v>118096227400.09161</v>
      </c>
      <c r="BL152" s="48">
        <v>119700325461.93758</v>
      </c>
      <c r="BM152" s="53">
        <f t="shared" si="6"/>
        <v>112870591694.04431</v>
      </c>
      <c r="BO152" s="53">
        <v>112870591694.04431</v>
      </c>
      <c r="BP152" s="62">
        <f t="shared" si="7"/>
        <v>112870.59169404431</v>
      </c>
      <c r="BQ152" s="48" t="str">
        <f>VLOOKUP(B152,Classif!C:E,3,0)</f>
        <v>LMC</v>
      </c>
      <c r="BR152" s="48" t="str">
        <f t="shared" si="8"/>
        <v>Morocco</v>
      </c>
    </row>
    <row r="153" spans="1:70" x14ac:dyDescent="0.25">
      <c r="A153" s="48" t="s">
        <v>569</v>
      </c>
      <c r="B153" s="48" t="s">
        <v>570</v>
      </c>
      <c r="C153" s="48" t="s">
        <v>737</v>
      </c>
      <c r="D153" s="48" t="s">
        <v>736</v>
      </c>
      <c r="O153" s="48">
        <v>293073868.03849727</v>
      </c>
      <c r="P153" s="48">
        <v>327651487.97496468</v>
      </c>
      <c r="Q153" s="48">
        <v>402460333.24798936</v>
      </c>
      <c r="R153" s="48">
        <v>523552815.09955174</v>
      </c>
      <c r="S153" s="48">
        <v>563939670.68424213</v>
      </c>
      <c r="T153" s="48">
        <v>711922994.25843954</v>
      </c>
      <c r="U153" s="48">
        <v>735339911.91764963</v>
      </c>
      <c r="V153" s="48">
        <v>811250927.38812268</v>
      </c>
      <c r="W153" s="48">
        <v>1000535735.3766388</v>
      </c>
      <c r="X153" s="48">
        <v>1209898293.3944438</v>
      </c>
      <c r="Y153" s="48">
        <v>1378130995.6018474</v>
      </c>
      <c r="Z153" s="48">
        <v>1205166025.4760189</v>
      </c>
      <c r="AA153" s="48">
        <v>1143229071.8321931</v>
      </c>
      <c r="AB153" s="48">
        <v>1092551781.0367265</v>
      </c>
      <c r="AC153" s="48">
        <v>1037314956.2320927</v>
      </c>
      <c r="AD153" s="48">
        <v>1082851076.49699</v>
      </c>
      <c r="AE153" s="48">
        <v>1515209588.2084513</v>
      </c>
      <c r="AF153" s="48">
        <v>1839095595.2914326</v>
      </c>
      <c r="AG153" s="48">
        <v>2000674667.1352973</v>
      </c>
      <c r="AH153" s="48">
        <v>2010116851.2416658</v>
      </c>
      <c r="AI153" s="48">
        <v>2481316053.9650712</v>
      </c>
      <c r="AJ153" s="48">
        <v>2480598883.8507147</v>
      </c>
      <c r="AK153" s="48">
        <v>2737192565.0557618</v>
      </c>
      <c r="AL153" s="48">
        <v>2574302409.08038</v>
      </c>
      <c r="AM153" s="48">
        <v>2720310018.9035916</v>
      </c>
      <c r="AN153" s="48">
        <v>3130462610.0670257</v>
      </c>
      <c r="AO153" s="48">
        <v>3137673291.4476213</v>
      </c>
      <c r="AP153" s="48">
        <v>2840175545.0663071</v>
      </c>
      <c r="AQ153" s="48">
        <v>2934498443.4067159</v>
      </c>
      <c r="AR153" s="48">
        <v>2906093756.6588535</v>
      </c>
      <c r="AS153" s="48">
        <v>2647885848.5351024</v>
      </c>
      <c r="AT153" s="48">
        <v>2718868306.0109286</v>
      </c>
      <c r="AU153" s="48">
        <v>2968987019.2307692</v>
      </c>
      <c r="AV153" s="48">
        <v>3601321064.5526614</v>
      </c>
      <c r="AW153" s="48">
        <v>4137913500</v>
      </c>
      <c r="AX153" s="48">
        <v>4203084193.5082698</v>
      </c>
      <c r="AY153" s="48">
        <v>4582988332.7060595</v>
      </c>
      <c r="AZ153" s="48">
        <v>5867916780.7281694</v>
      </c>
      <c r="BA153" s="48">
        <v>6476490405.7419071</v>
      </c>
      <c r="BB153" s="48">
        <v>5451653237.0102806</v>
      </c>
      <c r="BC153" s="48">
        <v>5367625613.1512661</v>
      </c>
      <c r="BD153" s="48">
        <v>6088808463.2516699</v>
      </c>
      <c r="BE153" s="48">
        <v>5743029680.0719519</v>
      </c>
      <c r="BF153" s="48">
        <v>6555983530.3493156</v>
      </c>
      <c r="BG153" s="48">
        <v>7069616048.8906603</v>
      </c>
      <c r="BH153" s="48">
        <v>6261622101.4090757</v>
      </c>
      <c r="BI153" s="48">
        <v>6472990923.179101</v>
      </c>
      <c r="BJ153" s="48">
        <v>6431314957.0718479</v>
      </c>
      <c r="BK153" s="48">
        <v>7194024563.060935</v>
      </c>
      <c r="BL153" s="48">
        <v>7423709839.9194002</v>
      </c>
      <c r="BM153" s="53">
        <f t="shared" si="6"/>
        <v>7283401723.9449234</v>
      </c>
      <c r="BO153" s="53"/>
      <c r="BP153" s="62">
        <f t="shared" si="7"/>
        <v>0</v>
      </c>
      <c r="BQ153" s="48" t="str">
        <f>VLOOKUP(B153,Classif!C:E,3,0)</f>
        <v>HIC</v>
      </c>
      <c r="BR153" s="48" t="str">
        <f t="shared" si="8"/>
        <v>Monaco</v>
      </c>
    </row>
    <row r="154" spans="1:70" x14ac:dyDescent="0.25">
      <c r="A154" s="48" t="s">
        <v>571</v>
      </c>
      <c r="B154" s="48" t="s">
        <v>416</v>
      </c>
      <c r="C154" s="48" t="s">
        <v>737</v>
      </c>
      <c r="D154" s="48" t="s">
        <v>736</v>
      </c>
      <c r="AN154" s="48">
        <v>1752979926.4148901</v>
      </c>
      <c r="AO154" s="48">
        <v>1695122173.9130435</v>
      </c>
      <c r="AP154" s="48">
        <v>1930081168.8311689</v>
      </c>
      <c r="AQ154" s="48">
        <v>1698717504.6554935</v>
      </c>
      <c r="AR154" s="48">
        <v>1170782957.3744323</v>
      </c>
      <c r="AS154" s="48">
        <v>1288429391.7995076</v>
      </c>
      <c r="AT154" s="48">
        <v>1480673594.0560203</v>
      </c>
      <c r="AU154" s="48">
        <v>1661818168.4226036</v>
      </c>
      <c r="AV154" s="48">
        <v>1980907434.7682641</v>
      </c>
      <c r="AW154" s="48">
        <v>2598249555.8998399</v>
      </c>
      <c r="AX154" s="48">
        <v>2988348836.4709988</v>
      </c>
      <c r="AY154" s="48">
        <v>3408244549.1999907</v>
      </c>
      <c r="AZ154" s="48">
        <v>4401189466.1405773</v>
      </c>
      <c r="BA154" s="48">
        <v>6054849884.5265589</v>
      </c>
      <c r="BB154" s="48">
        <v>5439422031.3962698</v>
      </c>
      <c r="BC154" s="48">
        <v>6974960345.3712006</v>
      </c>
      <c r="BD154" s="48">
        <v>8414360656.2963219</v>
      </c>
      <c r="BE154" s="48">
        <v>8709165249.2692833</v>
      </c>
      <c r="BF154" s="48">
        <v>9496684701.4332466</v>
      </c>
      <c r="BG154" s="48">
        <v>9510219299.4955673</v>
      </c>
      <c r="BH154" s="48">
        <v>7745231660.3342457</v>
      </c>
      <c r="BI154" s="48">
        <v>8071480540.8606796</v>
      </c>
      <c r="BJ154" s="48">
        <v>9669759987.0263271</v>
      </c>
      <c r="BK154" s="48">
        <v>11456728401.306902</v>
      </c>
      <c r="BL154" s="48">
        <v>11968699005.980051</v>
      </c>
      <c r="BM154" s="53">
        <f t="shared" si="6"/>
        <v>11914040905.262583</v>
      </c>
      <c r="BO154" s="53">
        <v>11914040905.262583</v>
      </c>
      <c r="BP154" s="62">
        <f t="shared" si="7"/>
        <v>11914.040905262582</v>
      </c>
      <c r="BQ154" s="48" t="str">
        <f>VLOOKUP(B154,Classif!C:E,3,0)</f>
        <v>UMC</v>
      </c>
      <c r="BR154" s="48" t="str">
        <f t="shared" si="8"/>
        <v>Moldova</v>
      </c>
    </row>
    <row r="155" spans="1:70" x14ac:dyDescent="0.25">
      <c r="A155" s="48" t="s">
        <v>79</v>
      </c>
      <c r="B155" s="48" t="s">
        <v>415</v>
      </c>
      <c r="C155" s="48" t="s">
        <v>737</v>
      </c>
      <c r="D155" s="48" t="s">
        <v>736</v>
      </c>
      <c r="E155" s="48">
        <v>673081724.07632196</v>
      </c>
      <c r="F155" s="48">
        <v>699161943.85710287</v>
      </c>
      <c r="G155" s="48">
        <v>739286906.85155332</v>
      </c>
      <c r="H155" s="48">
        <v>759345862.97133076</v>
      </c>
      <c r="I155" s="48">
        <v>802482182.92419243</v>
      </c>
      <c r="J155" s="48">
        <v>833563472.16235185</v>
      </c>
      <c r="K155" s="48">
        <v>900264583.68820524</v>
      </c>
      <c r="L155" s="48">
        <v>956436931.14234734</v>
      </c>
      <c r="M155" s="48">
        <v>1031669636.3611614</v>
      </c>
      <c r="N155" s="48">
        <v>1056391054.5386014</v>
      </c>
      <c r="O155" s="48">
        <v>1111859569.771502</v>
      </c>
      <c r="P155" s="48">
        <v>1199507629.9917893</v>
      </c>
      <c r="Q155" s="48">
        <v>1341590681.5851088</v>
      </c>
      <c r="R155" s="48">
        <v>1653062347.3625412</v>
      </c>
      <c r="S155" s="48">
        <v>1917508190.0468938</v>
      </c>
      <c r="T155" s="48">
        <v>2283049233.2875834</v>
      </c>
      <c r="U155" s="48">
        <v>2181844193.9254036</v>
      </c>
      <c r="V155" s="48">
        <v>2358930406.4289641</v>
      </c>
      <c r="W155" s="48">
        <v>2669755115.5056915</v>
      </c>
      <c r="X155" s="48">
        <v>3463565881.4248624</v>
      </c>
      <c r="Y155" s="48">
        <v>5201818349.0028152</v>
      </c>
      <c r="Z155" s="48">
        <v>4759333969.8514061</v>
      </c>
      <c r="AA155" s="48">
        <v>4784977348.9704227</v>
      </c>
      <c r="AB155" s="48">
        <v>4686457013.0576963</v>
      </c>
      <c r="AC155" s="48">
        <v>3905938480.8235168</v>
      </c>
      <c r="AD155" s="48">
        <v>3802557894.906136</v>
      </c>
      <c r="AE155" s="48">
        <v>4347989798.834363</v>
      </c>
      <c r="AF155" s="48">
        <v>3212900560.8099141</v>
      </c>
      <c r="AG155" s="48">
        <v>3189456961.2797194</v>
      </c>
      <c r="AH155" s="48">
        <v>3175638332.5404015</v>
      </c>
      <c r="AI155" s="48">
        <v>3931334870.7496405</v>
      </c>
      <c r="AJ155" s="48">
        <v>3254713056.0217071</v>
      </c>
      <c r="AK155" s="48">
        <v>3714967007.1860199</v>
      </c>
      <c r="AL155" s="48">
        <v>4063298919.2868047</v>
      </c>
      <c r="AM155" s="48">
        <v>3522226902.7586145</v>
      </c>
      <c r="AN155" s="48">
        <v>3838101052.212316</v>
      </c>
      <c r="AO155" s="48">
        <v>4931861239.0786438</v>
      </c>
      <c r="AP155" s="48">
        <v>4262965281.5835991</v>
      </c>
      <c r="AQ155" s="48">
        <v>4401967499.2559357</v>
      </c>
      <c r="AR155" s="48">
        <v>4277903780.2913055</v>
      </c>
      <c r="AS155" s="48">
        <v>4629247090.9781647</v>
      </c>
      <c r="AT155" s="48">
        <v>5438332738.1037312</v>
      </c>
      <c r="AU155" s="48">
        <v>5351701534.1580067</v>
      </c>
      <c r="AV155" s="48">
        <v>6372498719.8461275</v>
      </c>
      <c r="AW155" s="48">
        <v>5064732715.7261515</v>
      </c>
      <c r="AX155" s="48">
        <v>5859269849.1452284</v>
      </c>
      <c r="AY155" s="48">
        <v>6395712392.2368174</v>
      </c>
      <c r="AZ155" s="48">
        <v>8524620739.2407408</v>
      </c>
      <c r="BA155" s="48">
        <v>10725137477.999508</v>
      </c>
      <c r="BB155" s="48">
        <v>9616879920.5073414</v>
      </c>
      <c r="BC155" s="48">
        <v>9982711030.2638836</v>
      </c>
      <c r="BD155" s="48">
        <v>11551821062.33342</v>
      </c>
      <c r="BE155" s="48">
        <v>11578978052.878889</v>
      </c>
      <c r="BF155" s="48">
        <v>12423557906.918175</v>
      </c>
      <c r="BG155" s="48">
        <v>12522959157.229525</v>
      </c>
      <c r="BH155" s="48">
        <v>11323023786.569822</v>
      </c>
      <c r="BI155" s="48">
        <v>11848615018.39801</v>
      </c>
      <c r="BJ155" s="48">
        <v>13176313233.1978</v>
      </c>
      <c r="BK155" s="48">
        <v>13614412550.872219</v>
      </c>
      <c r="BL155" s="48">
        <v>14191911512.040983</v>
      </c>
      <c r="BM155" s="53">
        <f t="shared" si="6"/>
        <v>13720634105.402988</v>
      </c>
      <c r="BO155" s="53">
        <v>13720634105.402988</v>
      </c>
      <c r="BP155" s="62">
        <f t="shared" si="7"/>
        <v>13720.634105402989</v>
      </c>
      <c r="BQ155" s="48" t="str">
        <f>VLOOKUP(B155,Classif!C:E,3,0)</f>
        <v>LIC</v>
      </c>
      <c r="BR155" s="48" t="str">
        <f t="shared" si="8"/>
        <v>Madagascar</v>
      </c>
    </row>
    <row r="156" spans="1:70" x14ac:dyDescent="0.25">
      <c r="A156" s="48" t="s">
        <v>165</v>
      </c>
      <c r="B156" s="48" t="s">
        <v>414</v>
      </c>
      <c r="C156" s="48" t="s">
        <v>737</v>
      </c>
      <c r="D156" s="48" t="s">
        <v>736</v>
      </c>
      <c r="Y156" s="48">
        <v>42463576.158940397</v>
      </c>
      <c r="Z156" s="48">
        <v>44781456.953642383</v>
      </c>
      <c r="AA156" s="48">
        <v>47935843.793584377</v>
      </c>
      <c r="AB156" s="48">
        <v>57829787.234042555</v>
      </c>
      <c r="AC156" s="48">
        <v>109503546.09929079</v>
      </c>
      <c r="AD156" s="48">
        <v>127154929.57746479</v>
      </c>
      <c r="AE156" s="48">
        <v>141902097.90209788</v>
      </c>
      <c r="AF156" s="48">
        <v>141268980.47722343</v>
      </c>
      <c r="AG156" s="48">
        <v>168610478.35990891</v>
      </c>
      <c r="AH156" s="48">
        <v>189535398.2300885</v>
      </c>
      <c r="AI156" s="48">
        <v>215089005.23560208</v>
      </c>
      <c r="AJ156" s="48">
        <v>244468292.68292683</v>
      </c>
      <c r="AK156" s="48">
        <v>284853358.56196785</v>
      </c>
      <c r="AL156" s="48">
        <v>322326642.33576638</v>
      </c>
      <c r="AM156" s="48">
        <v>355884383.08886969</v>
      </c>
      <c r="AN156" s="48">
        <v>398988954.97026342</v>
      </c>
      <c r="AO156" s="48">
        <v>450382327.95242143</v>
      </c>
      <c r="AP156" s="48">
        <v>508223602.3789295</v>
      </c>
      <c r="AQ156" s="48">
        <v>540096397.6210705</v>
      </c>
      <c r="AR156" s="48">
        <v>589239753.61087513</v>
      </c>
      <c r="AS156" s="48">
        <v>624337145.28462195</v>
      </c>
      <c r="AT156" s="48">
        <v>870179738.56209147</v>
      </c>
      <c r="AU156" s="48">
        <v>897031250</v>
      </c>
      <c r="AV156" s="48">
        <v>1052121054.6875</v>
      </c>
      <c r="AW156" s="48">
        <v>1226829562.5</v>
      </c>
      <c r="AX156" s="48">
        <v>1163362437.5</v>
      </c>
      <c r="AY156" s="48">
        <v>1575200390.625</v>
      </c>
      <c r="AZ156" s="48">
        <v>1868383460.9375</v>
      </c>
      <c r="BA156" s="48">
        <v>2271646187.5</v>
      </c>
      <c r="BB156" s="48">
        <v>2345294875</v>
      </c>
      <c r="BC156" s="48">
        <v>2588176054.6875</v>
      </c>
      <c r="BD156" s="48">
        <v>2774351760.0328722</v>
      </c>
      <c r="BE156" s="48">
        <v>2886170571.6963449</v>
      </c>
      <c r="BF156" s="48">
        <v>3295011381.7540526</v>
      </c>
      <c r="BG156" s="48">
        <v>3697351596.8375335</v>
      </c>
      <c r="BH156" s="48">
        <v>4109447297.0070868</v>
      </c>
      <c r="BI156" s="48">
        <v>4379115587.8295727</v>
      </c>
      <c r="BJ156" s="48">
        <v>4754352303.8928967</v>
      </c>
      <c r="BK156" s="48">
        <v>5299773143.6962337</v>
      </c>
      <c r="BL156" s="48">
        <v>5642179170.4589777</v>
      </c>
      <c r="BM156" s="53">
        <f t="shared" si="6"/>
        <v>4030203166.7748213</v>
      </c>
      <c r="BO156" s="53">
        <v>4030203166.7748213</v>
      </c>
      <c r="BP156" s="62">
        <f t="shared" si="7"/>
        <v>4030.2031667748211</v>
      </c>
      <c r="BQ156" s="48" t="str">
        <f>VLOOKUP(B156,Classif!C:E,3,0)</f>
        <v>UMC</v>
      </c>
      <c r="BR156" s="48" t="str">
        <f t="shared" si="8"/>
        <v>Maldives</v>
      </c>
    </row>
    <row r="157" spans="1:70" x14ac:dyDescent="0.25">
      <c r="A157" s="48" t="s">
        <v>671</v>
      </c>
      <c r="B157" s="48" t="s">
        <v>670</v>
      </c>
      <c r="C157" s="48" t="s">
        <v>737</v>
      </c>
      <c r="D157" s="48" t="s">
        <v>736</v>
      </c>
      <c r="M157" s="48">
        <v>45372149348.135933</v>
      </c>
      <c r="N157" s="48">
        <v>50482526535.620064</v>
      </c>
      <c r="O157" s="48">
        <v>56882183463.246742</v>
      </c>
      <c r="P157" s="48">
        <v>67404104312.182961</v>
      </c>
      <c r="Q157" s="48">
        <v>81713222106.35318</v>
      </c>
      <c r="R157" s="48">
        <v>110380060750.75356</v>
      </c>
      <c r="S157" s="48">
        <v>205732913698.50775</v>
      </c>
      <c r="T157" s="48">
        <v>227801378123.89059</v>
      </c>
      <c r="U157" s="48">
        <v>287530564980.94995</v>
      </c>
      <c r="V157" s="48">
        <v>333593820311.68774</v>
      </c>
      <c r="W157" s="48">
        <v>356312527957.46228</v>
      </c>
      <c r="X157" s="48">
        <v>466147255038.46631</v>
      </c>
      <c r="Y157" s="48">
        <v>603705703948.3479</v>
      </c>
      <c r="Z157" s="48">
        <v>623622731203.69287</v>
      </c>
      <c r="AA157" s="48">
        <v>622716707568.81055</v>
      </c>
      <c r="AB157" s="48">
        <v>630517069036.42468</v>
      </c>
      <c r="AC157" s="48">
        <v>642272421083.41602</v>
      </c>
      <c r="AD157" s="48">
        <v>655414685532.49854</v>
      </c>
      <c r="AE157" s="48">
        <v>664684443809.22864</v>
      </c>
      <c r="AF157" s="48">
        <v>600296545923.69202</v>
      </c>
      <c r="AG157" s="48">
        <v>585551090975.99292</v>
      </c>
      <c r="AH157" s="48">
        <v>605110322350.37036</v>
      </c>
      <c r="AI157" s="48">
        <v>799801174737.7616</v>
      </c>
      <c r="AJ157" s="48">
        <v>550843013714.91711</v>
      </c>
      <c r="AK157" s="48">
        <v>596909115181.87073</v>
      </c>
      <c r="AL157" s="48">
        <v>601937387443.77319</v>
      </c>
      <c r="AM157" s="48">
        <v>622573039755.06885</v>
      </c>
      <c r="AN157" s="48">
        <v>701886491696.05701</v>
      </c>
      <c r="AO157" s="48">
        <v>790402662114.74097</v>
      </c>
      <c r="AP157" s="48">
        <v>829845329145.23279</v>
      </c>
      <c r="AQ157" s="48">
        <v>806966490377.40955</v>
      </c>
      <c r="AR157" s="48">
        <v>878937232137.85022</v>
      </c>
      <c r="AS157" s="48">
        <v>987725940407.34167</v>
      </c>
      <c r="AT157" s="48">
        <v>978015289158.73389</v>
      </c>
      <c r="AU157" s="48">
        <v>969285996823.25513</v>
      </c>
      <c r="AV157" s="48">
        <v>1077443062326.0699</v>
      </c>
      <c r="AW157" s="48">
        <v>1271967632711.9241</v>
      </c>
      <c r="AX157" s="48">
        <v>1530789613630.3894</v>
      </c>
      <c r="AY157" s="48">
        <v>1791751972187.3994</v>
      </c>
      <c r="AZ157" s="48">
        <v>2124263178511.9966</v>
      </c>
      <c r="BA157" s="48">
        <v>2655976989980.3296</v>
      </c>
      <c r="BB157" s="48">
        <v>2372592810154.563</v>
      </c>
      <c r="BC157" s="48">
        <v>2768165379533.1997</v>
      </c>
      <c r="BD157" s="48">
        <v>3280098594623.3442</v>
      </c>
      <c r="BE157" s="48">
        <v>3576610117022.1499</v>
      </c>
      <c r="BF157" s="48">
        <v>3548806416923.6396</v>
      </c>
      <c r="BG157" s="48">
        <v>3563982238624.8887</v>
      </c>
      <c r="BH157" s="48">
        <v>3132943747136.4336</v>
      </c>
      <c r="BI157" s="48">
        <v>3146760043268.0752</v>
      </c>
      <c r="BJ157" s="48">
        <v>3267070786136.3018</v>
      </c>
      <c r="BK157" s="48">
        <v>3388274443930.2217</v>
      </c>
      <c r="BL157" s="48">
        <v>3430720936781.8545</v>
      </c>
      <c r="BM157" s="53">
        <f t="shared" si="6"/>
        <v>3098531138329.1924</v>
      </c>
      <c r="BO157" s="53">
        <v>3098531138329.1924</v>
      </c>
      <c r="BP157" s="62">
        <f t="shared" si="7"/>
        <v>3098531.1383291925</v>
      </c>
      <c r="BQ157" s="48" t="e">
        <f>VLOOKUP(B157,Classif!C:E,3,0)</f>
        <v>#N/A</v>
      </c>
      <c r="BR157" s="48" t="str">
        <f t="shared" si="8"/>
        <v>Middle East &amp; North Africa</v>
      </c>
    </row>
    <row r="158" spans="1:70" x14ac:dyDescent="0.25">
      <c r="A158" s="48" t="s">
        <v>214</v>
      </c>
      <c r="B158" s="48" t="s">
        <v>413</v>
      </c>
      <c r="C158" s="48" t="s">
        <v>737</v>
      </c>
      <c r="D158" s="48" t="s">
        <v>736</v>
      </c>
      <c r="E158" s="48">
        <v>13040000000</v>
      </c>
      <c r="F158" s="48">
        <v>14160000000</v>
      </c>
      <c r="G158" s="48">
        <v>15200000000</v>
      </c>
      <c r="H158" s="48">
        <v>16960000000</v>
      </c>
      <c r="I158" s="48">
        <v>20080000000</v>
      </c>
      <c r="J158" s="48">
        <v>21840000000</v>
      </c>
      <c r="K158" s="48">
        <v>24320000000</v>
      </c>
      <c r="L158" s="48">
        <v>26560000000</v>
      </c>
      <c r="M158" s="48">
        <v>29360000000</v>
      </c>
      <c r="N158" s="48">
        <v>32480000000</v>
      </c>
      <c r="O158" s="48">
        <v>35520000000</v>
      </c>
      <c r="P158" s="48">
        <v>39200000000</v>
      </c>
      <c r="Q158" s="48">
        <v>45200000000</v>
      </c>
      <c r="R158" s="48">
        <v>55280000000</v>
      </c>
      <c r="S158" s="48">
        <v>72000000000</v>
      </c>
      <c r="T158" s="48">
        <v>88000000000</v>
      </c>
      <c r="U158" s="48">
        <v>89025974025.97403</v>
      </c>
      <c r="V158" s="48">
        <v>81814159292.0354</v>
      </c>
      <c r="W158" s="48">
        <v>102500000000</v>
      </c>
      <c r="X158" s="48">
        <v>134561403508.77193</v>
      </c>
      <c r="Y158" s="48">
        <v>205139086956.52173</v>
      </c>
      <c r="Z158" s="48">
        <v>263959336734.69388</v>
      </c>
      <c r="AA158" s="48">
        <v>184609157801.41846</v>
      </c>
      <c r="AB158" s="48">
        <v>156159198584.51291</v>
      </c>
      <c r="AC158" s="48">
        <v>184261495828.3671</v>
      </c>
      <c r="AD158" s="48">
        <v>195219789801.47916</v>
      </c>
      <c r="AE158" s="48">
        <v>134550096436.74403</v>
      </c>
      <c r="AF158" s="48">
        <v>147540738281.81686</v>
      </c>
      <c r="AG158" s="48">
        <v>181611549975.80399</v>
      </c>
      <c r="AH158" s="48">
        <v>221400669713.58926</v>
      </c>
      <c r="AI158" s="48">
        <v>261253582805.94467</v>
      </c>
      <c r="AJ158" s="48">
        <v>313142768453.48529</v>
      </c>
      <c r="AK158" s="48">
        <v>363157598242.26953</v>
      </c>
      <c r="AL158" s="48">
        <v>500736065605.34082</v>
      </c>
      <c r="AM158" s="48">
        <v>527813238126.27771</v>
      </c>
      <c r="AN158" s="48">
        <v>360073909243.85455</v>
      </c>
      <c r="AO158" s="48">
        <v>410975595310.15607</v>
      </c>
      <c r="AP158" s="48">
        <v>500413483109.17474</v>
      </c>
      <c r="AQ158" s="48">
        <v>526502129378.28375</v>
      </c>
      <c r="AR158" s="48">
        <v>600232874042.92712</v>
      </c>
      <c r="AS158" s="48">
        <v>707906744574.64355</v>
      </c>
      <c r="AT158" s="48">
        <v>756706300589.79053</v>
      </c>
      <c r="AU158" s="48">
        <v>772106378935.37695</v>
      </c>
      <c r="AV158" s="48">
        <v>729336319677.44922</v>
      </c>
      <c r="AW158" s="48">
        <v>782240601984.75989</v>
      </c>
      <c r="AX158" s="48">
        <v>877476221382.1012</v>
      </c>
      <c r="AY158" s="48">
        <v>975387131716.08923</v>
      </c>
      <c r="AZ158" s="48">
        <v>1052696282278.8748</v>
      </c>
      <c r="BA158" s="48">
        <v>1109989063586.6196</v>
      </c>
      <c r="BB158" s="48">
        <v>900045350649.35059</v>
      </c>
      <c r="BC158" s="48">
        <v>1057801295584.0457</v>
      </c>
      <c r="BD158" s="48">
        <v>1180489601957.6121</v>
      </c>
      <c r="BE158" s="48">
        <v>1201089987015.4524</v>
      </c>
      <c r="BF158" s="48">
        <v>1274443084716.5674</v>
      </c>
      <c r="BG158" s="48">
        <v>1315351183524.5439</v>
      </c>
      <c r="BH158" s="48">
        <v>1171867608197.7246</v>
      </c>
      <c r="BI158" s="48">
        <v>1078490651625.3127</v>
      </c>
      <c r="BJ158" s="48">
        <v>1158913035796.3701</v>
      </c>
      <c r="BK158" s="48">
        <v>1222348807283.1956</v>
      </c>
      <c r="BL158" s="48">
        <v>1268870527160.0325</v>
      </c>
      <c r="BM158" s="53">
        <f t="shared" si="6"/>
        <v>1076163316174.9375</v>
      </c>
      <c r="BO158" s="53">
        <v>1076163316174.9375</v>
      </c>
      <c r="BP158" s="62">
        <f t="shared" si="7"/>
        <v>1076163.3161749374</v>
      </c>
      <c r="BQ158" s="48" t="str">
        <f>VLOOKUP(B158,Classif!C:E,3,0)</f>
        <v>UMC</v>
      </c>
      <c r="BR158" s="48" t="str">
        <f t="shared" si="8"/>
        <v>Mexico</v>
      </c>
    </row>
    <row r="159" spans="1:70" x14ac:dyDescent="0.25">
      <c r="A159" s="48" t="s">
        <v>574</v>
      </c>
      <c r="B159" s="48" t="s">
        <v>575</v>
      </c>
      <c r="C159" s="48" t="s">
        <v>737</v>
      </c>
      <c r="D159" s="48" t="s">
        <v>736</v>
      </c>
      <c r="Z159" s="48">
        <v>31020000</v>
      </c>
      <c r="AA159" s="48">
        <v>34918000</v>
      </c>
      <c r="AB159" s="48">
        <v>41749000</v>
      </c>
      <c r="AC159" s="48">
        <v>45144000</v>
      </c>
      <c r="AD159" s="48">
        <v>43879000</v>
      </c>
      <c r="AE159" s="48">
        <v>55989000</v>
      </c>
      <c r="AF159" s="48">
        <v>62983000</v>
      </c>
      <c r="AG159" s="48">
        <v>70688000</v>
      </c>
      <c r="AH159" s="48">
        <v>72798000</v>
      </c>
      <c r="AI159" s="48">
        <v>78476000</v>
      </c>
      <c r="AJ159" s="48">
        <v>82507000</v>
      </c>
      <c r="AK159" s="48">
        <v>91063000</v>
      </c>
      <c r="AL159" s="48">
        <v>99461000</v>
      </c>
      <c r="AM159" s="48">
        <v>108071000</v>
      </c>
      <c r="AN159" s="48">
        <v>120230000</v>
      </c>
      <c r="AO159" s="48">
        <v>110858000</v>
      </c>
      <c r="AP159" s="48">
        <v>110705600</v>
      </c>
      <c r="AQ159" s="48">
        <v>112279400</v>
      </c>
      <c r="AR159" s="48">
        <v>114326300</v>
      </c>
      <c r="AS159" s="48">
        <v>115347500</v>
      </c>
      <c r="AT159" s="48">
        <v>122824000</v>
      </c>
      <c r="AU159" s="48">
        <v>131738200</v>
      </c>
      <c r="AV159" s="48">
        <v>131398500.00000001</v>
      </c>
      <c r="AW159" s="48">
        <v>132440200</v>
      </c>
      <c r="AX159" s="48">
        <v>136559500</v>
      </c>
      <c r="AY159" s="48">
        <v>141515800</v>
      </c>
      <c r="AZ159" s="48">
        <v>148346700</v>
      </c>
      <c r="BA159" s="48">
        <v>151898900</v>
      </c>
      <c r="BB159" s="48">
        <v>149769600</v>
      </c>
      <c r="BC159" s="48">
        <v>160407100</v>
      </c>
      <c r="BD159" s="48">
        <v>172188500</v>
      </c>
      <c r="BE159" s="48">
        <v>180436300</v>
      </c>
      <c r="BF159" s="48">
        <v>184840400</v>
      </c>
      <c r="BG159" s="48">
        <v>182142800</v>
      </c>
      <c r="BH159" s="48">
        <v>183814300</v>
      </c>
      <c r="BI159" s="48">
        <v>201510900</v>
      </c>
      <c r="BJ159" s="48">
        <v>213204100</v>
      </c>
      <c r="BK159" s="48">
        <v>221588900</v>
      </c>
      <c r="BL159" s="48">
        <v>239462200</v>
      </c>
      <c r="BM159" s="53">
        <f t="shared" si="6"/>
        <v>234936364.41999999</v>
      </c>
      <c r="BO159" s="53"/>
      <c r="BP159" s="62">
        <f t="shared" si="7"/>
        <v>0</v>
      </c>
      <c r="BQ159" s="48" t="str">
        <f>VLOOKUP(B159,Classif!C:E,3,0)</f>
        <v>UMC</v>
      </c>
      <c r="BR159" s="48" t="str">
        <f t="shared" si="8"/>
        <v>Marshall Islands</v>
      </c>
    </row>
    <row r="160" spans="1:70" x14ac:dyDescent="0.25">
      <c r="A160" s="48" t="s">
        <v>669</v>
      </c>
      <c r="B160" s="48" t="s">
        <v>668</v>
      </c>
      <c r="C160" s="48" t="s">
        <v>737</v>
      </c>
      <c r="D160" s="48" t="s">
        <v>736</v>
      </c>
      <c r="E160" s="48">
        <v>322125506384.57764</v>
      </c>
      <c r="F160" s="48">
        <v>308137575552.815</v>
      </c>
      <c r="G160" s="48">
        <v>319694266052.87567</v>
      </c>
      <c r="H160" s="48">
        <v>341273686639.23224</v>
      </c>
      <c r="I160" s="48">
        <v>389730745046.12567</v>
      </c>
      <c r="J160" s="48">
        <v>428821888044.33429</v>
      </c>
      <c r="K160" s="48">
        <v>443074971269.00562</v>
      </c>
      <c r="L160" s="48">
        <v>455975749437.94391</v>
      </c>
      <c r="M160" s="48">
        <v>481774912586.31647</v>
      </c>
      <c r="N160" s="48">
        <v>538945116279.50934</v>
      </c>
      <c r="O160" s="48">
        <v>592198127590.02454</v>
      </c>
      <c r="P160" s="48">
        <v>637343787738.54248</v>
      </c>
      <c r="Q160" s="48">
        <v>714010802148.25586</v>
      </c>
      <c r="R160" s="48">
        <v>905394439327.19055</v>
      </c>
      <c r="S160" s="48">
        <v>1151589550522.5581</v>
      </c>
      <c r="T160" s="48">
        <v>1271966913451.6948</v>
      </c>
      <c r="U160" s="48">
        <v>1374352702957.4316</v>
      </c>
      <c r="V160" s="48">
        <v>1542515163373.3918</v>
      </c>
      <c r="W160" s="48">
        <v>1672613019332.2595</v>
      </c>
      <c r="X160" s="48">
        <v>1994226135741.5632</v>
      </c>
      <c r="Y160" s="48">
        <v>2346435466492.3882</v>
      </c>
      <c r="Z160" s="48">
        <v>2653176657534.6265</v>
      </c>
      <c r="AA160" s="48">
        <v>2619280057101.6885</v>
      </c>
      <c r="AB160" s="48">
        <v>2533456427663.5034</v>
      </c>
      <c r="AC160" s="48">
        <v>2574634599866.4189</v>
      </c>
      <c r="AD160" s="48">
        <v>2715798197855.8784</v>
      </c>
      <c r="AE160" s="48">
        <v>2813108504828.5313</v>
      </c>
      <c r="AF160" s="48">
        <v>2893751921434.1812</v>
      </c>
      <c r="AG160" s="48">
        <v>3107014265649.8301</v>
      </c>
      <c r="AH160" s="48">
        <v>3227981323261.1929</v>
      </c>
      <c r="AI160" s="48">
        <v>3683404794632.2744</v>
      </c>
      <c r="AJ160" s="48">
        <v>3741549024410.6484</v>
      </c>
      <c r="AK160" s="48">
        <v>3717002592025.5532</v>
      </c>
      <c r="AL160" s="48">
        <v>3970397845046.876</v>
      </c>
      <c r="AM160" s="48">
        <v>4328897059659.7017</v>
      </c>
      <c r="AN160" s="48">
        <v>4843533635792.5928</v>
      </c>
      <c r="AO160" s="48">
        <v>5300410946559.0547</v>
      </c>
      <c r="AP160" s="48">
        <v>5607094872420.8896</v>
      </c>
      <c r="AQ160" s="48">
        <v>5438327609040.4121</v>
      </c>
      <c r="AR160" s="48">
        <v>5314703129512.3662</v>
      </c>
      <c r="AS160" s="48">
        <v>5795021107067.5762</v>
      </c>
      <c r="AT160" s="48">
        <v>5854743134260.7861</v>
      </c>
      <c r="AU160" s="48">
        <v>6000979292472.1836</v>
      </c>
      <c r="AV160" s="48">
        <v>6766264566448.4414</v>
      </c>
      <c r="AW160" s="48">
        <v>8036346846288.6621</v>
      </c>
      <c r="AX160" s="48">
        <v>9575812124828.8945</v>
      </c>
      <c r="AY160" s="48">
        <v>11377996579820.004</v>
      </c>
      <c r="AZ160" s="48">
        <v>14100981841115.705</v>
      </c>
      <c r="BA160" s="48">
        <v>16882628091406.807</v>
      </c>
      <c r="BB160" s="48">
        <v>16457153182934.031</v>
      </c>
      <c r="BC160" s="48">
        <v>19986264663724.102</v>
      </c>
      <c r="BD160" s="48">
        <v>23754894612896.32</v>
      </c>
      <c r="BE160" s="48">
        <v>25315251676059.48</v>
      </c>
      <c r="BF160" s="48">
        <v>26852248108123.344</v>
      </c>
      <c r="BG160" s="48">
        <v>27750785274437.348</v>
      </c>
      <c r="BH160" s="48">
        <v>26333244714729.664</v>
      </c>
      <c r="BI160" s="48">
        <v>26516584318675.434</v>
      </c>
      <c r="BJ160" s="48">
        <v>29153757737687.91</v>
      </c>
      <c r="BK160" s="48">
        <v>30917603112934.926</v>
      </c>
      <c r="BL160" s="48">
        <v>31709624259848.605</v>
      </c>
      <c r="BM160" s="53">
        <f t="shared" si="6"/>
        <v>30433091189388.461</v>
      </c>
      <c r="BO160" s="53">
        <v>30433091189388.461</v>
      </c>
      <c r="BP160" s="62">
        <f t="shared" si="7"/>
        <v>30433091.189388461</v>
      </c>
      <c r="BQ160" s="48" t="e">
        <f>VLOOKUP(B160,Classif!C:E,3,0)</f>
        <v>#N/A</v>
      </c>
      <c r="BR160" s="48" t="str">
        <f t="shared" si="8"/>
        <v>Middle income</v>
      </c>
    </row>
    <row r="161" spans="1:70" x14ac:dyDescent="0.25">
      <c r="A161" s="48" t="s">
        <v>279</v>
      </c>
      <c r="B161" s="48" t="s">
        <v>412</v>
      </c>
      <c r="C161" s="48" t="s">
        <v>737</v>
      </c>
      <c r="D161" s="48" t="s">
        <v>736</v>
      </c>
      <c r="AI161" s="48">
        <v>4699646643.1095409</v>
      </c>
      <c r="AJ161" s="48">
        <v>4938775510.2040815</v>
      </c>
      <c r="AK161" s="48">
        <v>2436849341.9760361</v>
      </c>
      <c r="AL161" s="48">
        <v>2682456896.5517244</v>
      </c>
      <c r="AM161" s="48">
        <v>3556581986.1431875</v>
      </c>
      <c r="AN161" s="48">
        <v>4680078740.1574802</v>
      </c>
      <c r="AO161" s="48">
        <v>4651453634.0852137</v>
      </c>
      <c r="AP161" s="48">
        <v>3928975903.6144581</v>
      </c>
      <c r="AQ161" s="48">
        <v>3756208791.2087913</v>
      </c>
      <c r="AR161" s="48">
        <v>3863743409.490334</v>
      </c>
      <c r="AS161" s="48">
        <v>3773653058.1271815</v>
      </c>
      <c r="AT161" s="48">
        <v>3709479717.8130507</v>
      </c>
      <c r="AU161" s="48">
        <v>3994762861.1154022</v>
      </c>
      <c r="AV161" s="48">
        <v>4948324125.2302027</v>
      </c>
      <c r="AW161" s="48">
        <v>5682776765.8368759</v>
      </c>
      <c r="AX161" s="48">
        <v>6257800770.9474535</v>
      </c>
      <c r="AY161" s="48">
        <v>6862881738.0610781</v>
      </c>
      <c r="AZ161" s="48">
        <v>8338305008.9445438</v>
      </c>
      <c r="BA161" s="48">
        <v>9911371237.4581947</v>
      </c>
      <c r="BB161" s="48">
        <v>9406125226.8602543</v>
      </c>
      <c r="BC161" s="48">
        <v>9412311665.9492035</v>
      </c>
      <c r="BD161" s="48">
        <v>10494822518.652498</v>
      </c>
      <c r="BE161" s="48">
        <v>9743277661.7954082</v>
      </c>
      <c r="BF161" s="48">
        <v>10816616379.310345</v>
      </c>
      <c r="BG161" s="48">
        <v>11361563307.49354</v>
      </c>
      <c r="BH161" s="48">
        <v>10071243243.243244</v>
      </c>
      <c r="BI161" s="48">
        <v>10680463278.865147</v>
      </c>
      <c r="BJ161" s="48">
        <v>11310265324.794146</v>
      </c>
      <c r="BK161" s="48">
        <v>12679934731.389103</v>
      </c>
      <c r="BL161" s="48">
        <v>12547086168.489635</v>
      </c>
      <c r="BM161" s="53">
        <f t="shared" si="6"/>
        <v>12266949805.143559</v>
      </c>
      <c r="BO161" s="53">
        <v>12266949805.143559</v>
      </c>
      <c r="BP161" s="62">
        <f t="shared" si="7"/>
        <v>12266.949805143558</v>
      </c>
      <c r="BQ161" s="48" t="str">
        <f>VLOOKUP(B161,Classif!C:E,3,0)</f>
        <v>UMC</v>
      </c>
      <c r="BR161" s="48" t="str">
        <f t="shared" si="8"/>
        <v>North Macedonia</v>
      </c>
    </row>
    <row r="162" spans="1:70" x14ac:dyDescent="0.25">
      <c r="A162" s="48" t="s">
        <v>119</v>
      </c>
      <c r="B162" s="48" t="s">
        <v>411</v>
      </c>
      <c r="C162" s="48" t="s">
        <v>737</v>
      </c>
      <c r="D162" s="48" t="s">
        <v>736</v>
      </c>
      <c r="L162" s="48">
        <v>275494520.14199948</v>
      </c>
      <c r="M162" s="48">
        <v>343771964.66216713</v>
      </c>
      <c r="N162" s="48">
        <v>339913833.09624612</v>
      </c>
      <c r="O162" s="48">
        <v>359772363.26220655</v>
      </c>
      <c r="P162" s="48">
        <v>395218567.20288068</v>
      </c>
      <c r="Q162" s="48">
        <v>486617332.38740516</v>
      </c>
      <c r="R162" s="48">
        <v>563683660.31193972</v>
      </c>
      <c r="S162" s="48">
        <v>538747268.33335614</v>
      </c>
      <c r="T162" s="48">
        <v>830710615.17995417</v>
      </c>
      <c r="U162" s="48">
        <v>939227993.66395962</v>
      </c>
      <c r="V162" s="48">
        <v>1049838492.5575862</v>
      </c>
      <c r="W162" s="48">
        <v>1222702356.109457</v>
      </c>
      <c r="X162" s="48">
        <v>1595423285.6465917</v>
      </c>
      <c r="Y162" s="48">
        <v>1759690811.6069891</v>
      </c>
      <c r="Z162" s="48">
        <v>1538972158.1782017</v>
      </c>
      <c r="AA162" s="48">
        <v>1333754034.2348886</v>
      </c>
      <c r="AB162" s="48">
        <v>1297765448.5049834</v>
      </c>
      <c r="AC162" s="48">
        <v>1232932008.1371906</v>
      </c>
      <c r="AD162" s="48">
        <v>1392195933.3397143</v>
      </c>
      <c r="AE162" s="48">
        <v>1852163474.5466363</v>
      </c>
      <c r="AF162" s="48">
        <v>2090629722.6361115</v>
      </c>
      <c r="AG162" s="48">
        <v>2169040741.5589552</v>
      </c>
      <c r="AH162" s="48">
        <v>2181821902.4395289</v>
      </c>
      <c r="AI162" s="48">
        <v>2681912030.4938431</v>
      </c>
      <c r="AJ162" s="48">
        <v>2724131545.1695795</v>
      </c>
      <c r="AK162" s="48">
        <v>2830673388.8242855</v>
      </c>
      <c r="AL162" s="48">
        <v>2818280876.0761485</v>
      </c>
      <c r="AM162" s="48">
        <v>2081846482.7477145</v>
      </c>
      <c r="AN162" s="48">
        <v>2706425298.3681808</v>
      </c>
      <c r="AO162" s="48">
        <v>2780422212.2699456</v>
      </c>
      <c r="AP162" s="48">
        <v>2697105694.0795593</v>
      </c>
      <c r="AQ162" s="48">
        <v>2920358586.7523413</v>
      </c>
      <c r="AR162" s="48">
        <v>3440724983.520812</v>
      </c>
      <c r="AS162" s="48">
        <v>2961484857.9571056</v>
      </c>
      <c r="AT162" s="48">
        <v>3468337909.1714787</v>
      </c>
      <c r="AU162" s="48">
        <v>3908121459.1274896</v>
      </c>
      <c r="AV162" s="48">
        <v>4714072191.0462093</v>
      </c>
      <c r="AW162" s="48">
        <v>5454249456.7051878</v>
      </c>
      <c r="AX162" s="48">
        <v>6247515449.7301502</v>
      </c>
      <c r="AY162" s="48">
        <v>6905934548.3835402</v>
      </c>
      <c r="AZ162" s="48">
        <v>8156469132.8671598</v>
      </c>
      <c r="BA162" s="48">
        <v>9838404004.9327374</v>
      </c>
      <c r="BB162" s="48">
        <v>10231962890.612541</v>
      </c>
      <c r="BC162" s="48">
        <v>10689167195.337536</v>
      </c>
      <c r="BD162" s="48">
        <v>12995113407.233463</v>
      </c>
      <c r="BE162" s="48">
        <v>12442036265.148426</v>
      </c>
      <c r="BF162" s="48">
        <v>13242691429.594193</v>
      </c>
      <c r="BG162" s="48">
        <v>14364937996.866072</v>
      </c>
      <c r="BH162" s="48">
        <v>13104764333.994068</v>
      </c>
      <c r="BI162" s="48">
        <v>14026048690.731239</v>
      </c>
      <c r="BJ162" s="48">
        <v>15365714371.331633</v>
      </c>
      <c r="BK162" s="48">
        <v>17070866299.094511</v>
      </c>
      <c r="BL162" s="48">
        <v>17281815733.959595</v>
      </c>
      <c r="BM162" s="53">
        <f t="shared" si="6"/>
        <v>17393761397.08054</v>
      </c>
      <c r="BO162" s="53">
        <v>17393761397.08054</v>
      </c>
      <c r="BP162" s="62">
        <f t="shared" si="7"/>
        <v>17393.76139708054</v>
      </c>
      <c r="BQ162" s="48" t="str">
        <f>VLOOKUP(B162,Classif!C:E,3,0)</f>
        <v>LIC</v>
      </c>
      <c r="BR162" s="48" t="str">
        <f t="shared" si="8"/>
        <v>Mali</v>
      </c>
    </row>
    <row r="163" spans="1:70" x14ac:dyDescent="0.25">
      <c r="A163" s="48" t="s">
        <v>277</v>
      </c>
      <c r="B163" s="48" t="s">
        <v>410</v>
      </c>
      <c r="C163" s="48" t="s">
        <v>737</v>
      </c>
      <c r="D163" s="48" t="s">
        <v>736</v>
      </c>
      <c r="O163" s="48">
        <v>250721821.55367813</v>
      </c>
      <c r="P163" s="48">
        <v>264579879.78487819</v>
      </c>
      <c r="Q163" s="48">
        <v>295118249.32493252</v>
      </c>
      <c r="R163" s="48">
        <v>345602025.37539285</v>
      </c>
      <c r="S163" s="48">
        <v>376094108.47533131</v>
      </c>
      <c r="T163" s="48">
        <v>474620439.5849604</v>
      </c>
      <c r="U163" s="48">
        <v>527936988.79127544</v>
      </c>
      <c r="V163" s="48">
        <v>625573345.53217447</v>
      </c>
      <c r="W163" s="48">
        <v>793675169.87857854</v>
      </c>
      <c r="X163" s="48">
        <v>1001300838.3233533</v>
      </c>
      <c r="Y163" s="48">
        <v>1250242107.8796918</v>
      </c>
      <c r="Z163" s="48">
        <v>1243469360.5683837</v>
      </c>
      <c r="AA163" s="48">
        <v>1234518125</v>
      </c>
      <c r="AB163" s="48">
        <v>1165771369.0062542</v>
      </c>
      <c r="AC163" s="48">
        <v>1101828568.7680416</v>
      </c>
      <c r="AD163" s="48">
        <v>1117835285.5051246</v>
      </c>
      <c r="AE163" s="48">
        <v>1435079200.3495741</v>
      </c>
      <c r="AF163" s="48">
        <v>1751247763.4194832</v>
      </c>
      <c r="AG163" s="48">
        <v>2019474244.1935902</v>
      </c>
      <c r="AH163" s="48">
        <v>2118574772.1113575</v>
      </c>
      <c r="AI163" s="48">
        <v>2547163582.3314872</v>
      </c>
      <c r="AJ163" s="48">
        <v>2750041434.262948</v>
      </c>
      <c r="AK163" s="48">
        <v>3021910216.718266</v>
      </c>
      <c r="AL163" s="48">
        <v>2709178326.7827063</v>
      </c>
      <c r="AM163" s="48">
        <v>2998570146.5409522</v>
      </c>
      <c r="AN163" s="48">
        <v>3720400535.019455</v>
      </c>
      <c r="AO163" s="48">
        <v>3822882801.3339686</v>
      </c>
      <c r="AP163" s="48">
        <v>3793418418.4184184</v>
      </c>
      <c r="AQ163" s="48">
        <v>4010571223.3395953</v>
      </c>
      <c r="AR163" s="48">
        <v>4121350731.8123116</v>
      </c>
      <c r="AS163" s="48">
        <v>4069515579.071135</v>
      </c>
      <c r="AT163" s="48">
        <v>4088368978.3458934</v>
      </c>
      <c r="AU163" s="48">
        <v>4470446391.4463911</v>
      </c>
      <c r="AV163" s="48">
        <v>5448415500.1707067</v>
      </c>
      <c r="AW163" s="48">
        <v>6098092551.0712509</v>
      </c>
      <c r="AX163" s="48">
        <v>6416184181.0720053</v>
      </c>
      <c r="AY163" s="48">
        <v>6778324049.68009</v>
      </c>
      <c r="AZ163" s="48">
        <v>7925371475.499589</v>
      </c>
      <c r="BA163" s="48">
        <v>9090406767.247694</v>
      </c>
      <c r="BB163" s="48">
        <v>8696366907.4742985</v>
      </c>
      <c r="BC163" s="48">
        <v>9035932122.4976807</v>
      </c>
      <c r="BD163" s="48">
        <v>9638916481.0690422</v>
      </c>
      <c r="BE163" s="48">
        <v>9462238211.4865742</v>
      </c>
      <c r="BF163" s="48">
        <v>10551661176.783106</v>
      </c>
      <c r="BG163" s="48">
        <v>11626281387.006775</v>
      </c>
      <c r="BH163" s="48">
        <v>11091434483.5238</v>
      </c>
      <c r="BI163" s="48">
        <v>11721521912.720167</v>
      </c>
      <c r="BJ163" s="48">
        <v>13221298307.889402</v>
      </c>
      <c r="BK163" s="48">
        <v>14864712990.163084</v>
      </c>
      <c r="BL163" s="48">
        <v>15215714309.097391</v>
      </c>
      <c r="BM163" s="53">
        <f t="shared" si="6"/>
        <v>14647384607.603998</v>
      </c>
      <c r="BO163" s="53">
        <v>14647384607.603998</v>
      </c>
      <c r="BP163" s="62">
        <f t="shared" si="7"/>
        <v>14647.384607603999</v>
      </c>
      <c r="BQ163" s="48" t="str">
        <f>VLOOKUP(B163,Classif!C:E,3,0)</f>
        <v>HIC</v>
      </c>
      <c r="BR163" s="48" t="str">
        <f t="shared" si="8"/>
        <v>Malta</v>
      </c>
    </row>
    <row r="164" spans="1:70" x14ac:dyDescent="0.25">
      <c r="A164" s="48" t="s">
        <v>184</v>
      </c>
      <c r="B164" s="48" t="s">
        <v>409</v>
      </c>
      <c r="C164" s="48" t="s">
        <v>737</v>
      </c>
      <c r="D164" s="48" t="s">
        <v>736</v>
      </c>
      <c r="AR164" s="48">
        <v>7640810198.2587776</v>
      </c>
      <c r="AS164" s="48">
        <v>4660052520.0783882</v>
      </c>
      <c r="AT164" s="48">
        <v>4275404729.8383298</v>
      </c>
      <c r="AU164" s="48">
        <v>7630308165.0367031</v>
      </c>
      <c r="AV164" s="48">
        <v>8981700373.8700886</v>
      </c>
      <c r="AW164" s="48">
        <v>8857405669.9354801</v>
      </c>
      <c r="AX164" s="48">
        <v>10573312525.35918</v>
      </c>
      <c r="AY164" s="48">
        <v>14575281202.840788</v>
      </c>
      <c r="AZ164" s="48">
        <v>25434981977.828423</v>
      </c>
      <c r="BA164" s="48">
        <v>31831232214.679749</v>
      </c>
      <c r="BB164" s="48">
        <v>42214048042.804352</v>
      </c>
      <c r="BC164" s="48">
        <v>51518307518.334335</v>
      </c>
      <c r="BD164" s="48">
        <v>54148124619.098335</v>
      </c>
      <c r="BE164" s="48">
        <v>53254531557.505592</v>
      </c>
      <c r="BF164" s="48">
        <v>58175459729.690758</v>
      </c>
      <c r="BG164" s="48">
        <v>59640204521.777275</v>
      </c>
      <c r="BH164" s="48">
        <v>60291736893.939682</v>
      </c>
      <c r="BI164" s="48">
        <v>61449392056.148827</v>
      </c>
      <c r="BJ164" s="48">
        <v>67144725830.575279</v>
      </c>
      <c r="BK164" s="48">
        <v>68697759361.230972</v>
      </c>
      <c r="BL164" s="48">
        <v>79844294296.064682</v>
      </c>
      <c r="BM164" s="53">
        <f t="shared" si="6"/>
        <v>76185586096.797379</v>
      </c>
      <c r="BO164" s="53">
        <v>76185586096.797379</v>
      </c>
      <c r="BP164" s="62">
        <f t="shared" si="7"/>
        <v>76185.586096797371</v>
      </c>
      <c r="BQ164" s="48" t="str">
        <f>VLOOKUP(B164,Classif!C:E,3,0)</f>
        <v>LMC</v>
      </c>
      <c r="BR164" s="48" t="str">
        <f t="shared" si="8"/>
        <v>Myanmar</v>
      </c>
    </row>
    <row r="165" spans="1:70" x14ac:dyDescent="0.25">
      <c r="A165" s="48" t="s">
        <v>667</v>
      </c>
      <c r="B165" s="48" t="s">
        <v>666</v>
      </c>
      <c r="C165" s="48" t="s">
        <v>737</v>
      </c>
      <c r="D165" s="48" t="s">
        <v>736</v>
      </c>
      <c r="AL165" s="48">
        <v>274898743261.27893</v>
      </c>
      <c r="AM165" s="48">
        <v>284461268098.03351</v>
      </c>
      <c r="AN165" s="48">
        <v>332755572725.42224</v>
      </c>
      <c r="AO165" s="48">
        <v>381321458287.27014</v>
      </c>
      <c r="AP165" s="48">
        <v>401740359636.90521</v>
      </c>
      <c r="AQ165" s="48">
        <v>407300030595.73938</v>
      </c>
      <c r="AR165" s="48">
        <v>445878028399.09766</v>
      </c>
      <c r="AS165" s="48">
        <v>472212934960.97968</v>
      </c>
      <c r="AT165" s="48">
        <v>473751321132.92786</v>
      </c>
      <c r="AU165" s="48">
        <v>455893938127.34167</v>
      </c>
      <c r="AV165" s="48">
        <v>499423757952.94141</v>
      </c>
      <c r="AW165" s="48">
        <v>593356688491.54517</v>
      </c>
      <c r="AX165" s="48">
        <v>698847488146.75757</v>
      </c>
      <c r="AY165" s="48">
        <v>811980492536.76721</v>
      </c>
      <c r="AZ165" s="48">
        <v>1003371755618.4126</v>
      </c>
      <c r="BA165" s="48">
        <v>1243189936576.0337</v>
      </c>
      <c r="BB165" s="48">
        <v>1200039346910.6929</v>
      </c>
      <c r="BC165" s="48">
        <v>1384912175998.8259</v>
      </c>
      <c r="BD165" s="48">
        <v>1566956831882.2451</v>
      </c>
      <c r="BE165" s="48">
        <v>1729886735904.0022</v>
      </c>
      <c r="BF165" s="48">
        <v>1619261331095.1069</v>
      </c>
      <c r="BG165" s="48">
        <v>1592859036118.6912</v>
      </c>
      <c r="BH165" s="48">
        <v>1428596681862.3457</v>
      </c>
      <c r="BI165" s="48">
        <v>1451355166163.9685</v>
      </c>
      <c r="BJ165" s="48">
        <v>1431432476945.1567</v>
      </c>
      <c r="BK165" s="48">
        <v>1341059504338.8772</v>
      </c>
      <c r="BL165" s="48">
        <v>1366023640539.9502</v>
      </c>
      <c r="BM165" s="53">
        <f t="shared" si="6"/>
        <v>1214678560587.7307</v>
      </c>
      <c r="BO165" s="53">
        <v>1214678560587.7307</v>
      </c>
      <c r="BP165" s="62">
        <f t="shared" si="7"/>
        <v>1214678.5605877307</v>
      </c>
      <c r="BQ165" s="48" t="e">
        <f>VLOOKUP(B165,Classif!C:E,3,0)</f>
        <v>#N/A</v>
      </c>
      <c r="BR165" s="48" t="str">
        <f t="shared" si="8"/>
        <v>Middle East &amp; North Africa (excluding high income)</v>
      </c>
    </row>
    <row r="166" spans="1:70" x14ac:dyDescent="0.25">
      <c r="A166" s="48" t="s">
        <v>278</v>
      </c>
      <c r="B166" s="48" t="s">
        <v>408</v>
      </c>
      <c r="C166" s="48" t="s">
        <v>737</v>
      </c>
      <c r="D166" s="48" t="s">
        <v>736</v>
      </c>
      <c r="AS166" s="48">
        <v>984297589.35993361</v>
      </c>
      <c r="AT166" s="48">
        <v>1159869245.9251299</v>
      </c>
      <c r="AU166" s="48">
        <v>1284685050.5241289</v>
      </c>
      <c r="AV166" s="48">
        <v>1707710053.1493838</v>
      </c>
      <c r="AW166" s="48">
        <v>2073234417.6806555</v>
      </c>
      <c r="AX166" s="48">
        <v>2257174480.7859716</v>
      </c>
      <c r="AY166" s="48">
        <v>2721903148.9148159</v>
      </c>
      <c r="AZ166" s="48">
        <v>3680711743.7722421</v>
      </c>
      <c r="BA166" s="48">
        <v>4545674527.6109571</v>
      </c>
      <c r="BB166" s="48">
        <v>4159330369.5470963</v>
      </c>
      <c r="BC166" s="48">
        <v>4143033275.8849268</v>
      </c>
      <c r="BD166" s="48">
        <v>4544516982.1826277</v>
      </c>
      <c r="BE166" s="48">
        <v>4087725812.6686368</v>
      </c>
      <c r="BF166" s="48">
        <v>4466040642.8476553</v>
      </c>
      <c r="BG166" s="48">
        <v>4594024179.6200342</v>
      </c>
      <c r="BH166" s="48">
        <v>4054712082.5474315</v>
      </c>
      <c r="BI166" s="48">
        <v>4377033429.2672129</v>
      </c>
      <c r="BJ166" s="48">
        <v>4856632399.4577494</v>
      </c>
      <c r="BK166" s="48">
        <v>5506767831.8375063</v>
      </c>
      <c r="BL166" s="48">
        <v>5542674764.8902826</v>
      </c>
      <c r="BM166" s="53">
        <f t="shared" si="6"/>
        <v>4778582336.1823368</v>
      </c>
      <c r="BO166" s="53">
        <v>4778582336.1823368</v>
      </c>
      <c r="BP166" s="62">
        <f t="shared" si="7"/>
        <v>4778.5823361823368</v>
      </c>
      <c r="BQ166" s="48" t="str">
        <f>VLOOKUP(B166,Classif!C:E,3,0)</f>
        <v>UMC</v>
      </c>
      <c r="BR166" s="48" t="str">
        <f t="shared" si="8"/>
        <v>Montenegro</v>
      </c>
    </row>
    <row r="167" spans="1:70" x14ac:dyDescent="0.25">
      <c r="A167" s="48" t="s">
        <v>176</v>
      </c>
      <c r="B167" s="48" t="s">
        <v>407</v>
      </c>
      <c r="C167" s="48" t="s">
        <v>737</v>
      </c>
      <c r="D167" s="48" t="s">
        <v>736</v>
      </c>
      <c r="Z167" s="48">
        <v>2310099100</v>
      </c>
      <c r="AA167" s="48">
        <v>2552401933.3333335</v>
      </c>
      <c r="AB167" s="48">
        <v>2725736633.3333335</v>
      </c>
      <c r="AC167" s="48">
        <v>2098734599.9999998</v>
      </c>
      <c r="AD167" s="48">
        <v>2186505475</v>
      </c>
      <c r="AE167" s="48">
        <v>2896178866.6666665</v>
      </c>
      <c r="AF167" s="48">
        <v>3020611600</v>
      </c>
      <c r="AG167" s="48">
        <v>3204461566.6666665</v>
      </c>
      <c r="AH167" s="48">
        <v>3576966800</v>
      </c>
      <c r="AI167" s="48">
        <v>2560785660</v>
      </c>
      <c r="AJ167" s="48">
        <v>2379018326.3157897</v>
      </c>
      <c r="AK167" s="48">
        <v>1317611863.8497653</v>
      </c>
      <c r="AL167" s="48">
        <v>768401634.15457308</v>
      </c>
      <c r="AM167" s="48">
        <v>925817092.217484</v>
      </c>
      <c r="AN167" s="48">
        <v>1452165005.2384031</v>
      </c>
      <c r="AO167" s="48">
        <v>1345719472.3588309</v>
      </c>
      <c r="AP167" s="48">
        <v>1180934202.8380105</v>
      </c>
      <c r="AQ167" s="48">
        <v>1124440248.9782991</v>
      </c>
      <c r="AR167" s="48">
        <v>1057408588.6826869</v>
      </c>
      <c r="AS167" s="48">
        <v>1136896123.6129804</v>
      </c>
      <c r="AT167" s="48">
        <v>1267997934.3125041</v>
      </c>
      <c r="AU167" s="48">
        <v>1396555719.9740865</v>
      </c>
      <c r="AV167" s="48">
        <v>1595297355.7834878</v>
      </c>
      <c r="AW167" s="48">
        <v>1992066808.0959773</v>
      </c>
      <c r="AX167" s="48">
        <v>2523471532.0108323</v>
      </c>
      <c r="AY167" s="48">
        <v>3414055566.1138024</v>
      </c>
      <c r="AZ167" s="48">
        <v>4234999823.308392</v>
      </c>
      <c r="BA167" s="48">
        <v>5623216448.868515</v>
      </c>
      <c r="BB167" s="48">
        <v>4583850367.88972</v>
      </c>
      <c r="BC167" s="48">
        <v>7189481824.0728769</v>
      </c>
      <c r="BD167" s="48">
        <v>10409797649.306314</v>
      </c>
      <c r="BE167" s="48">
        <v>12292770631.19669</v>
      </c>
      <c r="BF167" s="48">
        <v>12582122604.192129</v>
      </c>
      <c r="BG167" s="48">
        <v>12226514722.086063</v>
      </c>
      <c r="BH167" s="48">
        <v>11749620619.596153</v>
      </c>
      <c r="BI167" s="48">
        <v>11186734674.384684</v>
      </c>
      <c r="BJ167" s="48">
        <v>11425755279.539459</v>
      </c>
      <c r="BK167" s="48">
        <v>13108769495.747211</v>
      </c>
      <c r="BL167" s="48">
        <v>13996719329.423601</v>
      </c>
      <c r="BM167" s="53">
        <f t="shared" si="6"/>
        <v>13137128659.479019</v>
      </c>
      <c r="BO167" s="53">
        <v>13137128659.479019</v>
      </c>
      <c r="BP167" s="62">
        <f t="shared" si="7"/>
        <v>13137.12865947902</v>
      </c>
      <c r="BQ167" s="48" t="str">
        <f>VLOOKUP(B167,Classif!C:E,3,0)</f>
        <v>LMC</v>
      </c>
      <c r="BR167" s="48" t="str">
        <f t="shared" si="8"/>
        <v>Mongolia</v>
      </c>
    </row>
    <row r="168" spans="1:70" x14ac:dyDescent="0.25">
      <c r="A168" s="48" t="s">
        <v>565</v>
      </c>
      <c r="B168" s="48" t="s">
        <v>566</v>
      </c>
      <c r="C168" s="48" t="s">
        <v>737</v>
      </c>
      <c r="D168" s="48" t="s">
        <v>736</v>
      </c>
      <c r="AU168" s="48">
        <v>1284000000</v>
      </c>
      <c r="AV168" s="48">
        <v>1239000000</v>
      </c>
      <c r="AW168" s="48">
        <v>1210000000</v>
      </c>
      <c r="AX168" s="48">
        <v>1061000000</v>
      </c>
      <c r="AY168" s="48">
        <v>990000000</v>
      </c>
      <c r="AZ168" s="48">
        <v>938000000</v>
      </c>
      <c r="BA168" s="48">
        <v>939000000</v>
      </c>
      <c r="BB168" s="48">
        <v>795000000</v>
      </c>
      <c r="BC168" s="48">
        <v>799000000</v>
      </c>
      <c r="BD168" s="48">
        <v>729000000</v>
      </c>
      <c r="BE168" s="48">
        <v>746000000</v>
      </c>
      <c r="BF168" s="48">
        <v>772000000</v>
      </c>
      <c r="BG168" s="48">
        <v>832000000</v>
      </c>
      <c r="BH168" s="48">
        <v>910000000</v>
      </c>
      <c r="BI168" s="48">
        <v>1230000000</v>
      </c>
      <c r="BJ168" s="48">
        <v>1560000000</v>
      </c>
      <c r="BK168" s="48">
        <v>1302000000</v>
      </c>
      <c r="BL168" s="48">
        <v>1182000000</v>
      </c>
      <c r="BM168" s="53">
        <f t="shared" si="6"/>
        <v>1159660200</v>
      </c>
      <c r="BO168" s="53"/>
      <c r="BP168" s="62">
        <f t="shared" si="7"/>
        <v>0</v>
      </c>
      <c r="BQ168" s="48" t="str">
        <f>VLOOKUP(B168,Classif!C:E,3,0)</f>
        <v>HIC</v>
      </c>
      <c r="BR168" s="48" t="str">
        <f t="shared" si="8"/>
        <v>Northern Mariana Islands</v>
      </c>
    </row>
    <row r="169" spans="1:70" x14ac:dyDescent="0.25">
      <c r="A169" s="48" t="s">
        <v>83</v>
      </c>
      <c r="B169" s="48" t="s">
        <v>406</v>
      </c>
      <c r="C169" s="48" t="s">
        <v>737</v>
      </c>
      <c r="D169" s="48" t="s">
        <v>736</v>
      </c>
      <c r="AJ169" s="48">
        <v>3633406064.8309512</v>
      </c>
      <c r="AK169" s="48">
        <v>2639953230.5491538</v>
      </c>
      <c r="AL169" s="48">
        <v>2729550591.0897732</v>
      </c>
      <c r="AM169" s="48">
        <v>2796549978.4718313</v>
      </c>
      <c r="AN169" s="48">
        <v>2899922841.6608491</v>
      </c>
      <c r="AO169" s="48">
        <v>3856799844.1609039</v>
      </c>
      <c r="AP169" s="48">
        <v>4648832184.0673618</v>
      </c>
      <c r="AQ169" s="48">
        <v>5263877520.0848875</v>
      </c>
      <c r="AR169" s="48">
        <v>5976408043.7726517</v>
      </c>
      <c r="AS169" s="48">
        <v>5656473652.4114742</v>
      </c>
      <c r="AT169" s="48">
        <v>5398568543.634923</v>
      </c>
      <c r="AU169" s="48">
        <v>5677003239.2938595</v>
      </c>
      <c r="AV169" s="48">
        <v>6303391143.8338594</v>
      </c>
      <c r="AW169" s="48">
        <v>7631120533.3616762</v>
      </c>
      <c r="AX169" s="48">
        <v>8542070109.709033</v>
      </c>
      <c r="AY169" s="48">
        <v>9176889070.4229794</v>
      </c>
      <c r="AZ169" s="48">
        <v>10450843291.293056</v>
      </c>
      <c r="BA169" s="48">
        <v>12556195188.596167</v>
      </c>
      <c r="BB169" s="48">
        <v>11914471497.14917</v>
      </c>
      <c r="BC169" s="48">
        <v>11104648673.001553</v>
      </c>
      <c r="BD169" s="48">
        <v>14381552432.949402</v>
      </c>
      <c r="BE169" s="48">
        <v>16350804543.051493</v>
      </c>
      <c r="BF169" s="48">
        <v>16974320551.02129</v>
      </c>
      <c r="BG169" s="48">
        <v>17716084107.588821</v>
      </c>
      <c r="BH169" s="48">
        <v>15950969018.945787</v>
      </c>
      <c r="BI169" s="48">
        <v>11936999283.179132</v>
      </c>
      <c r="BJ169" s="48">
        <v>13219084261.366407</v>
      </c>
      <c r="BK169" s="48">
        <v>14845870050.709249</v>
      </c>
      <c r="BL169" s="48">
        <v>15291448211.603004</v>
      </c>
      <c r="BM169" s="53">
        <f t="shared" si="6"/>
        <v>14021421105.907839</v>
      </c>
      <c r="BO169" s="53">
        <v>14021421105.907839</v>
      </c>
      <c r="BP169" s="62">
        <f t="shared" si="7"/>
        <v>14021.421105907839</v>
      </c>
      <c r="BQ169" s="48" t="str">
        <f>VLOOKUP(B169,Classif!C:E,3,0)</f>
        <v>LIC</v>
      </c>
      <c r="BR169" s="48" t="str">
        <f t="shared" si="8"/>
        <v>Mozambique</v>
      </c>
    </row>
    <row r="170" spans="1:70" x14ac:dyDescent="0.25">
      <c r="A170" s="48" t="s">
        <v>120</v>
      </c>
      <c r="B170" s="48" t="s">
        <v>405</v>
      </c>
      <c r="C170" s="48" t="s">
        <v>737</v>
      </c>
      <c r="D170" s="48" t="s">
        <v>736</v>
      </c>
      <c r="F170" s="48">
        <v>159213140.00328618</v>
      </c>
      <c r="G170" s="48">
        <v>164271590.8355656</v>
      </c>
      <c r="H170" s="48">
        <v>168186331.27126187</v>
      </c>
      <c r="I170" s="48">
        <v>224495789.26547551</v>
      </c>
      <c r="J170" s="48">
        <v>255340526.74530232</v>
      </c>
      <c r="K170" s="48">
        <v>266533659.16221625</v>
      </c>
      <c r="L170" s="48">
        <v>282615367.46488041</v>
      </c>
      <c r="M170" s="48">
        <v>311396000.32108432</v>
      </c>
      <c r="N170" s="48">
        <v>295062138.06783772</v>
      </c>
      <c r="O170" s="48">
        <v>309405316.05895549</v>
      </c>
      <c r="P170" s="48">
        <v>335569088.71783251</v>
      </c>
      <c r="Q170" s="48">
        <v>391669449.25347</v>
      </c>
      <c r="R170" s="48">
        <v>493237544.3529343</v>
      </c>
      <c r="S170" s="48">
        <v>613010958.14598978</v>
      </c>
      <c r="T170" s="48">
        <v>703378653.35002851</v>
      </c>
      <c r="U170" s="48">
        <v>775046377.59175241</v>
      </c>
      <c r="V170" s="48">
        <v>799029666.59134495</v>
      </c>
      <c r="W170" s="48">
        <v>804629876.77072299</v>
      </c>
      <c r="X170" s="48">
        <v>951900945.20028329</v>
      </c>
      <c r="Y170" s="48">
        <v>1047924649.1177939</v>
      </c>
      <c r="Z170" s="48">
        <v>1105495368.3814619</v>
      </c>
      <c r="AA170" s="48">
        <v>1108776010.2557466</v>
      </c>
      <c r="AB170" s="48">
        <v>1165170625.6595893</v>
      </c>
      <c r="AC170" s="48">
        <v>1074373735.4529109</v>
      </c>
      <c r="AD170" s="48">
        <v>1009723326.3175235</v>
      </c>
      <c r="AE170" s="48">
        <v>1186628778.5123618</v>
      </c>
      <c r="AF170" s="48">
        <v>1344665270.688653</v>
      </c>
      <c r="AG170" s="48">
        <v>1414951854.0564411</v>
      </c>
      <c r="AH170" s="48">
        <v>1450647019.2050908</v>
      </c>
      <c r="AI170" s="48">
        <v>1506914407.8233078</v>
      </c>
      <c r="AJ170" s="48">
        <v>2133688270.3243601</v>
      </c>
      <c r="AK170" s="48">
        <v>2164292208.1652822</v>
      </c>
      <c r="AL170" s="48">
        <v>1847350611.7245831</v>
      </c>
      <c r="AM170" s="48">
        <v>1944876755.0070808</v>
      </c>
      <c r="AN170" s="48">
        <v>2091731420.68923</v>
      </c>
      <c r="AO170" s="48">
        <v>2132081881.9139786</v>
      </c>
      <c r="AP170" s="48">
        <v>2072001066.821202</v>
      </c>
      <c r="AQ170" s="48">
        <v>2032345831.8300474</v>
      </c>
      <c r="AR170" s="48">
        <v>1985924386.9144783</v>
      </c>
      <c r="AS170" s="48">
        <v>1779523344.341064</v>
      </c>
      <c r="AT170" s="48">
        <v>1746064718.7916865</v>
      </c>
      <c r="AU170" s="48">
        <v>1777058592.9881246</v>
      </c>
      <c r="AV170" s="48">
        <v>2051147606.7368741</v>
      </c>
      <c r="AW170" s="48">
        <v>2362501023.2424912</v>
      </c>
      <c r="AX170" s="48">
        <v>2936019525.6024098</v>
      </c>
      <c r="AY170" s="48">
        <v>3919577285.9270291</v>
      </c>
      <c r="AZ170" s="48">
        <v>4346206808.5402594</v>
      </c>
      <c r="BA170" s="48">
        <v>5206444406.6615448</v>
      </c>
      <c r="BB170" s="48">
        <v>4714592492.9297247</v>
      </c>
      <c r="BC170" s="48">
        <v>5628882266.3776665</v>
      </c>
      <c r="BD170" s="48">
        <v>6764635686.7934465</v>
      </c>
      <c r="BE170" s="48">
        <v>6728208836.2214279</v>
      </c>
      <c r="BF170" s="48">
        <v>7223063169.7274857</v>
      </c>
      <c r="BG170" s="48">
        <v>6592537781.8151789</v>
      </c>
      <c r="BH170" s="48">
        <v>6166857628.622117</v>
      </c>
      <c r="BI170" s="48">
        <v>6398744505.0812922</v>
      </c>
      <c r="BJ170" s="48">
        <v>6757333550.2793303</v>
      </c>
      <c r="BK170" s="48">
        <v>7050987978.1206274</v>
      </c>
      <c r="BL170" s="48">
        <v>7600650037.8463011</v>
      </c>
      <c r="BM170" s="53">
        <f t="shared" si="6"/>
        <v>7778525642.928834</v>
      </c>
      <c r="BO170" s="53">
        <v>7778525642.928834</v>
      </c>
      <c r="BP170" s="62">
        <f t="shared" si="7"/>
        <v>7778.5256429288338</v>
      </c>
      <c r="BQ170" s="48" t="str">
        <f>VLOOKUP(B170,Classif!C:E,3,0)</f>
        <v>LMC</v>
      </c>
      <c r="BR170" s="48" t="str">
        <f t="shared" si="8"/>
        <v>Mauritania</v>
      </c>
    </row>
    <row r="171" spans="1:70" x14ac:dyDescent="0.25">
      <c r="A171" s="48" t="s">
        <v>81</v>
      </c>
      <c r="B171" s="48" t="s">
        <v>403</v>
      </c>
      <c r="C171" s="48" t="s">
        <v>737</v>
      </c>
      <c r="D171" s="48" t="s">
        <v>736</v>
      </c>
      <c r="U171" s="48">
        <v>704033525.40597177</v>
      </c>
      <c r="V171" s="48">
        <v>823634464.91002369</v>
      </c>
      <c r="W171" s="48">
        <v>1015365145.2955399</v>
      </c>
      <c r="X171" s="48">
        <v>1211141231.11555</v>
      </c>
      <c r="Y171" s="48">
        <v>1131788191.507359</v>
      </c>
      <c r="Z171" s="48">
        <v>1142393554.5235829</v>
      </c>
      <c r="AA171" s="48">
        <v>1078408829.6160035</v>
      </c>
      <c r="AB171" s="48">
        <v>1090276947.2587175</v>
      </c>
      <c r="AC171" s="48">
        <v>1040557089.3386376</v>
      </c>
      <c r="AD171" s="48">
        <v>1076121094.3823862</v>
      </c>
      <c r="AE171" s="48">
        <v>1462900255.450603</v>
      </c>
      <c r="AF171" s="48">
        <v>1880852914.2271435</v>
      </c>
      <c r="AG171" s="48">
        <v>2134517067.6529467</v>
      </c>
      <c r="AH171" s="48">
        <v>2181930254.8230138</v>
      </c>
      <c r="AI171" s="48">
        <v>2653480001.3455782</v>
      </c>
      <c r="AJ171" s="48">
        <v>2856890680.6028504</v>
      </c>
      <c r="AK171" s="48">
        <v>3224267547.8050785</v>
      </c>
      <c r="AL171" s="48">
        <v>3263368410.0181322</v>
      </c>
      <c r="AM171" s="48">
        <v>3558137040.3777199</v>
      </c>
      <c r="AN171" s="48">
        <v>4040345933.292305</v>
      </c>
      <c r="AO171" s="48">
        <v>4421943910.4974899</v>
      </c>
      <c r="AP171" s="48">
        <v>4187367601.7343149</v>
      </c>
      <c r="AQ171" s="48">
        <v>4169664285.3868051</v>
      </c>
      <c r="AR171" s="48">
        <v>4343710332.8065815</v>
      </c>
      <c r="AS171" s="48">
        <v>4663313620.017067</v>
      </c>
      <c r="AT171" s="48">
        <v>4613630622.7750072</v>
      </c>
      <c r="AU171" s="48">
        <v>4841310239.6368732</v>
      </c>
      <c r="AV171" s="48">
        <v>5816553826.8551874</v>
      </c>
      <c r="AW171" s="48">
        <v>6578844486.0628757</v>
      </c>
      <c r="AX171" s="48">
        <v>6488750452.6006737</v>
      </c>
      <c r="AY171" s="48">
        <v>7028803365.7015085</v>
      </c>
      <c r="AZ171" s="48">
        <v>8150138757.1574097</v>
      </c>
      <c r="BA171" s="48">
        <v>9990370016.3077087</v>
      </c>
      <c r="BB171" s="48">
        <v>9128843109.1558762</v>
      </c>
      <c r="BC171" s="48">
        <v>10003670690.349657</v>
      </c>
      <c r="BD171" s="48">
        <v>11518413429.968351</v>
      </c>
      <c r="BE171" s="48">
        <v>11668696526.21229</v>
      </c>
      <c r="BF171" s="48">
        <v>12129658758.325438</v>
      </c>
      <c r="BG171" s="48">
        <v>12803438964.943825</v>
      </c>
      <c r="BH171" s="48">
        <v>11692287066.381035</v>
      </c>
      <c r="BI171" s="48">
        <v>12232469391.757267</v>
      </c>
      <c r="BJ171" s="48">
        <v>13259348213.989962</v>
      </c>
      <c r="BK171" s="48">
        <v>14181930162.416071</v>
      </c>
      <c r="BL171" s="48">
        <v>14046337854.8466</v>
      </c>
      <c r="BM171" s="53">
        <f t="shared" si="6"/>
        <v>10914065306.242344</v>
      </c>
      <c r="BO171" s="53">
        <v>10914065306.242344</v>
      </c>
      <c r="BP171" s="62">
        <f t="shared" si="7"/>
        <v>10914.065306242344</v>
      </c>
      <c r="BQ171" s="48" t="str">
        <f>VLOOKUP(B171,Classif!C:E,3,0)</f>
        <v>UMC</v>
      </c>
      <c r="BR171" s="48" t="str">
        <f t="shared" si="8"/>
        <v>Mauritius</v>
      </c>
    </row>
    <row r="172" spans="1:70" x14ac:dyDescent="0.25">
      <c r="A172" s="48" t="s">
        <v>80</v>
      </c>
      <c r="B172" s="48" t="s">
        <v>402</v>
      </c>
      <c r="C172" s="48" t="s">
        <v>737</v>
      </c>
      <c r="D172" s="48" t="s">
        <v>736</v>
      </c>
      <c r="E172" s="48">
        <v>162956740.8651827</v>
      </c>
      <c r="F172" s="48">
        <v>174576508.4698306</v>
      </c>
      <c r="G172" s="48">
        <v>183116337.67324653</v>
      </c>
      <c r="H172" s="48">
        <v>190816183.67632645</v>
      </c>
      <c r="I172" s="48">
        <v>194736105.27789444</v>
      </c>
      <c r="J172" s="48">
        <v>229455410.89178213</v>
      </c>
      <c r="K172" s="48">
        <v>260394792.10415789</v>
      </c>
      <c r="L172" s="48">
        <v>269814968.24081749</v>
      </c>
      <c r="M172" s="48">
        <v>245169806.79227167</v>
      </c>
      <c r="N172" s="48">
        <v>265810632.42529699</v>
      </c>
      <c r="O172" s="48">
        <v>290531621.26485056</v>
      </c>
      <c r="P172" s="48">
        <v>365386929.83511853</v>
      </c>
      <c r="Q172" s="48">
        <v>406062874.25149703</v>
      </c>
      <c r="R172" s="48">
        <v>444281703.89356768</v>
      </c>
      <c r="S172" s="48">
        <v>548621017.59391344</v>
      </c>
      <c r="T172" s="48">
        <v>613220652.92891884</v>
      </c>
      <c r="U172" s="48">
        <v>670317634.17305589</v>
      </c>
      <c r="V172" s="48">
        <v>806290840.62465382</v>
      </c>
      <c r="W172" s="48">
        <v>949034016.83062696</v>
      </c>
      <c r="X172" s="48">
        <v>1058269065.9811482</v>
      </c>
      <c r="Y172" s="48">
        <v>1237655461.1501045</v>
      </c>
      <c r="Z172" s="48">
        <v>1237685691.9468334</v>
      </c>
      <c r="AA172" s="48">
        <v>1180104216.011369</v>
      </c>
      <c r="AB172" s="48">
        <v>1223186840.3132448</v>
      </c>
      <c r="AC172" s="48">
        <v>1208008985.4252157</v>
      </c>
      <c r="AD172" s="48">
        <v>1131347798.2665348</v>
      </c>
      <c r="AE172" s="48">
        <v>1183654827.7900167</v>
      </c>
      <c r="AF172" s="48">
        <v>1183094127.7674651</v>
      </c>
      <c r="AG172" s="48">
        <v>1379924257.2131338</v>
      </c>
      <c r="AH172" s="48">
        <v>1590215582.5330675</v>
      </c>
      <c r="AI172" s="48">
        <v>1880771556.3047383</v>
      </c>
      <c r="AJ172" s="48">
        <v>2203545856.6689258</v>
      </c>
      <c r="AK172" s="48">
        <v>1799517081.5641217</v>
      </c>
      <c r="AL172" s="48">
        <v>2070636935.5864449</v>
      </c>
      <c r="AM172" s="48">
        <v>1181802596.0349801</v>
      </c>
      <c r="AN172" s="48">
        <v>1397457932.3069675</v>
      </c>
      <c r="AO172" s="48">
        <v>2281034131.3649278</v>
      </c>
      <c r="AP172" s="48">
        <v>2663234933.8976665</v>
      </c>
      <c r="AQ172" s="48">
        <v>1750584265.2875352</v>
      </c>
      <c r="AR172" s="48">
        <v>1775921718.1053393</v>
      </c>
      <c r="AS172" s="48">
        <v>1743506531.3265195</v>
      </c>
      <c r="AT172" s="48">
        <v>1716502862.2954044</v>
      </c>
      <c r="AU172" s="48">
        <v>3495748397.6302533</v>
      </c>
      <c r="AV172" s="48">
        <v>3208837077.2506866</v>
      </c>
      <c r="AW172" s="48">
        <v>3476094498.8751664</v>
      </c>
      <c r="AX172" s="48">
        <v>3655909664.1423011</v>
      </c>
      <c r="AY172" s="48">
        <v>3998020176.6736393</v>
      </c>
      <c r="AZ172" s="48">
        <v>4432937045.7989683</v>
      </c>
      <c r="BA172" s="48">
        <v>5321012192.3361855</v>
      </c>
      <c r="BB172" s="48">
        <v>6191127665.1963034</v>
      </c>
      <c r="BC172" s="48">
        <v>6959655570.8909817</v>
      </c>
      <c r="BD172" s="48">
        <v>8004000737.3071671</v>
      </c>
      <c r="BE172" s="48">
        <v>6028487928.8335085</v>
      </c>
      <c r="BF172" s="48">
        <v>5518880768.5795536</v>
      </c>
      <c r="BG172" s="48">
        <v>6047813437.3180437</v>
      </c>
      <c r="BH172" s="48">
        <v>6373212640.8460436</v>
      </c>
      <c r="BI172" s="48">
        <v>5433040159.8874664</v>
      </c>
      <c r="BJ172" s="48">
        <v>8787570920.4440804</v>
      </c>
      <c r="BK172" s="48">
        <v>9712994564.9159641</v>
      </c>
      <c r="BL172" s="48">
        <v>10862613621.905966</v>
      </c>
      <c r="BM172" s="53">
        <f t="shared" si="6"/>
        <v>11961848552.59767</v>
      </c>
      <c r="BO172" s="53">
        <v>11961848552.59767</v>
      </c>
      <c r="BP172" s="62">
        <f t="shared" si="7"/>
        <v>11961.84855259767</v>
      </c>
      <c r="BQ172" s="48" t="str">
        <f>VLOOKUP(B172,Classif!C:E,3,0)</f>
        <v>LIC</v>
      </c>
      <c r="BR172" s="48" t="str">
        <f t="shared" si="8"/>
        <v>Malawi</v>
      </c>
    </row>
    <row r="173" spans="1:70" x14ac:dyDescent="0.25">
      <c r="A173" s="48" t="s">
        <v>183</v>
      </c>
      <c r="B173" s="48" t="s">
        <v>401</v>
      </c>
      <c r="C173" s="48" t="s">
        <v>737</v>
      </c>
      <c r="D173" s="48" t="s">
        <v>736</v>
      </c>
      <c r="E173" s="48">
        <v>1916241996.6026394</v>
      </c>
      <c r="F173" s="48">
        <v>1901868548.2817197</v>
      </c>
      <c r="G173" s="48">
        <v>2001502678.6880963</v>
      </c>
      <c r="H173" s="48">
        <v>2510126747.6806483</v>
      </c>
      <c r="I173" s="48">
        <v>2674441395.5311642</v>
      </c>
      <c r="J173" s="48">
        <v>2956356984.1892071</v>
      </c>
      <c r="K173" s="48">
        <v>3143538481.6411867</v>
      </c>
      <c r="L173" s="48">
        <v>3188945511.5640926</v>
      </c>
      <c r="M173" s="48">
        <v>3330393309.8131452</v>
      </c>
      <c r="N173" s="48">
        <v>3664575983.2745328</v>
      </c>
      <c r="O173" s="48">
        <v>3864170913.3673072</v>
      </c>
      <c r="P173" s="48">
        <v>4244340333.5189857</v>
      </c>
      <c r="Q173" s="48">
        <v>5043268548.7303162</v>
      </c>
      <c r="R173" s="48">
        <v>7662996766.6680317</v>
      </c>
      <c r="S173" s="48">
        <v>9496074114.0791836</v>
      </c>
      <c r="T173" s="48">
        <v>9298800799.4670219</v>
      </c>
      <c r="U173" s="48">
        <v>11050125904.941769</v>
      </c>
      <c r="V173" s="48">
        <v>13139397879.169544</v>
      </c>
      <c r="W173" s="48">
        <v>16358376511.226254</v>
      </c>
      <c r="X173" s="48">
        <v>21213672089.197586</v>
      </c>
      <c r="Y173" s="48">
        <v>24488033442.050625</v>
      </c>
      <c r="Z173" s="48">
        <v>25004557093.876133</v>
      </c>
      <c r="AA173" s="48">
        <v>26804401815.534813</v>
      </c>
      <c r="AB173" s="48">
        <v>30346788437.513462</v>
      </c>
      <c r="AC173" s="48">
        <v>33943505717.699268</v>
      </c>
      <c r="AD173" s="48">
        <v>31200161095.449051</v>
      </c>
      <c r="AE173" s="48">
        <v>27734562640.427677</v>
      </c>
      <c r="AF173" s="48">
        <v>32181695507.22337</v>
      </c>
      <c r="AG173" s="48">
        <v>35271880250.496414</v>
      </c>
      <c r="AH173" s="48">
        <v>38848567631.423508</v>
      </c>
      <c r="AI173" s="48">
        <v>44024178343.007141</v>
      </c>
      <c r="AJ173" s="48">
        <v>49143148094.268257</v>
      </c>
      <c r="AK173" s="48">
        <v>59167550162.955986</v>
      </c>
      <c r="AL173" s="48">
        <v>66894837030.418396</v>
      </c>
      <c r="AM173" s="48">
        <v>74478356957.780823</v>
      </c>
      <c r="AN173" s="48">
        <v>88705342902.711319</v>
      </c>
      <c r="AO173" s="48">
        <v>100855393910.48573</v>
      </c>
      <c r="AP173" s="48">
        <v>100005323301.8667</v>
      </c>
      <c r="AQ173" s="48">
        <v>72167498980.839798</v>
      </c>
      <c r="AR173" s="48">
        <v>79148421052.631577</v>
      </c>
      <c r="AS173" s="48">
        <v>93789736842.10527</v>
      </c>
      <c r="AT173" s="48">
        <v>92783947368.421051</v>
      </c>
      <c r="AU173" s="48">
        <v>100845526315.78947</v>
      </c>
      <c r="AV173" s="48">
        <v>110202368421.05264</v>
      </c>
      <c r="AW173" s="48">
        <v>124749473684.21053</v>
      </c>
      <c r="AX173" s="48">
        <v>143534102611.49692</v>
      </c>
      <c r="AY173" s="48">
        <v>162691238209.47604</v>
      </c>
      <c r="AZ173" s="48">
        <v>193547824063.29996</v>
      </c>
      <c r="BA173" s="48">
        <v>230813897715.6904</v>
      </c>
      <c r="BB173" s="48">
        <v>202257625195.06311</v>
      </c>
      <c r="BC173" s="48">
        <v>255016609232.87076</v>
      </c>
      <c r="BD173" s="48">
        <v>297951960784.31372</v>
      </c>
      <c r="BE173" s="48">
        <v>314443149443.14941</v>
      </c>
      <c r="BF173" s="48">
        <v>323277158906.97894</v>
      </c>
      <c r="BG173" s="48">
        <v>338061963396.37628</v>
      </c>
      <c r="BH173" s="48">
        <v>301354803994.36694</v>
      </c>
      <c r="BI173" s="48">
        <v>301255380276.25775</v>
      </c>
      <c r="BJ173" s="48">
        <v>319112136545.43762</v>
      </c>
      <c r="BK173" s="48">
        <v>358715057123.7392</v>
      </c>
      <c r="BL173" s="48">
        <v>364681367531.68378</v>
      </c>
      <c r="BM173" s="53">
        <f t="shared" si="6"/>
        <v>336664444247.04199</v>
      </c>
      <c r="BO173" s="53">
        <v>336664444247.04199</v>
      </c>
      <c r="BP173" s="62">
        <f t="shared" si="7"/>
        <v>336664.444247042</v>
      </c>
      <c r="BQ173" s="48" t="str">
        <f>VLOOKUP(B173,Classif!C:E,3,0)</f>
        <v>UMC</v>
      </c>
      <c r="BR173" s="48" t="str">
        <f t="shared" si="8"/>
        <v>Malaysia</v>
      </c>
    </row>
    <row r="174" spans="1:70" x14ac:dyDescent="0.25">
      <c r="A174" s="48" t="s">
        <v>665</v>
      </c>
      <c r="B174" s="48" t="s">
        <v>664</v>
      </c>
      <c r="C174" s="48" t="s">
        <v>737</v>
      </c>
      <c r="D174" s="48" t="s">
        <v>736</v>
      </c>
      <c r="E174" s="48">
        <v>583846188346.72363</v>
      </c>
      <c r="F174" s="48">
        <v>604324202050.64417</v>
      </c>
      <c r="G174" s="48">
        <v>647421597617.88281</v>
      </c>
      <c r="H174" s="48">
        <v>683726355213.51575</v>
      </c>
      <c r="I174" s="48">
        <v>735285089547.33704</v>
      </c>
      <c r="J174" s="48">
        <v>798329518629.68005</v>
      </c>
      <c r="K174" s="48">
        <v>876222557410.43738</v>
      </c>
      <c r="L174" s="48">
        <v>927523758485.75293</v>
      </c>
      <c r="M174" s="48">
        <v>1014479810519.8955</v>
      </c>
      <c r="N174" s="48">
        <v>1099213311661.6902</v>
      </c>
      <c r="O174" s="48">
        <v>1161385395320.1262</v>
      </c>
      <c r="P174" s="48">
        <v>1264333061774.6089</v>
      </c>
      <c r="Q174" s="48">
        <v>1392428220486.918</v>
      </c>
      <c r="R174" s="48">
        <v>1556967358814.1187</v>
      </c>
      <c r="S174" s="48">
        <v>1705964297341.5132</v>
      </c>
      <c r="T174" s="48">
        <v>1859083029689.343</v>
      </c>
      <c r="U174" s="48">
        <v>2080373864908.7219</v>
      </c>
      <c r="V174" s="48">
        <v>2293885157028.6787</v>
      </c>
      <c r="W174" s="48">
        <v>2570707667537.4771</v>
      </c>
      <c r="X174" s="48">
        <v>2870923302612.2588</v>
      </c>
      <c r="Y174" s="48">
        <v>3131774126516.0669</v>
      </c>
      <c r="Z174" s="48">
        <v>3513995963656.9897</v>
      </c>
      <c r="AA174" s="48">
        <v>3658081025119.1362</v>
      </c>
      <c r="AB174" s="48">
        <v>3975475111781.8892</v>
      </c>
      <c r="AC174" s="48">
        <v>4393971258071.6211</v>
      </c>
      <c r="AD174" s="48">
        <v>4704774999482.751</v>
      </c>
      <c r="AE174" s="48">
        <v>4958242427343.9824</v>
      </c>
      <c r="AF174" s="48">
        <v>5287828242049.4482</v>
      </c>
      <c r="AG174" s="48">
        <v>5745207451214.2539</v>
      </c>
      <c r="AH174" s="48">
        <v>6208137243275.2432</v>
      </c>
      <c r="AI174" s="48">
        <v>6558665950908.4678</v>
      </c>
      <c r="AJ174" s="48">
        <v>6770092083643.1885</v>
      </c>
      <c r="AK174" s="48">
        <v>7114394589252.918</v>
      </c>
      <c r="AL174" s="48">
        <v>7437550121856.4395</v>
      </c>
      <c r="AM174" s="48">
        <v>7867242439537.6113</v>
      </c>
      <c r="AN174" s="48">
        <v>8245811373433.4043</v>
      </c>
      <c r="AO174" s="48">
        <v>8704363777972.1338</v>
      </c>
      <c r="AP174" s="48">
        <v>9235474283855.5566</v>
      </c>
      <c r="AQ174" s="48">
        <v>9699948950000.002</v>
      </c>
      <c r="AR174" s="48">
        <v>10312400831271.119</v>
      </c>
      <c r="AS174" s="48">
        <v>11000599098931.59</v>
      </c>
      <c r="AT174" s="48">
        <v>11324483674355.373</v>
      </c>
      <c r="AU174" s="48">
        <v>11701005616098.008</v>
      </c>
      <c r="AV174" s="48">
        <v>12357971049634.789</v>
      </c>
      <c r="AW174" s="48">
        <v>13244904088278.248</v>
      </c>
      <c r="AX174" s="48">
        <v>14214616964778.678</v>
      </c>
      <c r="AY174" s="48">
        <v>15140020223590.975</v>
      </c>
      <c r="AZ174" s="48">
        <v>15927446063783.262</v>
      </c>
      <c r="BA174" s="48">
        <v>16272813774721.65</v>
      </c>
      <c r="BB174" s="48">
        <v>15830214167157.291</v>
      </c>
      <c r="BC174" s="48">
        <v>16616030620486.258</v>
      </c>
      <c r="BD174" s="48">
        <v>17342220425174.518</v>
      </c>
      <c r="BE174" s="48">
        <v>18031752018521.594</v>
      </c>
      <c r="BF174" s="48">
        <v>18637912373834.984</v>
      </c>
      <c r="BG174" s="48">
        <v>19339327561439.941</v>
      </c>
      <c r="BH174" s="48">
        <v>19801463926217.141</v>
      </c>
      <c r="BI174" s="48">
        <v>20279970339907.426</v>
      </c>
      <c r="BJ174" s="48">
        <v>21199387143244.098</v>
      </c>
      <c r="BK174" s="48">
        <v>22340938595869.637</v>
      </c>
      <c r="BL174" s="48">
        <v>23182285203905.984</v>
      </c>
      <c r="BM174" s="53">
        <f t="shared" si="6"/>
        <v>22587300006483.914</v>
      </c>
      <c r="BO174" s="53">
        <v>22587300006483.914</v>
      </c>
      <c r="BP174" s="62">
        <f t="shared" si="7"/>
        <v>22587300.006483912</v>
      </c>
      <c r="BQ174" s="48" t="e">
        <f>VLOOKUP(B174,Classif!C:E,3,0)</f>
        <v>#N/A</v>
      </c>
      <c r="BR174" s="48" t="str">
        <f t="shared" si="8"/>
        <v>North America</v>
      </c>
    </row>
    <row r="175" spans="1:70" x14ac:dyDescent="0.25">
      <c r="A175" s="48" t="s">
        <v>107</v>
      </c>
      <c r="B175" s="48" t="s">
        <v>400</v>
      </c>
      <c r="C175" s="48" t="s">
        <v>737</v>
      </c>
      <c r="D175" s="48" t="s">
        <v>736</v>
      </c>
      <c r="Y175" s="48">
        <v>2422096074.584579</v>
      </c>
      <c r="Z175" s="48">
        <v>2249854740.0018458</v>
      </c>
      <c r="AA175" s="48">
        <v>2118741468.8432305</v>
      </c>
      <c r="AB175" s="48">
        <v>2297400687.5745716</v>
      </c>
      <c r="AC175" s="48">
        <v>1951229617.5838611</v>
      </c>
      <c r="AD175" s="48">
        <v>1608219310.3152151</v>
      </c>
      <c r="AE175" s="48">
        <v>1809073861.7512865</v>
      </c>
      <c r="AF175" s="48">
        <v>2300105497.1257219</v>
      </c>
      <c r="AG175" s="48">
        <v>2495059627.4407434</v>
      </c>
      <c r="AH175" s="48">
        <v>2535113565.4883175</v>
      </c>
      <c r="AI175" s="48">
        <v>2789944497.9582653</v>
      </c>
      <c r="AJ175" s="48">
        <v>2996885574.1880016</v>
      </c>
      <c r="AK175" s="48">
        <v>3429538518.4644465</v>
      </c>
      <c r="AL175" s="48">
        <v>3251230620.7462125</v>
      </c>
      <c r="AM175" s="48">
        <v>3666501464.2545338</v>
      </c>
      <c r="AN175" s="48">
        <v>3978497747.2784042</v>
      </c>
      <c r="AO175" s="48">
        <v>3989208670.5156426</v>
      </c>
      <c r="AP175" s="48">
        <v>4154955685.1040368</v>
      </c>
      <c r="AQ175" s="48">
        <v>3873098651.9634604</v>
      </c>
      <c r="AR175" s="48">
        <v>3868541598.6692696</v>
      </c>
      <c r="AS175" s="48">
        <v>3922247984.6370497</v>
      </c>
      <c r="AT175" s="48">
        <v>3557333363.1974287</v>
      </c>
      <c r="AU175" s="48">
        <v>3349184762.1642776</v>
      </c>
      <c r="AV175" s="48">
        <v>4926471288.0915565</v>
      </c>
      <c r="AW175" s="48">
        <v>6609198826.3800325</v>
      </c>
      <c r="AX175" s="48">
        <v>7248394161.4059048</v>
      </c>
      <c r="AY175" s="48">
        <v>8001779553.2315617</v>
      </c>
      <c r="AZ175" s="48">
        <v>8839526448.0272884</v>
      </c>
      <c r="BA175" s="48">
        <v>8607475302.8322544</v>
      </c>
      <c r="BB175" s="48">
        <v>8938868166.3368378</v>
      </c>
      <c r="BC175" s="48">
        <v>11431334446.807592</v>
      </c>
      <c r="BD175" s="48">
        <v>12523402326.917452</v>
      </c>
      <c r="BE175" s="48">
        <v>13042007432.359835</v>
      </c>
      <c r="BF175" s="48">
        <v>12043276401.416088</v>
      </c>
      <c r="BG175" s="48">
        <v>12435416063.468906</v>
      </c>
      <c r="BH175" s="48">
        <v>11335179560.986965</v>
      </c>
      <c r="BI175" s="48">
        <v>10721994676.242929</v>
      </c>
      <c r="BJ175" s="48">
        <v>12895153157.346334</v>
      </c>
      <c r="BK175" s="48">
        <v>13681065175.486061</v>
      </c>
      <c r="BL175" s="48">
        <v>12565772084.744125</v>
      </c>
      <c r="BM175" s="53">
        <f t="shared" si="6"/>
        <v>10699926682.651327</v>
      </c>
      <c r="BO175" s="53">
        <v>10699926682.651327</v>
      </c>
      <c r="BP175" s="62">
        <f t="shared" si="7"/>
        <v>10699.926682651327</v>
      </c>
      <c r="BQ175" s="48" t="str">
        <f>VLOOKUP(B175,Classif!C:E,3,0)</f>
        <v>UMC</v>
      </c>
      <c r="BR175" s="48" t="str">
        <f t="shared" si="8"/>
        <v>Namibia</v>
      </c>
    </row>
    <row r="176" spans="1:70" x14ac:dyDescent="0.25">
      <c r="A176" s="48" t="s">
        <v>235</v>
      </c>
      <c r="B176" s="48" t="s">
        <v>399</v>
      </c>
      <c r="C176" s="48" t="s">
        <v>737</v>
      </c>
      <c r="D176" s="48" t="s">
        <v>736</v>
      </c>
      <c r="J176" s="48">
        <v>159594493.54880807</v>
      </c>
      <c r="K176" s="48">
        <v>164206537.56167462</v>
      </c>
      <c r="L176" s="48">
        <v>180036768.87300986</v>
      </c>
      <c r="M176" s="48">
        <v>215507164.03425771</v>
      </c>
      <c r="N176" s="48">
        <v>263108834.53668395</v>
      </c>
      <c r="O176" s="48">
        <v>358815681.90321463</v>
      </c>
      <c r="P176" s="48">
        <v>413634335.27009726</v>
      </c>
      <c r="Q176" s="48">
        <v>505892512.86192739</v>
      </c>
      <c r="R176" s="48">
        <v>542294864.81242955</v>
      </c>
      <c r="S176" s="48">
        <v>637400199.11048937</v>
      </c>
      <c r="T176" s="48">
        <v>816647865.8314296</v>
      </c>
      <c r="U176" s="48">
        <v>798310509.64743352</v>
      </c>
      <c r="V176" s="48">
        <v>837616756.53373659</v>
      </c>
      <c r="W176" s="48">
        <v>846007597.7203958</v>
      </c>
      <c r="X176" s="48">
        <v>1047225130.2433331</v>
      </c>
      <c r="Y176" s="48">
        <v>1182457142.6064794</v>
      </c>
      <c r="Z176" s="48">
        <v>972563810.23032522</v>
      </c>
      <c r="AA176" s="48">
        <v>904619629.79726827</v>
      </c>
      <c r="AB176" s="48">
        <v>823832940.45051134</v>
      </c>
      <c r="AC176" s="48">
        <v>796018978.47129989</v>
      </c>
      <c r="AD176" s="48">
        <v>854823821.72317684</v>
      </c>
      <c r="AE176" s="48">
        <v>1201262517.8764403</v>
      </c>
      <c r="AF176" s="48">
        <v>1488113532.2858417</v>
      </c>
      <c r="AG176" s="48">
        <v>2072735787.3177876</v>
      </c>
      <c r="AH176" s="48">
        <v>2185072798.331841</v>
      </c>
      <c r="AI176" s="48">
        <v>2529310103.8360834</v>
      </c>
      <c r="AJ176" s="48">
        <v>2653781596.4600844</v>
      </c>
      <c r="AK176" s="48">
        <v>2923764926.3971753</v>
      </c>
      <c r="AL176" s="48">
        <v>3070161471.0445051</v>
      </c>
      <c r="AM176" s="48">
        <v>3038727617.0390053</v>
      </c>
      <c r="AN176" s="48">
        <v>3628440274.6700048</v>
      </c>
      <c r="AO176" s="48">
        <v>3606968433.9268174</v>
      </c>
      <c r="AP176" s="48">
        <v>3291489840.5714126</v>
      </c>
      <c r="AQ176" s="48">
        <v>3158806480.2610722</v>
      </c>
      <c r="AR176" s="48">
        <v>3056999988.0914588</v>
      </c>
      <c r="AS176" s="48">
        <v>2682347064.3641982</v>
      </c>
      <c r="BM176" s="53">
        <f t="shared" si="6"/>
        <v>0</v>
      </c>
      <c r="BO176" s="53"/>
      <c r="BP176" s="62">
        <f t="shared" si="7"/>
        <v>0</v>
      </c>
      <c r="BQ176" s="48" t="str">
        <f>VLOOKUP(B176,Classif!C:E,3,0)</f>
        <v>HIC</v>
      </c>
      <c r="BR176" s="48" t="str">
        <f t="shared" si="8"/>
        <v>New Caledonia</v>
      </c>
    </row>
    <row r="177" spans="1:70" x14ac:dyDescent="0.25">
      <c r="A177" s="48" t="s">
        <v>121</v>
      </c>
      <c r="B177" s="48" t="s">
        <v>398</v>
      </c>
      <c r="C177" s="48" t="s">
        <v>737</v>
      </c>
      <c r="D177" s="48" t="s">
        <v>736</v>
      </c>
      <c r="E177" s="48">
        <v>449526872.56548613</v>
      </c>
      <c r="F177" s="48">
        <v>485785234.94037557</v>
      </c>
      <c r="G177" s="48">
        <v>531736492.90917778</v>
      </c>
      <c r="H177" s="48">
        <v>586294761.49351633</v>
      </c>
      <c r="I177" s="48">
        <v>582816358.34715497</v>
      </c>
      <c r="J177" s="48">
        <v>673383604.23878312</v>
      </c>
      <c r="K177" s="48">
        <v>702296184.36134386</v>
      </c>
      <c r="L177" s="48">
        <v>665586975.08830249</v>
      </c>
      <c r="M177" s="48">
        <v>641214210.66896856</v>
      </c>
      <c r="N177" s="48">
        <v>625867922.67751348</v>
      </c>
      <c r="O177" s="48">
        <v>649916708.24241841</v>
      </c>
      <c r="P177" s="48">
        <v>693573595.32097483</v>
      </c>
      <c r="Q177" s="48">
        <v>742779740.39351249</v>
      </c>
      <c r="R177" s="48">
        <v>946385033.01191807</v>
      </c>
      <c r="S177" s="48">
        <v>1026136974.4753634</v>
      </c>
      <c r="T177" s="48">
        <v>1048690933.2102733</v>
      </c>
      <c r="U177" s="48">
        <v>1064517574.5604215</v>
      </c>
      <c r="V177" s="48">
        <v>1291457973.1251707</v>
      </c>
      <c r="W177" s="48">
        <v>1774365275.1822577</v>
      </c>
      <c r="X177" s="48">
        <v>2109278101.9887025</v>
      </c>
      <c r="Y177" s="48">
        <v>2508524186.4335222</v>
      </c>
      <c r="Z177" s="48">
        <v>2170893038.9005322</v>
      </c>
      <c r="AA177" s="48">
        <v>2017611927.4037049</v>
      </c>
      <c r="AB177" s="48">
        <v>1803099731.5425675</v>
      </c>
      <c r="AC177" s="48">
        <v>1461243212.4281421</v>
      </c>
      <c r="AD177" s="48">
        <v>1440581533.7563968</v>
      </c>
      <c r="AE177" s="48">
        <v>1904097020.2933302</v>
      </c>
      <c r="AF177" s="48">
        <v>2233005822.5853357</v>
      </c>
      <c r="AG177" s="48">
        <v>2280356338.2286682</v>
      </c>
      <c r="AH177" s="48">
        <v>2179567107.5015917</v>
      </c>
      <c r="AI177" s="48">
        <v>3512356353.0797963</v>
      </c>
      <c r="AJ177" s="48">
        <v>3285796979.7973747</v>
      </c>
      <c r="AK177" s="48">
        <v>3386232592.0183396</v>
      </c>
      <c r="AL177" s="48">
        <v>3052673622.858386</v>
      </c>
      <c r="AM177" s="48">
        <v>1938058161.2511566</v>
      </c>
      <c r="AN177" s="48">
        <v>2302537682.1802897</v>
      </c>
      <c r="AO177" s="48">
        <v>2405687081.127955</v>
      </c>
      <c r="AP177" s="48">
        <v>2290318800.3345728</v>
      </c>
      <c r="AQ177" s="48">
        <v>2643363406.9766374</v>
      </c>
      <c r="AR177" s="48">
        <v>2537790022.7353487</v>
      </c>
      <c r="AS177" s="48">
        <v>2241753120.2126703</v>
      </c>
      <c r="AT177" s="48">
        <v>2448714680.5622139</v>
      </c>
      <c r="AU177" s="48">
        <v>2782192986.9577227</v>
      </c>
      <c r="AV177" s="48">
        <v>3394084884.6709785</v>
      </c>
      <c r="AW177" s="48">
        <v>3760443965.7297597</v>
      </c>
      <c r="AX177" s="48">
        <v>4383315656.9909554</v>
      </c>
      <c r="AY177" s="48">
        <v>4756361479.9887295</v>
      </c>
      <c r="AZ177" s="48">
        <v>5731485267.3349161</v>
      </c>
      <c r="BA177" s="48">
        <v>7297600896.8609867</v>
      </c>
      <c r="BB177" s="48">
        <v>7352131669.2941046</v>
      </c>
      <c r="BC177" s="48">
        <v>7851191899.3407965</v>
      </c>
      <c r="BD177" s="48">
        <v>8772951261.8180714</v>
      </c>
      <c r="BE177" s="48">
        <v>9426913349.2231903</v>
      </c>
      <c r="BF177" s="48">
        <v>10224897934.721954</v>
      </c>
      <c r="BG177" s="48">
        <v>10862944203.559116</v>
      </c>
      <c r="BH177" s="48">
        <v>9685577941.0319519</v>
      </c>
      <c r="BI177" s="48">
        <v>10355006770.101397</v>
      </c>
      <c r="BJ177" s="48">
        <v>11189541083.39747</v>
      </c>
      <c r="BK177" s="48">
        <v>12846952856.845798</v>
      </c>
      <c r="BL177" s="48">
        <v>12911689659.350994</v>
      </c>
      <c r="BM177" s="53">
        <f t="shared" si="6"/>
        <v>13678234008.471367</v>
      </c>
      <c r="BO177" s="53">
        <v>13678234008.471367</v>
      </c>
      <c r="BP177" s="62">
        <f t="shared" si="7"/>
        <v>13678.234008471367</v>
      </c>
      <c r="BQ177" s="48" t="str">
        <f>VLOOKUP(B177,Classif!C:E,3,0)</f>
        <v>LIC</v>
      </c>
      <c r="BR177" s="48" t="str">
        <f t="shared" si="8"/>
        <v>Niger</v>
      </c>
    </row>
    <row r="178" spans="1:70" x14ac:dyDescent="0.25">
      <c r="A178" s="48" t="s">
        <v>122</v>
      </c>
      <c r="B178" s="48" t="s">
        <v>397</v>
      </c>
      <c r="C178" s="48" t="s">
        <v>737</v>
      </c>
      <c r="D178" s="48" t="s">
        <v>736</v>
      </c>
      <c r="E178" s="48">
        <v>4196092258.1548367</v>
      </c>
      <c r="F178" s="48">
        <v>4467200335.9932795</v>
      </c>
      <c r="G178" s="48">
        <v>4909302953.9409208</v>
      </c>
      <c r="H178" s="48">
        <v>5165489010.2197952</v>
      </c>
      <c r="I178" s="48">
        <v>5552822483.5503283</v>
      </c>
      <c r="J178" s="48">
        <v>5874422511.5497694</v>
      </c>
      <c r="K178" s="48">
        <v>6366792664.1467171</v>
      </c>
      <c r="L178" s="48">
        <v>5203135937.2812538</v>
      </c>
      <c r="M178" s="48">
        <v>5200895982.0803585</v>
      </c>
      <c r="N178" s="48">
        <v>6634187316.2536745</v>
      </c>
      <c r="O178" s="48">
        <v>12545849083.018339</v>
      </c>
      <c r="P178" s="48">
        <v>9181769911.504425</v>
      </c>
      <c r="Q178" s="48">
        <v>12274416017.797552</v>
      </c>
      <c r="R178" s="48">
        <v>15162871287.128712</v>
      </c>
      <c r="S178" s="48">
        <v>24846641318.124207</v>
      </c>
      <c r="T178" s="48">
        <v>27778934624.697338</v>
      </c>
      <c r="U178" s="48">
        <v>36308883248.730965</v>
      </c>
      <c r="V178" s="48">
        <v>36035407725.321884</v>
      </c>
      <c r="W178" s="48">
        <v>36527862208.713272</v>
      </c>
      <c r="X178" s="48">
        <v>47259911894.273125</v>
      </c>
      <c r="Y178" s="48">
        <v>64201788122.605362</v>
      </c>
      <c r="Z178" s="48">
        <v>164475209515.19009</v>
      </c>
      <c r="AA178" s="48">
        <v>142769363313.37549</v>
      </c>
      <c r="AB178" s="48">
        <v>97094911790.694809</v>
      </c>
      <c r="AC178" s="48">
        <v>73484359521.09967</v>
      </c>
      <c r="AD178" s="48">
        <v>73745821156.299561</v>
      </c>
      <c r="AE178" s="48">
        <v>54805852581.151581</v>
      </c>
      <c r="AF178" s="48">
        <v>52676041930.579117</v>
      </c>
      <c r="AG178" s="48">
        <v>49648470439.796288</v>
      </c>
      <c r="AH178" s="48">
        <v>44003061108.335693</v>
      </c>
      <c r="AI178" s="48">
        <v>54035795388.091545</v>
      </c>
      <c r="AJ178" s="48">
        <v>49118433047.531837</v>
      </c>
      <c r="AK178" s="48">
        <v>47794925814.755806</v>
      </c>
      <c r="AL178" s="48">
        <v>27752204320.088303</v>
      </c>
      <c r="AM178" s="48">
        <v>33833042987.758224</v>
      </c>
      <c r="AN178" s="48">
        <v>44062465800.170555</v>
      </c>
      <c r="AO178" s="48">
        <v>51075815092.5</v>
      </c>
      <c r="AP178" s="48">
        <v>54457835193.492729</v>
      </c>
      <c r="AQ178" s="48">
        <v>54604050168.181816</v>
      </c>
      <c r="AR178" s="48">
        <v>59372613485.6576</v>
      </c>
      <c r="AS178" s="48">
        <v>69448756932.583267</v>
      </c>
      <c r="AT178" s="48">
        <v>74030364472.050583</v>
      </c>
      <c r="AU178" s="48">
        <v>95385819320.5737</v>
      </c>
      <c r="AV178" s="48">
        <v>104911947834.12164</v>
      </c>
      <c r="AW178" s="48">
        <v>136385979322.43694</v>
      </c>
      <c r="AX178" s="48">
        <v>176134087150.34091</v>
      </c>
      <c r="AY178" s="48">
        <v>236103982431.63516</v>
      </c>
      <c r="AZ178" s="48">
        <v>275625684968.61487</v>
      </c>
      <c r="BA178" s="48">
        <v>337035512676.93555</v>
      </c>
      <c r="BB178" s="48">
        <v>291880204327.4187</v>
      </c>
      <c r="BC178" s="48">
        <v>361456622215.72125</v>
      </c>
      <c r="BD178" s="48">
        <v>404993594133.58203</v>
      </c>
      <c r="BE178" s="48">
        <v>455501524575.49811</v>
      </c>
      <c r="BF178" s="48">
        <v>508692961937.49243</v>
      </c>
      <c r="BG178" s="48">
        <v>546676374567.72064</v>
      </c>
      <c r="BH178" s="48">
        <v>486803295097.88977</v>
      </c>
      <c r="BI178" s="48">
        <v>404650006428.61285</v>
      </c>
      <c r="BJ178" s="48">
        <v>375746469538.66595</v>
      </c>
      <c r="BK178" s="48">
        <v>397190484464.30768</v>
      </c>
      <c r="BL178" s="48">
        <v>448120428858.76923</v>
      </c>
      <c r="BM178" s="53">
        <f t="shared" si="6"/>
        <v>432293776262.39795</v>
      </c>
      <c r="BO178" s="53">
        <v>432293776262.39795</v>
      </c>
      <c r="BP178" s="62">
        <f t="shared" si="7"/>
        <v>432293.77626239794</v>
      </c>
      <c r="BQ178" s="48" t="str">
        <f>VLOOKUP(B178,Classif!C:E,3,0)</f>
        <v>LMC</v>
      </c>
      <c r="BR178" s="48" t="str">
        <f t="shared" si="8"/>
        <v>Nigeria</v>
      </c>
    </row>
    <row r="179" spans="1:70" x14ac:dyDescent="0.25">
      <c r="A179" s="48" t="s">
        <v>215</v>
      </c>
      <c r="B179" s="48" t="s">
        <v>396</v>
      </c>
      <c r="C179" s="48" t="s">
        <v>737</v>
      </c>
      <c r="D179" s="48" t="s">
        <v>736</v>
      </c>
      <c r="E179" s="48">
        <v>223854666.66666663</v>
      </c>
      <c r="F179" s="48">
        <v>240524723.42857143</v>
      </c>
      <c r="G179" s="48">
        <v>265291588.66666666</v>
      </c>
      <c r="H179" s="48">
        <v>292916241.14285713</v>
      </c>
      <c r="I179" s="48">
        <v>341973758.85714281</v>
      </c>
      <c r="J179" s="48">
        <v>566542872.35714281</v>
      </c>
      <c r="K179" s="48">
        <v>606671444</v>
      </c>
      <c r="L179" s="48">
        <v>657171436.71428573</v>
      </c>
      <c r="M179" s="48">
        <v>695899980.42857146</v>
      </c>
      <c r="N179" s="48">
        <v>747971449.57142866</v>
      </c>
      <c r="O179" s="48">
        <v>776585681.07142866</v>
      </c>
      <c r="P179" s="48">
        <v>826571413.42857146</v>
      </c>
      <c r="Q179" s="48">
        <v>880842890.07142866</v>
      </c>
      <c r="R179" s="48">
        <v>1093571441.5000002</v>
      </c>
      <c r="S179" s="48">
        <v>1520900045.1428571</v>
      </c>
      <c r="T179" s="48">
        <v>1590428522.6428573</v>
      </c>
      <c r="U179" s="48">
        <v>1847871371.7142859</v>
      </c>
      <c r="V179" s="48">
        <v>2239857060.5714288</v>
      </c>
      <c r="W179" s="48">
        <v>2142128603.7857146</v>
      </c>
      <c r="X179" s="48">
        <v>1527852635.6315789</v>
      </c>
      <c r="Y179" s="48">
        <v>2189347367.5263157</v>
      </c>
      <c r="Z179" s="48">
        <v>2448290109.6499996</v>
      </c>
      <c r="AA179" s="48">
        <v>2465165179.6956525</v>
      </c>
      <c r="AB179" s="48">
        <v>2743341724.083333</v>
      </c>
      <c r="AC179" s="48">
        <v>3105517091.4137931</v>
      </c>
      <c r="AD179" s="48">
        <v>2683816288.7906976</v>
      </c>
      <c r="AE179" s="48">
        <v>2885710608.8807945</v>
      </c>
      <c r="AF179" s="48">
        <v>3851213727.6785712</v>
      </c>
      <c r="AG179" s="48">
        <v>2630904261.8324676</v>
      </c>
      <c r="AH179" s="48">
        <v>1013184745.7071515</v>
      </c>
      <c r="AI179" s="48">
        <v>1009455483.8709677</v>
      </c>
      <c r="AJ179" s="48">
        <v>1488804123.7113404</v>
      </c>
      <c r="AK179" s="48">
        <v>1792800000</v>
      </c>
      <c r="AL179" s="48">
        <v>1756454248.3660131</v>
      </c>
      <c r="AM179" s="48">
        <v>3863185119.0476193</v>
      </c>
      <c r="AN179" s="48">
        <v>4140470000</v>
      </c>
      <c r="AO179" s="48">
        <v>4308351902.7860107</v>
      </c>
      <c r="AP179" s="48">
        <v>4389965590.9653788</v>
      </c>
      <c r="AQ179" s="48">
        <v>4635267224.8419495</v>
      </c>
      <c r="AR179" s="48">
        <v>4855717874.6824722</v>
      </c>
      <c r="AS179" s="48">
        <v>5107329007.0921984</v>
      </c>
      <c r="AT179" s="48">
        <v>5323146565.7031498</v>
      </c>
      <c r="AU179" s="48">
        <v>5224213017.5438595</v>
      </c>
      <c r="AV179" s="48">
        <v>5322454925.8474579</v>
      </c>
      <c r="AW179" s="48">
        <v>5795568204.6453238</v>
      </c>
      <c r="AX179" s="48">
        <v>6321335612.2223349</v>
      </c>
      <c r="AY179" s="48">
        <v>6763361732.88486</v>
      </c>
      <c r="AZ179" s="48">
        <v>7423367753.475893</v>
      </c>
      <c r="BA179" s="48">
        <v>8496998229.3941221</v>
      </c>
      <c r="BB179" s="48">
        <v>8298679908.5523243</v>
      </c>
      <c r="BC179" s="48">
        <v>8758639096.4769344</v>
      </c>
      <c r="BD179" s="48">
        <v>9774351930.7180157</v>
      </c>
      <c r="BE179" s="48">
        <v>10532049076.940718</v>
      </c>
      <c r="BF179" s="48">
        <v>10982979274.192244</v>
      </c>
      <c r="BG179" s="48">
        <v>11880434070.78112</v>
      </c>
      <c r="BH179" s="48">
        <v>12756706583.311321</v>
      </c>
      <c r="BI179" s="48">
        <v>13286083644.876141</v>
      </c>
      <c r="BJ179" s="48">
        <v>13785909906.192493</v>
      </c>
      <c r="BK179" s="48">
        <v>13025208219.768518</v>
      </c>
      <c r="BL179" s="48">
        <v>12611218627.063225</v>
      </c>
      <c r="BM179" s="53">
        <f t="shared" si="6"/>
        <v>12621476263.82778</v>
      </c>
      <c r="BO179" s="53">
        <v>12621476263.82778</v>
      </c>
      <c r="BP179" s="62">
        <f t="shared" si="7"/>
        <v>12621.476263827779</v>
      </c>
      <c r="BQ179" s="48" t="str">
        <f>VLOOKUP(B179,Classif!C:E,3,0)</f>
        <v>LMC</v>
      </c>
      <c r="BR179" s="48" t="str">
        <f t="shared" si="8"/>
        <v>Nicaragua</v>
      </c>
    </row>
    <row r="180" spans="1:70" x14ac:dyDescent="0.25">
      <c r="A180" s="48" t="s">
        <v>290</v>
      </c>
      <c r="B180" s="48" t="s">
        <v>395</v>
      </c>
      <c r="C180" s="48" t="s">
        <v>737</v>
      </c>
      <c r="D180" s="48" t="s">
        <v>736</v>
      </c>
      <c r="E180" s="48">
        <v>12276734172.082758</v>
      </c>
      <c r="F180" s="48">
        <v>13493833739.99494</v>
      </c>
      <c r="G180" s="48">
        <v>14647057370.141788</v>
      </c>
      <c r="H180" s="48">
        <v>15891241386.290953</v>
      </c>
      <c r="I180" s="48">
        <v>18699380731.346462</v>
      </c>
      <c r="J180" s="48">
        <v>21000586933.204056</v>
      </c>
      <c r="K180" s="48">
        <v>22867203317.402157</v>
      </c>
      <c r="L180" s="48">
        <v>25087562181.321754</v>
      </c>
      <c r="M180" s="48">
        <v>27817605743.250271</v>
      </c>
      <c r="N180" s="48">
        <v>34035946604.181541</v>
      </c>
      <c r="O180" s="48">
        <v>38164716625.068481</v>
      </c>
      <c r="P180" s="48">
        <v>44579122807.01754</v>
      </c>
      <c r="Q180" s="48">
        <v>54706557264.487778</v>
      </c>
      <c r="R180" s="48">
        <v>71840909664.196762</v>
      </c>
      <c r="S180" s="48">
        <v>87243413394.540543</v>
      </c>
      <c r="T180" s="48">
        <v>100249523353.0847</v>
      </c>
      <c r="U180" s="48">
        <v>109168720620.10335</v>
      </c>
      <c r="V180" s="48">
        <v>127016990212.80417</v>
      </c>
      <c r="W180" s="48">
        <v>155859695457.32327</v>
      </c>
      <c r="X180" s="48">
        <v>179669405690.43173</v>
      </c>
      <c r="Y180" s="48">
        <v>195152092662.38086</v>
      </c>
      <c r="Z180" s="48">
        <v>164134217080.27905</v>
      </c>
      <c r="AA180" s="48">
        <v>158479527935.95773</v>
      </c>
      <c r="AB180" s="48">
        <v>153445465987.18246</v>
      </c>
      <c r="AC180" s="48">
        <v>143912664148.35165</v>
      </c>
      <c r="AD180" s="48">
        <v>143845822717.62207</v>
      </c>
      <c r="AE180" s="48">
        <v>200862095700.66562</v>
      </c>
      <c r="AF180" s="48">
        <v>245046310922.54132</v>
      </c>
      <c r="AG180" s="48">
        <v>261910508417.88382</v>
      </c>
      <c r="AH180" s="48">
        <v>258336705808.99927</v>
      </c>
      <c r="AI180" s="48">
        <v>318330511920.60992</v>
      </c>
      <c r="AJ180" s="48">
        <v>327500327675.62469</v>
      </c>
      <c r="AK180" s="48">
        <v>362962872180.45111</v>
      </c>
      <c r="AL180" s="48">
        <v>353550169672.5202</v>
      </c>
      <c r="AM180" s="48">
        <v>379130260322.07288</v>
      </c>
      <c r="AN180" s="48">
        <v>452301674444.1394</v>
      </c>
      <c r="AO180" s="48">
        <v>450490196078.43134</v>
      </c>
      <c r="AP180" s="48">
        <v>416812740004.51776</v>
      </c>
      <c r="AQ180" s="48">
        <v>438008220395.46765</v>
      </c>
      <c r="AR180" s="48">
        <v>446898572341.78564</v>
      </c>
      <c r="AS180" s="48">
        <v>416442786069.65179</v>
      </c>
      <c r="AT180" s="48">
        <v>431213422818.79199</v>
      </c>
      <c r="AU180" s="48">
        <v>471613965744.40051</v>
      </c>
      <c r="AV180" s="48">
        <v>578792325056.43335</v>
      </c>
      <c r="AW180" s="48">
        <v>657171591755.64941</v>
      </c>
      <c r="AX180" s="48">
        <v>685092650167.88953</v>
      </c>
      <c r="AY180" s="48">
        <v>733340860619.74658</v>
      </c>
      <c r="AZ180" s="48">
        <v>847481522036.68213</v>
      </c>
      <c r="BA180" s="48">
        <v>947997656364.43542</v>
      </c>
      <c r="BB180" s="48">
        <v>868077243678.79968</v>
      </c>
      <c r="BC180" s="48">
        <v>846554894931.08386</v>
      </c>
      <c r="BD180" s="48">
        <v>904085980796.0177</v>
      </c>
      <c r="BE180" s="48">
        <v>838971306990.90637</v>
      </c>
      <c r="BF180" s="48">
        <v>876923518850.40479</v>
      </c>
      <c r="BG180" s="48">
        <v>890981311077.6582</v>
      </c>
      <c r="BH180" s="48">
        <v>765264949780.99866</v>
      </c>
      <c r="BI180" s="48">
        <v>783528181704.56665</v>
      </c>
      <c r="BJ180" s="48">
        <v>831809944960.87866</v>
      </c>
      <c r="BK180" s="48">
        <v>913597086062.59949</v>
      </c>
      <c r="BL180" s="48">
        <v>907050863145.09656</v>
      </c>
      <c r="BM180" s="53">
        <f t="shared" si="6"/>
        <v>912242335119.0686</v>
      </c>
      <c r="BO180" s="53">
        <v>912242335119.0686</v>
      </c>
      <c r="BP180" s="62">
        <f t="shared" si="7"/>
        <v>912242.33511906862</v>
      </c>
      <c r="BQ180" s="48" t="str">
        <f>VLOOKUP(B180,Classif!C:E,3,0)</f>
        <v>HIC</v>
      </c>
      <c r="BR180" s="48" t="str">
        <f t="shared" si="8"/>
        <v>Netherlands</v>
      </c>
    </row>
    <row r="181" spans="1:70" x14ac:dyDescent="0.25">
      <c r="A181" s="48" t="s">
        <v>268</v>
      </c>
      <c r="B181" s="48" t="s">
        <v>394</v>
      </c>
      <c r="C181" s="48" t="s">
        <v>737</v>
      </c>
      <c r="D181" s="48" t="s">
        <v>736</v>
      </c>
      <c r="E181" s="48">
        <v>5163271598.1570234</v>
      </c>
      <c r="F181" s="48">
        <v>5632460936.5457554</v>
      </c>
      <c r="G181" s="48">
        <v>6066976682.6736364</v>
      </c>
      <c r="H181" s="48">
        <v>6510239502.7648907</v>
      </c>
      <c r="I181" s="48">
        <v>7159202706.4802685</v>
      </c>
      <c r="J181" s="48">
        <v>8058681060.1590014</v>
      </c>
      <c r="K181" s="48">
        <v>8696460205.3397026</v>
      </c>
      <c r="L181" s="48">
        <v>9514496703.3976154</v>
      </c>
      <c r="M181" s="48">
        <v>10159934136.783834</v>
      </c>
      <c r="N181" s="48">
        <v>11063065083.488796</v>
      </c>
      <c r="O181" s="48">
        <v>12814123115.261309</v>
      </c>
      <c r="P181" s="48">
        <v>14583114840.062925</v>
      </c>
      <c r="Q181" s="48">
        <v>17358610849.700981</v>
      </c>
      <c r="R181" s="48">
        <v>22534253702.868641</v>
      </c>
      <c r="S181" s="48">
        <v>27145693810.134125</v>
      </c>
      <c r="T181" s="48">
        <v>32877805200.022961</v>
      </c>
      <c r="U181" s="48">
        <v>35942270686.337395</v>
      </c>
      <c r="V181" s="48">
        <v>41508030431.107353</v>
      </c>
      <c r="W181" s="48">
        <v>46523091009.671326</v>
      </c>
      <c r="X181" s="48">
        <v>53132244623.921333</v>
      </c>
      <c r="Y181" s="48">
        <v>64439382896.015556</v>
      </c>
      <c r="Z181" s="48">
        <v>63596654760.867676</v>
      </c>
      <c r="AA181" s="48">
        <v>62647195537.65107</v>
      </c>
      <c r="AB181" s="48">
        <v>61627240831.094788</v>
      </c>
      <c r="AC181" s="48">
        <v>62057955032.775833</v>
      </c>
      <c r="AD181" s="48">
        <v>65416879914.390724</v>
      </c>
      <c r="AE181" s="48">
        <v>78693253275.994965</v>
      </c>
      <c r="AF181" s="48">
        <v>94230055658.62709</v>
      </c>
      <c r="AG181" s="48">
        <v>101900260856.22218</v>
      </c>
      <c r="AH181" s="48">
        <v>102633789557.53494</v>
      </c>
      <c r="AI181" s="48">
        <v>119791683307.50676</v>
      </c>
      <c r="AJ181" s="48">
        <v>121872464483.48734</v>
      </c>
      <c r="AK181" s="48">
        <v>130838040067.58388</v>
      </c>
      <c r="AL181" s="48">
        <v>120579072750.59557</v>
      </c>
      <c r="AM181" s="48">
        <v>127131461119.92746</v>
      </c>
      <c r="AN181" s="48">
        <v>152029612324.78848</v>
      </c>
      <c r="AO181" s="48">
        <v>163520109150.67136</v>
      </c>
      <c r="AP181" s="48">
        <v>161356631888.48361</v>
      </c>
      <c r="AQ181" s="48">
        <v>154163364302.66</v>
      </c>
      <c r="AR181" s="48">
        <v>162284465073.34085</v>
      </c>
      <c r="AS181" s="48">
        <v>171247131268.60416</v>
      </c>
      <c r="AT181" s="48">
        <v>173972218824.02661</v>
      </c>
      <c r="AU181" s="48">
        <v>195524186477.61719</v>
      </c>
      <c r="AV181" s="48">
        <v>228858506821.84122</v>
      </c>
      <c r="AW181" s="48">
        <v>264511630666.98315</v>
      </c>
      <c r="AX181" s="48">
        <v>308884284051.22235</v>
      </c>
      <c r="AY181" s="48">
        <v>345581369965.54041</v>
      </c>
      <c r="AZ181" s="48">
        <v>400937100158.65704</v>
      </c>
      <c r="BA181" s="48">
        <v>462250000000</v>
      </c>
      <c r="BB181" s="48">
        <v>386190385318.7666</v>
      </c>
      <c r="BC181" s="48">
        <v>428757038466.84106</v>
      </c>
      <c r="BD181" s="48">
        <v>498283438454.28113</v>
      </c>
      <c r="BE181" s="48">
        <v>509506317146.54065</v>
      </c>
      <c r="BF181" s="48">
        <v>522761531914.89362</v>
      </c>
      <c r="BG181" s="48">
        <v>498410050251.25598</v>
      </c>
      <c r="BH181" s="48">
        <v>385801550067.16937</v>
      </c>
      <c r="BI181" s="48">
        <v>368827142857.14282</v>
      </c>
      <c r="BJ181" s="48">
        <v>398393955268.99036</v>
      </c>
      <c r="BK181" s="48">
        <v>436999692591.45404</v>
      </c>
      <c r="BL181" s="48">
        <v>405509999999.99994</v>
      </c>
      <c r="BM181" s="53">
        <f t="shared" si="6"/>
        <v>362008956544.82709</v>
      </c>
      <c r="BO181" s="53">
        <v>362008956544.82709</v>
      </c>
      <c r="BP181" s="62">
        <f t="shared" si="7"/>
        <v>362008.95654482709</v>
      </c>
      <c r="BQ181" s="48" t="str">
        <f>VLOOKUP(B181,Classif!C:E,3,0)</f>
        <v>HIC</v>
      </c>
      <c r="BR181" s="48" t="str">
        <f t="shared" si="8"/>
        <v>Norway</v>
      </c>
    </row>
    <row r="182" spans="1:70" x14ac:dyDescent="0.25">
      <c r="A182" s="48" t="s">
        <v>166</v>
      </c>
      <c r="B182" s="48" t="s">
        <v>393</v>
      </c>
      <c r="C182" s="48" t="s">
        <v>737</v>
      </c>
      <c r="D182" s="48" t="s">
        <v>736</v>
      </c>
      <c r="E182" s="48">
        <v>508334413.96508729</v>
      </c>
      <c r="F182" s="48">
        <v>531959561.62226015</v>
      </c>
      <c r="G182" s="48">
        <v>574091101.19438243</v>
      </c>
      <c r="H182" s="48">
        <v>496947904.44303292</v>
      </c>
      <c r="I182" s="48">
        <v>496098775.30864197</v>
      </c>
      <c r="J182" s="48">
        <v>735267082.29426432</v>
      </c>
      <c r="K182" s="48">
        <v>906811943.82464898</v>
      </c>
      <c r="L182" s="48">
        <v>841974025.46265912</v>
      </c>
      <c r="M182" s="48">
        <v>772228643.40542805</v>
      </c>
      <c r="N182" s="48">
        <v>788641965.43209875</v>
      </c>
      <c r="O182" s="48">
        <v>865975308.64197528</v>
      </c>
      <c r="P182" s="48">
        <v>882765471.60493827</v>
      </c>
      <c r="Q182" s="48">
        <v>1024098804.9382716</v>
      </c>
      <c r="R182" s="48">
        <v>972101724.99536812</v>
      </c>
      <c r="S182" s="48">
        <v>1217953546.9760365</v>
      </c>
      <c r="T182" s="48">
        <v>1575789254.4693801</v>
      </c>
      <c r="U182" s="48">
        <v>1452792989.1086464</v>
      </c>
      <c r="V182" s="48">
        <v>1382400000</v>
      </c>
      <c r="W182" s="48">
        <v>1604162497.4594529</v>
      </c>
      <c r="X182" s="48">
        <v>1851250008.3333333</v>
      </c>
      <c r="Y182" s="48">
        <v>1945916583.3333333</v>
      </c>
      <c r="Z182" s="48">
        <v>2275583316.6666665</v>
      </c>
      <c r="AA182" s="48">
        <v>2395429852.430757</v>
      </c>
      <c r="AB182" s="48">
        <v>2447174803.377913</v>
      </c>
      <c r="AC182" s="48">
        <v>2581207387.7970943</v>
      </c>
      <c r="AD182" s="48">
        <v>2619913955.515564</v>
      </c>
      <c r="AE182" s="48">
        <v>2850784523.3771081</v>
      </c>
      <c r="AF182" s="48">
        <v>2957255379.5431495</v>
      </c>
      <c r="AG182" s="48">
        <v>3487009748.3563819</v>
      </c>
      <c r="AH182" s="48">
        <v>3525228153.1736097</v>
      </c>
      <c r="AI182" s="48">
        <v>3627562402.6602683</v>
      </c>
      <c r="AJ182" s="48">
        <v>3921476084.8907189</v>
      </c>
      <c r="AK182" s="48">
        <v>3401211581.2917595</v>
      </c>
      <c r="AL182" s="48">
        <v>3660041666.6666665</v>
      </c>
      <c r="AM182" s="48">
        <v>4066775510.2040815</v>
      </c>
      <c r="AN182" s="48">
        <v>4401104417.6706829</v>
      </c>
      <c r="AO182" s="48">
        <v>4521580381.4713898</v>
      </c>
      <c r="AP182" s="48">
        <v>4918691916.5351572</v>
      </c>
      <c r="AQ182" s="48">
        <v>4856255044.3906374</v>
      </c>
      <c r="AR182" s="48">
        <v>5033642384.1059599</v>
      </c>
      <c r="AS182" s="48">
        <v>5494252207.9050245</v>
      </c>
      <c r="AT182" s="48">
        <v>6007055042.1768703</v>
      </c>
      <c r="AU182" s="48">
        <v>6050875806.664032</v>
      </c>
      <c r="AV182" s="48">
        <v>6330473096.5407085</v>
      </c>
      <c r="AW182" s="48">
        <v>7273938314.7198763</v>
      </c>
      <c r="AX182" s="48">
        <v>8130258041.4670582</v>
      </c>
      <c r="AY182" s="48">
        <v>9043715355.8880978</v>
      </c>
      <c r="AZ182" s="48">
        <v>10325618017.378969</v>
      </c>
      <c r="BA182" s="48">
        <v>12545438605.395878</v>
      </c>
      <c r="BB182" s="48">
        <v>12854985464.076431</v>
      </c>
      <c r="BC182" s="48">
        <v>16002656434.474615</v>
      </c>
      <c r="BD182" s="48">
        <v>21621710002.511147</v>
      </c>
      <c r="BE182" s="48">
        <v>21703106502.492603</v>
      </c>
      <c r="BF182" s="48">
        <v>22162208956.08931</v>
      </c>
      <c r="BG182" s="48">
        <v>22731602969.686108</v>
      </c>
      <c r="BH182" s="48">
        <v>24360795410.159687</v>
      </c>
      <c r="BI182" s="48">
        <v>24524098184.423599</v>
      </c>
      <c r="BJ182" s="48">
        <v>28971589213.134045</v>
      </c>
      <c r="BK182" s="48">
        <v>33111525182.713257</v>
      </c>
      <c r="BL182" s="48">
        <v>34186180694.928478</v>
      </c>
      <c r="BM182" s="53">
        <f t="shared" si="6"/>
        <v>33657175561.329033</v>
      </c>
      <c r="BO182" s="53">
        <v>33657175561.329033</v>
      </c>
      <c r="BP182" s="62">
        <f t="shared" si="7"/>
        <v>33657.17556132903</v>
      </c>
      <c r="BQ182" s="48" t="str">
        <f>VLOOKUP(B182,Classif!C:E,3,0)</f>
        <v>LMC</v>
      </c>
      <c r="BR182" s="48" t="str">
        <f t="shared" si="8"/>
        <v>Nepal</v>
      </c>
    </row>
    <row r="183" spans="1:70" x14ac:dyDescent="0.25">
      <c r="A183" s="48" t="s">
        <v>567</v>
      </c>
      <c r="B183" s="48" t="s">
        <v>568</v>
      </c>
      <c r="C183" s="48" t="s">
        <v>737</v>
      </c>
      <c r="D183" s="48" t="s">
        <v>736</v>
      </c>
      <c r="BC183" s="48">
        <v>47564520.391086057</v>
      </c>
      <c r="BD183" s="48">
        <v>66055407.670314506</v>
      </c>
      <c r="BE183" s="48">
        <v>96927201.484842241</v>
      </c>
      <c r="BF183" s="48">
        <v>98491843.644198209</v>
      </c>
      <c r="BG183" s="48">
        <v>104654365.18865328</v>
      </c>
      <c r="BH183" s="48">
        <v>86779266.16191031</v>
      </c>
      <c r="BI183" s="48">
        <v>100087348.95909157</v>
      </c>
      <c r="BJ183" s="48">
        <v>109585941.6245569</v>
      </c>
      <c r="BK183" s="48">
        <v>124021393.6904116</v>
      </c>
      <c r="BL183" s="48">
        <v>118223430.12444571</v>
      </c>
      <c r="BM183" s="53">
        <f t="shared" si="6"/>
        <v>115989007.29509369</v>
      </c>
      <c r="BO183" s="53"/>
      <c r="BP183" s="62">
        <f t="shared" si="7"/>
        <v>0</v>
      </c>
      <c r="BQ183" s="48" t="str">
        <f>VLOOKUP(B183,Classif!C:E,3,0)</f>
        <v>HIC</v>
      </c>
      <c r="BR183" s="48" t="str">
        <f t="shared" si="8"/>
        <v>Nauru</v>
      </c>
    </row>
    <row r="184" spans="1:70" x14ac:dyDescent="0.25">
      <c r="A184" s="48" t="s">
        <v>232</v>
      </c>
      <c r="B184" s="48" t="s">
        <v>392</v>
      </c>
      <c r="C184" s="48" t="s">
        <v>737</v>
      </c>
      <c r="D184" s="48" t="s">
        <v>736</v>
      </c>
      <c r="E184" s="48">
        <v>5485854791.9709644</v>
      </c>
      <c r="F184" s="48">
        <v>5670064168.2177305</v>
      </c>
      <c r="G184" s="48">
        <v>6077496267.7629433</v>
      </c>
      <c r="H184" s="48">
        <v>6638937283.1396275</v>
      </c>
      <c r="I184" s="48">
        <v>7274144350.8180857</v>
      </c>
      <c r="J184" s="48">
        <v>5654463586.0036621</v>
      </c>
      <c r="K184" s="48">
        <v>5863733230.9761562</v>
      </c>
      <c r="L184" s="48">
        <v>5961418093.5300255</v>
      </c>
      <c r="M184" s="48">
        <v>5180597620.6413517</v>
      </c>
      <c r="N184" s="48">
        <v>5761588761.6942129</v>
      </c>
      <c r="P184" s="48">
        <v>7911136757.0686665</v>
      </c>
      <c r="Q184" s="48">
        <v>9567331064.6572685</v>
      </c>
      <c r="R184" s="48">
        <v>12802281897.871157</v>
      </c>
      <c r="S184" s="48">
        <v>13940981798.124657</v>
      </c>
      <c r="T184" s="48">
        <v>12861983284.391235</v>
      </c>
      <c r="U184" s="48">
        <v>13604832424.006235</v>
      </c>
      <c r="V184" s="48">
        <v>15446825318.455614</v>
      </c>
      <c r="W184" s="48">
        <v>18530518394.64883</v>
      </c>
      <c r="X184" s="48">
        <v>20731243113.292599</v>
      </c>
      <c r="Y184" s="48">
        <v>23244547384.674774</v>
      </c>
      <c r="Z184" s="48">
        <v>24417617184.247772</v>
      </c>
      <c r="AA184" s="48">
        <v>24164603058.994904</v>
      </c>
      <c r="AB184" s="48">
        <v>24309279705.573078</v>
      </c>
      <c r="AC184" s="48">
        <v>21665975318.884163</v>
      </c>
      <c r="AD184" s="48">
        <v>24679795396.419437</v>
      </c>
      <c r="AE184" s="48">
        <v>30604668356.5695</v>
      </c>
      <c r="AF184" s="48">
        <v>40376354069.947388</v>
      </c>
      <c r="AG184" s="48">
        <v>45176811594.202896</v>
      </c>
      <c r="AH184" s="48">
        <v>43920222524.708527</v>
      </c>
      <c r="AI184" s="48">
        <v>45495129385.047508</v>
      </c>
      <c r="AJ184" s="48">
        <v>42745329732.162956</v>
      </c>
      <c r="AK184" s="48">
        <v>41649829859.634201</v>
      </c>
      <c r="AL184" s="48">
        <v>46775620817.432663</v>
      </c>
      <c r="AM184" s="48">
        <v>55314732279.137924</v>
      </c>
      <c r="AN184" s="48">
        <v>63918703506.907539</v>
      </c>
      <c r="AO184" s="48">
        <v>70140835299.014847</v>
      </c>
      <c r="AP184" s="48">
        <v>66075143415.495178</v>
      </c>
      <c r="AQ184" s="48">
        <v>56227169851.044792</v>
      </c>
      <c r="AR184" s="48">
        <v>58762260625.875755</v>
      </c>
      <c r="AS184" s="48">
        <v>52623281956.703117</v>
      </c>
      <c r="AT184" s="48">
        <v>53872425916.624809</v>
      </c>
      <c r="AU184" s="48">
        <v>66627729311.449547</v>
      </c>
      <c r="AV184" s="48">
        <v>88250885550.262619</v>
      </c>
      <c r="AW184" s="48">
        <v>103905210084.03362</v>
      </c>
      <c r="AX184" s="48">
        <v>114720129550.09506</v>
      </c>
      <c r="AY184" s="48">
        <v>111538810712.66455</v>
      </c>
      <c r="AZ184" s="48">
        <v>137188946865.58389</v>
      </c>
      <c r="BA184" s="48">
        <v>133131369930.414</v>
      </c>
      <c r="BB184" s="48">
        <v>121373602348.67886</v>
      </c>
      <c r="BC184" s="48">
        <v>146517541181.254</v>
      </c>
      <c r="BD184" s="48">
        <v>168291357111.73914</v>
      </c>
      <c r="BE184" s="48">
        <v>176206659722.52399</v>
      </c>
      <c r="BF184" s="48">
        <v>190906575136.00269</v>
      </c>
      <c r="BG184" s="48">
        <v>201313497220.91696</v>
      </c>
      <c r="BH184" s="48">
        <v>178064471137.92081</v>
      </c>
      <c r="BI184" s="48">
        <v>188943457301.47403</v>
      </c>
      <c r="BJ184" s="48">
        <v>206950600690.39478</v>
      </c>
      <c r="BK184" s="48">
        <v>212225726657.86444</v>
      </c>
      <c r="BL184" s="48">
        <v>209127454522.90121</v>
      </c>
      <c r="BM184" s="53">
        <f t="shared" si="6"/>
        <v>212482013605.04675</v>
      </c>
      <c r="BO184" s="53">
        <v>212482013605.04675</v>
      </c>
      <c r="BP184" s="62">
        <f t="shared" si="7"/>
        <v>212482.01360504676</v>
      </c>
      <c r="BQ184" s="48" t="str">
        <f>VLOOKUP(B184,Classif!C:E,3,0)</f>
        <v>HIC</v>
      </c>
      <c r="BR184" s="48" t="str">
        <f t="shared" si="8"/>
        <v>New Zealand</v>
      </c>
    </row>
    <row r="185" spans="1:70" x14ac:dyDescent="0.25">
      <c r="A185" s="48" t="s">
        <v>663</v>
      </c>
      <c r="B185" s="48" t="s">
        <v>662</v>
      </c>
      <c r="C185" s="48" t="s">
        <v>737</v>
      </c>
      <c r="D185" s="48" t="s">
        <v>736</v>
      </c>
      <c r="E185" s="48">
        <v>1080919288767.3566</v>
      </c>
      <c r="F185" s="48">
        <v>1136637327305.457</v>
      </c>
      <c r="G185" s="48">
        <v>1226903891897.3142</v>
      </c>
      <c r="H185" s="48">
        <v>1322444599057.405</v>
      </c>
      <c r="I185" s="48">
        <v>1445362086595.6323</v>
      </c>
      <c r="J185" s="48">
        <v>1568732198938.3284</v>
      </c>
      <c r="K185" s="48">
        <v>1721759731076.6418</v>
      </c>
      <c r="L185" s="48">
        <v>1848295442504.9963</v>
      </c>
      <c r="M185" s="48">
        <v>2004937959357.323</v>
      </c>
      <c r="N185" s="48">
        <v>2205468158993.2051</v>
      </c>
      <c r="O185" s="48">
        <v>2403774057854.4902</v>
      </c>
      <c r="P185" s="48">
        <v>2662094748487.6045</v>
      </c>
      <c r="Q185" s="48">
        <v>3087984495818.6685</v>
      </c>
      <c r="R185" s="48">
        <v>3730827921446.0962</v>
      </c>
      <c r="S185" s="48">
        <v>4180268751845.9644</v>
      </c>
      <c r="T185" s="48">
        <v>4685476837067.5518</v>
      </c>
      <c r="U185" s="48">
        <v>5081565306987.4951</v>
      </c>
      <c r="V185" s="48">
        <v>5732926000456.3359</v>
      </c>
      <c r="W185" s="48">
        <v>6887515035545.458</v>
      </c>
      <c r="X185" s="48">
        <v>7955856451354.0967</v>
      </c>
      <c r="Y185" s="48">
        <v>8841960072427.6816</v>
      </c>
      <c r="Z185" s="48">
        <v>9000940777044.9883</v>
      </c>
      <c r="AA185" s="48">
        <v>8866239697477.0723</v>
      </c>
      <c r="AB185" s="48">
        <v>9156294586804</v>
      </c>
      <c r="AC185" s="48">
        <v>9575823140678.7148</v>
      </c>
      <c r="AD185" s="48">
        <v>10085408960310.85</v>
      </c>
      <c r="AE185" s="48">
        <v>12215612484705.563</v>
      </c>
      <c r="AF185" s="48">
        <v>14146970447112.197</v>
      </c>
      <c r="AG185" s="48">
        <v>15945901965192.762</v>
      </c>
      <c r="AH185" s="48">
        <v>16687147317666.256</v>
      </c>
      <c r="AI185" s="48">
        <v>18798432904451.227</v>
      </c>
      <c r="AJ185" s="48">
        <v>19896373008624.379</v>
      </c>
      <c r="AK185" s="48">
        <v>21399194215217.176</v>
      </c>
      <c r="AL185" s="48">
        <v>21691256754507.133</v>
      </c>
      <c r="AM185" s="48">
        <v>23182702498958.953</v>
      </c>
      <c r="AN185" s="48">
        <v>25556317395522.063</v>
      </c>
      <c r="AO185" s="48">
        <v>25777801213726.328</v>
      </c>
      <c r="AP185" s="48">
        <v>25398931088948.77</v>
      </c>
      <c r="AQ185" s="48">
        <v>25671310941860.258</v>
      </c>
      <c r="AR185" s="48">
        <v>26953310114773.742</v>
      </c>
      <c r="AS185" s="48">
        <v>27528368824762.004</v>
      </c>
      <c r="AT185" s="48">
        <v>27282684105617.656</v>
      </c>
      <c r="AU185" s="48">
        <v>28458472196802.543</v>
      </c>
      <c r="AV185" s="48">
        <v>31848492628064.652</v>
      </c>
      <c r="AW185" s="48">
        <v>35456244725466.648</v>
      </c>
      <c r="AX185" s="48">
        <v>37509638199618.984</v>
      </c>
      <c r="AY185" s="48">
        <v>39583512113898.82</v>
      </c>
      <c r="AZ185" s="48">
        <v>43328429154275.727</v>
      </c>
      <c r="BA185" s="48">
        <v>45921299142381.633</v>
      </c>
      <c r="BB185" s="48">
        <v>42996802734965.156</v>
      </c>
      <c r="BC185" s="48">
        <v>45115360408643.234</v>
      </c>
      <c r="BD185" s="48">
        <v>48515594707909.352</v>
      </c>
      <c r="BE185" s="48">
        <v>48490804597909.5</v>
      </c>
      <c r="BF185" s="48">
        <v>49149217411325.977</v>
      </c>
      <c r="BG185" s="48">
        <v>50192651469585.922</v>
      </c>
      <c r="BH185" s="48">
        <v>47383213168536.773</v>
      </c>
      <c r="BI185" s="48">
        <v>48288124360650.852</v>
      </c>
      <c r="BJ185" s="48">
        <v>50395090974018.688</v>
      </c>
      <c r="BK185" s="48">
        <v>53327471505093.469</v>
      </c>
      <c r="BL185" s="48">
        <v>53791284572855</v>
      </c>
      <c r="BM185" s="53">
        <f t="shared" si="6"/>
        <v>52059613762688.141</v>
      </c>
      <c r="BO185" s="53">
        <v>52059613762688.141</v>
      </c>
      <c r="BP185" s="62">
        <f t="shared" si="7"/>
        <v>52059613.762688138</v>
      </c>
      <c r="BQ185" s="48" t="e">
        <f>VLOOKUP(B185,Classif!C:E,3,0)</f>
        <v>#N/A</v>
      </c>
      <c r="BR185" s="48" t="str">
        <f t="shared" si="8"/>
        <v>OECD members</v>
      </c>
    </row>
    <row r="186" spans="1:70" x14ac:dyDescent="0.25">
      <c r="A186" s="48" t="s">
        <v>145</v>
      </c>
      <c r="B186" s="48" t="s">
        <v>391</v>
      </c>
      <c r="C186" s="48" t="s">
        <v>737</v>
      </c>
      <c r="D186" s="48" t="s">
        <v>736</v>
      </c>
      <c r="J186" s="48">
        <v>63287594.511341363</v>
      </c>
      <c r="K186" s="48">
        <v>67768132.175861105</v>
      </c>
      <c r="L186" s="48">
        <v>107152720.24302679</v>
      </c>
      <c r="M186" s="48">
        <v>188864890.80873528</v>
      </c>
      <c r="N186" s="48">
        <v>239980801.53587711</v>
      </c>
      <c r="O186" s="48">
        <v>256299496.04031676</v>
      </c>
      <c r="P186" s="48">
        <v>301010587.10298359</v>
      </c>
      <c r="Q186" s="48">
        <v>366857738.40541953</v>
      </c>
      <c r="R186" s="48">
        <v>483033932.13572854</v>
      </c>
      <c r="S186" s="48">
        <v>1645917776.491025</v>
      </c>
      <c r="T186" s="48">
        <v>2096699189.3456862</v>
      </c>
      <c r="U186" s="48">
        <v>2560220034.7423277</v>
      </c>
      <c r="V186" s="48">
        <v>2741169947.8865085</v>
      </c>
      <c r="W186" s="48">
        <v>2740301389.6931095</v>
      </c>
      <c r="X186" s="48">
        <v>3733352634.6265202</v>
      </c>
      <c r="Y186" s="48">
        <v>5981760277.9386225</v>
      </c>
      <c r="Z186" s="48">
        <v>7259120150.550087</v>
      </c>
      <c r="AA186" s="48">
        <v>7554719455.7035322</v>
      </c>
      <c r="AB186" s="48">
        <v>7932541690.7932835</v>
      </c>
      <c r="AC186" s="48">
        <v>8821366531.5576153</v>
      </c>
      <c r="AD186" s="48">
        <v>10005500579.038795</v>
      </c>
      <c r="AE186" s="48">
        <v>7323822251.3089008</v>
      </c>
      <c r="AF186" s="48">
        <v>7811183094.9284782</v>
      </c>
      <c r="AG186" s="48">
        <v>8386215864.759428</v>
      </c>
      <c r="AH186" s="48">
        <v>9372171651.4954491</v>
      </c>
      <c r="AI186" s="48">
        <v>11685045513.654097</v>
      </c>
      <c r="AJ186" s="48">
        <v>11341482444.733419</v>
      </c>
      <c r="AK186" s="48">
        <v>12452275682.704811</v>
      </c>
      <c r="AL186" s="48">
        <v>12493107932.379713</v>
      </c>
      <c r="AM186" s="48">
        <v>12918855656.697008</v>
      </c>
      <c r="AN186" s="48">
        <v>13802600780.23407</v>
      </c>
      <c r="AO186" s="48">
        <v>15277763328.998699</v>
      </c>
      <c r="AP186" s="48">
        <v>15837451235.370611</v>
      </c>
      <c r="AQ186" s="48">
        <v>13996914596.136126</v>
      </c>
      <c r="AR186" s="48">
        <v>15593456122.493603</v>
      </c>
      <c r="AS186" s="48">
        <v>19507452508.065567</v>
      </c>
      <c r="AT186" s="48">
        <v>19452000475.618259</v>
      </c>
      <c r="AU186" s="48">
        <v>20142756174.721016</v>
      </c>
      <c r="AV186" s="48">
        <v>21633708220.007256</v>
      </c>
      <c r="AW186" s="48">
        <v>24763713000.600464</v>
      </c>
      <c r="AX186" s="48">
        <v>31081991724.785172</v>
      </c>
      <c r="AY186" s="48">
        <v>37215779655.593498</v>
      </c>
      <c r="AZ186" s="48">
        <v>42085379489.049675</v>
      </c>
      <c r="BA186" s="48">
        <v>60905452457.927963</v>
      </c>
      <c r="BB186" s="48">
        <v>48388363516.427307</v>
      </c>
      <c r="BC186" s="48">
        <v>56913065779.258774</v>
      </c>
      <c r="BD186" s="48">
        <v>67871907375.44838</v>
      </c>
      <c r="BE186" s="48">
        <v>76511069704.322754</v>
      </c>
      <c r="BF186" s="48">
        <v>78555622509.265274</v>
      </c>
      <c r="BG186" s="48">
        <v>80686929102.192719</v>
      </c>
      <c r="BH186" s="48">
        <v>68420257566.603638</v>
      </c>
      <c r="BI186" s="48">
        <v>65441278668.29467</v>
      </c>
      <c r="BJ186" s="48">
        <v>70585606843.779709</v>
      </c>
      <c r="BK186" s="48">
        <v>79788768968.94902</v>
      </c>
      <c r="BL186" s="48">
        <v>76331518668.577118</v>
      </c>
      <c r="BM186" s="53">
        <f t="shared" si="6"/>
        <v>74888852965.741013</v>
      </c>
      <c r="BO186" s="53"/>
      <c r="BP186" s="62">
        <f t="shared" si="7"/>
        <v>0</v>
      </c>
      <c r="BQ186" s="48" t="str">
        <f>VLOOKUP(B186,Classif!C:E,3,0)</f>
        <v>HIC</v>
      </c>
      <c r="BR186" s="48" t="str">
        <f t="shared" si="8"/>
        <v>Oman</v>
      </c>
    </row>
    <row r="187" spans="1:70" x14ac:dyDescent="0.25">
      <c r="A187" s="48" t="s">
        <v>661</v>
      </c>
      <c r="B187" s="48" t="s">
        <v>660</v>
      </c>
      <c r="C187" s="48" t="s">
        <v>737</v>
      </c>
      <c r="D187" s="48" t="s">
        <v>736</v>
      </c>
      <c r="O187" s="48">
        <v>3136233260.9068689</v>
      </c>
      <c r="P187" s="48">
        <v>3723137041.2673583</v>
      </c>
      <c r="Q187" s="48">
        <v>4506196563.4277363</v>
      </c>
      <c r="R187" s="48">
        <v>6528868603.8017321</v>
      </c>
      <c r="S187" s="48">
        <v>12036304483.827059</v>
      </c>
      <c r="T187" s="48">
        <v>13435793650.927471</v>
      </c>
      <c r="U187" s="48">
        <v>16702714337.703642</v>
      </c>
      <c r="V187" s="48">
        <v>18808461332.496273</v>
      </c>
      <c r="W187" s="48">
        <v>20750414063.992626</v>
      </c>
      <c r="X187" s="48">
        <v>26944769306.241558</v>
      </c>
      <c r="Y187" s="48">
        <v>37414509400.01004</v>
      </c>
      <c r="Z187" s="48">
        <v>37612384381.833748</v>
      </c>
      <c r="AA187" s="48">
        <v>35576359422.227043</v>
      </c>
      <c r="AB187" s="48">
        <v>33607904190.953369</v>
      </c>
      <c r="AC187" s="48">
        <v>33850144561.8484</v>
      </c>
      <c r="AD187" s="48">
        <v>32168315636.941341</v>
      </c>
      <c r="AE187" s="48">
        <v>32574738193.112522</v>
      </c>
      <c r="AF187" s="48">
        <v>38661083946.849457</v>
      </c>
      <c r="AG187" s="48">
        <v>43435520388.056587</v>
      </c>
      <c r="AH187" s="48">
        <v>45480159713.978798</v>
      </c>
      <c r="AI187" s="48">
        <v>54430435879.109627</v>
      </c>
      <c r="AJ187" s="48">
        <v>56048134546.352371</v>
      </c>
      <c r="AK187" s="48">
        <v>61139186292.147003</v>
      </c>
      <c r="AL187" s="48">
        <v>58222210989.981293</v>
      </c>
      <c r="AM187" s="48">
        <v>60903334916.526421</v>
      </c>
      <c r="AN187" s="48">
        <v>70227326281.824799</v>
      </c>
      <c r="AO187" s="48">
        <v>73988949606.443344</v>
      </c>
      <c r="AP187" s="48">
        <v>76855970876.272369</v>
      </c>
      <c r="AQ187" s="48">
        <v>75284042429.44043</v>
      </c>
      <c r="AR187" s="48">
        <v>80953804251.640991</v>
      </c>
      <c r="AS187" s="48">
        <v>91416976402.953308</v>
      </c>
      <c r="AT187" s="48">
        <v>90947842452.460129</v>
      </c>
      <c r="AU187" s="48">
        <v>98118747587.521759</v>
      </c>
      <c r="AV187" s="48">
        <v>122149131929.73724</v>
      </c>
      <c r="AW187" s="48">
        <v>151571751143.4256</v>
      </c>
      <c r="AX187" s="48">
        <v>183618511588.32501</v>
      </c>
      <c r="AY187" s="48">
        <v>215775336789.03012</v>
      </c>
      <c r="AZ187" s="48">
        <v>264052157919.952</v>
      </c>
      <c r="BA187" s="48">
        <v>323056461352.68756</v>
      </c>
      <c r="BB187" s="48">
        <v>277310208711.04089</v>
      </c>
      <c r="BC187" s="48">
        <v>322632622165.47522</v>
      </c>
      <c r="BD187" s="48">
        <v>397158822365.75531</v>
      </c>
      <c r="BE187" s="48">
        <v>414363806132.82092</v>
      </c>
      <c r="BF187" s="48">
        <v>432445578061.31354</v>
      </c>
      <c r="BG187" s="48">
        <v>446975168776.24274</v>
      </c>
      <c r="BH187" s="48">
        <v>370954636401.15533</v>
      </c>
      <c r="BI187" s="48">
        <v>366640783079.73175</v>
      </c>
      <c r="BJ187" s="48">
        <v>399208351427.10504</v>
      </c>
      <c r="BK187" s="48">
        <v>443035376761.84802</v>
      </c>
      <c r="BL187" s="48">
        <v>433454622124.21222</v>
      </c>
      <c r="BM187" s="53">
        <f t="shared" si="6"/>
        <v>377607677758.9845</v>
      </c>
      <c r="BO187" s="53">
        <v>377607677758.9845</v>
      </c>
      <c r="BP187" s="62">
        <f t="shared" si="7"/>
        <v>377607.6777589845</v>
      </c>
      <c r="BQ187" s="48" t="e">
        <f>VLOOKUP(B187,Classif!C:E,3,0)</f>
        <v>#N/A</v>
      </c>
      <c r="BR187" s="48" t="str">
        <f t="shared" si="8"/>
        <v>Other small states</v>
      </c>
    </row>
    <row r="188" spans="1:70" x14ac:dyDescent="0.25">
      <c r="A188" s="48" t="s">
        <v>167</v>
      </c>
      <c r="B188" s="48" t="s">
        <v>390</v>
      </c>
      <c r="C188" s="48" t="s">
        <v>737</v>
      </c>
      <c r="D188" s="48" t="s">
        <v>736</v>
      </c>
      <c r="E188" s="48">
        <v>3749265014.6997066</v>
      </c>
      <c r="F188" s="48">
        <v>4118647627.0474596</v>
      </c>
      <c r="G188" s="48">
        <v>4310163796.7240658</v>
      </c>
      <c r="H188" s="48">
        <v>4630827383.4523315</v>
      </c>
      <c r="I188" s="48">
        <v>5204955900.8819828</v>
      </c>
      <c r="J188" s="48">
        <v>5929231415.3716927</v>
      </c>
      <c r="K188" s="48">
        <v>6561108777.8244438</v>
      </c>
      <c r="L188" s="48">
        <v>7464510709.7858047</v>
      </c>
      <c r="M188" s="48">
        <v>8041999160.0167999</v>
      </c>
      <c r="N188" s="48">
        <v>8683116337.6732464</v>
      </c>
      <c r="O188" s="48">
        <v>10027509449.811005</v>
      </c>
      <c r="P188" s="48">
        <v>10665896682.06636</v>
      </c>
      <c r="Q188" s="48">
        <v>9415016359.56604</v>
      </c>
      <c r="R188" s="48">
        <v>6383429490.2109146</v>
      </c>
      <c r="S188" s="48">
        <v>8899191919.1919193</v>
      </c>
      <c r="T188" s="48">
        <v>11230606060.60606</v>
      </c>
      <c r="U188" s="48">
        <v>13168080808.080807</v>
      </c>
      <c r="V188" s="48">
        <v>15126060606.060606</v>
      </c>
      <c r="W188" s="48">
        <v>17811515151.515152</v>
      </c>
      <c r="X188" s="48">
        <v>19688383838.383839</v>
      </c>
      <c r="Y188" s="48">
        <v>23654444444.444443</v>
      </c>
      <c r="Z188" s="48">
        <v>28100606060.60606</v>
      </c>
      <c r="AA188" s="48">
        <v>30725971563.981041</v>
      </c>
      <c r="AB188" s="48">
        <v>28691889763.77953</v>
      </c>
      <c r="AC188" s="48">
        <v>31151825467.497772</v>
      </c>
      <c r="AD188" s="48">
        <v>31144920844.327175</v>
      </c>
      <c r="AE188" s="48">
        <v>31899070055.796654</v>
      </c>
      <c r="AF188" s="48">
        <v>33351529274.686863</v>
      </c>
      <c r="AG188" s="48">
        <v>38472742808.316719</v>
      </c>
      <c r="AH188" s="48">
        <v>40171018229.071533</v>
      </c>
      <c r="AI188" s="48">
        <v>40010423970.457626</v>
      </c>
      <c r="AJ188" s="48">
        <v>45625234697.709351</v>
      </c>
      <c r="AK188" s="48">
        <v>48884606848.126549</v>
      </c>
      <c r="AL188" s="48">
        <v>51809949334.239555</v>
      </c>
      <c r="AM188" s="48">
        <v>52293456906.266518</v>
      </c>
      <c r="AN188" s="48">
        <v>60636022422.617592</v>
      </c>
      <c r="AO188" s="48">
        <v>63320122807.12233</v>
      </c>
      <c r="AP188" s="48">
        <v>62433300338.09407</v>
      </c>
      <c r="AQ188" s="48">
        <v>62191955814.347801</v>
      </c>
      <c r="AR188" s="48">
        <v>62973855718.88736</v>
      </c>
      <c r="AS188" s="48">
        <v>82017743416.284134</v>
      </c>
      <c r="AT188" s="48">
        <v>79484403984.884918</v>
      </c>
      <c r="AU188" s="48">
        <v>79904985384.865219</v>
      </c>
      <c r="AV188" s="48">
        <v>91760542940.071701</v>
      </c>
      <c r="AW188" s="48">
        <v>107759683863.12315</v>
      </c>
      <c r="AX188" s="48">
        <v>120055291992.93773</v>
      </c>
      <c r="AY188" s="48">
        <v>137264061106.04344</v>
      </c>
      <c r="AZ188" s="48">
        <v>152385716311.91638</v>
      </c>
      <c r="BA188" s="48">
        <v>170077814106.3049</v>
      </c>
      <c r="BB188" s="48">
        <v>168152775283.03162</v>
      </c>
      <c r="BC188" s="48">
        <v>177165635077.06534</v>
      </c>
      <c r="BD188" s="48">
        <v>213587413183.99557</v>
      </c>
      <c r="BE188" s="48">
        <v>224383620829.56964</v>
      </c>
      <c r="BF188" s="48">
        <v>231218567178.97867</v>
      </c>
      <c r="BG188" s="48">
        <v>244360888750.80704</v>
      </c>
      <c r="BH188" s="48">
        <v>270556131701.17093</v>
      </c>
      <c r="BI188" s="48">
        <v>278654637737.68988</v>
      </c>
      <c r="BJ188" s="48">
        <v>304567253219.09705</v>
      </c>
      <c r="BK188" s="48">
        <v>314567541558.33887</v>
      </c>
      <c r="BL188" s="48">
        <v>278221906022.84106</v>
      </c>
      <c r="BM188" s="53">
        <f t="shared" si="6"/>
        <v>263686552686.20825</v>
      </c>
      <c r="BO188" s="53">
        <v>263686552686.20825</v>
      </c>
      <c r="BP188" s="62">
        <f t="shared" si="7"/>
        <v>263686.55268620828</v>
      </c>
      <c r="BQ188" s="48" t="str">
        <f>VLOOKUP(B188,Classif!C:E,3,0)</f>
        <v>LMC</v>
      </c>
      <c r="BR188" s="48" t="str">
        <f t="shared" si="8"/>
        <v>Pakistan</v>
      </c>
    </row>
    <row r="189" spans="1:70" x14ac:dyDescent="0.25">
      <c r="A189" s="48" t="s">
        <v>216</v>
      </c>
      <c r="B189" s="48" t="s">
        <v>389</v>
      </c>
      <c r="C189" s="48" t="s">
        <v>737</v>
      </c>
      <c r="D189" s="48" t="s">
        <v>736</v>
      </c>
      <c r="E189" s="48">
        <v>537147100</v>
      </c>
      <c r="F189" s="48">
        <v>599026300</v>
      </c>
      <c r="G189" s="48">
        <v>652120900</v>
      </c>
      <c r="H189" s="48">
        <v>722784500</v>
      </c>
      <c r="I189" s="48">
        <v>776137500</v>
      </c>
      <c r="J189" s="48">
        <v>852485300</v>
      </c>
      <c r="K189" s="48">
        <v>928833000</v>
      </c>
      <c r="L189" s="48">
        <v>1034376400.0000001</v>
      </c>
      <c r="M189" s="48">
        <v>1112791100</v>
      </c>
      <c r="N189" s="48">
        <v>1221305700</v>
      </c>
      <c r="O189" s="48">
        <v>1351006400</v>
      </c>
      <c r="P189" s="48">
        <v>1523917200</v>
      </c>
      <c r="Q189" s="48">
        <v>1673411700</v>
      </c>
      <c r="R189" s="48">
        <v>1913793400</v>
      </c>
      <c r="S189" s="48">
        <v>2188307600</v>
      </c>
      <c r="T189" s="48">
        <v>2435304100</v>
      </c>
      <c r="U189" s="48">
        <v>2588106000</v>
      </c>
      <c r="V189" s="48">
        <v>2738261900</v>
      </c>
      <c r="W189" s="48">
        <v>3244558600</v>
      </c>
      <c r="X189" s="48">
        <v>3704551600</v>
      </c>
      <c r="Y189" s="48">
        <v>4614086400</v>
      </c>
      <c r="Z189" s="48">
        <v>5222421500</v>
      </c>
      <c r="AA189" s="48">
        <v>5769767900</v>
      </c>
      <c r="AB189" s="48">
        <v>5923755900</v>
      </c>
      <c r="AC189" s="48">
        <v>6183387100</v>
      </c>
      <c r="AD189" s="48">
        <v>6541517100</v>
      </c>
      <c r="AE189" s="48">
        <v>6797834200</v>
      </c>
      <c r="AF189" s="48">
        <v>6827665300</v>
      </c>
      <c r="AG189" s="48">
        <v>5902783400</v>
      </c>
      <c r="AH189" s="48">
        <v>5918469800</v>
      </c>
      <c r="AI189" s="48">
        <v>6433967000</v>
      </c>
      <c r="AJ189" s="48">
        <v>7074675500</v>
      </c>
      <c r="AK189" s="48">
        <v>8042337700</v>
      </c>
      <c r="AL189" s="48">
        <v>8782585400</v>
      </c>
      <c r="AM189" s="48">
        <v>9365289800</v>
      </c>
      <c r="AN189" s="48">
        <v>9573813700</v>
      </c>
      <c r="AO189" s="48">
        <v>9870494000</v>
      </c>
      <c r="AP189" s="48">
        <v>10677286100</v>
      </c>
      <c r="AQ189" s="48">
        <v>11575486400</v>
      </c>
      <c r="AR189" s="48">
        <v>12130252200</v>
      </c>
      <c r="AS189" s="48">
        <v>12304115000</v>
      </c>
      <c r="AT189" s="48">
        <v>12502013400</v>
      </c>
      <c r="AU189" s="48">
        <v>12994310400</v>
      </c>
      <c r="AV189" s="48">
        <v>13693981200</v>
      </c>
      <c r="AW189" s="48">
        <v>15013381700</v>
      </c>
      <c r="AX189" s="48">
        <v>16374393900</v>
      </c>
      <c r="AY189" s="48">
        <v>18141666300</v>
      </c>
      <c r="AZ189" s="48">
        <v>21295984200</v>
      </c>
      <c r="BA189" s="48">
        <v>25155888600</v>
      </c>
      <c r="BB189" s="48">
        <v>27116635600</v>
      </c>
      <c r="BC189" s="48">
        <v>29440300000</v>
      </c>
      <c r="BD189" s="48">
        <v>34686200000</v>
      </c>
      <c r="BE189" s="48">
        <v>40429700000</v>
      </c>
      <c r="BF189" s="48">
        <v>45599900000</v>
      </c>
      <c r="BG189" s="48">
        <v>49921400000</v>
      </c>
      <c r="BH189" s="48">
        <v>54091800000</v>
      </c>
      <c r="BI189" s="48">
        <v>57907700000</v>
      </c>
      <c r="BJ189" s="48">
        <v>62202700000</v>
      </c>
      <c r="BK189" s="48">
        <v>64928300000</v>
      </c>
      <c r="BL189" s="48">
        <v>66787899999.999992</v>
      </c>
      <c r="BM189" s="53">
        <f t="shared" si="6"/>
        <v>52938100000</v>
      </c>
      <c r="BO189" s="53">
        <v>52938100000</v>
      </c>
      <c r="BP189" s="62">
        <f t="shared" si="7"/>
        <v>52938.1</v>
      </c>
      <c r="BQ189" s="48" t="str">
        <f>VLOOKUP(B189,Classif!C:E,3,0)</f>
        <v>UMC</v>
      </c>
      <c r="BR189" s="48" t="str">
        <f t="shared" si="8"/>
        <v>Panama</v>
      </c>
    </row>
    <row r="190" spans="1:70" x14ac:dyDescent="0.25">
      <c r="A190" s="48" t="s">
        <v>227</v>
      </c>
      <c r="B190" s="48" t="s">
        <v>388</v>
      </c>
      <c r="C190" s="48" t="s">
        <v>737</v>
      </c>
      <c r="D190" s="48" t="s">
        <v>736</v>
      </c>
      <c r="E190" s="48">
        <v>2571908062.0769229</v>
      </c>
      <c r="F190" s="48">
        <v>2899654840.3656716</v>
      </c>
      <c r="G190" s="48">
        <v>3286773187.8768659</v>
      </c>
      <c r="H190" s="48">
        <v>3600957771.1529856</v>
      </c>
      <c r="I190" s="48">
        <v>4356913870.235075</v>
      </c>
      <c r="J190" s="48">
        <v>5166861068.4216413</v>
      </c>
      <c r="K190" s="48">
        <v>6113607728.1567163</v>
      </c>
      <c r="L190" s="48">
        <v>6204253758.5761595</v>
      </c>
      <c r="M190" s="48">
        <v>5736083835.2248058</v>
      </c>
      <c r="N190" s="48">
        <v>6420909789.6382427</v>
      </c>
      <c r="O190" s="48">
        <v>7432223176.7726097</v>
      </c>
      <c r="P190" s="48">
        <v>8289582883.5012913</v>
      </c>
      <c r="Q190" s="48">
        <v>9189413409.0129204</v>
      </c>
      <c r="R190" s="48">
        <v>10994381894.798449</v>
      </c>
      <c r="S190" s="48">
        <v>13858441211.219637</v>
      </c>
      <c r="T190" s="48">
        <v>16877163792.128395</v>
      </c>
      <c r="U190" s="48">
        <v>15947709379.650709</v>
      </c>
      <c r="V190" s="48">
        <v>14620386673.854416</v>
      </c>
      <c r="W190" s="48">
        <v>12495779622.071018</v>
      </c>
      <c r="X190" s="48">
        <v>15962459447.216827</v>
      </c>
      <c r="Y190" s="48">
        <v>18134029179.639324</v>
      </c>
      <c r="Z190" s="48">
        <v>21649137620.30547</v>
      </c>
      <c r="AA190" s="48">
        <v>21793496819.337875</v>
      </c>
      <c r="AB190" s="48">
        <v>17345624453.691635</v>
      </c>
      <c r="AC190" s="48">
        <v>17599660054.286041</v>
      </c>
      <c r="AD190" s="48">
        <v>16548827018.287197</v>
      </c>
      <c r="AE190" s="48">
        <v>15244232957.875948</v>
      </c>
      <c r="AF190" s="48">
        <v>20702298396.971703</v>
      </c>
      <c r="AG190" s="48">
        <v>15439408447.2288</v>
      </c>
      <c r="AH190" s="48">
        <v>22499559086.034309</v>
      </c>
      <c r="AI190" s="48">
        <v>26410386669.360916</v>
      </c>
      <c r="AJ190" s="48">
        <v>34341465998.200283</v>
      </c>
      <c r="AK190" s="48">
        <v>35966302303.262955</v>
      </c>
      <c r="AL190" s="48">
        <v>34832077220.853653</v>
      </c>
      <c r="AM190" s="48">
        <v>44882079766.891273</v>
      </c>
      <c r="AN190" s="48">
        <v>53312793687.383636</v>
      </c>
      <c r="AO190" s="48">
        <v>55252414130.301918</v>
      </c>
      <c r="AP190" s="48">
        <v>58147522522.522522</v>
      </c>
      <c r="AQ190" s="48">
        <v>55501467877.381035</v>
      </c>
      <c r="AR190" s="48">
        <v>50187324567.882996</v>
      </c>
      <c r="AS190" s="48">
        <v>51744749133.21299</v>
      </c>
      <c r="AT190" s="48">
        <v>52030158775.405487</v>
      </c>
      <c r="AU190" s="48">
        <v>54777553515.080879</v>
      </c>
      <c r="AV190" s="48">
        <v>58731030121.867096</v>
      </c>
      <c r="AW190" s="48">
        <v>66768703497.568687</v>
      </c>
      <c r="AX190" s="48">
        <v>76060606060.606064</v>
      </c>
      <c r="AY190" s="48">
        <v>88643193061.748001</v>
      </c>
      <c r="AZ190" s="48">
        <v>102170981144.13551</v>
      </c>
      <c r="BA190" s="48">
        <v>120550599815.44141</v>
      </c>
      <c r="BB190" s="48">
        <v>120822986521.47932</v>
      </c>
      <c r="BC190" s="48">
        <v>147528937028.77774</v>
      </c>
      <c r="BD190" s="48">
        <v>171761737046.58508</v>
      </c>
      <c r="BE190" s="48">
        <v>192648999090.08191</v>
      </c>
      <c r="BF190" s="48">
        <v>201175469114.32693</v>
      </c>
      <c r="BG190" s="48">
        <v>200789362451.56744</v>
      </c>
      <c r="BH190" s="48">
        <v>189805300841.60281</v>
      </c>
      <c r="BI190" s="48">
        <v>191895943823.88669</v>
      </c>
      <c r="BJ190" s="48">
        <v>211007207483.5148</v>
      </c>
      <c r="BK190" s="48">
        <v>222574697255.52243</v>
      </c>
      <c r="BL190" s="48">
        <v>228470919605.66925</v>
      </c>
      <c r="BM190" s="53">
        <f t="shared" si="6"/>
        <v>202014363787.23282</v>
      </c>
      <c r="BO190" s="53">
        <v>202014363787.23282</v>
      </c>
      <c r="BP190" s="62">
        <f t="shared" si="7"/>
        <v>202014.36378723281</v>
      </c>
      <c r="BQ190" s="48" t="str">
        <f>VLOOKUP(B190,Classif!C:E,3,0)</f>
        <v>UMC</v>
      </c>
      <c r="BR190" s="48" t="str">
        <f t="shared" si="8"/>
        <v>Peru</v>
      </c>
    </row>
    <row r="191" spans="1:70" x14ac:dyDescent="0.25">
      <c r="A191" s="48" t="s">
        <v>185</v>
      </c>
      <c r="B191" s="48" t="s">
        <v>387</v>
      </c>
      <c r="C191" s="48" t="s">
        <v>737</v>
      </c>
      <c r="D191" s="48" t="s">
        <v>736</v>
      </c>
      <c r="E191" s="48">
        <v>6684568805.0688047</v>
      </c>
      <c r="F191" s="48">
        <v>7256966966.2255583</v>
      </c>
      <c r="G191" s="48">
        <v>4399827767.9670362</v>
      </c>
      <c r="H191" s="48">
        <v>4875309866.3401699</v>
      </c>
      <c r="I191" s="48">
        <v>5271404668.3673468</v>
      </c>
      <c r="J191" s="48">
        <v>5784398976.9820967</v>
      </c>
      <c r="K191" s="48">
        <v>6371459304.410183</v>
      </c>
      <c r="L191" s="48">
        <v>6809134235.5429821</v>
      </c>
      <c r="M191" s="48">
        <v>7591603053.4351139</v>
      </c>
      <c r="N191" s="48">
        <v>8408229699.142951</v>
      </c>
      <c r="O191" s="48">
        <v>6687204834.3687048</v>
      </c>
      <c r="P191" s="48">
        <v>7408305735.6530933</v>
      </c>
      <c r="Q191" s="48">
        <v>8017468688.2003956</v>
      </c>
      <c r="R191" s="48">
        <v>10082885603.066767</v>
      </c>
      <c r="S191" s="48">
        <v>13781139969.651882</v>
      </c>
      <c r="T191" s="48">
        <v>14893969287.655735</v>
      </c>
      <c r="U191" s="48">
        <v>17097563270.298241</v>
      </c>
      <c r="V191" s="48">
        <v>19648106122.007889</v>
      </c>
      <c r="W191" s="48">
        <v>22706155475.304787</v>
      </c>
      <c r="X191" s="48">
        <v>27502168726.957275</v>
      </c>
      <c r="Y191" s="48">
        <v>32450541843.065208</v>
      </c>
      <c r="Z191" s="48">
        <v>35646416952.542503</v>
      </c>
      <c r="AA191" s="48">
        <v>37140163934.426231</v>
      </c>
      <c r="AB191" s="48">
        <v>33212180658.165882</v>
      </c>
      <c r="AC191" s="48">
        <v>31408492876.691002</v>
      </c>
      <c r="AD191" s="48">
        <v>30734335448.990452</v>
      </c>
      <c r="AE191" s="48">
        <v>29868339080.826267</v>
      </c>
      <c r="AF191" s="48">
        <v>33195933429.600784</v>
      </c>
      <c r="AG191" s="48">
        <v>37885440418.683365</v>
      </c>
      <c r="AH191" s="48">
        <v>42575183905.560646</v>
      </c>
      <c r="AI191" s="48">
        <v>44311593755.784538</v>
      </c>
      <c r="AJ191" s="48">
        <v>45417561302.249748</v>
      </c>
      <c r="AK191" s="48">
        <v>52976344928.956398</v>
      </c>
      <c r="AL191" s="48">
        <v>54368083953.111916</v>
      </c>
      <c r="AM191" s="48">
        <v>64084460124.464363</v>
      </c>
      <c r="AN191" s="48">
        <v>74119987244.501129</v>
      </c>
      <c r="AO191" s="48">
        <v>82848140618.026611</v>
      </c>
      <c r="AP191" s="48">
        <v>82344260570.668488</v>
      </c>
      <c r="AQ191" s="48">
        <v>72207028767.759766</v>
      </c>
      <c r="AR191" s="48">
        <v>82995145792.934082</v>
      </c>
      <c r="AS191" s="48">
        <v>83670261708.00145</v>
      </c>
      <c r="AT191" s="48">
        <v>78921079687.876892</v>
      </c>
      <c r="AU191" s="48">
        <v>84307291973.815765</v>
      </c>
      <c r="AV191" s="48">
        <v>87039145965.282562</v>
      </c>
      <c r="AW191" s="48">
        <v>95002028504.690399</v>
      </c>
      <c r="AX191" s="48">
        <v>107419961717.69341</v>
      </c>
      <c r="AY191" s="48">
        <v>127652859201.04141</v>
      </c>
      <c r="AZ191" s="48">
        <v>155980378253.63391</v>
      </c>
      <c r="BA191" s="48">
        <v>181006700916.92786</v>
      </c>
      <c r="BB191" s="48">
        <v>176131709174.76257</v>
      </c>
      <c r="BC191" s="48">
        <v>208368726861.40677</v>
      </c>
      <c r="BD191" s="48">
        <v>234216930369.79575</v>
      </c>
      <c r="BE191" s="48">
        <v>261920509950.55508</v>
      </c>
      <c r="BF191" s="48">
        <v>283902728260.71594</v>
      </c>
      <c r="BG191" s="48">
        <v>297483247101.0379</v>
      </c>
      <c r="BH191" s="48">
        <v>306446140628.70856</v>
      </c>
      <c r="BI191" s="48">
        <v>318626761492.86731</v>
      </c>
      <c r="BJ191" s="48">
        <v>328480867142.68994</v>
      </c>
      <c r="BK191" s="48">
        <v>346842094174.51306</v>
      </c>
      <c r="BL191" s="48">
        <v>376823278560.84857</v>
      </c>
      <c r="BM191" s="53">
        <f t="shared" si="6"/>
        <v>361489354350.00024</v>
      </c>
      <c r="BO191" s="53">
        <v>361489354350.00024</v>
      </c>
      <c r="BP191" s="62">
        <f t="shared" si="7"/>
        <v>361489.35435000027</v>
      </c>
      <c r="BQ191" s="48" t="str">
        <f>VLOOKUP(B191,Classif!C:E,3,0)</f>
        <v>LMC</v>
      </c>
      <c r="BR191" s="48" t="str">
        <f t="shared" si="8"/>
        <v>Philippines</v>
      </c>
    </row>
    <row r="192" spans="1:70" x14ac:dyDescent="0.25">
      <c r="A192" s="48" t="s">
        <v>563</v>
      </c>
      <c r="B192" s="48" t="s">
        <v>564</v>
      </c>
      <c r="C192" s="48" t="s">
        <v>737</v>
      </c>
      <c r="D192" s="48" t="s">
        <v>736</v>
      </c>
      <c r="AS192" s="48">
        <v>146297500</v>
      </c>
      <c r="AT192" s="48">
        <v>156907900</v>
      </c>
      <c r="AU192" s="48">
        <v>163184900</v>
      </c>
      <c r="AV192" s="48">
        <v>153963200</v>
      </c>
      <c r="AW192" s="48">
        <v>165186200</v>
      </c>
      <c r="AX192" s="48">
        <v>190452900</v>
      </c>
      <c r="AY192" s="48">
        <v>192382400</v>
      </c>
      <c r="AZ192" s="48">
        <v>198897700</v>
      </c>
      <c r="BA192" s="48">
        <v>198283900</v>
      </c>
      <c r="BB192" s="48">
        <v>187522800</v>
      </c>
      <c r="BC192" s="48">
        <v>185943000</v>
      </c>
      <c r="BD192" s="48">
        <v>196911100</v>
      </c>
      <c r="BE192" s="48">
        <v>212397800</v>
      </c>
      <c r="BF192" s="48">
        <v>221117200</v>
      </c>
      <c r="BG192" s="48">
        <v>241669800</v>
      </c>
      <c r="BH192" s="48">
        <v>280457700</v>
      </c>
      <c r="BI192" s="48">
        <v>295065400</v>
      </c>
      <c r="BJ192" s="48">
        <v>286106800</v>
      </c>
      <c r="BK192" s="48">
        <v>280435700</v>
      </c>
      <c r="BL192" s="48">
        <v>268354900</v>
      </c>
      <c r="BM192" s="53">
        <f t="shared" si="6"/>
        <v>263282992.38999999</v>
      </c>
      <c r="BO192" s="53"/>
      <c r="BP192" s="62">
        <f t="shared" si="7"/>
        <v>0</v>
      </c>
      <c r="BQ192" s="48" t="str">
        <f>VLOOKUP(B192,Classif!C:E,3,0)</f>
        <v>HIC</v>
      </c>
      <c r="BR192" s="48" t="str">
        <f t="shared" si="8"/>
        <v>Palau</v>
      </c>
    </row>
    <row r="193" spans="1:70" x14ac:dyDescent="0.25">
      <c r="A193" s="48" t="s">
        <v>236</v>
      </c>
      <c r="B193" s="48" t="s">
        <v>386</v>
      </c>
      <c r="C193" s="48" t="s">
        <v>737</v>
      </c>
      <c r="D193" s="48" t="s">
        <v>736</v>
      </c>
      <c r="E193" s="48">
        <v>230496032.98121637</v>
      </c>
      <c r="F193" s="48">
        <v>244832035.03252622</v>
      </c>
      <c r="G193" s="48">
        <v>261184037.37230152</v>
      </c>
      <c r="H193" s="48">
        <v>275968039.48771483</v>
      </c>
      <c r="I193" s="48">
        <v>305312043.6864897</v>
      </c>
      <c r="J193" s="48">
        <v>344159480.3449434</v>
      </c>
      <c r="K193" s="48">
        <v>390973233.28480232</v>
      </c>
      <c r="L193" s="48">
        <v>441706910.0683167</v>
      </c>
      <c r="M193" s="48">
        <v>485160824.28043455</v>
      </c>
      <c r="N193" s="48">
        <v>551237316.6088028</v>
      </c>
      <c r="O193" s="48">
        <v>645537126.21794152</v>
      </c>
      <c r="P193" s="48">
        <v>717716130.49388313</v>
      </c>
      <c r="Q193" s="48">
        <v>858802035.92814374</v>
      </c>
      <c r="R193" s="48">
        <v>1299105240.7328506</v>
      </c>
      <c r="S193" s="48">
        <v>1467346059.9971294</v>
      </c>
      <c r="T193" s="48">
        <v>1356591176.8556094</v>
      </c>
      <c r="U193" s="48">
        <v>1511856584.2583251</v>
      </c>
      <c r="V193" s="48">
        <v>1640763204.447814</v>
      </c>
      <c r="W193" s="48">
        <v>1947947524.3334744</v>
      </c>
      <c r="X193" s="48">
        <v>2293621944.366395</v>
      </c>
      <c r="Y193" s="48">
        <v>2545983007.8998361</v>
      </c>
      <c r="Z193" s="48">
        <v>2498068350.6686478</v>
      </c>
      <c r="AA193" s="48">
        <v>2368584969.5328369</v>
      </c>
      <c r="AB193" s="48">
        <v>2562492524.8176055</v>
      </c>
      <c r="AC193" s="48">
        <v>2552526263.0758958</v>
      </c>
      <c r="AD193" s="48">
        <v>2423373088.0735779</v>
      </c>
      <c r="AE193" s="48">
        <v>2648033765.6989908</v>
      </c>
      <c r="AF193" s="48">
        <v>3143848331.3140211</v>
      </c>
      <c r="AG193" s="48">
        <v>3655979702.4564643</v>
      </c>
      <c r="AH193" s="48">
        <v>3546460176.9911504</v>
      </c>
      <c r="AI193" s="48">
        <v>3219730364.996233</v>
      </c>
      <c r="AJ193" s="48">
        <v>3787394957.9831934</v>
      </c>
      <c r="AK193" s="48">
        <v>4377980510.0559816</v>
      </c>
      <c r="AL193" s="48">
        <v>4974550286.1815205</v>
      </c>
      <c r="AM193" s="48">
        <v>5502786069.651742</v>
      </c>
      <c r="AN193" s="48">
        <v>4636057476.4256849</v>
      </c>
      <c r="AO193" s="48">
        <v>5155311077.3899841</v>
      </c>
      <c r="AP193" s="48">
        <v>4936615298.7936687</v>
      </c>
      <c r="AQ193" s="48">
        <v>3789443014.6166177</v>
      </c>
      <c r="AR193" s="48">
        <v>3477038204.0173297</v>
      </c>
      <c r="AS193" s="48">
        <v>3521339699.0740738</v>
      </c>
      <c r="AT193" s="48">
        <v>3081024212.4292445</v>
      </c>
      <c r="AU193" s="48">
        <v>2999511040.1976428</v>
      </c>
      <c r="AV193" s="48">
        <v>3536411824.2958045</v>
      </c>
      <c r="AW193" s="48">
        <v>3927157866.9646463</v>
      </c>
      <c r="AX193" s="48">
        <v>4865892972.2759514</v>
      </c>
      <c r="AY193" s="48">
        <v>8355006706.57899</v>
      </c>
      <c r="AZ193" s="48">
        <v>9545177014.1301041</v>
      </c>
      <c r="BA193" s="48">
        <v>11670840931.817341</v>
      </c>
      <c r="BB193" s="48">
        <v>11619637798.990961</v>
      </c>
      <c r="BC193" s="48">
        <v>14250755231.125656</v>
      </c>
      <c r="BD193" s="48">
        <v>17984910501.897934</v>
      </c>
      <c r="BE193" s="48">
        <v>21295659243.616817</v>
      </c>
      <c r="BF193" s="48">
        <v>21261432791.267544</v>
      </c>
      <c r="BG193" s="48">
        <v>23210682538.392788</v>
      </c>
      <c r="BH193" s="48">
        <v>21723531173.24086</v>
      </c>
      <c r="BI193" s="48">
        <v>20759069103.096073</v>
      </c>
      <c r="BJ193" s="48">
        <v>22742613553.687908</v>
      </c>
      <c r="BK193" s="48">
        <v>24109509852.740246</v>
      </c>
      <c r="BL193" s="48">
        <v>24829107011.07011</v>
      </c>
      <c r="BM193" s="53">
        <f t="shared" si="6"/>
        <v>23591523025.286442</v>
      </c>
      <c r="BO193" s="53">
        <v>23591523025.286442</v>
      </c>
      <c r="BP193" s="62">
        <f t="shared" si="7"/>
        <v>23591.523025286442</v>
      </c>
      <c r="BQ193" s="48" t="str">
        <f>VLOOKUP(B193,Classif!C:E,3,0)</f>
        <v>LMC</v>
      </c>
      <c r="BR193" s="48" t="str">
        <f t="shared" si="8"/>
        <v>Papua New Guinea</v>
      </c>
    </row>
    <row r="194" spans="1:70" x14ac:dyDescent="0.25">
      <c r="A194" s="48" t="s">
        <v>253</v>
      </c>
      <c r="B194" s="48" t="s">
        <v>385</v>
      </c>
      <c r="C194" s="48" t="s">
        <v>737</v>
      </c>
      <c r="D194" s="48" t="s">
        <v>736</v>
      </c>
      <c r="AI194" s="48">
        <v>65977749036.984436</v>
      </c>
      <c r="AJ194" s="48">
        <v>85500935934.990082</v>
      </c>
      <c r="AK194" s="48">
        <v>94337050693.27269</v>
      </c>
      <c r="AL194" s="48">
        <v>96045645026.178009</v>
      </c>
      <c r="AM194" s="48">
        <v>110803391516.6982</v>
      </c>
      <c r="AN194" s="48">
        <v>142292783505.15466</v>
      </c>
      <c r="AO194" s="48">
        <v>160193242090.42691</v>
      </c>
      <c r="AP194" s="48">
        <v>159357789772.20749</v>
      </c>
      <c r="AQ194" s="48">
        <v>174685791563.56104</v>
      </c>
      <c r="AR194" s="48">
        <v>170031005016.25873</v>
      </c>
      <c r="AS194" s="48">
        <v>172219461126.06705</v>
      </c>
      <c r="AT194" s="48">
        <v>190905493539.16806</v>
      </c>
      <c r="AU194" s="48">
        <v>199072058823.52942</v>
      </c>
      <c r="AV194" s="48">
        <v>217827260805.84198</v>
      </c>
      <c r="AW194" s="48">
        <v>255110181539.80753</v>
      </c>
      <c r="AX194" s="48">
        <v>306144336269.51013</v>
      </c>
      <c r="AY194" s="48">
        <v>344622003093.58081</v>
      </c>
      <c r="AZ194" s="48">
        <v>429028505365.07819</v>
      </c>
      <c r="BA194" s="48">
        <v>533609081852.89728</v>
      </c>
      <c r="BB194" s="48">
        <v>439737508413.19189</v>
      </c>
      <c r="BC194" s="48">
        <v>479834179020.32965</v>
      </c>
      <c r="BD194" s="48">
        <v>528301269069.79883</v>
      </c>
      <c r="BE194" s="48">
        <v>498523568248.11914</v>
      </c>
      <c r="BF194" s="48">
        <v>521016262734.92371</v>
      </c>
      <c r="BG194" s="48">
        <v>542477096211.76099</v>
      </c>
      <c r="BH194" s="48">
        <v>477811911394.08411</v>
      </c>
      <c r="BI194" s="48">
        <v>472630364208.17694</v>
      </c>
      <c r="BJ194" s="48">
        <v>526508877305.32111</v>
      </c>
      <c r="BK194" s="48">
        <v>587408980271.71008</v>
      </c>
      <c r="BL194" s="48">
        <v>595862086928.21094</v>
      </c>
      <c r="BM194" s="53">
        <f t="shared" si="6"/>
        <v>594164690894.93616</v>
      </c>
      <c r="BO194" s="53">
        <v>594164690894.93616</v>
      </c>
      <c r="BP194" s="62">
        <f t="shared" si="7"/>
        <v>594164.69089493621</v>
      </c>
      <c r="BQ194" s="48" t="str">
        <f>VLOOKUP(B194,Classif!C:E,3,0)</f>
        <v>HIC</v>
      </c>
      <c r="BR194" s="48" t="str">
        <f t="shared" si="8"/>
        <v>Poland</v>
      </c>
    </row>
    <row r="195" spans="1:70" x14ac:dyDescent="0.25">
      <c r="A195" s="48" t="s">
        <v>659</v>
      </c>
      <c r="B195" s="48" t="s">
        <v>658</v>
      </c>
      <c r="C195" s="48" t="s">
        <v>737</v>
      </c>
      <c r="D195" s="48" t="s">
        <v>736</v>
      </c>
      <c r="E195" s="48">
        <v>20951544748.056866</v>
      </c>
      <c r="F195" s="48">
        <v>21546817734.296085</v>
      </c>
      <c r="G195" s="48">
        <v>23587218352.415886</v>
      </c>
      <c r="H195" s="48">
        <v>27488662211.942867</v>
      </c>
      <c r="I195" s="48">
        <v>25607056503.340935</v>
      </c>
      <c r="J195" s="48">
        <v>28861405674.862923</v>
      </c>
      <c r="K195" s="48">
        <v>31699952533.330574</v>
      </c>
      <c r="L195" s="48">
        <v>29930459966.888</v>
      </c>
      <c r="M195" s="48">
        <v>31546663898.214005</v>
      </c>
      <c r="N195" s="48">
        <v>35728789857.155693</v>
      </c>
      <c r="O195" s="48">
        <v>43705647335.084747</v>
      </c>
      <c r="P195" s="48">
        <v>42719691252.447258</v>
      </c>
      <c r="Q195" s="48">
        <v>49694109355.736809</v>
      </c>
      <c r="R195" s="48">
        <v>61042750479.877457</v>
      </c>
      <c r="S195" s="48">
        <v>86572444913.694138</v>
      </c>
      <c r="T195" s="48">
        <v>98904272487.524353</v>
      </c>
      <c r="U195" s="48">
        <v>115994705986.04001</v>
      </c>
      <c r="V195" s="48">
        <v>128349182020.62714</v>
      </c>
      <c r="W195" s="48">
        <v>142952715727.65686</v>
      </c>
      <c r="X195" s="48">
        <v>180430210494.81979</v>
      </c>
      <c r="Y195" s="48">
        <v>220714584897.81094</v>
      </c>
      <c r="Z195" s="48">
        <v>309025651336.98566</v>
      </c>
      <c r="AA195" s="48">
        <v>290152995652.42908</v>
      </c>
      <c r="AB195" s="48">
        <v>231378304075.9325</v>
      </c>
      <c r="AC195" s="48">
        <v>211076938737.4339</v>
      </c>
      <c r="AD195" s="48">
        <v>218420763394.72958</v>
      </c>
      <c r="AE195" s="48">
        <v>212064917260.52847</v>
      </c>
      <c r="AF195" s="48">
        <v>234330701651.24591</v>
      </c>
      <c r="AG195" s="48">
        <v>237789332876.34445</v>
      </c>
      <c r="AH195" s="48">
        <v>233212405272.40143</v>
      </c>
      <c r="AI195" s="48">
        <v>370281059113.0481</v>
      </c>
      <c r="AJ195" s="48">
        <v>166845612583.93784</v>
      </c>
      <c r="AK195" s="48">
        <v>159612257447.78937</v>
      </c>
      <c r="AL195" s="48">
        <v>142104833147.06277</v>
      </c>
      <c r="AM195" s="48">
        <v>134377553618.58864</v>
      </c>
      <c r="AN195" s="48">
        <v>172723721947.44254</v>
      </c>
      <c r="AO195" s="48">
        <v>185570788104.6431</v>
      </c>
      <c r="AP195" s="48">
        <v>204791981087.45972</v>
      </c>
      <c r="AQ195" s="48">
        <v>211203444666.53998</v>
      </c>
      <c r="AR195" s="48">
        <v>231806144233.4267</v>
      </c>
      <c r="AS195" s="48">
        <v>270787378668.46024</v>
      </c>
      <c r="AT195" s="48">
        <v>255989031140.17822</v>
      </c>
      <c r="AU195" s="48">
        <v>293685724768.71002</v>
      </c>
      <c r="AV195" s="48">
        <v>318726172381.99969</v>
      </c>
      <c r="AW195" s="48">
        <v>398206423909.42517</v>
      </c>
      <c r="AX195" s="48">
        <v>496717151820.44159</v>
      </c>
      <c r="AY195" s="48">
        <v>627991717795.73755</v>
      </c>
      <c r="AZ195" s="48">
        <v>759249479344.38672</v>
      </c>
      <c r="BA195" s="48">
        <v>956679483956.75244</v>
      </c>
      <c r="BB195" s="48">
        <v>868426150790.7124</v>
      </c>
      <c r="BC195" s="48">
        <v>1025517597337.4525</v>
      </c>
      <c r="BD195" s="48">
        <v>1182591832186.5</v>
      </c>
      <c r="BE195" s="48">
        <v>1297362819141.6924</v>
      </c>
      <c r="BF195" s="48">
        <v>1421498471964.1655</v>
      </c>
      <c r="BG195" s="48">
        <v>1498314647966.9866</v>
      </c>
      <c r="BH195" s="48">
        <v>1319824386706.791</v>
      </c>
      <c r="BI195" s="48">
        <v>1212331923187.3423</v>
      </c>
      <c r="BJ195" s="48">
        <v>1266378114995.3977</v>
      </c>
      <c r="BK195" s="48">
        <v>1332425550522.6294</v>
      </c>
      <c r="BL195" s="48">
        <v>1399441249557.8774</v>
      </c>
      <c r="BM195" s="53">
        <f t="shared" si="6"/>
        <v>1303276093315.239</v>
      </c>
      <c r="BO195" s="53">
        <v>1303276093315.239</v>
      </c>
      <c r="BP195" s="62">
        <f t="shared" si="7"/>
        <v>1303276.0933152391</v>
      </c>
      <c r="BQ195" s="48" t="e">
        <f>VLOOKUP(B195,Classif!C:E,3,0)</f>
        <v>#N/A</v>
      </c>
      <c r="BR195" s="48" t="str">
        <f t="shared" si="8"/>
        <v>Pre-demographic dividend</v>
      </c>
    </row>
    <row r="196" spans="1:70" x14ac:dyDescent="0.25">
      <c r="A196" s="48" t="s">
        <v>203</v>
      </c>
      <c r="B196" s="48" t="s">
        <v>384</v>
      </c>
      <c r="C196" s="48" t="s">
        <v>737</v>
      </c>
      <c r="D196" s="48" t="s">
        <v>736</v>
      </c>
      <c r="E196" s="48">
        <v>1691900000</v>
      </c>
      <c r="F196" s="48">
        <v>1865100000</v>
      </c>
      <c r="G196" s="48">
        <v>2094400000</v>
      </c>
      <c r="H196" s="48">
        <v>2333600000</v>
      </c>
      <c r="I196" s="48">
        <v>2570500000</v>
      </c>
      <c r="J196" s="48">
        <v>2881500000</v>
      </c>
      <c r="K196" s="48">
        <v>3170500000</v>
      </c>
      <c r="L196" s="48">
        <v>3532700000</v>
      </c>
      <c r="M196" s="48">
        <v>3941700000</v>
      </c>
      <c r="N196" s="48">
        <v>4460700000</v>
      </c>
      <c r="O196" s="48">
        <v>5034700000</v>
      </c>
      <c r="P196" s="48">
        <v>5646800000</v>
      </c>
      <c r="Q196" s="48">
        <v>6328900000</v>
      </c>
      <c r="R196" s="48">
        <v>7002400000</v>
      </c>
      <c r="S196" s="48">
        <v>7684800000</v>
      </c>
      <c r="T196" s="48">
        <v>8198299999.999999</v>
      </c>
      <c r="U196" s="48">
        <v>8968600000</v>
      </c>
      <c r="V196" s="48">
        <v>9910900000</v>
      </c>
      <c r="W196" s="48">
        <v>11165000000</v>
      </c>
      <c r="X196" s="48">
        <v>12750000000</v>
      </c>
      <c r="Y196" s="48">
        <v>14436100000</v>
      </c>
      <c r="Z196" s="48">
        <v>15955700000</v>
      </c>
      <c r="AA196" s="48">
        <v>16764200000</v>
      </c>
      <c r="AB196" s="48">
        <v>17276600000</v>
      </c>
      <c r="AC196" s="48">
        <v>19162600000</v>
      </c>
      <c r="AD196" s="48">
        <v>20289200000</v>
      </c>
      <c r="AE196" s="48">
        <v>22009300000</v>
      </c>
      <c r="AF196" s="48">
        <v>24025800000</v>
      </c>
      <c r="AG196" s="48">
        <v>26385800000</v>
      </c>
      <c r="AH196" s="48">
        <v>28161200000</v>
      </c>
      <c r="AI196" s="48">
        <v>30603919000</v>
      </c>
      <c r="AJ196" s="48">
        <v>32287031000</v>
      </c>
      <c r="AK196" s="48">
        <v>34630430000</v>
      </c>
      <c r="AL196" s="48">
        <v>36922456000</v>
      </c>
      <c r="AM196" s="48">
        <v>39690630000</v>
      </c>
      <c r="AN196" s="48">
        <v>42647331000</v>
      </c>
      <c r="AO196" s="48">
        <v>45340835000</v>
      </c>
      <c r="AP196" s="48">
        <v>48187039000</v>
      </c>
      <c r="AQ196" s="48">
        <v>54086400000</v>
      </c>
      <c r="AR196" s="48">
        <v>57841000000</v>
      </c>
      <c r="AS196" s="48">
        <v>61701800000</v>
      </c>
      <c r="AT196" s="48">
        <v>69208400000</v>
      </c>
      <c r="AU196" s="48">
        <v>71623500000</v>
      </c>
      <c r="AV196" s="48">
        <v>74827400000</v>
      </c>
      <c r="AW196" s="48">
        <v>80322313000</v>
      </c>
      <c r="AX196" s="48">
        <v>83914521300</v>
      </c>
      <c r="AY196" s="48">
        <v>87276164400</v>
      </c>
      <c r="AZ196" s="48">
        <v>89524131600</v>
      </c>
      <c r="BA196" s="48">
        <v>93639300000</v>
      </c>
      <c r="BB196" s="48">
        <v>96385600000</v>
      </c>
      <c r="BC196" s="48">
        <v>98381300000</v>
      </c>
      <c r="BD196" s="48">
        <v>100351700000</v>
      </c>
      <c r="BE196" s="48">
        <v>101564800000</v>
      </c>
      <c r="BF196" s="48">
        <v>102450000000</v>
      </c>
      <c r="BG196" s="48">
        <v>102445800000</v>
      </c>
      <c r="BH196" s="48">
        <v>103375500000</v>
      </c>
      <c r="BI196" s="48">
        <v>104336700000</v>
      </c>
      <c r="BJ196" s="48">
        <v>103445500000</v>
      </c>
      <c r="BK196" s="48">
        <v>100925000000</v>
      </c>
      <c r="BL196" s="48">
        <v>104914600000</v>
      </c>
      <c r="BM196" s="53">
        <f t="shared" ref="BM196:BM259" si="9">IF(BO196="",BL196*(1+$BM$1),BO196)</f>
        <v>103138300000</v>
      </c>
      <c r="BO196" s="53">
        <v>103138300000</v>
      </c>
      <c r="BP196" s="62">
        <f t="shared" si="7"/>
        <v>103138.3</v>
      </c>
      <c r="BQ196" s="48" t="str">
        <f>VLOOKUP(B196,Classif!C:E,3,0)</f>
        <v>HIC</v>
      </c>
      <c r="BR196" s="48" t="str">
        <f t="shared" si="8"/>
        <v>Puerto Rico</v>
      </c>
    </row>
    <row r="197" spans="1:70" x14ac:dyDescent="0.25">
      <c r="A197" s="48" t="s">
        <v>657</v>
      </c>
      <c r="B197" s="48" t="s">
        <v>383</v>
      </c>
      <c r="C197" s="48" t="s">
        <v>737</v>
      </c>
      <c r="D197" s="48" t="s">
        <v>736</v>
      </c>
      <c r="BM197" s="53">
        <f t="shared" si="9"/>
        <v>0</v>
      </c>
      <c r="BO197" s="53"/>
      <c r="BP197" s="62">
        <f t="shared" si="7"/>
        <v>0</v>
      </c>
      <c r="BQ197" s="48" t="str">
        <f>VLOOKUP(B197,Classif!C:E,3,0)</f>
        <v>LIC</v>
      </c>
      <c r="BR197" s="48" t="str">
        <f t="shared" si="8"/>
        <v>Korea, Dem. People's Rep.</v>
      </c>
    </row>
    <row r="198" spans="1:70" x14ac:dyDescent="0.25">
      <c r="A198" s="48" t="s">
        <v>280</v>
      </c>
      <c r="B198" s="48" t="s">
        <v>382</v>
      </c>
      <c r="C198" s="48" t="s">
        <v>737</v>
      </c>
      <c r="D198" s="48" t="s">
        <v>736</v>
      </c>
      <c r="E198" s="48">
        <v>3193200404.3729734</v>
      </c>
      <c r="F198" s="48">
        <v>3417516639.3759632</v>
      </c>
      <c r="G198" s="48">
        <v>3668222357.6570182</v>
      </c>
      <c r="H198" s="48">
        <v>3905734459.7269282</v>
      </c>
      <c r="I198" s="48">
        <v>4235608177.6710229</v>
      </c>
      <c r="J198" s="48">
        <v>4687464054.834548</v>
      </c>
      <c r="K198" s="48">
        <v>5135387845.971077</v>
      </c>
      <c r="L198" s="48">
        <v>5740241165.634326</v>
      </c>
      <c r="M198" s="48">
        <v>6354262628.3353748</v>
      </c>
      <c r="N198" s="48">
        <v>6969025825.628685</v>
      </c>
      <c r="O198" s="48">
        <v>8108235704.3235703</v>
      </c>
      <c r="P198" s="48">
        <v>9201604240.2826862</v>
      </c>
      <c r="Q198" s="48">
        <v>11239117865.085249</v>
      </c>
      <c r="R198" s="48">
        <v>15090564186.426819</v>
      </c>
      <c r="S198" s="48">
        <v>17512391475.927387</v>
      </c>
      <c r="T198" s="48">
        <v>19347607843.137253</v>
      </c>
      <c r="U198" s="48">
        <v>20332831564.98674</v>
      </c>
      <c r="V198" s="48">
        <v>21439523310.633842</v>
      </c>
      <c r="W198" s="48">
        <v>23487614051.094891</v>
      </c>
      <c r="X198" s="48">
        <v>26622819672.131149</v>
      </c>
      <c r="Y198" s="48">
        <v>32896519823.788544</v>
      </c>
      <c r="Z198" s="48">
        <v>31977276872.964169</v>
      </c>
      <c r="AA198" s="48">
        <v>30527754793.138245</v>
      </c>
      <c r="AB198" s="48">
        <v>27239650741.947159</v>
      </c>
      <c r="AC198" s="48">
        <v>25217969049.575459</v>
      </c>
      <c r="AD198" s="48">
        <v>27115807742.087303</v>
      </c>
      <c r="AE198" s="48">
        <v>38745901353.70594</v>
      </c>
      <c r="AF198" s="48">
        <v>48182925857.407143</v>
      </c>
      <c r="AG198" s="48">
        <v>56347250696.37883</v>
      </c>
      <c r="AH198" s="48">
        <v>60594092182.327477</v>
      </c>
      <c r="AI198" s="48">
        <v>78713860216.565887</v>
      </c>
      <c r="AJ198" s="48">
        <v>89233599278.479248</v>
      </c>
      <c r="AK198" s="48">
        <v>107592098307.09831</v>
      </c>
      <c r="AL198" s="48">
        <v>95009751901.259186</v>
      </c>
      <c r="AM198" s="48">
        <v>99688641304.347824</v>
      </c>
      <c r="AN198" s="48">
        <v>118122007430.01193</v>
      </c>
      <c r="AO198" s="48">
        <v>122630089680.27034</v>
      </c>
      <c r="AP198" s="48">
        <v>117016535162.95026</v>
      </c>
      <c r="AQ198" s="48">
        <v>123946327916.29564</v>
      </c>
      <c r="AR198" s="48">
        <v>127427343916.47134</v>
      </c>
      <c r="AS198" s="48">
        <v>118310710337.20288</v>
      </c>
      <c r="AT198" s="48">
        <v>121498889485.45862</v>
      </c>
      <c r="AU198" s="48">
        <v>134156091661.96123</v>
      </c>
      <c r="AV198" s="48">
        <v>164862142212.18961</v>
      </c>
      <c r="AW198" s="48">
        <v>189034502110.75241</v>
      </c>
      <c r="AX198" s="48">
        <v>197180330804.62628</v>
      </c>
      <c r="AY198" s="48">
        <v>208581694893.99072</v>
      </c>
      <c r="AZ198" s="48">
        <v>240190803449.21982</v>
      </c>
      <c r="BA198" s="48">
        <v>262344779551.77969</v>
      </c>
      <c r="BB198" s="48">
        <v>243701635176.4379</v>
      </c>
      <c r="BC198" s="48">
        <v>237880908317.65213</v>
      </c>
      <c r="BD198" s="48">
        <v>244797226567.1087</v>
      </c>
      <c r="BE198" s="48">
        <v>216236608773.97641</v>
      </c>
      <c r="BF198" s="48">
        <v>226369502104.23566</v>
      </c>
      <c r="BG198" s="48">
        <v>229596170846.99496</v>
      </c>
      <c r="BH198" s="48">
        <v>199313894327.4855</v>
      </c>
      <c r="BI198" s="48">
        <v>206286022781.89377</v>
      </c>
      <c r="BJ198" s="48">
        <v>220811110492.1489</v>
      </c>
      <c r="BK198" s="48">
        <v>242194788533.53748</v>
      </c>
      <c r="BL198" s="48">
        <v>239510770948.27414</v>
      </c>
      <c r="BM198" s="53">
        <f t="shared" si="9"/>
        <v>231255587276.74149</v>
      </c>
      <c r="BO198" s="53">
        <v>231255587276.74149</v>
      </c>
      <c r="BP198" s="62">
        <f t="shared" ref="BP198:BP261" si="10">BO198/1000000</f>
        <v>231255.58727674148</v>
      </c>
      <c r="BQ198" s="48" t="str">
        <f>VLOOKUP(B198,Classif!C:E,3,0)</f>
        <v>HIC</v>
      </c>
      <c r="BR198" s="48" t="str">
        <f t="shared" ref="BR198:BR261" si="11">A198</f>
        <v>Portugal</v>
      </c>
    </row>
    <row r="199" spans="1:70" x14ac:dyDescent="0.25">
      <c r="A199" s="48" t="s">
        <v>226</v>
      </c>
      <c r="B199" s="48" t="s">
        <v>381</v>
      </c>
      <c r="C199" s="48" t="s">
        <v>737</v>
      </c>
      <c r="D199" s="48" t="s">
        <v>736</v>
      </c>
      <c r="J199" s="48">
        <v>443587301.58730161</v>
      </c>
      <c r="K199" s="48">
        <v>465888888.8888889</v>
      </c>
      <c r="L199" s="48">
        <v>492674603.17460316</v>
      </c>
      <c r="M199" s="48">
        <v>517650793.65079367</v>
      </c>
      <c r="N199" s="48">
        <v>556293650.79365075</v>
      </c>
      <c r="O199" s="48">
        <v>594611111.11111116</v>
      </c>
      <c r="P199" s="48">
        <v>664571428.57142854</v>
      </c>
      <c r="Q199" s="48">
        <v>769039682.53968251</v>
      </c>
      <c r="R199" s="48">
        <v>995531746.03174603</v>
      </c>
      <c r="S199" s="48">
        <v>1333475396.8253968</v>
      </c>
      <c r="T199" s="48">
        <v>1511420634.920635</v>
      </c>
      <c r="U199" s="48">
        <v>1698960317.4603174</v>
      </c>
      <c r="V199" s="48">
        <v>2092158730.1587303</v>
      </c>
      <c r="W199" s="48">
        <v>2559857142.8571429</v>
      </c>
      <c r="X199" s="48">
        <v>3416777777.7777777</v>
      </c>
      <c r="Y199" s="48">
        <v>4448087301.5873013</v>
      </c>
      <c r="Z199" s="48">
        <v>5624515873.015873</v>
      </c>
      <c r="AA199" s="48">
        <v>5419411764.7058821</v>
      </c>
      <c r="AB199" s="48">
        <v>5673248726.180089</v>
      </c>
      <c r="AC199" s="48">
        <v>4502462807.0601978</v>
      </c>
      <c r="AD199" s="48">
        <v>3282449235.8726115</v>
      </c>
      <c r="AE199" s="48">
        <v>3723993942.7200422</v>
      </c>
      <c r="AF199" s="48">
        <v>3971044723.8015423</v>
      </c>
      <c r="AG199" s="48">
        <v>4255683528.3396788</v>
      </c>
      <c r="AH199" s="48">
        <v>4757732199.9667768</v>
      </c>
      <c r="AI199" s="48">
        <v>5812114523.0270205</v>
      </c>
      <c r="AJ199" s="48">
        <v>6984367762.9037123</v>
      </c>
      <c r="AK199" s="48">
        <v>7157424031.0604544</v>
      </c>
      <c r="AL199" s="48">
        <v>7249533620.3061399</v>
      </c>
      <c r="AM199" s="48">
        <v>7870982004.8195047</v>
      </c>
      <c r="AN199" s="48">
        <v>9062131475.0231781</v>
      </c>
      <c r="AO199" s="48">
        <v>9788391780.52421</v>
      </c>
      <c r="AP199" s="48">
        <v>9965225678.05093</v>
      </c>
      <c r="AQ199" s="48">
        <v>9260481572.4246197</v>
      </c>
      <c r="AR199" s="48">
        <v>8837070235.5189209</v>
      </c>
      <c r="AS199" s="48">
        <v>8855705139.5585651</v>
      </c>
      <c r="AT199" s="48">
        <v>8495806432.1846695</v>
      </c>
      <c r="AU199" s="48">
        <v>7196260656.8455591</v>
      </c>
      <c r="AV199" s="48">
        <v>7691367471.1799183</v>
      </c>
      <c r="AW199" s="48">
        <v>9624440836.2930946</v>
      </c>
      <c r="AX199" s="48">
        <v>10737500188.112309</v>
      </c>
      <c r="AY199" s="48">
        <v>13429430050.260954</v>
      </c>
      <c r="AZ199" s="48">
        <v>17856270473.152958</v>
      </c>
      <c r="BA199" s="48">
        <v>24616537618.232498</v>
      </c>
      <c r="BB199" s="48">
        <v>22355601273.354515</v>
      </c>
      <c r="BC199" s="48">
        <v>27237782849.6908</v>
      </c>
      <c r="BD199" s="48">
        <v>33756238766.500004</v>
      </c>
      <c r="BE199" s="48">
        <v>33296438306.474674</v>
      </c>
      <c r="BF199" s="48">
        <v>38651334287.67318</v>
      </c>
      <c r="BG199" s="48">
        <v>40377987208.68898</v>
      </c>
      <c r="BH199" s="48">
        <v>36211372702.808464</v>
      </c>
      <c r="BI199" s="48">
        <v>36089550659.091446</v>
      </c>
      <c r="BJ199" s="48">
        <v>38997129473.555794</v>
      </c>
      <c r="BK199" s="48">
        <v>40225448340.632164</v>
      </c>
      <c r="BL199" s="48">
        <v>37906944074.612778</v>
      </c>
      <c r="BM199" s="53">
        <f t="shared" si="9"/>
        <v>35304238230.11319</v>
      </c>
      <c r="BO199" s="53">
        <v>35304238230.11319</v>
      </c>
      <c r="BP199" s="62">
        <f t="shared" si="10"/>
        <v>35304.238230113187</v>
      </c>
      <c r="BQ199" s="48" t="str">
        <f>VLOOKUP(B199,Classif!C:E,3,0)</f>
        <v>UMC</v>
      </c>
      <c r="BR199" s="48" t="str">
        <f t="shared" si="11"/>
        <v>Paraguay</v>
      </c>
    </row>
    <row r="200" spans="1:70" x14ac:dyDescent="0.25">
      <c r="A200" s="48" t="s">
        <v>534</v>
      </c>
      <c r="B200" s="48" t="s">
        <v>380</v>
      </c>
      <c r="C200" s="48" t="s">
        <v>737</v>
      </c>
      <c r="D200" s="48" t="s">
        <v>736</v>
      </c>
      <c r="AM200" s="48">
        <v>2843300000</v>
      </c>
      <c r="AN200" s="48">
        <v>3282800000</v>
      </c>
      <c r="AO200" s="48">
        <v>3409600000</v>
      </c>
      <c r="AP200" s="48">
        <v>3759800000</v>
      </c>
      <c r="AQ200" s="48">
        <v>4067800000</v>
      </c>
      <c r="AR200" s="48">
        <v>4271200000</v>
      </c>
      <c r="AS200" s="48">
        <v>4313600000</v>
      </c>
      <c r="AT200" s="48">
        <v>4003700000</v>
      </c>
      <c r="AU200" s="48">
        <v>3555800000</v>
      </c>
      <c r="AV200" s="48">
        <v>3968000000</v>
      </c>
      <c r="AW200" s="48">
        <v>4603100000</v>
      </c>
      <c r="AX200" s="48">
        <v>5125700000</v>
      </c>
      <c r="AY200" s="48">
        <v>5348300000</v>
      </c>
      <c r="AZ200" s="48">
        <v>5815700000</v>
      </c>
      <c r="BA200" s="48">
        <v>7310400000</v>
      </c>
      <c r="BB200" s="48">
        <v>8085700000</v>
      </c>
      <c r="BC200" s="48">
        <v>9681500000</v>
      </c>
      <c r="BD200" s="48">
        <v>11186100000</v>
      </c>
      <c r="BE200" s="48">
        <v>12208400000</v>
      </c>
      <c r="BF200" s="48">
        <v>13515500000</v>
      </c>
      <c r="BG200" s="48">
        <v>13989700000</v>
      </c>
      <c r="BH200" s="48">
        <v>13972400000</v>
      </c>
      <c r="BI200" s="48">
        <v>15405400000</v>
      </c>
      <c r="BJ200" s="48">
        <v>16128000000</v>
      </c>
      <c r="BK200" s="48">
        <v>16276600000</v>
      </c>
      <c r="BL200" s="48">
        <v>17133500000</v>
      </c>
      <c r="BM200" s="53">
        <f t="shared" si="9"/>
        <v>15561300000</v>
      </c>
      <c r="BO200" s="53">
        <v>15561300000</v>
      </c>
      <c r="BP200" s="62">
        <f t="shared" si="10"/>
        <v>15561.3</v>
      </c>
      <c r="BQ200" s="48" t="str">
        <f>VLOOKUP(B200,Classif!C:E,3,0)</f>
        <v>LMC</v>
      </c>
      <c r="BR200" s="48" t="str">
        <f t="shared" si="11"/>
        <v>West Bank and Gaza</v>
      </c>
    </row>
    <row r="201" spans="1:70" x14ac:dyDescent="0.25">
      <c r="A201" s="48" t="s">
        <v>656</v>
      </c>
      <c r="B201" s="48" t="s">
        <v>655</v>
      </c>
      <c r="C201" s="48" t="s">
        <v>737</v>
      </c>
      <c r="D201" s="48" t="s">
        <v>736</v>
      </c>
      <c r="T201" s="48">
        <v>1137259299.5467772</v>
      </c>
      <c r="U201" s="48">
        <v>1140381139.6438673</v>
      </c>
      <c r="V201" s="48">
        <v>1189782665.0114713</v>
      </c>
      <c r="W201" s="48">
        <v>1379853168.0075114</v>
      </c>
      <c r="X201" s="48">
        <v>1690559859.0681674</v>
      </c>
      <c r="Y201" s="48">
        <v>1962197369.3156483</v>
      </c>
      <c r="Z201" s="48">
        <v>2021548448.2152283</v>
      </c>
      <c r="AA201" s="48">
        <v>1973921703.1152859</v>
      </c>
      <c r="AB201" s="48">
        <v>1877389501.4873748</v>
      </c>
      <c r="AC201" s="48">
        <v>1978084000.5796144</v>
      </c>
      <c r="AD201" s="48">
        <v>1873088828.4140925</v>
      </c>
      <c r="AE201" s="48">
        <v>2042954223.6083829</v>
      </c>
      <c r="AF201" s="48">
        <v>1985438460.2735527</v>
      </c>
      <c r="AG201" s="48">
        <v>2031694929.0111694</v>
      </c>
      <c r="AH201" s="48">
        <v>2100010347.0262644</v>
      </c>
      <c r="AI201" s="48">
        <v>2351147698.5783701</v>
      </c>
      <c r="AJ201" s="48">
        <v>2500506841.4018006</v>
      </c>
      <c r="AK201" s="48">
        <v>2742975755.6404462</v>
      </c>
      <c r="AL201" s="48">
        <v>2907993080.7025847</v>
      </c>
      <c r="AM201" s="48">
        <v>3426022226.8185101</v>
      </c>
      <c r="AN201" s="48">
        <v>3716833602.5178947</v>
      </c>
      <c r="AO201" s="48">
        <v>3978702294.718358</v>
      </c>
      <c r="AP201" s="48">
        <v>3985636424.3125896</v>
      </c>
      <c r="AQ201" s="48">
        <v>3413029052.478281</v>
      </c>
      <c r="AR201" s="48">
        <v>3754359598.3295784</v>
      </c>
      <c r="AS201" s="48">
        <v>3444921946.7691264</v>
      </c>
      <c r="AT201" s="48">
        <v>3395627454.7441192</v>
      </c>
      <c r="AU201" s="48">
        <v>3564053859.6579838</v>
      </c>
      <c r="AV201" s="48">
        <v>4178053060.696341</v>
      </c>
      <c r="AW201" s="48">
        <v>4818328883.275589</v>
      </c>
      <c r="AX201" s="48">
        <v>5329582188.2023954</v>
      </c>
      <c r="AY201" s="48">
        <v>5613654035.0073547</v>
      </c>
      <c r="AZ201" s="48">
        <v>6192507684.0689993</v>
      </c>
      <c r="BA201" s="48">
        <v>6609313685.018548</v>
      </c>
      <c r="BB201" s="48">
        <v>5916221183.8763123</v>
      </c>
      <c r="BC201" s="48">
        <v>6566824402.1809673</v>
      </c>
      <c r="BD201" s="48">
        <v>7713434654.2109432</v>
      </c>
      <c r="BE201" s="48">
        <v>8187035163.2264166</v>
      </c>
      <c r="BF201" s="48">
        <v>8498098714.2393293</v>
      </c>
      <c r="BG201" s="48">
        <v>9226348805.8085461</v>
      </c>
      <c r="BH201" s="48">
        <v>9019943659.004755</v>
      </c>
      <c r="BI201" s="48">
        <v>9453367093.7892761</v>
      </c>
      <c r="BJ201" s="48">
        <v>10213198744.518122</v>
      </c>
      <c r="BK201" s="48">
        <v>10648756157.993597</v>
      </c>
      <c r="BL201" s="48">
        <v>10637424277.521944</v>
      </c>
      <c r="BM201" s="53">
        <f t="shared" si="9"/>
        <v>9170736596.4772682</v>
      </c>
      <c r="BO201" s="53">
        <v>9170736596.4772682</v>
      </c>
      <c r="BP201" s="62">
        <f t="shared" si="10"/>
        <v>9170.7365964772689</v>
      </c>
      <c r="BQ201" s="48" t="e">
        <f>VLOOKUP(B201,Classif!C:E,3,0)</f>
        <v>#N/A</v>
      </c>
      <c r="BR201" s="48" t="str">
        <f t="shared" si="11"/>
        <v>Pacific island small states</v>
      </c>
    </row>
    <row r="202" spans="1:70" x14ac:dyDescent="0.25">
      <c r="A202" s="48" t="s">
        <v>654</v>
      </c>
      <c r="B202" s="48" t="s">
        <v>653</v>
      </c>
      <c r="C202" s="48" t="s">
        <v>737</v>
      </c>
      <c r="D202" s="48" t="s">
        <v>736</v>
      </c>
      <c r="E202" s="48">
        <v>1046332223873.9279</v>
      </c>
      <c r="F202" s="48">
        <v>1106297047932.926</v>
      </c>
      <c r="G202" s="48">
        <v>1194518726498.2927</v>
      </c>
      <c r="H202" s="48">
        <v>1286713396893.1155</v>
      </c>
      <c r="I202" s="48">
        <v>1403824814571.8203</v>
      </c>
      <c r="J202" s="48">
        <v>1525224565725.3276</v>
      </c>
      <c r="K202" s="48">
        <v>1672966281754.219</v>
      </c>
      <c r="L202" s="48">
        <v>1795895375018.8279</v>
      </c>
      <c r="M202" s="48">
        <v>1947967064072.0459</v>
      </c>
      <c r="N202" s="48">
        <v>2141876405338.0837</v>
      </c>
      <c r="O202" s="48">
        <v>2338904873088.6519</v>
      </c>
      <c r="P202" s="48">
        <v>2593220311847.2212</v>
      </c>
      <c r="Q202" s="48">
        <v>3008225161321.9531</v>
      </c>
      <c r="R202" s="48">
        <v>3631999239239.8311</v>
      </c>
      <c r="S202" s="48">
        <v>4056157566762.0229</v>
      </c>
      <c r="T202" s="48">
        <v>4544828267736.2725</v>
      </c>
      <c r="U202" s="48">
        <v>4931701506582.4707</v>
      </c>
      <c r="V202" s="48">
        <v>5575613161952.6143</v>
      </c>
      <c r="W202" s="48">
        <v>6699543007604.2266</v>
      </c>
      <c r="X202" s="48">
        <v>7702798684686.7324</v>
      </c>
      <c r="Y202" s="48">
        <v>8529692427301.1963</v>
      </c>
      <c r="Z202" s="48">
        <v>8626038602052.9365</v>
      </c>
      <c r="AA202" s="48">
        <v>8588187250289.124</v>
      </c>
      <c r="AB202" s="48">
        <v>8912666875066.7715</v>
      </c>
      <c r="AC202" s="48">
        <v>9314263461784.7637</v>
      </c>
      <c r="AD202" s="48">
        <v>9807882089555.5059</v>
      </c>
      <c r="AE202" s="48">
        <v>11984015066026.242</v>
      </c>
      <c r="AF202" s="48">
        <v>13894911665053.748</v>
      </c>
      <c r="AG202" s="48">
        <v>15652599177129.783</v>
      </c>
      <c r="AH202" s="48">
        <v>16347923949949.586</v>
      </c>
      <c r="AI202" s="48">
        <v>18350033992484.633</v>
      </c>
      <c r="AJ202" s="48">
        <v>19375760152113.23</v>
      </c>
      <c r="AK202" s="48">
        <v>20806448564406.164</v>
      </c>
      <c r="AL202" s="48">
        <v>20946888231803.824</v>
      </c>
      <c r="AM202" s="48">
        <v>22431285438898.246</v>
      </c>
      <c r="AN202" s="48">
        <v>24875341718315.34</v>
      </c>
      <c r="AO202" s="48">
        <v>24999232594060.035</v>
      </c>
      <c r="AP202" s="48">
        <v>24520554968206.887</v>
      </c>
      <c r="AQ202" s="48">
        <v>24639497506377.34</v>
      </c>
      <c r="AR202" s="48">
        <v>25862526638965.793</v>
      </c>
      <c r="AS202" s="48">
        <v>26294186756224.707</v>
      </c>
      <c r="AT202" s="48">
        <v>26053316129150.449</v>
      </c>
      <c r="AU202" s="48">
        <v>27167091609748.984</v>
      </c>
      <c r="AV202" s="48">
        <v>30472518993901.801</v>
      </c>
      <c r="AW202" s="48">
        <v>33857505694163.848</v>
      </c>
      <c r="AX202" s="48">
        <v>35644199269793.43</v>
      </c>
      <c r="AY202" s="48">
        <v>37518685252839.438</v>
      </c>
      <c r="AZ202" s="48">
        <v>40939860510088.977</v>
      </c>
      <c r="BA202" s="48">
        <v>43279118157071.117</v>
      </c>
      <c r="BB202" s="48">
        <v>40787055338218.211</v>
      </c>
      <c r="BC202" s="48">
        <v>42550729295926.422</v>
      </c>
      <c r="BD202" s="48">
        <v>45685931119833.078</v>
      </c>
      <c r="BE202" s="48">
        <v>45641024931446.828</v>
      </c>
      <c r="BF202" s="48">
        <v>46101860324218.234</v>
      </c>
      <c r="BG202" s="48">
        <v>47060942290187.016</v>
      </c>
      <c r="BH202" s="48">
        <v>44558051121128.219</v>
      </c>
      <c r="BI202" s="48">
        <v>45551709733193.188</v>
      </c>
      <c r="BJ202" s="48">
        <v>47483868055092.805</v>
      </c>
      <c r="BK202" s="48">
        <v>50345397908613.18</v>
      </c>
      <c r="BL202" s="48">
        <v>50795259523739.906</v>
      </c>
      <c r="BM202" s="53">
        <f t="shared" si="9"/>
        <v>49308104492761.531</v>
      </c>
      <c r="BO202" s="53">
        <v>49308104492761.531</v>
      </c>
      <c r="BP202" s="62">
        <f t="shared" si="10"/>
        <v>49308104.49276153</v>
      </c>
      <c r="BQ202" s="48" t="e">
        <f>VLOOKUP(B202,Classif!C:E,3,0)</f>
        <v>#N/A</v>
      </c>
      <c r="BR202" s="48" t="str">
        <f t="shared" si="11"/>
        <v>Post-demographic dividend</v>
      </c>
    </row>
    <row r="203" spans="1:70" x14ac:dyDescent="0.25">
      <c r="A203" s="48" t="s">
        <v>244</v>
      </c>
      <c r="B203" s="48" t="s">
        <v>379</v>
      </c>
      <c r="C203" s="48" t="s">
        <v>737</v>
      </c>
      <c r="D203" s="48" t="s">
        <v>736</v>
      </c>
      <c r="J203" s="48">
        <v>176534589.60338852</v>
      </c>
      <c r="K203" s="48">
        <v>215659455.01730177</v>
      </c>
      <c r="L203" s="48">
        <v>220984369.12915015</v>
      </c>
      <c r="M203" s="48">
        <v>259590076.29300085</v>
      </c>
      <c r="N203" s="48">
        <v>242943776.86229914</v>
      </c>
      <c r="O203" s="48">
        <v>254035999.21719679</v>
      </c>
      <c r="P203" s="48">
        <v>296613496.87326908</v>
      </c>
      <c r="Q203" s="48">
        <v>325843254.66712266</v>
      </c>
      <c r="R203" s="48">
        <v>431254103.0464766</v>
      </c>
      <c r="S203" s="48">
        <v>555337985.68299127</v>
      </c>
      <c r="T203" s="48">
        <v>690319754.91119242</v>
      </c>
      <c r="U203" s="48">
        <v>732286143.34291017</v>
      </c>
      <c r="V203" s="48">
        <v>793193187.4155699</v>
      </c>
      <c r="W203" s="48">
        <v>1005573294.2076297</v>
      </c>
      <c r="X203" s="48">
        <v>1215031775.2679532</v>
      </c>
      <c r="Y203" s="48">
        <v>1362151523.6899333</v>
      </c>
      <c r="Z203" s="48">
        <v>1279972866.3817177</v>
      </c>
      <c r="AA203" s="48">
        <v>1286462642.6369748</v>
      </c>
      <c r="AB203" s="48">
        <v>1335895286.3917971</v>
      </c>
      <c r="AC203" s="48">
        <v>1378991403.3788133</v>
      </c>
      <c r="AD203" s="48">
        <v>1507230778.8992124</v>
      </c>
      <c r="AE203" s="48">
        <v>2301514717.2980652</v>
      </c>
      <c r="AF203" s="48">
        <v>2543199148.3892965</v>
      </c>
      <c r="AG203" s="48">
        <v>2687472829.62988</v>
      </c>
      <c r="AH203" s="48">
        <v>2636461517.105197</v>
      </c>
      <c r="AI203" s="48">
        <v>3181206304.8154917</v>
      </c>
      <c r="AJ203" s="48">
        <v>3267367609.8952813</v>
      </c>
      <c r="AK203" s="48">
        <v>3558215110.2480865</v>
      </c>
      <c r="AL203" s="48">
        <v>3694600399.8922482</v>
      </c>
      <c r="AM203" s="48">
        <v>3522272321.4076638</v>
      </c>
      <c r="AN203" s="48">
        <v>3982374845.9270854</v>
      </c>
      <c r="AO203" s="48">
        <v>3954696873.7489181</v>
      </c>
      <c r="AP203" s="48">
        <v>3567062511.8729267</v>
      </c>
      <c r="AQ203" s="48">
        <v>3775160797.3892775</v>
      </c>
      <c r="AR203" s="48">
        <v>3797016068.6968808</v>
      </c>
      <c r="AS203" s="48">
        <v>3447543137.9414983</v>
      </c>
      <c r="BM203" s="53">
        <f t="shared" si="9"/>
        <v>0</v>
      </c>
      <c r="BO203" s="53"/>
      <c r="BP203" s="62">
        <f t="shared" si="10"/>
        <v>0</v>
      </c>
      <c r="BQ203" s="48" t="str">
        <f>VLOOKUP(B203,Classif!C:E,3,0)</f>
        <v>HIC</v>
      </c>
      <c r="BR203" s="48" t="str">
        <f t="shared" si="11"/>
        <v>French Polynesia</v>
      </c>
    </row>
    <row r="204" spans="1:70" x14ac:dyDescent="0.25">
      <c r="A204" s="48" t="s">
        <v>146</v>
      </c>
      <c r="B204" s="48" t="s">
        <v>378</v>
      </c>
      <c r="C204" s="48" t="s">
        <v>737</v>
      </c>
      <c r="D204" s="48" t="s">
        <v>736</v>
      </c>
      <c r="O204" s="48">
        <v>301791301.79130179</v>
      </c>
      <c r="P204" s="48">
        <v>387700084.24599832</v>
      </c>
      <c r="Q204" s="48">
        <v>510259940.72047424</v>
      </c>
      <c r="R204" s="48">
        <v>793884368.04043734</v>
      </c>
      <c r="S204" s="48">
        <v>2401403227.4408469</v>
      </c>
      <c r="T204" s="48">
        <v>2512784033.3782787</v>
      </c>
      <c r="U204" s="48">
        <v>3284301332.1895342</v>
      </c>
      <c r="V204" s="48">
        <v>3617580171.7605457</v>
      </c>
      <c r="W204" s="48">
        <v>4052000412.7008691</v>
      </c>
      <c r="X204" s="48">
        <v>5633000318.0240107</v>
      </c>
      <c r="Y204" s="48">
        <v>7829094613.0708227</v>
      </c>
      <c r="Z204" s="48">
        <v>8661263763.7362633</v>
      </c>
      <c r="AA204" s="48">
        <v>7596703214.2857141</v>
      </c>
      <c r="AB204" s="48">
        <v>6467582307.6923075</v>
      </c>
      <c r="AC204" s="48">
        <v>6704395824.1758242</v>
      </c>
      <c r="AD204" s="48">
        <v>6153296456.0439558</v>
      </c>
      <c r="AE204" s="48">
        <v>5053021950.5494499</v>
      </c>
      <c r="AF204" s="48">
        <v>5446428681.3186808</v>
      </c>
      <c r="AG204" s="48">
        <v>6038187032.9670324</v>
      </c>
      <c r="AH204" s="48">
        <v>6487912087.9120874</v>
      </c>
      <c r="AI204" s="48">
        <v>7360439423.0769224</v>
      </c>
      <c r="AJ204" s="48">
        <v>6883516483.5164833</v>
      </c>
      <c r="AK204" s="48">
        <v>7646153983.5164833</v>
      </c>
      <c r="AL204" s="48">
        <v>7156593653.8461533</v>
      </c>
      <c r="AM204" s="48">
        <v>7374450769.2307692</v>
      </c>
      <c r="AN204" s="48">
        <v>8137911978.0219774</v>
      </c>
      <c r="AO204" s="48">
        <v>9059340384.6153851</v>
      </c>
      <c r="AP204" s="48">
        <v>11297802115.384615</v>
      </c>
      <c r="AQ204" s="48">
        <v>10255495027.472527</v>
      </c>
      <c r="AR204" s="48">
        <v>12393131868.131868</v>
      </c>
      <c r="AS204" s="48">
        <v>17759890109.89011</v>
      </c>
      <c r="AT204" s="48">
        <v>17538461538.461536</v>
      </c>
      <c r="AU204" s="48">
        <v>19363736263.736263</v>
      </c>
      <c r="AV204" s="48">
        <v>23533791208.791206</v>
      </c>
      <c r="AW204" s="48">
        <v>31734065934.065933</v>
      </c>
      <c r="AX204" s="48">
        <v>44530494505.494507</v>
      </c>
      <c r="AY204" s="48">
        <v>60882142857.142853</v>
      </c>
      <c r="AZ204" s="48">
        <v>79712087912.087906</v>
      </c>
      <c r="BA204" s="48">
        <v>115270054945.05495</v>
      </c>
      <c r="BB204" s="48">
        <v>97798351648.351639</v>
      </c>
      <c r="BC204" s="48">
        <v>125122306346.15384</v>
      </c>
      <c r="BD204" s="48">
        <v>167775268614.03708</v>
      </c>
      <c r="BE204" s="48">
        <v>186833502362.1283</v>
      </c>
      <c r="BF204" s="48">
        <v>198727642979.29669</v>
      </c>
      <c r="BG204" s="48">
        <v>206224598564.62387</v>
      </c>
      <c r="BH204" s="48">
        <v>161739955577.7478</v>
      </c>
      <c r="BI204" s="48">
        <v>151732181857.11346</v>
      </c>
      <c r="BJ204" s="48">
        <v>161099122215.30661</v>
      </c>
      <c r="BK204" s="48">
        <v>183334953813.20877</v>
      </c>
      <c r="BL204" s="48">
        <v>175837550996.18515</v>
      </c>
      <c r="BM204" s="53">
        <f t="shared" si="9"/>
        <v>146373588866.51099</v>
      </c>
      <c r="BO204" s="53">
        <v>146373588866.51099</v>
      </c>
      <c r="BP204" s="62">
        <f t="shared" si="10"/>
        <v>146373.58886651098</v>
      </c>
      <c r="BQ204" s="48" t="str">
        <f>VLOOKUP(B204,Classif!C:E,3,0)</f>
        <v>HIC</v>
      </c>
      <c r="BR204" s="48" t="str">
        <f t="shared" si="11"/>
        <v>Qatar</v>
      </c>
    </row>
    <row r="205" spans="1:70" x14ac:dyDescent="0.25">
      <c r="A205" s="48" t="s">
        <v>255</v>
      </c>
      <c r="B205" s="48" t="s">
        <v>376</v>
      </c>
      <c r="C205" s="48" t="s">
        <v>737</v>
      </c>
      <c r="D205" s="48" t="s">
        <v>736</v>
      </c>
      <c r="AF205" s="48">
        <v>38413636363.63636</v>
      </c>
      <c r="AG205" s="48">
        <v>40809523809.523811</v>
      </c>
      <c r="AH205" s="48">
        <v>42105263157.894737</v>
      </c>
      <c r="AI205" s="48">
        <v>38995454545.454544</v>
      </c>
      <c r="AJ205" s="48">
        <v>28998684210.526318</v>
      </c>
      <c r="AK205" s="48">
        <v>25121666666.666668</v>
      </c>
      <c r="AL205" s="48">
        <v>26362894736.842106</v>
      </c>
      <c r="AM205" s="48">
        <v>30074440483.383686</v>
      </c>
      <c r="AN205" s="48">
        <v>37435317265.125427</v>
      </c>
      <c r="AO205" s="48">
        <v>36937074278.300354</v>
      </c>
      <c r="AP205" s="48">
        <v>35574916294.64286</v>
      </c>
      <c r="AQ205" s="48">
        <v>41694118972.510139</v>
      </c>
      <c r="AR205" s="48">
        <v>35952781582.208305</v>
      </c>
      <c r="AS205" s="48">
        <v>37253259016.997559</v>
      </c>
      <c r="AT205" s="48">
        <v>40394824679.123222</v>
      </c>
      <c r="AU205" s="48">
        <v>46066101951.293304</v>
      </c>
      <c r="AV205" s="48">
        <v>57806506024.09639</v>
      </c>
      <c r="AW205" s="48">
        <v>74972669056.592209</v>
      </c>
      <c r="AX205" s="48">
        <v>98452791982.702408</v>
      </c>
      <c r="AY205" s="48">
        <v>122022997508.00996</v>
      </c>
      <c r="AZ205" s="48">
        <v>174585202805.23315</v>
      </c>
      <c r="BA205" s="48">
        <v>214313628965.02441</v>
      </c>
      <c r="BB205" s="48">
        <v>174103695930.21347</v>
      </c>
      <c r="BC205" s="48">
        <v>166309355234.58887</v>
      </c>
      <c r="BD205" s="48">
        <v>183326740143.01648</v>
      </c>
      <c r="BE205" s="48">
        <v>170635805316.87909</v>
      </c>
      <c r="BF205" s="48">
        <v>190801346194.29669</v>
      </c>
      <c r="BG205" s="48">
        <v>199959363430.07285</v>
      </c>
      <c r="BH205" s="48">
        <v>177729210874.50385</v>
      </c>
      <c r="BI205" s="48">
        <v>188128818486.40128</v>
      </c>
      <c r="BJ205" s="48">
        <v>211695422578.65515</v>
      </c>
      <c r="BK205" s="48">
        <v>241457403085.0416</v>
      </c>
      <c r="BL205" s="48">
        <v>249696854574.19949</v>
      </c>
      <c r="BM205" s="53">
        <f t="shared" si="9"/>
        <v>248715551366.63525</v>
      </c>
      <c r="BO205" s="53">
        <v>248715551366.63525</v>
      </c>
      <c r="BP205" s="62">
        <f t="shared" si="10"/>
        <v>248715.55136663525</v>
      </c>
      <c r="BQ205" s="48" t="str">
        <f>VLOOKUP(B205,Classif!C:E,3,0)</f>
        <v>UMC</v>
      </c>
      <c r="BR205" s="48" t="str">
        <f t="shared" si="11"/>
        <v>Romania</v>
      </c>
    </row>
    <row r="206" spans="1:70" x14ac:dyDescent="0.25">
      <c r="A206" s="48" t="s">
        <v>256</v>
      </c>
      <c r="B206" s="48" t="s">
        <v>375</v>
      </c>
      <c r="C206" s="48" t="s">
        <v>737</v>
      </c>
      <c r="D206" s="48" t="s">
        <v>736</v>
      </c>
      <c r="AG206" s="48">
        <v>554713455149.50159</v>
      </c>
      <c r="AH206" s="48">
        <v>506500173960.26923</v>
      </c>
      <c r="AI206" s="48">
        <v>516814274021.95587</v>
      </c>
      <c r="AJ206" s="48">
        <v>517962962962.96295</v>
      </c>
      <c r="AK206" s="48">
        <v>460290556900.72638</v>
      </c>
      <c r="AL206" s="48">
        <v>435083713850.83716</v>
      </c>
      <c r="AM206" s="48">
        <v>395077301248.46368</v>
      </c>
      <c r="AN206" s="48">
        <v>395537185734.85437</v>
      </c>
      <c r="AO206" s="48">
        <v>391724890744.49817</v>
      </c>
      <c r="AP206" s="48">
        <v>404928954191.87555</v>
      </c>
      <c r="AQ206" s="48">
        <v>270955486862.44205</v>
      </c>
      <c r="AR206" s="48">
        <v>195907128350.9342</v>
      </c>
      <c r="AS206" s="48">
        <v>259710142196.94278</v>
      </c>
      <c r="AT206" s="48">
        <v>306602070620.50049</v>
      </c>
      <c r="AU206" s="48">
        <v>345470494417.86279</v>
      </c>
      <c r="AV206" s="48">
        <v>430347770731.7868</v>
      </c>
      <c r="AW206" s="48">
        <v>591016690742.79761</v>
      </c>
      <c r="AX206" s="48">
        <v>764017107992.39148</v>
      </c>
      <c r="AY206" s="48">
        <v>989930542278.69519</v>
      </c>
      <c r="AZ206" s="48">
        <v>1299705764823.6177</v>
      </c>
      <c r="BA206" s="48">
        <v>1660846387624.7842</v>
      </c>
      <c r="BB206" s="48">
        <v>1222644282201.8625</v>
      </c>
      <c r="BC206" s="48">
        <v>1524917468442.0063</v>
      </c>
      <c r="BD206" s="48">
        <v>2045925608274.3691</v>
      </c>
      <c r="BE206" s="48">
        <v>2208295773643.1494</v>
      </c>
      <c r="BF206" s="48">
        <v>2292473246621.0806</v>
      </c>
      <c r="BG206" s="48">
        <v>2059241965490.8254</v>
      </c>
      <c r="BH206" s="48">
        <v>1363481063446.7661</v>
      </c>
      <c r="BI206" s="48">
        <v>1276786979221.8135</v>
      </c>
      <c r="BJ206" s="48">
        <v>1574199387070.8982</v>
      </c>
      <c r="BK206" s="48">
        <v>1657328865709.9863</v>
      </c>
      <c r="BL206" s="48">
        <v>1687448525466.6135</v>
      </c>
      <c r="BM206" s="53">
        <f t="shared" si="9"/>
        <v>1483497784867.6025</v>
      </c>
      <c r="BO206" s="53">
        <v>1483497784867.6025</v>
      </c>
      <c r="BP206" s="62">
        <f t="shared" si="10"/>
        <v>1483497.7848676026</v>
      </c>
      <c r="BQ206" s="48" t="str">
        <f>VLOOKUP(B206,Classif!C:E,3,0)</f>
        <v>UMC</v>
      </c>
      <c r="BR206" s="48" t="str">
        <f t="shared" si="11"/>
        <v>Russian Federation</v>
      </c>
    </row>
    <row r="207" spans="1:70" x14ac:dyDescent="0.25">
      <c r="A207" s="48" t="s">
        <v>85</v>
      </c>
      <c r="B207" s="48" t="s">
        <v>374</v>
      </c>
      <c r="C207" s="48" t="s">
        <v>737</v>
      </c>
      <c r="D207" s="48" t="s">
        <v>736</v>
      </c>
      <c r="E207" s="48">
        <v>119000024</v>
      </c>
      <c r="F207" s="48">
        <v>122000016</v>
      </c>
      <c r="G207" s="48">
        <v>125000008</v>
      </c>
      <c r="H207" s="48">
        <v>128000000</v>
      </c>
      <c r="I207" s="48">
        <v>129999994</v>
      </c>
      <c r="J207" s="48">
        <v>148799980</v>
      </c>
      <c r="K207" s="48">
        <v>124525702.85714285</v>
      </c>
      <c r="L207" s="48">
        <v>159560018</v>
      </c>
      <c r="M207" s="48">
        <v>172200018</v>
      </c>
      <c r="N207" s="48">
        <v>188700037</v>
      </c>
      <c r="O207" s="48">
        <v>219900006</v>
      </c>
      <c r="P207" s="48">
        <v>222952578.19638079</v>
      </c>
      <c r="Q207" s="48">
        <v>246457838.33668095</v>
      </c>
      <c r="R207" s="48">
        <v>290746157.14592123</v>
      </c>
      <c r="S207" s="48">
        <v>308458423.18385434</v>
      </c>
      <c r="T207" s="48">
        <v>571863295.74012244</v>
      </c>
      <c r="U207" s="48">
        <v>637754162.10109437</v>
      </c>
      <c r="V207" s="48">
        <v>746650558.55468953</v>
      </c>
      <c r="W207" s="48">
        <v>905709147.27018964</v>
      </c>
      <c r="X207" s="48">
        <v>1109346220.5288455</v>
      </c>
      <c r="Y207" s="48">
        <v>1254765349.9318528</v>
      </c>
      <c r="Z207" s="48">
        <v>1407062607.6321445</v>
      </c>
      <c r="AA207" s="48">
        <v>1407242640.2321084</v>
      </c>
      <c r="AB207" s="48">
        <v>1479688125.8852017</v>
      </c>
      <c r="AC207" s="48">
        <v>1587412957.2226286</v>
      </c>
      <c r="AD207" s="48">
        <v>1715625839.1797299</v>
      </c>
      <c r="AE207" s="48">
        <v>1944711061.3088801</v>
      </c>
      <c r="AF207" s="48">
        <v>2157434025.1646729</v>
      </c>
      <c r="AG207" s="48">
        <v>2395493877.5136466</v>
      </c>
      <c r="AH207" s="48">
        <v>2405021932.8999739</v>
      </c>
      <c r="AI207" s="48">
        <v>2550185618.147737</v>
      </c>
      <c r="AJ207" s="48">
        <v>1911600969.7661154</v>
      </c>
      <c r="AK207" s="48">
        <v>2029026704.0270691</v>
      </c>
      <c r="AL207" s="48">
        <v>1971525998.8768487</v>
      </c>
      <c r="AM207" s="48">
        <v>753636370.4545455</v>
      </c>
      <c r="AN207" s="48">
        <v>1293535010.9446747</v>
      </c>
      <c r="AO207" s="48">
        <v>1382334879.4081221</v>
      </c>
      <c r="AP207" s="48">
        <v>1851558301.7001967</v>
      </c>
      <c r="AQ207" s="48">
        <v>1989343495.2184355</v>
      </c>
      <c r="AR207" s="48">
        <v>2155659412.6103973</v>
      </c>
      <c r="AS207" s="48">
        <v>2067528500.406214</v>
      </c>
      <c r="AT207" s="48">
        <v>1965444514.8997083</v>
      </c>
      <c r="AU207" s="48">
        <v>1964779920.7851143</v>
      </c>
      <c r="AV207" s="48">
        <v>2137093489.3193591</v>
      </c>
      <c r="AW207" s="48">
        <v>2375281626.6025229</v>
      </c>
      <c r="AX207" s="48">
        <v>2932213574.7099528</v>
      </c>
      <c r="AY207" s="48">
        <v>3317951468.3702664</v>
      </c>
      <c r="AZ207" s="48">
        <v>4068065928.6412954</v>
      </c>
      <c r="BA207" s="48">
        <v>5177015141.482461</v>
      </c>
      <c r="BB207" s="48">
        <v>5671332137.7986574</v>
      </c>
      <c r="BC207" s="48">
        <v>6121234528.9882593</v>
      </c>
      <c r="BD207" s="48">
        <v>6881038269.6172705</v>
      </c>
      <c r="BE207" s="48">
        <v>7650300319.8299961</v>
      </c>
      <c r="BF207" s="48">
        <v>7815599502.656827</v>
      </c>
      <c r="BG207" s="48">
        <v>8241332516.5499096</v>
      </c>
      <c r="BH207" s="48">
        <v>8539048447.7806501</v>
      </c>
      <c r="BI207" s="48">
        <v>8690485823.145462</v>
      </c>
      <c r="BJ207" s="48">
        <v>9253098954.2776852</v>
      </c>
      <c r="BK207" s="48">
        <v>9640280084.1957226</v>
      </c>
      <c r="BL207" s="48">
        <v>10355974217.373478</v>
      </c>
      <c r="BM207" s="53">
        <f t="shared" si="9"/>
        <v>10333991891.703197</v>
      </c>
      <c r="BO207" s="53">
        <v>10333991891.703197</v>
      </c>
      <c r="BP207" s="62">
        <f t="shared" si="10"/>
        <v>10333.991891703197</v>
      </c>
      <c r="BQ207" s="48" t="str">
        <f>VLOOKUP(B207,Classif!C:E,3,0)</f>
        <v>LIC</v>
      </c>
      <c r="BR207" s="48" t="str">
        <f t="shared" si="11"/>
        <v>Rwanda</v>
      </c>
    </row>
    <row r="208" spans="1:70" x14ac:dyDescent="0.25">
      <c r="A208" s="48" t="s">
        <v>652</v>
      </c>
      <c r="B208" s="48" t="s">
        <v>651</v>
      </c>
      <c r="C208" s="48" t="s">
        <v>737</v>
      </c>
      <c r="D208" s="48" t="s">
        <v>736</v>
      </c>
      <c r="E208" s="48">
        <v>47170699606.923286</v>
      </c>
      <c r="F208" s="48">
        <v>50331770780.813919</v>
      </c>
      <c r="G208" s="48">
        <v>53721519494.226929</v>
      </c>
      <c r="H208" s="48">
        <v>60426255394.58992</v>
      </c>
      <c r="I208" s="48">
        <v>69179494304.12677</v>
      </c>
      <c r="J208" s="48">
        <v>74296512694.087097</v>
      </c>
      <c r="K208" s="48">
        <v>62475116958.295387</v>
      </c>
      <c r="L208" s="48">
        <v>68733357253.076889</v>
      </c>
      <c r="M208" s="48">
        <v>72039818016.715012</v>
      </c>
      <c r="N208" s="48">
        <v>79195490145.286285</v>
      </c>
      <c r="O208" s="48">
        <v>85737283039.652252</v>
      </c>
      <c r="P208" s="48">
        <v>91195879601.418365</v>
      </c>
      <c r="Q208" s="48">
        <v>91680529302.174454</v>
      </c>
      <c r="R208" s="48">
        <v>104812500642.21977</v>
      </c>
      <c r="S208" s="48">
        <v>126972253469.31381</v>
      </c>
      <c r="T208" s="48">
        <v>135907831613.68289</v>
      </c>
      <c r="U208" s="48">
        <v>132647805505.07553</v>
      </c>
      <c r="V208" s="48">
        <v>153599832378.00092</v>
      </c>
      <c r="W208" s="48">
        <v>174773663985.8219</v>
      </c>
      <c r="X208" s="48">
        <v>195751155053.95007</v>
      </c>
      <c r="Y208" s="48">
        <v>236032168287.02356</v>
      </c>
      <c r="Z208" s="48">
        <v>250213642682.9928</v>
      </c>
      <c r="AA208" s="48">
        <v>258869184632.76877</v>
      </c>
      <c r="AB208" s="48">
        <v>274032732754.83774</v>
      </c>
      <c r="AC208" s="48">
        <v>272757831561.65884</v>
      </c>
      <c r="AD208" s="48">
        <v>296598984608.84131</v>
      </c>
      <c r="AE208" s="48">
        <v>314128086826.7832</v>
      </c>
      <c r="AF208" s="48">
        <v>348793922921.63824</v>
      </c>
      <c r="AG208" s="48">
        <v>374789860688.1803</v>
      </c>
      <c r="AH208" s="48">
        <v>378225287812.59882</v>
      </c>
      <c r="AI208" s="48">
        <v>407187416126.75531</v>
      </c>
      <c r="AJ208" s="48">
        <v>362262604127.01385</v>
      </c>
      <c r="AK208" s="48">
        <v>384733595737.26178</v>
      </c>
      <c r="AL208" s="48">
        <v>381100185645.18542</v>
      </c>
      <c r="AM208" s="48">
        <v>432324142458.39545</v>
      </c>
      <c r="AN208" s="48">
        <v>479849581301.10718</v>
      </c>
      <c r="AO208" s="48">
        <v>524970419712.20044</v>
      </c>
      <c r="AP208" s="48">
        <v>550712123644.93726</v>
      </c>
      <c r="AQ208" s="48">
        <v>558424594165.81946</v>
      </c>
      <c r="AR208" s="48">
        <v>598323918709.82825</v>
      </c>
      <c r="AS208" s="48">
        <v>630429061929.22815</v>
      </c>
      <c r="AT208" s="48">
        <v>645870273837.06335</v>
      </c>
      <c r="AU208" s="48">
        <v>677627487567.08545</v>
      </c>
      <c r="AV208" s="48">
        <v>791002717916.67407</v>
      </c>
      <c r="AW208" s="48">
        <v>917089339402.25208</v>
      </c>
      <c r="AX208" s="48">
        <v>1050585317863.9664</v>
      </c>
      <c r="AY208" s="48">
        <v>1196088039743.311</v>
      </c>
      <c r="AZ208" s="48">
        <v>1504193483987.5598</v>
      </c>
      <c r="BA208" s="48">
        <v>1527472606190.1135</v>
      </c>
      <c r="BB208" s="48">
        <v>1683456769133.3091</v>
      </c>
      <c r="BC208" s="48">
        <v>2060781195903.1748</v>
      </c>
      <c r="BD208" s="48">
        <v>2274545488716.2202</v>
      </c>
      <c r="BE208" s="48">
        <v>2300183795624.8662</v>
      </c>
      <c r="BF208" s="48">
        <v>2360023451695.2026</v>
      </c>
      <c r="BG208" s="48">
        <v>2584551170321.8564</v>
      </c>
      <c r="BH208" s="48">
        <v>2700207657238.3301</v>
      </c>
      <c r="BI208" s="48">
        <v>2926348779932.1064</v>
      </c>
      <c r="BJ208" s="48">
        <v>3348219136908.605</v>
      </c>
      <c r="BK208" s="48">
        <v>3436884615713.1563</v>
      </c>
      <c r="BL208" s="48">
        <v>3596914996945.2168</v>
      </c>
      <c r="BM208" s="53">
        <f t="shared" si="9"/>
        <v>3351519770520.79</v>
      </c>
      <c r="BO208" s="53">
        <v>3351519770520.79</v>
      </c>
      <c r="BP208" s="62">
        <f t="shared" si="10"/>
        <v>3351519.77052079</v>
      </c>
      <c r="BQ208" s="48" t="e">
        <f>VLOOKUP(B208,Classif!C:E,3,0)</f>
        <v>#N/A</v>
      </c>
      <c r="BR208" s="48" t="str">
        <f t="shared" si="11"/>
        <v>South Asia</v>
      </c>
    </row>
    <row r="209" spans="1:70" x14ac:dyDescent="0.25">
      <c r="A209" s="48" t="s">
        <v>147</v>
      </c>
      <c r="B209" s="48" t="s">
        <v>373</v>
      </c>
      <c r="C209" s="48" t="s">
        <v>737</v>
      </c>
      <c r="D209" s="48" t="s">
        <v>736</v>
      </c>
      <c r="M209" s="48">
        <v>4187777711.1111112</v>
      </c>
      <c r="N209" s="48">
        <v>4485777644.4444447</v>
      </c>
      <c r="O209" s="48">
        <v>5377268848.5294447</v>
      </c>
      <c r="P209" s="48">
        <v>7184863276.5453558</v>
      </c>
      <c r="Q209" s="48">
        <v>9664067929.6560993</v>
      </c>
      <c r="R209" s="48">
        <v>14947491056.460529</v>
      </c>
      <c r="S209" s="48">
        <v>45412971909.379448</v>
      </c>
      <c r="T209" s="48">
        <v>46773303720.893219</v>
      </c>
      <c r="U209" s="48">
        <v>64005623870.32267</v>
      </c>
      <c r="V209" s="48">
        <v>74188363505.853165</v>
      </c>
      <c r="W209" s="48">
        <v>80265732292.583252</v>
      </c>
      <c r="X209" s="48">
        <v>111859726428.7375</v>
      </c>
      <c r="Y209" s="48">
        <v>164541658298.59589</v>
      </c>
      <c r="Z209" s="48">
        <v>184291888767.19144</v>
      </c>
      <c r="AA209" s="48">
        <v>153238991868.87549</v>
      </c>
      <c r="AB209" s="48">
        <v>129171602025.14703</v>
      </c>
      <c r="AC209" s="48">
        <v>119624918956.20943</v>
      </c>
      <c r="AD209" s="48">
        <v>103897892810.97874</v>
      </c>
      <c r="AE209" s="48">
        <v>86962013010.555222</v>
      </c>
      <c r="AF209" s="48">
        <v>85695941760.045135</v>
      </c>
      <c r="AG209" s="48">
        <v>88256162068.972488</v>
      </c>
      <c r="AH209" s="48">
        <v>95344352823.69693</v>
      </c>
      <c r="AI209" s="48">
        <v>117630271802.48038</v>
      </c>
      <c r="AJ209" s="48">
        <v>132223268491.32176</v>
      </c>
      <c r="AK209" s="48">
        <v>137087876662.21628</v>
      </c>
      <c r="AL209" s="48">
        <v>132967901415.22029</v>
      </c>
      <c r="AM209" s="48">
        <v>135174886488.65154</v>
      </c>
      <c r="AN209" s="48">
        <v>143343036341.78906</v>
      </c>
      <c r="AO209" s="48">
        <v>158662398744.99332</v>
      </c>
      <c r="AP209" s="48">
        <v>165963557409.87982</v>
      </c>
      <c r="AQ209" s="48">
        <v>146775498080</v>
      </c>
      <c r="AR209" s="48">
        <v>161716960000</v>
      </c>
      <c r="AS209" s="48">
        <v>189514926213.33334</v>
      </c>
      <c r="AT209" s="48">
        <v>184137469733.33334</v>
      </c>
      <c r="AU209" s="48">
        <v>189605920240</v>
      </c>
      <c r="AV209" s="48">
        <v>215807655253.33334</v>
      </c>
      <c r="AW209" s="48">
        <v>258742263040</v>
      </c>
      <c r="AX209" s="48">
        <v>328459700114.75543</v>
      </c>
      <c r="AY209" s="48">
        <v>376900135727.63684</v>
      </c>
      <c r="AZ209" s="48">
        <v>415964583055.37024</v>
      </c>
      <c r="BA209" s="48">
        <v>519796738640</v>
      </c>
      <c r="BB209" s="48">
        <v>429097899280</v>
      </c>
      <c r="BC209" s="48">
        <v>528207332640</v>
      </c>
      <c r="BD209" s="48">
        <v>671238840106.66663</v>
      </c>
      <c r="BE209" s="48">
        <v>735974843360</v>
      </c>
      <c r="BF209" s="48">
        <v>746647127413.33337</v>
      </c>
      <c r="BG209" s="48">
        <v>756350347333.33337</v>
      </c>
      <c r="BH209" s="48">
        <v>654269902880</v>
      </c>
      <c r="BI209" s="48">
        <v>644935541440</v>
      </c>
      <c r="BJ209" s="48">
        <v>688586244293.33337</v>
      </c>
      <c r="BK209" s="48">
        <v>786521831573.33337</v>
      </c>
      <c r="BL209" s="48">
        <v>792966838160</v>
      </c>
      <c r="BM209" s="53">
        <f t="shared" si="9"/>
        <v>700117873249.26929</v>
      </c>
      <c r="BO209" s="53">
        <v>700117873249.26929</v>
      </c>
      <c r="BP209" s="62">
        <f t="shared" si="10"/>
        <v>700117.87324926932</v>
      </c>
      <c r="BQ209" s="48" t="str">
        <f>VLOOKUP(B209,Classif!C:E,3,0)</f>
        <v>HIC</v>
      </c>
      <c r="BR209" s="48" t="str">
        <f t="shared" si="11"/>
        <v>Saudi Arabia</v>
      </c>
    </row>
    <row r="210" spans="1:70" x14ac:dyDescent="0.25">
      <c r="A210" s="48" t="s">
        <v>131</v>
      </c>
      <c r="B210" s="48" t="s">
        <v>372</v>
      </c>
      <c r="C210" s="48" t="s">
        <v>737</v>
      </c>
      <c r="D210" s="48" t="s">
        <v>736</v>
      </c>
      <c r="E210" s="48">
        <v>1307333333.3333335</v>
      </c>
      <c r="F210" s="48">
        <v>1419333333.3333335</v>
      </c>
      <c r="G210" s="48">
        <v>1541666666.6666667</v>
      </c>
      <c r="H210" s="48">
        <v>1568333333.3333335</v>
      </c>
      <c r="I210" s="48">
        <v>1611333333.3333335</v>
      </c>
      <c r="J210" s="48">
        <v>1679333333.3333335</v>
      </c>
      <c r="K210" s="48">
        <v>1723000000.0000002</v>
      </c>
      <c r="L210" s="48">
        <v>1865666666.6666667</v>
      </c>
      <c r="M210" s="48">
        <v>1947333333.333334</v>
      </c>
      <c r="N210" s="48">
        <v>2144333333.3333335</v>
      </c>
      <c r="O210" s="48">
        <v>2437666666.666667</v>
      </c>
      <c r="P210" s="48">
        <v>2656000000</v>
      </c>
      <c r="Q210" s="48">
        <v>2882000000.0000005</v>
      </c>
      <c r="R210" s="48">
        <v>3571666666.666667</v>
      </c>
      <c r="S210" s="48">
        <v>4595000000</v>
      </c>
      <c r="T210" s="48">
        <v>5598000000.000001</v>
      </c>
      <c r="U210" s="48">
        <v>6979333333.333334</v>
      </c>
      <c r="V210" s="48">
        <v>8704000000</v>
      </c>
      <c r="W210" s="48">
        <v>7670500000</v>
      </c>
      <c r="X210" s="48">
        <v>9032250000</v>
      </c>
      <c r="Y210" s="48">
        <v>7459833333.333334</v>
      </c>
      <c r="Z210" s="48">
        <v>10016500000</v>
      </c>
      <c r="AA210" s="48">
        <v>9240000000.0000019</v>
      </c>
      <c r="AB210" s="48">
        <v>8230153846.1538467</v>
      </c>
      <c r="AC210" s="48">
        <v>9701357142.8571434</v>
      </c>
      <c r="AD210" s="48">
        <v>12403733333.333334</v>
      </c>
      <c r="AE210" s="48">
        <v>15769062500</v>
      </c>
      <c r="AF210" s="48">
        <v>20155555555.555557</v>
      </c>
      <c r="AG210" s="48">
        <v>15399166666.66667</v>
      </c>
      <c r="AH210" s="48">
        <v>15291507936.507936</v>
      </c>
      <c r="AI210" s="48">
        <v>12408647540.983606</v>
      </c>
      <c r="AJ210" s="48">
        <v>11379222222.222223</v>
      </c>
      <c r="AK210" s="48">
        <v>7034219712.5256672</v>
      </c>
      <c r="AL210" s="48">
        <v>8881785938.480854</v>
      </c>
      <c r="AM210" s="48">
        <v>12794192334.254143</v>
      </c>
      <c r="AN210" s="48">
        <v>13829744878.636599</v>
      </c>
      <c r="AO210" s="48">
        <v>9018243044.4515514</v>
      </c>
      <c r="AP210" s="48">
        <v>11681494637.304054</v>
      </c>
      <c r="AQ210" s="48">
        <v>11250327988.04781</v>
      </c>
      <c r="AR210" s="48">
        <v>10682045258.364679</v>
      </c>
      <c r="AS210" s="48">
        <v>12257418326.073427</v>
      </c>
      <c r="AT210" s="48">
        <v>13182979783.533049</v>
      </c>
      <c r="AU210" s="48">
        <v>14803189092.704416</v>
      </c>
      <c r="AV210" s="48">
        <v>17646503525.174343</v>
      </c>
      <c r="AW210" s="48">
        <v>21457470202.783916</v>
      </c>
      <c r="AX210" s="48">
        <v>26524538565.740322</v>
      </c>
      <c r="AY210" s="48">
        <v>35822408611.55883</v>
      </c>
      <c r="AZ210" s="48">
        <v>45898948564.059326</v>
      </c>
      <c r="BA210" s="48">
        <v>54526580231.556793</v>
      </c>
      <c r="BB210" s="48">
        <v>49957202646.410194</v>
      </c>
      <c r="BC210" s="48">
        <v>65633998265.394623</v>
      </c>
      <c r="BD210" s="48">
        <v>57892238677.555695</v>
      </c>
      <c r="BE210" s="48">
        <v>48243204173.783775</v>
      </c>
      <c r="BF210" s="48">
        <v>51215344066.256653</v>
      </c>
      <c r="BG210" s="48">
        <v>61731303935.220337</v>
      </c>
      <c r="BH210" s="48">
        <v>64458521787.080261</v>
      </c>
      <c r="BI210" s="48">
        <v>52804065669.912437</v>
      </c>
      <c r="BJ210" s="48">
        <v>45017179069.097343</v>
      </c>
      <c r="BK210" s="48">
        <v>34522586970.001808</v>
      </c>
      <c r="BL210" s="48">
        <v>32250448249.459461</v>
      </c>
      <c r="BM210" s="53">
        <f t="shared" si="9"/>
        <v>26110829190.40078</v>
      </c>
      <c r="BO210" s="53">
        <v>26110829190.40078</v>
      </c>
      <c r="BP210" s="62">
        <f t="shared" si="10"/>
        <v>26110.829190400778</v>
      </c>
      <c r="BQ210" s="48" t="str">
        <f>VLOOKUP(B210,Classif!C:E,3,0)</f>
        <v>LIC</v>
      </c>
      <c r="BR210" s="48" t="str">
        <f t="shared" si="11"/>
        <v>Sudan</v>
      </c>
    </row>
    <row r="211" spans="1:70" x14ac:dyDescent="0.25">
      <c r="A211" s="48" t="s">
        <v>123</v>
      </c>
      <c r="B211" s="48" t="s">
        <v>371</v>
      </c>
      <c r="C211" s="48" t="s">
        <v>737</v>
      </c>
      <c r="D211" s="48" t="s">
        <v>736</v>
      </c>
      <c r="E211" s="48">
        <v>1003692374.5578889</v>
      </c>
      <c r="F211" s="48">
        <v>1058975265.5888301</v>
      </c>
      <c r="G211" s="48">
        <v>1085475573.4895897</v>
      </c>
      <c r="H211" s="48">
        <v>1122139637.2569263</v>
      </c>
      <c r="I211" s="48">
        <v>1188930567.7136333</v>
      </c>
      <c r="J211" s="48">
        <v>1210058396.0602975</v>
      </c>
      <c r="K211" s="48">
        <v>1246908373.7428524</v>
      </c>
      <c r="L211" s="48">
        <v>1246480958.5138509</v>
      </c>
      <c r="M211" s="48">
        <v>1309384830.1907058</v>
      </c>
      <c r="N211" s="48">
        <v>1245234806.8954566</v>
      </c>
      <c r="O211" s="48">
        <v>1297407828.6095705</v>
      </c>
      <c r="P211" s="48">
        <v>1339548823.6685534</v>
      </c>
      <c r="Q211" s="48">
        <v>1620857277.1933787</v>
      </c>
      <c r="R211" s="48">
        <v>1863398448.3259218</v>
      </c>
      <c r="S211" s="48">
        <v>2099324949.8460479</v>
      </c>
      <c r="T211" s="48">
        <v>2830388404.8784509</v>
      </c>
      <c r="U211" s="48">
        <v>2869777812.4100847</v>
      </c>
      <c r="V211" s="48">
        <v>2938046307.228941</v>
      </c>
      <c r="W211" s="48">
        <v>3280354339.3934126</v>
      </c>
      <c r="X211" s="48">
        <v>4084878667.8561559</v>
      </c>
      <c r="Y211" s="48">
        <v>4510107330.1207361</v>
      </c>
      <c r="Z211" s="48">
        <v>4095892072.2908831</v>
      </c>
      <c r="AA211" s="48">
        <v>4013950868.4594607</v>
      </c>
      <c r="AB211" s="48">
        <v>3569356462.0789571</v>
      </c>
      <c r="AC211" s="48">
        <v>3485165160.5753384</v>
      </c>
      <c r="AD211" s="48">
        <v>3818944603.0069027</v>
      </c>
      <c r="AE211" s="48">
        <v>5392093507.6482382</v>
      </c>
      <c r="AF211" s="48">
        <v>6487352282.6714277</v>
      </c>
      <c r="AG211" s="48">
        <v>6418419798.1317663</v>
      </c>
      <c r="AH211" s="48">
        <v>6366039352.622674</v>
      </c>
      <c r="AI211" s="48">
        <v>7390967034.6736345</v>
      </c>
      <c r="AJ211" s="48">
        <v>7255210700.9789553</v>
      </c>
      <c r="AK211" s="48">
        <v>7769817869.310647</v>
      </c>
      <c r="AL211" s="48">
        <v>7367985694.7916145</v>
      </c>
      <c r="AM211" s="48">
        <v>5034588159.2861156</v>
      </c>
      <c r="AN211" s="48">
        <v>6326342962.9344702</v>
      </c>
      <c r="AO211" s="48">
        <v>6559712550.6595221</v>
      </c>
      <c r="AP211" s="48">
        <v>6041478436.0804253</v>
      </c>
      <c r="AQ211" s="48">
        <v>6505607633.3693695</v>
      </c>
      <c r="AR211" s="48">
        <v>6632847740.2675304</v>
      </c>
      <c r="AS211" s="48">
        <v>6046725378.1990633</v>
      </c>
      <c r="AT211" s="48">
        <v>6539623162.7980261</v>
      </c>
      <c r="AU211" s="48">
        <v>7037368538.1797543</v>
      </c>
      <c r="AV211" s="48">
        <v>8810461468.0114117</v>
      </c>
      <c r="AW211" s="48">
        <v>10133399582.999899</v>
      </c>
      <c r="AX211" s="48">
        <v>11069290804.091503</v>
      </c>
      <c r="AY211" s="48">
        <v>11739446873.774944</v>
      </c>
      <c r="AZ211" s="48">
        <v>14005710262.357206</v>
      </c>
      <c r="BA211" s="48">
        <v>16853991176.90583</v>
      </c>
      <c r="BB211" s="48">
        <v>16145868284.564486</v>
      </c>
      <c r="BC211" s="48">
        <v>16121314670.965288</v>
      </c>
      <c r="BD211" s="48">
        <v>17814284622.171825</v>
      </c>
      <c r="BE211" s="48">
        <v>17660871725.9977</v>
      </c>
      <c r="BF211" s="48">
        <v>18918668644.194084</v>
      </c>
      <c r="BG211" s="48">
        <v>19797254643.121227</v>
      </c>
      <c r="BH211" s="48">
        <v>17774766636.04594</v>
      </c>
      <c r="BI211" s="48">
        <v>19040312815.133709</v>
      </c>
      <c r="BJ211" s="48">
        <v>20996564751.599354</v>
      </c>
      <c r="BK211" s="48">
        <v>23116699808.172344</v>
      </c>
      <c r="BL211" s="48">
        <v>23306213742.360191</v>
      </c>
      <c r="BM211" s="53">
        <f t="shared" si="9"/>
        <v>24910904235.857021</v>
      </c>
      <c r="BO211" s="53">
        <v>24910904235.857021</v>
      </c>
      <c r="BP211" s="62">
        <f t="shared" si="10"/>
        <v>24910.904235857022</v>
      </c>
      <c r="BQ211" s="48" t="str">
        <f>VLOOKUP(B211,Classif!C:E,3,0)</f>
        <v>LMC</v>
      </c>
      <c r="BR211" s="48" t="str">
        <f t="shared" si="11"/>
        <v>Senegal</v>
      </c>
    </row>
    <row r="212" spans="1:70" x14ac:dyDescent="0.25">
      <c r="A212" s="48" t="s">
        <v>186</v>
      </c>
      <c r="B212" s="48" t="s">
        <v>370</v>
      </c>
      <c r="C212" s="48" t="s">
        <v>737</v>
      </c>
      <c r="D212" s="48" t="s">
        <v>736</v>
      </c>
      <c r="E212" s="48">
        <v>704756304.71710443</v>
      </c>
      <c r="F212" s="48">
        <v>764634783.7449367</v>
      </c>
      <c r="G212" s="48">
        <v>826244609.95687973</v>
      </c>
      <c r="H212" s="48">
        <v>917614007.57872736</v>
      </c>
      <c r="I212" s="48">
        <v>894159153.27322626</v>
      </c>
      <c r="J212" s="48">
        <v>974650463.87037766</v>
      </c>
      <c r="K212" s="48">
        <v>1096432771.4621718</v>
      </c>
      <c r="L212" s="48">
        <v>1238043904.3512349</v>
      </c>
      <c r="M212" s="48">
        <v>1425715405.7232459</v>
      </c>
      <c r="N212" s="48">
        <v>1659904612.5702338</v>
      </c>
      <c r="O212" s="48">
        <v>1920586698.0269177</v>
      </c>
      <c r="P212" s="48">
        <v>2263785443.6168823</v>
      </c>
      <c r="Q212" s="48">
        <v>2721440980.7585139</v>
      </c>
      <c r="R212" s="48">
        <v>3696213333.3333335</v>
      </c>
      <c r="S212" s="48">
        <v>5221534955.6441774</v>
      </c>
      <c r="T212" s="48">
        <v>5633673929.9930239</v>
      </c>
      <c r="U212" s="48">
        <v>6327077974.107029</v>
      </c>
      <c r="V212" s="48">
        <v>6618585073.6603527</v>
      </c>
      <c r="W212" s="48">
        <v>7517176354.8413544</v>
      </c>
      <c r="X212" s="48">
        <v>9296921723.8346519</v>
      </c>
      <c r="Y212" s="48">
        <v>11896256782.856619</v>
      </c>
      <c r="Z212" s="48">
        <v>14175228843.63908</v>
      </c>
      <c r="AA212" s="48">
        <v>16084252378.473043</v>
      </c>
      <c r="AB212" s="48">
        <v>17784112149.532711</v>
      </c>
      <c r="AC212" s="48">
        <v>19749361097.964977</v>
      </c>
      <c r="AD212" s="48">
        <v>19156532745.769066</v>
      </c>
      <c r="AE212" s="48">
        <v>18586746056.99741</v>
      </c>
      <c r="AF212" s="48">
        <v>20919215578.212547</v>
      </c>
      <c r="AG212" s="48">
        <v>25371462488.129158</v>
      </c>
      <c r="AH212" s="48">
        <v>30465364738.620552</v>
      </c>
      <c r="AI212" s="48">
        <v>36144336768.702255</v>
      </c>
      <c r="AJ212" s="48">
        <v>45466164978.292328</v>
      </c>
      <c r="AK212" s="48">
        <v>52130263965.623085</v>
      </c>
      <c r="AL212" s="48">
        <v>60603478153.236794</v>
      </c>
      <c r="AM212" s="48">
        <v>73690847191.305481</v>
      </c>
      <c r="AN212" s="48">
        <v>87810991957.104553</v>
      </c>
      <c r="AO212" s="48">
        <v>96295886524.822708</v>
      </c>
      <c r="AP212" s="48">
        <v>100124191810.34483</v>
      </c>
      <c r="AQ212" s="48">
        <v>85728310229.445511</v>
      </c>
      <c r="AR212" s="48">
        <v>86284660766.961655</v>
      </c>
      <c r="AS212" s="48">
        <v>96074477958.236664</v>
      </c>
      <c r="AT212" s="48">
        <v>89794943349.891159</v>
      </c>
      <c r="AU212" s="48">
        <v>92537752708.589294</v>
      </c>
      <c r="AV212" s="48">
        <v>97645448283.779129</v>
      </c>
      <c r="AW212" s="48">
        <v>115035498757.54349</v>
      </c>
      <c r="AX212" s="48">
        <v>127807618360.97092</v>
      </c>
      <c r="AY212" s="48">
        <v>148630373214.17334</v>
      </c>
      <c r="AZ212" s="48">
        <v>180941941477.00879</v>
      </c>
      <c r="BA212" s="48">
        <v>193611986712.84186</v>
      </c>
      <c r="BB212" s="48">
        <v>194152286008.93781</v>
      </c>
      <c r="BC212" s="48">
        <v>239809387605.42722</v>
      </c>
      <c r="BD212" s="48">
        <v>279351168707.26666</v>
      </c>
      <c r="BE212" s="48">
        <v>295087220933.02393</v>
      </c>
      <c r="BF212" s="48">
        <v>307576360584.99158</v>
      </c>
      <c r="BG212" s="48">
        <v>314851156183.41095</v>
      </c>
      <c r="BH212" s="48">
        <v>308004146057.6084</v>
      </c>
      <c r="BI212" s="48">
        <v>318763807455.66412</v>
      </c>
      <c r="BJ212" s="48">
        <v>343337750742.26953</v>
      </c>
      <c r="BK212" s="48">
        <v>375981539145.90747</v>
      </c>
      <c r="BL212" s="48">
        <v>374386306993.1095</v>
      </c>
      <c r="BM212" s="53">
        <f t="shared" si="9"/>
        <v>339998477929.9848</v>
      </c>
      <c r="BO212" s="53">
        <v>339998477929.9848</v>
      </c>
      <c r="BP212" s="62">
        <f t="shared" si="10"/>
        <v>339998.4779299848</v>
      </c>
      <c r="BQ212" s="48" t="str">
        <f>VLOOKUP(B212,Classif!C:E,3,0)</f>
        <v>HIC</v>
      </c>
      <c r="BR212" s="48" t="str">
        <f t="shared" si="11"/>
        <v>Singapore</v>
      </c>
    </row>
    <row r="213" spans="1:70" x14ac:dyDescent="0.25">
      <c r="A213" s="48" t="s">
        <v>237</v>
      </c>
      <c r="B213" s="48" t="s">
        <v>369</v>
      </c>
      <c r="C213" s="48" t="s">
        <v>737</v>
      </c>
      <c r="D213" s="48" t="s">
        <v>736</v>
      </c>
      <c r="L213" s="48">
        <v>25203524.032563843</v>
      </c>
      <c r="M213" s="48">
        <v>28084252.758274823</v>
      </c>
      <c r="N213" s="48">
        <v>28606411.398040961</v>
      </c>
      <c r="P213" s="48">
        <v>50056882.821387939</v>
      </c>
      <c r="Q213" s="48">
        <v>40606712.050638959</v>
      </c>
      <c r="R213" s="48">
        <v>55272108.843537413</v>
      </c>
      <c r="S213" s="48">
        <v>84539332.282561973</v>
      </c>
      <c r="T213" s="48">
        <v>74617096.478596672</v>
      </c>
      <c r="U213" s="48">
        <v>83099107.906635702</v>
      </c>
      <c r="V213" s="48">
        <v>93147039.254823685</v>
      </c>
      <c r="W213" s="48">
        <v>111022089.96222959</v>
      </c>
      <c r="X213" s="48">
        <v>151270207.85219401</v>
      </c>
      <c r="Y213" s="48">
        <v>183176669.076886</v>
      </c>
      <c r="Z213" s="48">
        <v>194208227.9935647</v>
      </c>
      <c r="AA213" s="48">
        <v>192565132.32416847</v>
      </c>
      <c r="AB213" s="48">
        <v>181090022.63625282</v>
      </c>
      <c r="AC213" s="48">
        <v>181361388.08196592</v>
      </c>
      <c r="AD213" s="48">
        <v>165451107.50945437</v>
      </c>
      <c r="AE213" s="48">
        <v>147573930.51966694</v>
      </c>
      <c r="AF213" s="48">
        <v>155243847.65137523</v>
      </c>
      <c r="AG213" s="48">
        <v>176710684.27370948</v>
      </c>
      <c r="AH213" s="48">
        <v>172684458.39874411</v>
      </c>
      <c r="AI213" s="48">
        <v>214726352.42012021</v>
      </c>
      <c r="AJ213" s="48">
        <v>227641078.53248858</v>
      </c>
      <c r="AK213" s="48">
        <v>269116491.92309004</v>
      </c>
      <c r="AL213" s="48">
        <v>300843868.62000817</v>
      </c>
      <c r="AM213" s="48">
        <v>402868080.45208728</v>
      </c>
      <c r="AN213" s="48">
        <v>469479432.74905312</v>
      </c>
      <c r="AO213" s="48">
        <v>510598923.28398389</v>
      </c>
      <c r="AP213" s="48">
        <v>526514030.5092954</v>
      </c>
      <c r="AQ213" s="48">
        <v>457679209.23664755</v>
      </c>
      <c r="AR213" s="48">
        <v>488001488.18751162</v>
      </c>
      <c r="AS213" s="48">
        <v>419933580.93104601</v>
      </c>
      <c r="AT213" s="48">
        <v>409435392.19401294</v>
      </c>
      <c r="AU213" s="48">
        <v>346431958.27406353</v>
      </c>
      <c r="AV213" s="48">
        <v>352522682.15670341</v>
      </c>
      <c r="AW213" s="48">
        <v>397611126.69846487</v>
      </c>
      <c r="AX213" s="48">
        <v>476898763.59579813</v>
      </c>
      <c r="AY213" s="48">
        <v>538668769.30153096</v>
      </c>
      <c r="AZ213" s="48">
        <v>620230005.22739148</v>
      </c>
      <c r="BA213" s="48">
        <v>699157190.98078191</v>
      </c>
      <c r="BB213" s="48">
        <v>735940409.6834265</v>
      </c>
      <c r="BC213" s="48">
        <v>846797693.5953871</v>
      </c>
      <c r="BD213" s="48">
        <v>1049952233.2587386</v>
      </c>
      <c r="BE213" s="48">
        <v>1190994126.6043072</v>
      </c>
      <c r="BF213" s="48">
        <v>1284698922.2278521</v>
      </c>
      <c r="BG213" s="48">
        <v>1335538893.3331525</v>
      </c>
      <c r="BH213" s="48">
        <v>1307061543.7098057</v>
      </c>
      <c r="BI213" s="48">
        <v>1378551118.4922373</v>
      </c>
      <c r="BJ213" s="48">
        <v>1483758906.6105433</v>
      </c>
      <c r="BK213" s="48">
        <v>1574599182.6469665</v>
      </c>
      <c r="BL213" s="48">
        <v>1570215577.3607066</v>
      </c>
      <c r="BM213" s="53">
        <f t="shared" si="9"/>
        <v>1551245525.6045001</v>
      </c>
      <c r="BO213" s="53">
        <v>1551245525.6045001</v>
      </c>
      <c r="BP213" s="62">
        <f t="shared" si="10"/>
        <v>1551.2455256045</v>
      </c>
      <c r="BQ213" s="48" t="str">
        <f>VLOOKUP(B213,Classif!C:E,3,0)</f>
        <v>LMC</v>
      </c>
      <c r="BR213" s="48" t="str">
        <f t="shared" si="11"/>
        <v>Solomon Islands</v>
      </c>
    </row>
    <row r="214" spans="1:70" x14ac:dyDescent="0.25">
      <c r="A214" s="48" t="s">
        <v>124</v>
      </c>
      <c r="B214" s="48" t="s">
        <v>368</v>
      </c>
      <c r="C214" s="48" t="s">
        <v>737</v>
      </c>
      <c r="D214" s="48" t="s">
        <v>736</v>
      </c>
      <c r="E214" s="48">
        <v>322009471.56704026</v>
      </c>
      <c r="F214" s="48">
        <v>327834680.5571025</v>
      </c>
      <c r="G214" s="48">
        <v>342721579.81763619</v>
      </c>
      <c r="H214" s="48">
        <v>348546952.13436782</v>
      </c>
      <c r="I214" s="48">
        <v>371848114.74795556</v>
      </c>
      <c r="J214" s="48">
        <v>359379856.24805748</v>
      </c>
      <c r="K214" s="48">
        <v>375479849.80806011</v>
      </c>
      <c r="L214" s="48">
        <v>348795303.00038522</v>
      </c>
      <c r="M214" s="48">
        <v>329860091.94403678</v>
      </c>
      <c r="N214" s="48">
        <v>408690163.4760654</v>
      </c>
      <c r="O214" s="48">
        <v>434410373.76414949</v>
      </c>
      <c r="P214" s="48">
        <v>419549425.07708561</v>
      </c>
      <c r="Q214" s="48">
        <v>465381089.9845401</v>
      </c>
      <c r="R214" s="48">
        <v>575230234.38705838</v>
      </c>
      <c r="S214" s="48">
        <v>648590642.93988848</v>
      </c>
      <c r="T214" s="48">
        <v>679335901.11745071</v>
      </c>
      <c r="U214" s="48">
        <v>594895672.33384848</v>
      </c>
      <c r="V214" s="48">
        <v>691777758.39511549</v>
      </c>
      <c r="W214" s="48">
        <v>960728338.93643034</v>
      </c>
      <c r="X214" s="48">
        <v>1109374722.0829353</v>
      </c>
      <c r="Y214" s="48">
        <v>1100685844.9228423</v>
      </c>
      <c r="Z214" s="48">
        <v>1114830471.9178672</v>
      </c>
      <c r="AA214" s="48">
        <v>1295361885.9241917</v>
      </c>
      <c r="AB214" s="48">
        <v>995104305.34707451</v>
      </c>
      <c r="AC214" s="48">
        <v>1087471861.9892826</v>
      </c>
      <c r="AD214" s="48">
        <v>856890498.62583423</v>
      </c>
      <c r="AE214" s="48">
        <v>490181456.62440968</v>
      </c>
      <c r="AF214" s="48">
        <v>701307602.28443027</v>
      </c>
      <c r="AG214" s="48">
        <v>1055083945.3773758</v>
      </c>
      <c r="AH214" s="48">
        <v>932974411.91714168</v>
      </c>
      <c r="AI214" s="48">
        <v>649644826.80044734</v>
      </c>
      <c r="AJ214" s="48">
        <v>779981458.92148888</v>
      </c>
      <c r="AK214" s="48">
        <v>679997997.59711659</v>
      </c>
      <c r="AL214" s="48">
        <v>768812334.8017621</v>
      </c>
      <c r="AM214" s="48">
        <v>911915970.68348384</v>
      </c>
      <c r="AN214" s="48">
        <v>870758739.40677965</v>
      </c>
      <c r="AO214" s="48">
        <v>941742152.70989466</v>
      </c>
      <c r="AP214" s="48">
        <v>850218033.62200713</v>
      </c>
      <c r="AQ214" s="48">
        <v>672375927.3471477</v>
      </c>
      <c r="AR214" s="48">
        <v>669384768.87263048</v>
      </c>
      <c r="AS214" s="48">
        <v>635874002.19874775</v>
      </c>
      <c r="AT214" s="48">
        <v>1090467712.3077309</v>
      </c>
      <c r="AU214" s="48">
        <v>1253340519.5331111</v>
      </c>
      <c r="AV214" s="48">
        <v>1385810072.1921716</v>
      </c>
      <c r="AW214" s="48">
        <v>1448536630.8814273</v>
      </c>
      <c r="AX214" s="48">
        <v>1650494366.9987497</v>
      </c>
      <c r="AY214" s="48">
        <v>1885112201.852778</v>
      </c>
      <c r="AZ214" s="48">
        <v>2158496872.857964</v>
      </c>
      <c r="BA214" s="48">
        <v>2505458705.0333843</v>
      </c>
      <c r="BB214" s="48">
        <v>2453899846.8831687</v>
      </c>
      <c r="BC214" s="48">
        <v>2578026297.1591249</v>
      </c>
      <c r="BD214" s="48">
        <v>2942546781.0454803</v>
      </c>
      <c r="BE214" s="48">
        <v>3801862611.3641376</v>
      </c>
      <c r="BF214" s="48">
        <v>4920343194.9933929</v>
      </c>
      <c r="BG214" s="48">
        <v>5015157815.7340612</v>
      </c>
      <c r="BH214" s="48">
        <v>4218723875.1379037</v>
      </c>
      <c r="BI214" s="48">
        <v>3674794530.1895642</v>
      </c>
      <c r="BJ214" s="48">
        <v>3739577973.2394319</v>
      </c>
      <c r="BK214" s="48">
        <v>4085114794.2232366</v>
      </c>
      <c r="BL214" s="48">
        <v>4121733705.2916489</v>
      </c>
      <c r="BM214" s="53">
        <f t="shared" si="9"/>
        <v>3865018882.8975482</v>
      </c>
      <c r="BO214" s="53">
        <v>3865018882.8975482</v>
      </c>
      <c r="BP214" s="62">
        <f t="shared" si="10"/>
        <v>3865.0188828975483</v>
      </c>
      <c r="BQ214" s="48" t="str">
        <f>VLOOKUP(B214,Classif!C:E,3,0)</f>
        <v>LIC</v>
      </c>
      <c r="BR214" s="48" t="str">
        <f t="shared" si="11"/>
        <v>Sierra Leone</v>
      </c>
    </row>
    <row r="215" spans="1:70" x14ac:dyDescent="0.25">
      <c r="A215" s="48" t="s">
        <v>211</v>
      </c>
      <c r="B215" s="48" t="s">
        <v>367</v>
      </c>
      <c r="C215" s="48" t="s">
        <v>737</v>
      </c>
      <c r="D215" s="48" t="s">
        <v>736</v>
      </c>
      <c r="J215" s="48">
        <v>877720000</v>
      </c>
      <c r="K215" s="48">
        <v>929520000</v>
      </c>
      <c r="L215" s="48">
        <v>976200000</v>
      </c>
      <c r="M215" s="48">
        <v>1009760100</v>
      </c>
      <c r="N215" s="48">
        <v>1049400000.0000001</v>
      </c>
      <c r="O215" s="48">
        <v>1132920000</v>
      </c>
      <c r="P215" s="48">
        <v>1186120000</v>
      </c>
      <c r="Q215" s="48">
        <v>1263720000</v>
      </c>
      <c r="R215" s="48">
        <v>1442320000</v>
      </c>
      <c r="S215" s="48">
        <v>1665880000</v>
      </c>
      <c r="T215" s="48">
        <v>1884120100</v>
      </c>
      <c r="U215" s="48">
        <v>2328280100</v>
      </c>
      <c r="V215" s="48">
        <v>2941640100</v>
      </c>
      <c r="W215" s="48">
        <v>3127960000</v>
      </c>
      <c r="X215" s="48">
        <v>3463639900</v>
      </c>
      <c r="Y215" s="48">
        <v>3573959900</v>
      </c>
      <c r="Z215" s="48">
        <v>3437200200</v>
      </c>
      <c r="AA215" s="48">
        <v>3399189100</v>
      </c>
      <c r="AB215" s="48">
        <v>3506347800</v>
      </c>
      <c r="AC215" s="48">
        <v>3661683400</v>
      </c>
      <c r="AD215" s="48">
        <v>3800368600</v>
      </c>
      <c r="AE215" s="48">
        <v>3771663200</v>
      </c>
      <c r="AF215" s="48">
        <v>3958045800</v>
      </c>
      <c r="AG215" s="48">
        <v>4189880000</v>
      </c>
      <c r="AH215" s="48">
        <v>4372215300</v>
      </c>
      <c r="AI215" s="48">
        <v>4817542204.0267305</v>
      </c>
      <c r="AJ215" s="48">
        <v>5252342400</v>
      </c>
      <c r="AK215" s="48">
        <v>5813399300</v>
      </c>
      <c r="AL215" s="48">
        <v>6680269200</v>
      </c>
      <c r="AM215" s="48">
        <v>7679384000</v>
      </c>
      <c r="AN215" s="48">
        <v>8921947100</v>
      </c>
      <c r="AO215" s="48">
        <v>9586327800</v>
      </c>
      <c r="AP215" s="48">
        <v>10221705900</v>
      </c>
      <c r="AQ215" s="48">
        <v>10936669900</v>
      </c>
      <c r="AR215" s="48">
        <v>11284197000</v>
      </c>
      <c r="AS215" s="48">
        <v>11784927700</v>
      </c>
      <c r="AT215" s="48">
        <v>12282533600</v>
      </c>
      <c r="AU215" s="48">
        <v>12664190300</v>
      </c>
      <c r="AV215" s="48">
        <v>13243892200</v>
      </c>
      <c r="AW215" s="48">
        <v>13724810900</v>
      </c>
      <c r="AX215" s="48">
        <v>14698001400</v>
      </c>
      <c r="AY215" s="48">
        <v>15999886400</v>
      </c>
      <c r="AZ215" s="48">
        <v>17011750900</v>
      </c>
      <c r="BA215" s="48">
        <v>17986890000</v>
      </c>
      <c r="BB215" s="48">
        <v>17601620000</v>
      </c>
      <c r="BC215" s="48">
        <v>18447920000</v>
      </c>
      <c r="BD215" s="48">
        <v>20283790000</v>
      </c>
      <c r="BE215" s="48">
        <v>21386150000</v>
      </c>
      <c r="BF215" s="48">
        <v>21990970000</v>
      </c>
      <c r="BG215" s="48">
        <v>22593460000</v>
      </c>
      <c r="BH215" s="48">
        <v>23438240000</v>
      </c>
      <c r="BI215" s="48">
        <v>24191430000</v>
      </c>
      <c r="BJ215" s="48">
        <v>24979200000</v>
      </c>
      <c r="BK215" s="48">
        <v>26020850000</v>
      </c>
      <c r="BL215" s="48">
        <v>26896660000</v>
      </c>
      <c r="BM215" s="53">
        <f t="shared" si="9"/>
        <v>24638720000</v>
      </c>
      <c r="BO215" s="53">
        <v>24638720000</v>
      </c>
      <c r="BP215" s="62">
        <f t="shared" si="10"/>
        <v>24638.720000000001</v>
      </c>
      <c r="BQ215" s="48" t="str">
        <f>VLOOKUP(B215,Classif!C:E,3,0)</f>
        <v>LMC</v>
      </c>
      <c r="BR215" s="48" t="str">
        <f t="shared" si="11"/>
        <v>El Salvador</v>
      </c>
    </row>
    <row r="216" spans="1:70" x14ac:dyDescent="0.25">
      <c r="A216" s="48" t="s">
        <v>561</v>
      </c>
      <c r="B216" s="48" t="s">
        <v>562</v>
      </c>
      <c r="C216" s="48" t="s">
        <v>737</v>
      </c>
      <c r="D216" s="48" t="s">
        <v>736</v>
      </c>
      <c r="AR216" s="48">
        <v>1109098657.5751119</v>
      </c>
      <c r="AS216" s="48">
        <v>1005159388.2439654</v>
      </c>
      <c r="AT216" s="48">
        <v>1077413479.0528233</v>
      </c>
      <c r="AU216" s="48">
        <v>1168269230.7692308</v>
      </c>
      <c r="AV216" s="48">
        <v>1464326160.815402</v>
      </c>
      <c r="AW216" s="48">
        <v>1723750000</v>
      </c>
      <c r="AX216" s="48">
        <v>1785847531.401567</v>
      </c>
      <c r="AY216" s="48">
        <v>1908167105.758374</v>
      </c>
      <c r="AZ216" s="48">
        <v>2185874623.5970435</v>
      </c>
      <c r="BA216" s="48">
        <v>2393437820.4189248</v>
      </c>
      <c r="BB216" s="48">
        <v>2056126701.8616283</v>
      </c>
      <c r="BC216" s="48">
        <v>1881214370.9399445</v>
      </c>
      <c r="BD216" s="48">
        <v>1813752783.9643652</v>
      </c>
      <c r="BE216" s="48">
        <v>1604779647.9506617</v>
      </c>
      <c r="BF216" s="48">
        <v>1678841811.6615753</v>
      </c>
      <c r="BG216" s="48">
        <v>1673973694.6990833</v>
      </c>
      <c r="BH216" s="48">
        <v>1419394771.2102852</v>
      </c>
      <c r="BI216" s="48">
        <v>1468377272.1385875</v>
      </c>
      <c r="BJ216" s="48">
        <v>1528630707.4979439</v>
      </c>
      <c r="BK216" s="48">
        <v>1655300872.5342703</v>
      </c>
      <c r="BL216" s="48">
        <v>1616369645.9963503</v>
      </c>
      <c r="BM216" s="53">
        <f t="shared" si="9"/>
        <v>1585820259.6870191</v>
      </c>
      <c r="BO216" s="53"/>
      <c r="BP216" s="62">
        <f t="shared" si="10"/>
        <v>0</v>
      </c>
      <c r="BQ216" s="48" t="str">
        <f>VLOOKUP(B216,Classif!C:E,3,0)</f>
        <v>HIC</v>
      </c>
      <c r="BR216" s="48" t="str">
        <f t="shared" si="11"/>
        <v>San Marino</v>
      </c>
    </row>
    <row r="217" spans="1:70" x14ac:dyDescent="0.25">
      <c r="A217" s="48" t="s">
        <v>87</v>
      </c>
      <c r="B217" s="48" t="s">
        <v>366</v>
      </c>
      <c r="C217" s="48" t="s">
        <v>737</v>
      </c>
      <c r="D217" s="48" t="s">
        <v>736</v>
      </c>
      <c r="E217" s="48">
        <v>180459936.7760253</v>
      </c>
      <c r="F217" s="48">
        <v>191659914.37603426</v>
      </c>
      <c r="G217" s="48">
        <v>203531927.54722899</v>
      </c>
      <c r="H217" s="48">
        <v>216145935.94162562</v>
      </c>
      <c r="I217" s="48">
        <v>229529912.66803494</v>
      </c>
      <c r="J217" s="48">
        <v>243724533.17280096</v>
      </c>
      <c r="K217" s="48">
        <v>257374455.75326547</v>
      </c>
      <c r="L217" s="48">
        <v>271780364.83781099</v>
      </c>
      <c r="M217" s="48">
        <v>286718279.69032186</v>
      </c>
      <c r="N217" s="48">
        <v>306357284.5714286</v>
      </c>
      <c r="O217" s="48">
        <v>322600009.14285713</v>
      </c>
      <c r="P217" s="48">
        <v>331102742.19341809</v>
      </c>
      <c r="Q217" s="48">
        <v>416942436.92783767</v>
      </c>
      <c r="R217" s="48">
        <v>507028428.24166203</v>
      </c>
      <c r="S217" s="48">
        <v>467577432.24781573</v>
      </c>
      <c r="T217" s="48">
        <v>710850226.52899122</v>
      </c>
      <c r="U217" s="48">
        <v>807275808.73709297</v>
      </c>
      <c r="V217" s="48">
        <v>498550873.04347825</v>
      </c>
      <c r="W217" s="48">
        <v>564986059.66850829</v>
      </c>
      <c r="X217" s="48">
        <v>590419855.11811018</v>
      </c>
      <c r="Y217" s="48">
        <v>603592656.82220912</v>
      </c>
      <c r="Z217" s="48">
        <v>699112266.83576417</v>
      </c>
      <c r="AA217" s="48">
        <v>774419569.69906604</v>
      </c>
      <c r="AB217" s="48">
        <v>733901365.93535423</v>
      </c>
      <c r="AC217" s="48">
        <v>788307213.43823516</v>
      </c>
      <c r="AD217" s="48">
        <v>876404617.6565007</v>
      </c>
      <c r="AE217" s="48">
        <v>930318705.33220148</v>
      </c>
      <c r="AF217" s="48">
        <v>1009792724.3977171</v>
      </c>
      <c r="AG217" s="48">
        <v>1038291284.4969462</v>
      </c>
      <c r="AH217" s="48">
        <v>1092392963.1990004</v>
      </c>
      <c r="AI217" s="48">
        <v>917044228.01267886</v>
      </c>
      <c r="BF217" s="48">
        <v>3892402684.7561169</v>
      </c>
      <c r="BG217" s="48">
        <v>3963532302.4654961</v>
      </c>
      <c r="BH217" s="48">
        <v>4048860871.413228</v>
      </c>
      <c r="BI217" s="48">
        <v>4198485403.8791881</v>
      </c>
      <c r="BJ217" s="48">
        <v>4508845348.3275652</v>
      </c>
      <c r="BK217" s="48">
        <v>4720727283.2048502</v>
      </c>
      <c r="BL217" s="48">
        <v>4942319040.6982193</v>
      </c>
      <c r="BM217" s="53">
        <f t="shared" si="9"/>
        <v>4917607582.2289505</v>
      </c>
      <c r="BO217" s="53">
        <v>4917607582.2289505</v>
      </c>
      <c r="BP217" s="62">
        <f t="shared" si="10"/>
        <v>4917.6075822289504</v>
      </c>
      <c r="BQ217" s="48" t="str">
        <f>VLOOKUP(B217,Classif!C:E,3,0)</f>
        <v>LIC</v>
      </c>
      <c r="BR217" s="48" t="str">
        <f t="shared" si="11"/>
        <v>Somalia</v>
      </c>
    </row>
    <row r="218" spans="1:70" x14ac:dyDescent="0.25">
      <c r="A218" s="48" t="s">
        <v>281</v>
      </c>
      <c r="B218" s="48" t="s">
        <v>365</v>
      </c>
      <c r="C218" s="48" t="s">
        <v>737</v>
      </c>
      <c r="D218" s="48" t="s">
        <v>736</v>
      </c>
      <c r="AN218" s="48">
        <v>16832598870.056498</v>
      </c>
      <c r="AO218" s="48">
        <v>21818007448.78957</v>
      </c>
      <c r="AP218" s="48">
        <v>25676487999.594067</v>
      </c>
      <c r="AQ218" s="48">
        <v>19457979423.376003</v>
      </c>
      <c r="AR218" s="48">
        <v>19388663551.001156</v>
      </c>
      <c r="AS218" s="48">
        <v>6875845986.5212088</v>
      </c>
      <c r="AT218" s="48">
        <v>12960538723.759109</v>
      </c>
      <c r="AU218" s="48">
        <v>17120906918.350328</v>
      </c>
      <c r="AV218" s="48">
        <v>22482365321.765587</v>
      </c>
      <c r="AW218" s="48">
        <v>26141968161.092403</v>
      </c>
      <c r="AX218" s="48">
        <v>27683225959.246811</v>
      </c>
      <c r="AY218" s="48">
        <v>32482070360.320381</v>
      </c>
      <c r="AZ218" s="48">
        <v>43170990616.472923</v>
      </c>
      <c r="BA218" s="48">
        <v>52194221468.500725</v>
      </c>
      <c r="BB218" s="48">
        <v>45162894380.931801</v>
      </c>
      <c r="BC218" s="48">
        <v>41819468691.82505</v>
      </c>
      <c r="BD218" s="48">
        <v>49258136128.967155</v>
      </c>
      <c r="BE218" s="48">
        <v>43309252921.056732</v>
      </c>
      <c r="BF218" s="48">
        <v>48394239474.676163</v>
      </c>
      <c r="BG218" s="48">
        <v>47062206677.653946</v>
      </c>
      <c r="BH218" s="48">
        <v>39655958842.547752</v>
      </c>
      <c r="BI218" s="48">
        <v>40692643373.032738</v>
      </c>
      <c r="BJ218" s="48">
        <v>44179055279.888718</v>
      </c>
      <c r="BK218" s="48">
        <v>50640650221.462219</v>
      </c>
      <c r="BL218" s="48">
        <v>51475016532.129341</v>
      </c>
      <c r="BM218" s="53">
        <f t="shared" si="9"/>
        <v>52960134078.688835</v>
      </c>
      <c r="BO218" s="53">
        <v>52960134078.688835</v>
      </c>
      <c r="BP218" s="62">
        <f t="shared" si="10"/>
        <v>52960.134078688832</v>
      </c>
      <c r="BQ218" s="48" t="str">
        <f>VLOOKUP(B218,Classif!C:E,3,0)</f>
        <v>UMC</v>
      </c>
      <c r="BR218" s="48" t="str">
        <f t="shared" si="11"/>
        <v>Serbia</v>
      </c>
    </row>
    <row r="219" spans="1:70" x14ac:dyDescent="0.25">
      <c r="A219" s="48" t="s">
        <v>650</v>
      </c>
      <c r="B219" s="48" t="s">
        <v>649</v>
      </c>
      <c r="C219" s="48" t="s">
        <v>737</v>
      </c>
      <c r="D219" s="48" t="s">
        <v>736</v>
      </c>
      <c r="E219" s="48">
        <v>29241261008.730267</v>
      </c>
      <c r="F219" s="48">
        <v>30384230629.630703</v>
      </c>
      <c r="G219" s="48">
        <v>32919570183.990772</v>
      </c>
      <c r="H219" s="48">
        <v>37715832947.719879</v>
      </c>
      <c r="I219" s="48">
        <v>36833198150.696442</v>
      </c>
      <c r="J219" s="48">
        <v>41025829559.398193</v>
      </c>
      <c r="K219" s="48">
        <v>44266610765.033897</v>
      </c>
      <c r="L219" s="48">
        <v>43761551759.386147</v>
      </c>
      <c r="M219" s="48">
        <v>46794427529.998962</v>
      </c>
      <c r="N219" s="48">
        <v>53510596329.950272</v>
      </c>
      <c r="O219" s="48">
        <v>62967234966.296501</v>
      </c>
      <c r="P219" s="48">
        <v>64038855617.477356</v>
      </c>
      <c r="Q219" s="48">
        <v>72348852524.411453</v>
      </c>
      <c r="R219" s="48">
        <v>92565582389.993347</v>
      </c>
      <c r="S219" s="48">
        <v>120710995928.18785</v>
      </c>
      <c r="T219" s="48">
        <v>133284124700.28346</v>
      </c>
      <c r="U219" s="48">
        <v>144441852796.5029</v>
      </c>
      <c r="V219" s="48">
        <v>158940995922.72375</v>
      </c>
      <c r="W219" s="48">
        <v>175894490682.74792</v>
      </c>
      <c r="X219" s="48">
        <v>211468167077.43939</v>
      </c>
      <c r="Y219" s="48">
        <v>266508136629.31277</v>
      </c>
      <c r="Z219" s="48">
        <v>371503600817.84662</v>
      </c>
      <c r="AA219" s="48">
        <v>341915306747.64807</v>
      </c>
      <c r="AB219" s="48">
        <v>297838775210.58777</v>
      </c>
      <c r="AC219" s="48">
        <v>260208727432.14645</v>
      </c>
      <c r="AD219" s="48">
        <v>246877401161.34729</v>
      </c>
      <c r="AE219" s="48">
        <v>254372190266.10355</v>
      </c>
      <c r="AF219" s="48">
        <v>289604225231.58051</v>
      </c>
      <c r="AG219" s="48">
        <v>297350985907.6532</v>
      </c>
      <c r="AH219" s="48">
        <v>295730160792.42419</v>
      </c>
      <c r="AI219" s="48">
        <v>333421558193.76947</v>
      </c>
      <c r="AJ219" s="48">
        <v>337177340689.55634</v>
      </c>
      <c r="AK219" s="48">
        <v>337422829976.11688</v>
      </c>
      <c r="AL219" s="48">
        <v>316212804074.64624</v>
      </c>
      <c r="AM219" s="48">
        <v>308559164974.89874</v>
      </c>
      <c r="AN219" s="48">
        <v>358165179681.25922</v>
      </c>
      <c r="AO219" s="48">
        <v>369334786066.03345</v>
      </c>
      <c r="AP219" s="48">
        <v>383076641984.51263</v>
      </c>
      <c r="AQ219" s="48">
        <v>370689205935.4726</v>
      </c>
      <c r="AR219" s="48">
        <v>375045435107.25153</v>
      </c>
      <c r="AS219" s="48">
        <v>400051876330.82581</v>
      </c>
      <c r="AT219" s="48">
        <v>381998011477.4801</v>
      </c>
      <c r="AU219" s="48">
        <v>416443375025.63141</v>
      </c>
      <c r="AV219" s="48">
        <v>521682838646.59601</v>
      </c>
      <c r="AW219" s="48">
        <v>648725839889.24353</v>
      </c>
      <c r="AX219" s="48">
        <v>770647337705.15979</v>
      </c>
      <c r="AY219" s="48">
        <v>914823726957.53857</v>
      </c>
      <c r="AZ219" s="48">
        <v>1061798789210.6567</v>
      </c>
      <c r="BA219" s="48">
        <v>1218500940324.4924</v>
      </c>
      <c r="BB219" s="48">
        <v>1161020295997.8542</v>
      </c>
      <c r="BC219" s="48">
        <v>1383032723160.146</v>
      </c>
      <c r="BD219" s="48">
        <v>1553736832741.488</v>
      </c>
      <c r="BE219" s="48">
        <v>1629296447405.6689</v>
      </c>
      <c r="BF219" s="48">
        <v>1734551914589.0361</v>
      </c>
      <c r="BG219" s="48">
        <v>1802336897655.551</v>
      </c>
      <c r="BH219" s="48">
        <v>1649604920994.3105</v>
      </c>
      <c r="BI219" s="48">
        <v>1540908583710.7036</v>
      </c>
      <c r="BJ219" s="48">
        <v>1641164325953.979</v>
      </c>
      <c r="BK219" s="48">
        <v>1720300618616.6426</v>
      </c>
      <c r="BL219" s="48">
        <v>1768461055198.1077</v>
      </c>
      <c r="BM219" s="53">
        <f t="shared" si="9"/>
        <v>1684508652005.7896</v>
      </c>
      <c r="BO219" s="53">
        <v>1684508652005.7896</v>
      </c>
      <c r="BP219" s="62">
        <f t="shared" si="10"/>
        <v>1684508.6520057896</v>
      </c>
      <c r="BQ219" s="48" t="e">
        <f>VLOOKUP(B219,Classif!C:E,3,0)</f>
        <v>#N/A</v>
      </c>
      <c r="BR219" s="48" t="str">
        <f t="shared" si="11"/>
        <v>Sub-Saharan Africa (excluding high income)</v>
      </c>
    </row>
    <row r="220" spans="1:70" x14ac:dyDescent="0.25">
      <c r="A220" s="48" t="s">
        <v>88</v>
      </c>
      <c r="B220" s="48" t="s">
        <v>555</v>
      </c>
      <c r="C220" s="48" t="s">
        <v>737</v>
      </c>
      <c r="D220" s="48" t="s">
        <v>736</v>
      </c>
      <c r="BA220" s="53">
        <v>14586253383.063168</v>
      </c>
      <c r="BB220" s="53">
        <v>12231264525.067104</v>
      </c>
      <c r="BC220" s="53">
        <v>14602072410.950586</v>
      </c>
      <c r="BD220" s="53">
        <v>14907308932.753429</v>
      </c>
      <c r="BE220" s="53">
        <v>11931472169.491526</v>
      </c>
      <c r="BF220" s="53">
        <v>18426469016.94915</v>
      </c>
      <c r="BG220" s="53">
        <v>13962212847.457626</v>
      </c>
      <c r="BH220" s="53">
        <v>11997800760.224182</v>
      </c>
      <c r="BM220" s="53">
        <f t="shared" si="9"/>
        <v>0</v>
      </c>
      <c r="BO220" s="53"/>
      <c r="BP220" s="62">
        <f t="shared" si="10"/>
        <v>0</v>
      </c>
      <c r="BQ220" s="48" t="str">
        <f>VLOOKUP(B220,Classif!C:E,3,0)</f>
        <v>LIC</v>
      </c>
      <c r="BR220" s="48" t="str">
        <f t="shared" si="11"/>
        <v>South Sudan</v>
      </c>
    </row>
    <row r="221" spans="1:70" x14ac:dyDescent="0.25">
      <c r="A221" s="48" t="s">
        <v>648</v>
      </c>
      <c r="B221" s="48" t="s">
        <v>647</v>
      </c>
      <c r="C221" s="48" t="s">
        <v>737</v>
      </c>
      <c r="D221" s="48" t="s">
        <v>736</v>
      </c>
      <c r="E221" s="48">
        <v>29252647706.234562</v>
      </c>
      <c r="F221" s="48">
        <v>30395076455.581867</v>
      </c>
      <c r="G221" s="48">
        <v>32931412202.08289</v>
      </c>
      <c r="H221" s="48">
        <v>37728782383.301346</v>
      </c>
      <c r="I221" s="48">
        <v>36847822958.076424</v>
      </c>
      <c r="J221" s="48">
        <v>41040420129.877197</v>
      </c>
      <c r="K221" s="48">
        <v>44281921449.238564</v>
      </c>
      <c r="L221" s="48">
        <v>43777102195.355034</v>
      </c>
      <c r="M221" s="48">
        <v>46809186092.130211</v>
      </c>
      <c r="N221" s="48">
        <v>53525364899.593307</v>
      </c>
      <c r="O221" s="48">
        <v>62983599875.753799</v>
      </c>
      <c r="P221" s="48">
        <v>64059013599.988876</v>
      </c>
      <c r="Q221" s="48">
        <v>72377987819.823853</v>
      </c>
      <c r="R221" s="48">
        <v>92600335614.777771</v>
      </c>
      <c r="S221" s="48">
        <v>120750880541.89862</v>
      </c>
      <c r="T221" s="48">
        <v>133328355525.34845</v>
      </c>
      <c r="U221" s="48">
        <v>144487029527.78458</v>
      </c>
      <c r="V221" s="48">
        <v>159001890318.30725</v>
      </c>
      <c r="W221" s="48">
        <v>175977245602.62814</v>
      </c>
      <c r="X221" s="48">
        <v>211594173632.82288</v>
      </c>
      <c r="Y221" s="48">
        <v>266652787277.54984</v>
      </c>
      <c r="Z221" s="48">
        <v>371652258116.83734</v>
      </c>
      <c r="AA221" s="48">
        <v>342057618819.62109</v>
      </c>
      <c r="AB221" s="48">
        <v>297981105081.57397</v>
      </c>
      <c r="AC221" s="48">
        <v>260356852559.91357</v>
      </c>
      <c r="AD221" s="48">
        <v>247043965708.74518</v>
      </c>
      <c r="AE221" s="48">
        <v>254578584951.28699</v>
      </c>
      <c r="AF221" s="48">
        <v>289852080895.94714</v>
      </c>
      <c r="AG221" s="48">
        <v>297633909425.21991</v>
      </c>
      <c r="AH221" s="48">
        <v>296034138278.00537</v>
      </c>
      <c r="AI221" s="48">
        <v>333789228166.84277</v>
      </c>
      <c r="AJ221" s="48">
        <v>337550839962.0827</v>
      </c>
      <c r="AK221" s="48">
        <v>337857314045.39594</v>
      </c>
      <c r="AL221" s="48">
        <v>316689304368.08295</v>
      </c>
      <c r="AM221" s="48">
        <v>309048783550.60193</v>
      </c>
      <c r="AN221" s="48">
        <v>358676203701.14288</v>
      </c>
      <c r="AO221" s="48">
        <v>369840419163.50934</v>
      </c>
      <c r="AP221" s="48">
        <v>383642898554.19098</v>
      </c>
      <c r="AQ221" s="48">
        <v>371301751582.43146</v>
      </c>
      <c r="AR221" s="48">
        <v>375672761692.04639</v>
      </c>
      <c r="AS221" s="48">
        <v>400670617745.58936</v>
      </c>
      <c r="AT221" s="48">
        <v>382624426175.66376</v>
      </c>
      <c r="AU221" s="48">
        <v>417145670024.17316</v>
      </c>
      <c r="AV221" s="48">
        <v>522392335561.64813</v>
      </c>
      <c r="AW221" s="48">
        <v>649569376718.43494</v>
      </c>
      <c r="AX221" s="48">
        <v>771570433818.66174</v>
      </c>
      <c r="AY221" s="48">
        <v>915843911815.12305</v>
      </c>
      <c r="AZ221" s="48">
        <v>1062834816812.04</v>
      </c>
      <c r="BA221" s="48">
        <v>1219468115408.052</v>
      </c>
      <c r="BB221" s="48">
        <v>1161867602868.6597</v>
      </c>
      <c r="BC221" s="48">
        <v>1384002515295.1968</v>
      </c>
      <c r="BD221" s="48">
        <v>1554802475477.0381</v>
      </c>
      <c r="BE221" s="48">
        <v>1630356351771.7449</v>
      </c>
      <c r="BF221" s="48">
        <v>1735880177198.1519</v>
      </c>
      <c r="BG221" s="48">
        <v>1803680014727.2834</v>
      </c>
      <c r="BH221" s="48">
        <v>1650982515526.4968</v>
      </c>
      <c r="BI221" s="48">
        <v>1542336352205.2354</v>
      </c>
      <c r="BJ221" s="48">
        <v>1642690038817.9854</v>
      </c>
      <c r="BK221" s="48">
        <v>1721887825085.7883</v>
      </c>
      <c r="BL221" s="48">
        <v>1770043307715.1775</v>
      </c>
      <c r="BM221" s="53">
        <f t="shared" si="9"/>
        <v>1685631629892.3401</v>
      </c>
      <c r="BO221" s="53">
        <v>1685631629892.3401</v>
      </c>
      <c r="BP221" s="62">
        <f t="shared" si="10"/>
        <v>1685631.6298923402</v>
      </c>
      <c r="BQ221" s="48" t="e">
        <f>VLOOKUP(B221,Classif!C:E,3,0)</f>
        <v>#N/A</v>
      </c>
      <c r="BR221" s="48" t="str">
        <f t="shared" si="11"/>
        <v>Sub-Saharan Africa</v>
      </c>
    </row>
    <row r="222" spans="1:70" x14ac:dyDescent="0.25">
      <c r="A222" s="48" t="s">
        <v>646</v>
      </c>
      <c r="B222" s="48" t="s">
        <v>645</v>
      </c>
      <c r="C222" s="48" t="s">
        <v>737</v>
      </c>
      <c r="D222" s="48" t="s">
        <v>736</v>
      </c>
      <c r="O222" s="48">
        <v>7870904004.9768877</v>
      </c>
      <c r="P222" s="48">
        <v>8855140785.3038139</v>
      </c>
      <c r="Q222" s="48">
        <v>10432907087.39217</v>
      </c>
      <c r="R222" s="48">
        <v>13001919399.043226</v>
      </c>
      <c r="S222" s="48">
        <v>20197143814.824856</v>
      </c>
      <c r="T222" s="48">
        <v>22992091955.326038</v>
      </c>
      <c r="U222" s="48">
        <v>26245537497.646122</v>
      </c>
      <c r="V222" s="48">
        <v>29804161677.998608</v>
      </c>
      <c r="W222" s="48">
        <v>32044114317.074413</v>
      </c>
      <c r="X222" s="48">
        <v>39766616401.286789</v>
      </c>
      <c r="Y222" s="48">
        <v>52916820699.447159</v>
      </c>
      <c r="Z222" s="48">
        <v>54679732066.753746</v>
      </c>
      <c r="AA222" s="48">
        <v>54420715525.47097</v>
      </c>
      <c r="AB222" s="48">
        <v>52648964995.446381</v>
      </c>
      <c r="AC222" s="48">
        <v>52165702155.827942</v>
      </c>
      <c r="AD222" s="48">
        <v>50246184118.093872</v>
      </c>
      <c r="AE222" s="48">
        <v>49316423496.125053</v>
      </c>
      <c r="AF222" s="48">
        <v>56331277123.296616</v>
      </c>
      <c r="AG222" s="48">
        <v>62034553942.505508</v>
      </c>
      <c r="AH222" s="48">
        <v>64538395989.41259</v>
      </c>
      <c r="AI222" s="48">
        <v>74731369787.079498</v>
      </c>
      <c r="AJ222" s="48">
        <v>76315696281.458694</v>
      </c>
      <c r="AK222" s="48">
        <v>81194076667.190079</v>
      </c>
      <c r="AL222" s="48">
        <v>80088184749.36261</v>
      </c>
      <c r="AM222" s="48">
        <v>84281085404.750854</v>
      </c>
      <c r="AN222" s="48">
        <v>95864965823.503586</v>
      </c>
      <c r="AO222" s="48">
        <v>101905977066.33974</v>
      </c>
      <c r="AP222" s="48">
        <v>108970696260.41656</v>
      </c>
      <c r="AQ222" s="48">
        <v>108823870525.2036</v>
      </c>
      <c r="AR222" s="48">
        <v>116637740556.33656</v>
      </c>
      <c r="AS222" s="48">
        <v>129070067461.57219</v>
      </c>
      <c r="AT222" s="48">
        <v>129583662730.1124</v>
      </c>
      <c r="AU222" s="48">
        <v>138664470849.79697</v>
      </c>
      <c r="AV222" s="48">
        <v>165862880940.71109</v>
      </c>
      <c r="AW222" s="48">
        <v>199638910298.86002</v>
      </c>
      <c r="AX222" s="48">
        <v>237857173627.77942</v>
      </c>
      <c r="AY222" s="48">
        <v>277053160681.70325</v>
      </c>
      <c r="AZ222" s="48">
        <v>332115301519.79565</v>
      </c>
      <c r="BA222" s="48">
        <v>400006342131.39471</v>
      </c>
      <c r="BB222" s="48">
        <v>342636410177.14093</v>
      </c>
      <c r="BC222" s="48">
        <v>393723893848.64325</v>
      </c>
      <c r="BD222" s="48">
        <v>474540529178.67419</v>
      </c>
      <c r="BE222" s="48">
        <v>494601957444.13123</v>
      </c>
      <c r="BF222" s="48">
        <v>514362887783.04431</v>
      </c>
      <c r="BG222" s="48">
        <v>530641145406.20032</v>
      </c>
      <c r="BH222" s="48">
        <v>453038080061.14026</v>
      </c>
      <c r="BI222" s="48">
        <v>445590885972.13428</v>
      </c>
      <c r="BJ222" s="48">
        <v>481184707055.39368</v>
      </c>
      <c r="BK222" s="48">
        <v>529116349460.76337</v>
      </c>
      <c r="BL222" s="48">
        <v>520736446922.87018</v>
      </c>
      <c r="BM222" s="53">
        <f t="shared" si="9"/>
        <v>455343539194.36041</v>
      </c>
      <c r="BO222" s="53">
        <v>455343539194.36041</v>
      </c>
      <c r="BP222" s="62">
        <f t="shared" si="10"/>
        <v>455343.53919436043</v>
      </c>
      <c r="BQ222" s="48" t="e">
        <f>VLOOKUP(B222,Classif!C:E,3,0)</f>
        <v>#N/A</v>
      </c>
      <c r="BR222" s="48" t="str">
        <f t="shared" si="11"/>
        <v>Small states</v>
      </c>
    </row>
    <row r="223" spans="1:70" x14ac:dyDescent="0.25">
      <c r="A223" s="48" t="s">
        <v>102</v>
      </c>
      <c r="B223" s="48" t="s">
        <v>364</v>
      </c>
      <c r="C223" s="48" t="s">
        <v>737</v>
      </c>
      <c r="D223" s="48" t="s">
        <v>736</v>
      </c>
      <c r="AT223" s="48">
        <v>75951210.685244456</v>
      </c>
      <c r="AU223" s="48">
        <v>85171308.16544348</v>
      </c>
      <c r="AV223" s="48">
        <v>102085583.46527451</v>
      </c>
      <c r="AW223" s="48">
        <v>114582561.62709673</v>
      </c>
      <c r="AX223" s="48">
        <v>136450274.67323357</v>
      </c>
      <c r="AY223" s="48">
        <v>142775597.25591633</v>
      </c>
      <c r="AZ223" s="48">
        <v>149146423.08374211</v>
      </c>
      <c r="BA223" s="48">
        <v>188021190.59284663</v>
      </c>
      <c r="BB223" s="48">
        <v>187820464.57105839</v>
      </c>
      <c r="BC223" s="48">
        <v>196652514.26725528</v>
      </c>
      <c r="BD223" s="48">
        <v>231489270.14452913</v>
      </c>
      <c r="BE223" s="48">
        <v>250680845.74783722</v>
      </c>
      <c r="BF223" s="48">
        <v>300554483.61162645</v>
      </c>
      <c r="BG223" s="48">
        <v>346528329.1832267</v>
      </c>
      <c r="BH223" s="48">
        <v>316066072.34375423</v>
      </c>
      <c r="BI223" s="48">
        <v>345495614.97998238</v>
      </c>
      <c r="BJ223" s="48">
        <v>375614126.19387698</v>
      </c>
      <c r="BK223" s="48">
        <v>412253809.72879899</v>
      </c>
      <c r="BL223" s="48">
        <v>427425039.68433946</v>
      </c>
      <c r="BM223" s="53">
        <f t="shared" si="9"/>
        <v>472914469.91932958</v>
      </c>
      <c r="BO223" s="53">
        <v>472914469.91932958</v>
      </c>
      <c r="BP223" s="62">
        <f t="shared" si="10"/>
        <v>472.91446991932958</v>
      </c>
      <c r="BQ223" s="48" t="str">
        <f>VLOOKUP(B223,Classif!C:E,3,0)</f>
        <v>LMC</v>
      </c>
      <c r="BR223" s="48" t="str">
        <f t="shared" si="11"/>
        <v>Sao Tome and Principe</v>
      </c>
    </row>
    <row r="224" spans="1:70" x14ac:dyDescent="0.25">
      <c r="A224" s="48" t="s">
        <v>228</v>
      </c>
      <c r="B224" s="48" t="s">
        <v>363</v>
      </c>
      <c r="C224" s="48" t="s">
        <v>737</v>
      </c>
      <c r="D224" s="48" t="s">
        <v>736</v>
      </c>
      <c r="E224" s="48">
        <v>99650000</v>
      </c>
      <c r="F224" s="48">
        <v>107700000</v>
      </c>
      <c r="G224" s="48">
        <v>116150000</v>
      </c>
      <c r="H224" s="48">
        <v>125950000</v>
      </c>
      <c r="I224" s="48">
        <v>134400000</v>
      </c>
      <c r="J224" s="48">
        <v>154150000</v>
      </c>
      <c r="K224" s="48">
        <v>190350000</v>
      </c>
      <c r="L224" s="48">
        <v>220700000</v>
      </c>
      <c r="M224" s="48">
        <v>241350000</v>
      </c>
      <c r="N224" s="48">
        <v>259650000</v>
      </c>
      <c r="O224" s="48">
        <v>274900000</v>
      </c>
      <c r="P224" s="48">
        <v>301000000</v>
      </c>
      <c r="Q224" s="48">
        <v>311950000</v>
      </c>
      <c r="R224" s="48">
        <v>339449999.99999994</v>
      </c>
      <c r="S224" s="48">
        <v>409850000</v>
      </c>
      <c r="T224" s="48">
        <v>465500000.00000006</v>
      </c>
      <c r="U224" s="48">
        <v>505499999.99999994</v>
      </c>
      <c r="V224" s="48">
        <v>641500000</v>
      </c>
      <c r="W224" s="48">
        <v>735500000</v>
      </c>
      <c r="X224" s="48">
        <v>782500000</v>
      </c>
      <c r="Y224" s="48">
        <v>795000000</v>
      </c>
      <c r="Z224" s="48">
        <v>889000000</v>
      </c>
      <c r="AA224" s="48">
        <v>915000000</v>
      </c>
      <c r="AB224" s="48">
        <v>883500000</v>
      </c>
      <c r="AC224" s="48">
        <v>864000000</v>
      </c>
      <c r="AD224" s="48">
        <v>873000000</v>
      </c>
      <c r="AE224" s="48">
        <v>891000000</v>
      </c>
      <c r="AF224" s="48">
        <v>980000000</v>
      </c>
      <c r="AG224" s="48">
        <v>1161000000</v>
      </c>
      <c r="AH224" s="48">
        <v>542600000</v>
      </c>
      <c r="AI224" s="48">
        <v>388400000</v>
      </c>
      <c r="AJ224" s="48">
        <v>448100000</v>
      </c>
      <c r="AK224" s="48">
        <v>404600000</v>
      </c>
      <c r="AL224" s="48">
        <v>428764705.88235289</v>
      </c>
      <c r="AM224" s="48">
        <v>605492537.31343281</v>
      </c>
      <c r="AN224" s="48">
        <v>691590497.73755658</v>
      </c>
      <c r="AO224" s="48">
        <v>861411471.32169569</v>
      </c>
      <c r="AP224" s="48">
        <v>926422500</v>
      </c>
      <c r="AQ224" s="48">
        <v>1110850000</v>
      </c>
      <c r="AR224" s="48">
        <v>886290697.67441857</v>
      </c>
      <c r="AS224" s="48">
        <v>947671969.69696963</v>
      </c>
      <c r="AT224" s="48">
        <v>834279357.79816508</v>
      </c>
      <c r="AU224" s="48">
        <v>1093574468.0851064</v>
      </c>
      <c r="AV224" s="48">
        <v>1274190311.4186852</v>
      </c>
      <c r="AW224" s="48">
        <v>1484092538.405267</v>
      </c>
      <c r="AX224" s="48">
        <v>1793388732.2912471</v>
      </c>
      <c r="AY224" s="48">
        <v>2626380435.1787729</v>
      </c>
      <c r="AZ224" s="48">
        <v>2936612021.8579235</v>
      </c>
      <c r="BA224" s="48">
        <v>3532969034.6083789</v>
      </c>
      <c r="BB224" s="48">
        <v>3875409836.0655737</v>
      </c>
      <c r="BC224" s="48">
        <v>4368398047.6433306</v>
      </c>
      <c r="BD224" s="48">
        <v>4422276621.7870264</v>
      </c>
      <c r="BE224" s="48">
        <v>4980000000</v>
      </c>
      <c r="BF224" s="48">
        <v>5145757575.757576</v>
      </c>
      <c r="BG224" s="48">
        <v>5240606060.606061</v>
      </c>
      <c r="BH224" s="48">
        <v>5126291450.815114</v>
      </c>
      <c r="BI224" s="48">
        <v>3317438910.8306842</v>
      </c>
      <c r="BJ224" s="48">
        <v>3591623596.0308237</v>
      </c>
      <c r="BK224" s="48">
        <v>3996247906.1976547</v>
      </c>
      <c r="BL224" s="48">
        <v>4221373022.257978</v>
      </c>
      <c r="BM224" s="53">
        <f t="shared" si="9"/>
        <v>3807922874.4830551</v>
      </c>
      <c r="BO224" s="53">
        <v>3807922874.4830551</v>
      </c>
      <c r="BP224" s="62">
        <f t="shared" si="10"/>
        <v>3807.9228744830552</v>
      </c>
      <c r="BQ224" s="48" t="str">
        <f>VLOOKUP(B224,Classif!C:E,3,0)</f>
        <v>UMC</v>
      </c>
      <c r="BR224" s="48" t="str">
        <f t="shared" si="11"/>
        <v>Suriname</v>
      </c>
    </row>
    <row r="225" spans="1:70" x14ac:dyDescent="0.25">
      <c r="A225" s="48" t="s">
        <v>556</v>
      </c>
      <c r="B225" s="48" t="s">
        <v>362</v>
      </c>
      <c r="C225" s="48" t="s">
        <v>737</v>
      </c>
      <c r="D225" s="48" t="s">
        <v>736</v>
      </c>
      <c r="AI225" s="48">
        <v>12747380650.076181</v>
      </c>
      <c r="AJ225" s="48">
        <v>14272201755.470392</v>
      </c>
      <c r="AK225" s="48">
        <v>15495514296.804243</v>
      </c>
      <c r="AL225" s="48">
        <v>16520676973.5301</v>
      </c>
      <c r="AM225" s="48">
        <v>20162936291.375015</v>
      </c>
      <c r="AN225" s="48">
        <v>25840146405.228756</v>
      </c>
      <c r="AO225" s="48">
        <v>27925036755.386562</v>
      </c>
      <c r="AP225" s="48">
        <v>27706028095.615723</v>
      </c>
      <c r="AQ225" s="48">
        <v>29856000671.216019</v>
      </c>
      <c r="AR225" s="48">
        <v>30453383763.051353</v>
      </c>
      <c r="AS225" s="48">
        <v>29169953012.714211</v>
      </c>
      <c r="AT225" s="48">
        <v>30752150335.570473</v>
      </c>
      <c r="AU225" s="48">
        <v>35130340673.818932</v>
      </c>
      <c r="AV225" s="48">
        <v>46816589164.785553</v>
      </c>
      <c r="AW225" s="48">
        <v>57332015147.75267</v>
      </c>
      <c r="AX225" s="48">
        <v>62785305310.28479</v>
      </c>
      <c r="AY225" s="48">
        <v>70708098105.632919</v>
      </c>
      <c r="AZ225" s="48">
        <v>86454081576.786194</v>
      </c>
      <c r="BA225" s="48">
        <v>100469509301.30365</v>
      </c>
      <c r="BB225" s="48">
        <v>89046289247.013062</v>
      </c>
      <c r="BC225" s="48">
        <v>90310718349.01561</v>
      </c>
      <c r="BD225" s="48">
        <v>99122802874.171753</v>
      </c>
      <c r="BE225" s="48">
        <v>94534730680.60231</v>
      </c>
      <c r="BF225" s="48">
        <v>98848641554.631073</v>
      </c>
      <c r="BG225" s="48">
        <v>101189715749.37379</v>
      </c>
      <c r="BH225" s="48">
        <v>88467555243.725571</v>
      </c>
      <c r="BI225" s="48">
        <v>89655253976.425766</v>
      </c>
      <c r="BJ225" s="48">
        <v>95209466459.439957</v>
      </c>
      <c r="BK225" s="48">
        <v>105474651206.55484</v>
      </c>
      <c r="BL225" s="48">
        <v>105119160234.11748</v>
      </c>
      <c r="BM225" s="53">
        <f t="shared" si="9"/>
        <v>104574146248.36449</v>
      </c>
      <c r="BO225" s="53">
        <v>104574146248.36449</v>
      </c>
      <c r="BP225" s="62">
        <f t="shared" si="10"/>
        <v>104574.14624836449</v>
      </c>
      <c r="BQ225" s="48" t="str">
        <f>VLOOKUP(B225,Classif!C:E,3,0)</f>
        <v>HIC</v>
      </c>
      <c r="BR225" s="48" t="str">
        <f t="shared" si="11"/>
        <v>Slovak Republic</v>
      </c>
    </row>
    <row r="226" spans="1:70" x14ac:dyDescent="0.25">
      <c r="A226" s="48" t="s">
        <v>282</v>
      </c>
      <c r="B226" s="48" t="s">
        <v>361</v>
      </c>
      <c r="C226" s="48" t="s">
        <v>737</v>
      </c>
      <c r="D226" s="48" t="s">
        <v>736</v>
      </c>
      <c r="AN226" s="48">
        <v>21352224019.409626</v>
      </c>
      <c r="AO226" s="48">
        <v>21507232648.725212</v>
      </c>
      <c r="AP226" s="48">
        <v>20763101740.696278</v>
      </c>
      <c r="AQ226" s="48">
        <v>22146231967.686092</v>
      </c>
      <c r="AR226" s="48">
        <v>22711384311.140411</v>
      </c>
      <c r="AS226" s="48">
        <v>20289627636.676712</v>
      </c>
      <c r="AT226" s="48">
        <v>20876309970.384998</v>
      </c>
      <c r="AU226" s="48">
        <v>23489890274.314217</v>
      </c>
      <c r="AV226" s="48">
        <v>29634713641.096844</v>
      </c>
      <c r="AW226" s="48">
        <v>34414784504.235176</v>
      </c>
      <c r="AX226" s="48">
        <v>36206395970.650414</v>
      </c>
      <c r="AY226" s="48">
        <v>39481045038.263702</v>
      </c>
      <c r="AZ226" s="48">
        <v>48006372844.23761</v>
      </c>
      <c r="BA226" s="48">
        <v>55552509154.826424</v>
      </c>
      <c r="BB226" s="48">
        <v>50368056404.556824</v>
      </c>
      <c r="BC226" s="48">
        <v>48161250405.246811</v>
      </c>
      <c r="BD226" s="48">
        <v>51516366654.819717</v>
      </c>
      <c r="BE226" s="48">
        <v>46580457470.276909</v>
      </c>
      <c r="BF226" s="48">
        <v>48401896808.306351</v>
      </c>
      <c r="BG226" s="48">
        <v>49930685013.460335</v>
      </c>
      <c r="BH226" s="48">
        <v>43090173394.691322</v>
      </c>
      <c r="BI226" s="48">
        <v>44736333522.452187</v>
      </c>
      <c r="BJ226" s="48">
        <v>48466592281.615471</v>
      </c>
      <c r="BK226" s="48">
        <v>54135187443.813622</v>
      </c>
      <c r="BL226" s="48">
        <v>54174227308.886185</v>
      </c>
      <c r="BM226" s="53">
        <f t="shared" si="9"/>
        <v>52880473699.880302</v>
      </c>
      <c r="BO226" s="53">
        <v>52880473699.880302</v>
      </c>
      <c r="BP226" s="62">
        <f t="shared" si="10"/>
        <v>52880.473699880306</v>
      </c>
      <c r="BQ226" s="48" t="str">
        <f>VLOOKUP(B226,Classif!C:E,3,0)</f>
        <v>HIC</v>
      </c>
      <c r="BR226" s="48" t="str">
        <f t="shared" si="11"/>
        <v>Slovenia</v>
      </c>
    </row>
    <row r="227" spans="1:70" x14ac:dyDescent="0.25">
      <c r="A227" s="48" t="s">
        <v>269</v>
      </c>
      <c r="B227" s="48" t="s">
        <v>360</v>
      </c>
      <c r="C227" s="48" t="s">
        <v>737</v>
      </c>
      <c r="D227" s="48" t="s">
        <v>736</v>
      </c>
      <c r="E227" s="48">
        <v>15822585033.576399</v>
      </c>
      <c r="F227" s="48">
        <v>17212686614.572601</v>
      </c>
      <c r="G227" s="48">
        <v>18667251380.074615</v>
      </c>
      <c r="H227" s="48">
        <v>20204870629.744133</v>
      </c>
      <c r="I227" s="48">
        <v>22532416750.012466</v>
      </c>
      <c r="J227" s="48">
        <v>24795499685.774994</v>
      </c>
      <c r="K227" s="48">
        <v>26971486546.284794</v>
      </c>
      <c r="L227" s="48">
        <v>29275995674.688759</v>
      </c>
      <c r="M227" s="48">
        <v>31066819929.285286</v>
      </c>
      <c r="N227" s="48">
        <v>33738102482.155811</v>
      </c>
      <c r="O227" s="48">
        <v>38092452060.620125</v>
      </c>
      <c r="P227" s="48">
        <v>41566412922.608719</v>
      </c>
      <c r="Q227" s="48">
        <v>48954145808.835876</v>
      </c>
      <c r="R227" s="48">
        <v>59404966684.221367</v>
      </c>
      <c r="S227" s="48">
        <v>66013338964.72496</v>
      </c>
      <c r="T227" s="48">
        <v>82885397620.538513</v>
      </c>
      <c r="U227" s="48">
        <v>89362071672.903412</v>
      </c>
      <c r="V227" s="48">
        <v>94468740851.481613</v>
      </c>
      <c r="W227" s="48">
        <v>104442351222.7509</v>
      </c>
      <c r="X227" s="48">
        <v>123386410160.71471</v>
      </c>
      <c r="Y227" s="48">
        <v>142092068280.68851</v>
      </c>
      <c r="Z227" s="48">
        <v>129686938223.3282</v>
      </c>
      <c r="AA227" s="48">
        <v>114380557730.87575</v>
      </c>
      <c r="AB227" s="48">
        <v>105014356666.7971</v>
      </c>
      <c r="AC227" s="48">
        <v>109201362581.30031</v>
      </c>
      <c r="AD227" s="48">
        <v>114123537581.79431</v>
      </c>
      <c r="AE227" s="48">
        <v>150498057723.62289</v>
      </c>
      <c r="AF227" s="48">
        <v>183009638350.8927</v>
      </c>
      <c r="AG227" s="48">
        <v>206986674500.58752</v>
      </c>
      <c r="AH227" s="48">
        <v>217948315624.56372</v>
      </c>
      <c r="AI227" s="48">
        <v>261846194498.88492</v>
      </c>
      <c r="AJ227" s="48">
        <v>274229034311.69904</v>
      </c>
      <c r="AK227" s="48">
        <v>284321115594.62891</v>
      </c>
      <c r="AL227" s="48">
        <v>212953336588.12344</v>
      </c>
      <c r="AM227" s="48">
        <v>229033566614.82632</v>
      </c>
      <c r="AN227" s="48">
        <v>267305875261.09933</v>
      </c>
      <c r="AO227" s="48">
        <v>291743811512.07874</v>
      </c>
      <c r="AP227" s="48">
        <v>268146144677.72989</v>
      </c>
      <c r="AQ227" s="48">
        <v>270809066780.7142</v>
      </c>
      <c r="AR227" s="48">
        <v>274072182416.73123</v>
      </c>
      <c r="AS227" s="48">
        <v>262835454366.8551</v>
      </c>
      <c r="AT227" s="48">
        <v>242395852494.409</v>
      </c>
      <c r="AU227" s="48">
        <v>266849061835.65948</v>
      </c>
      <c r="AV227" s="48">
        <v>334337212322.07562</v>
      </c>
      <c r="AW227" s="48">
        <v>385118044877.46466</v>
      </c>
      <c r="AX227" s="48">
        <v>392218088878.77856</v>
      </c>
      <c r="AY227" s="48">
        <v>423093437423.7619</v>
      </c>
      <c r="AZ227" s="48">
        <v>491252589217.02075</v>
      </c>
      <c r="BA227" s="48">
        <v>517706149201.19556</v>
      </c>
      <c r="BB227" s="48">
        <v>436537014293.55353</v>
      </c>
      <c r="BC227" s="48">
        <v>495812558843.31036</v>
      </c>
      <c r="BD227" s="48">
        <v>574094112972.73267</v>
      </c>
      <c r="BE227" s="48">
        <v>552483727282.80249</v>
      </c>
      <c r="BF227" s="48">
        <v>586841821796.89111</v>
      </c>
      <c r="BG227" s="48">
        <v>581964017237.0946</v>
      </c>
      <c r="BH227" s="48">
        <v>505103781349.7569</v>
      </c>
      <c r="BI227" s="48">
        <v>515654671469.54694</v>
      </c>
      <c r="BJ227" s="48">
        <v>541018749769.09711</v>
      </c>
      <c r="BK227" s="48">
        <v>555455371487.08936</v>
      </c>
      <c r="BL227" s="48">
        <v>531283304459.66693</v>
      </c>
      <c r="BM227" s="53">
        <f t="shared" si="9"/>
        <v>537609865719.0188</v>
      </c>
      <c r="BO227" s="53">
        <v>537609865719.0188</v>
      </c>
      <c r="BP227" s="62">
        <f t="shared" si="10"/>
        <v>537609.86571901885</v>
      </c>
      <c r="BQ227" s="48" t="str">
        <f>VLOOKUP(B227,Classif!C:E,3,0)</f>
        <v>HIC</v>
      </c>
      <c r="BR227" s="48" t="str">
        <f t="shared" si="11"/>
        <v>Sweden</v>
      </c>
    </row>
    <row r="228" spans="1:70" x14ac:dyDescent="0.25">
      <c r="A228" s="48" t="s">
        <v>105</v>
      </c>
      <c r="B228" s="48" t="s">
        <v>359</v>
      </c>
      <c r="C228" s="48" t="s">
        <v>737</v>
      </c>
      <c r="D228" s="48" t="s">
        <v>736</v>
      </c>
      <c r="E228" s="48">
        <v>35076158.47683046</v>
      </c>
      <c r="F228" s="48">
        <v>43025199.49601008</v>
      </c>
      <c r="G228" s="48">
        <v>45927061.458770819</v>
      </c>
      <c r="H228" s="48">
        <v>54128377.432451345</v>
      </c>
      <c r="I228" s="48">
        <v>64979280.414391711</v>
      </c>
      <c r="J228" s="48">
        <v>70278594.428111434</v>
      </c>
      <c r="K228" s="48">
        <v>76858462.830743387</v>
      </c>
      <c r="L228" s="48">
        <v>74758504.829903394</v>
      </c>
      <c r="M228" s="48">
        <v>79798404.03191936</v>
      </c>
      <c r="N228" s="48">
        <v>105417891.64216715</v>
      </c>
      <c r="O228" s="48">
        <v>112137757.24485509</v>
      </c>
      <c r="P228" s="48">
        <v>136465324.38478747</v>
      </c>
      <c r="Q228" s="48">
        <v>146741251.4635098</v>
      </c>
      <c r="R228" s="48">
        <v>221902017.29106629</v>
      </c>
      <c r="S228" s="48">
        <v>264311994.11331862</v>
      </c>
      <c r="T228" s="48">
        <v>288302907.3698445</v>
      </c>
      <c r="U228" s="48">
        <v>272539098.43606257</v>
      </c>
      <c r="V228" s="48">
        <v>304047838.0864765</v>
      </c>
      <c r="W228" s="48">
        <v>340616375.3449862</v>
      </c>
      <c r="X228" s="48">
        <v>412093133.76098835</v>
      </c>
      <c r="Y228" s="48">
        <v>542000513.61068308</v>
      </c>
      <c r="Z228" s="48">
        <v>570761166.81859612</v>
      </c>
      <c r="AA228" s="48">
        <v>537575980.84361756</v>
      </c>
      <c r="AB228" s="48">
        <v>555336145.76788437</v>
      </c>
      <c r="AC228" s="48">
        <v>494475699.85765606</v>
      </c>
      <c r="AD228" s="48">
        <v>360075380.26652312</v>
      </c>
      <c r="AE228" s="48">
        <v>449146608.31509846</v>
      </c>
      <c r="AF228" s="48">
        <v>584135559.92141449</v>
      </c>
      <c r="AG228" s="48">
        <v>692016714.31713223</v>
      </c>
      <c r="AH228" s="48">
        <v>696915430.66305709</v>
      </c>
      <c r="AI228" s="48">
        <v>1114703088.1614039</v>
      </c>
      <c r="AJ228" s="48">
        <v>1156141998.3341181</v>
      </c>
      <c r="AK228" s="48">
        <v>1284766234.2215989</v>
      </c>
      <c r="AL228" s="48">
        <v>1357206995.7462435</v>
      </c>
      <c r="AM228" s="48">
        <v>1419293454.9960573</v>
      </c>
      <c r="AN228" s="48">
        <v>1698982437.7601941</v>
      </c>
      <c r="AO228" s="48">
        <v>1602760100.4814739</v>
      </c>
      <c r="AP228" s="48">
        <v>1716699913.1944447</v>
      </c>
      <c r="AQ228" s="48">
        <v>1576904292.4588029</v>
      </c>
      <c r="AR228" s="48">
        <v>1547884442.2620509</v>
      </c>
      <c r="AS228" s="48">
        <v>1738100853.0505202</v>
      </c>
      <c r="AT228" s="48">
        <v>1542477355.3565414</v>
      </c>
      <c r="AU228" s="48">
        <v>1432228172.7020028</v>
      </c>
      <c r="AV228" s="48">
        <v>2197612767.1949973</v>
      </c>
      <c r="AW228" s="48">
        <v>2770082822.4657874</v>
      </c>
      <c r="AX228" s="48">
        <v>3178126554.8094916</v>
      </c>
      <c r="AY228" s="48">
        <v>3291353806.3944473</v>
      </c>
      <c r="AZ228" s="48">
        <v>3469363925.3981323</v>
      </c>
      <c r="BA228" s="48">
        <v>3294093364.1601701</v>
      </c>
      <c r="BB228" s="48">
        <v>3580417161.3344822</v>
      </c>
      <c r="BC228" s="48">
        <v>4438778547.2326937</v>
      </c>
      <c r="BD228" s="48">
        <v>4820499497.3213425</v>
      </c>
      <c r="BE228" s="48">
        <v>4886658806.3337393</v>
      </c>
      <c r="BF228" s="48">
        <v>4597702903.1289167</v>
      </c>
      <c r="BG228" s="48">
        <v>4422304974.7988977</v>
      </c>
      <c r="BH228" s="48">
        <v>4062660889.8268518</v>
      </c>
      <c r="BI228" s="48">
        <v>3816018484.5271115</v>
      </c>
      <c r="BJ228" s="48">
        <v>4402972999.5348625</v>
      </c>
      <c r="BK228" s="48">
        <v>4665424249.0615625</v>
      </c>
      <c r="BL228" s="48">
        <v>4471598726.6435986</v>
      </c>
      <c r="BM228" s="53">
        <f t="shared" si="9"/>
        <v>3962493092.9930758</v>
      </c>
      <c r="BO228" s="53">
        <v>3962493092.9930758</v>
      </c>
      <c r="BP228" s="62">
        <f t="shared" si="10"/>
        <v>3962.4930929930761</v>
      </c>
      <c r="BQ228" s="48" t="str">
        <f>VLOOKUP(B228,Classif!C:E,3,0)</f>
        <v>LMC</v>
      </c>
      <c r="BR228" s="48" t="str">
        <f t="shared" si="11"/>
        <v>Eswatini</v>
      </c>
    </row>
    <row r="229" spans="1:70" x14ac:dyDescent="0.25">
      <c r="A229" s="48" t="s">
        <v>557</v>
      </c>
      <c r="B229" s="48" t="s">
        <v>558</v>
      </c>
      <c r="C229" s="48" t="s">
        <v>737</v>
      </c>
      <c r="D229" s="48" t="s">
        <v>736</v>
      </c>
      <c r="BD229" s="48">
        <v>936089385.47486031</v>
      </c>
      <c r="BE229" s="48">
        <v>985865921.78770947</v>
      </c>
      <c r="BF229" s="48">
        <v>1022905027.9329609</v>
      </c>
      <c r="BG229" s="48">
        <v>1245251396.6480446</v>
      </c>
      <c r="BH229" s="48">
        <v>1253072625.698324</v>
      </c>
      <c r="BI229" s="48">
        <v>1263687150.8379889</v>
      </c>
      <c r="BJ229" s="48">
        <v>1191620111.7318435</v>
      </c>
      <c r="BK229" s="48">
        <v>1185474860.3351955</v>
      </c>
      <c r="BM229" s="53">
        <f t="shared" si="9"/>
        <v>0</v>
      </c>
      <c r="BO229" s="53"/>
      <c r="BP229" s="62">
        <f t="shared" si="10"/>
        <v>0</v>
      </c>
      <c r="BQ229" s="48" t="str">
        <f>VLOOKUP(B229,Classif!C:E,3,0)</f>
        <v>HIC</v>
      </c>
      <c r="BR229" s="48" t="str">
        <f t="shared" si="11"/>
        <v>Sint Maarten (Dutch part)</v>
      </c>
    </row>
    <row r="230" spans="1:70" x14ac:dyDescent="0.25">
      <c r="A230" s="48" t="s">
        <v>86</v>
      </c>
      <c r="B230" s="48" t="s">
        <v>559</v>
      </c>
      <c r="C230" s="48" t="s">
        <v>737</v>
      </c>
      <c r="D230" s="48" t="s">
        <v>736</v>
      </c>
      <c r="E230" s="48">
        <v>12012012.012012012</v>
      </c>
      <c r="F230" s="48">
        <v>11592011.592011593</v>
      </c>
      <c r="G230" s="48">
        <v>12642026.571896391</v>
      </c>
      <c r="H230" s="48">
        <v>13923029.264397521</v>
      </c>
      <c r="I230" s="48">
        <v>15393032.354152914</v>
      </c>
      <c r="J230" s="48">
        <v>15603032.795546543</v>
      </c>
      <c r="K230" s="48">
        <v>16443034.561121052</v>
      </c>
      <c r="L230" s="48">
        <v>16632032.814018313</v>
      </c>
      <c r="M230" s="48">
        <v>16074027.349603906</v>
      </c>
      <c r="N230" s="48">
        <v>16452027.992763685</v>
      </c>
      <c r="O230" s="48">
        <v>18432031.361695856</v>
      </c>
      <c r="P230" s="48">
        <v>21965951.721304826</v>
      </c>
      <c r="Q230" s="48">
        <v>30645121.012949865</v>
      </c>
      <c r="R230" s="48">
        <v>36896278.223562934</v>
      </c>
      <c r="S230" s="48">
        <v>43134498.692965664</v>
      </c>
      <c r="T230" s="48">
        <v>47803145.956030257</v>
      </c>
      <c r="U230" s="48">
        <v>49278979.547145732</v>
      </c>
      <c r="V230" s="48">
        <v>64526398.658536114</v>
      </c>
      <c r="W230" s="48">
        <v>85552369.914184019</v>
      </c>
      <c r="X230" s="48">
        <v>127261099.24395965</v>
      </c>
      <c r="Y230" s="48">
        <v>147357222.77980226</v>
      </c>
      <c r="Z230" s="48">
        <v>154902869.02139026</v>
      </c>
      <c r="AA230" s="48">
        <v>147912069.76574969</v>
      </c>
      <c r="AB230" s="48">
        <v>146712850.50924766</v>
      </c>
      <c r="AC230" s="48">
        <v>151313241.98249218</v>
      </c>
      <c r="AD230" s="48">
        <v>168887539.13081759</v>
      </c>
      <c r="AE230" s="48">
        <v>207850623.63709396</v>
      </c>
      <c r="AF230" s="48">
        <v>249267039.78267452</v>
      </c>
      <c r="AG230" s="48">
        <v>283828769.02992547</v>
      </c>
      <c r="AH230" s="48">
        <v>304832867.393246</v>
      </c>
      <c r="AI230" s="48">
        <v>368584758.94245726</v>
      </c>
      <c r="AJ230" s="48">
        <v>374359556.08492619</v>
      </c>
      <c r="AK230" s="48">
        <v>433667193.81479526</v>
      </c>
      <c r="AL230" s="48">
        <v>473916819.45382613</v>
      </c>
      <c r="AM230" s="48">
        <v>486451204.55714232</v>
      </c>
      <c r="AN230" s="48">
        <v>508221508.22150826</v>
      </c>
      <c r="AO230" s="48">
        <v>503068472.20266002</v>
      </c>
      <c r="AP230" s="48">
        <v>562958836.51990533</v>
      </c>
      <c r="AQ230" s="48">
        <v>608369282.22572732</v>
      </c>
      <c r="AR230" s="48">
        <v>622985493.68273282</v>
      </c>
      <c r="AS230" s="48">
        <v>614879764.78000629</v>
      </c>
      <c r="AT230" s="48">
        <v>622262057.19163465</v>
      </c>
      <c r="AU230" s="48">
        <v>697518248.17518246</v>
      </c>
      <c r="AV230" s="48">
        <v>705704816.04236495</v>
      </c>
      <c r="AW230" s="48">
        <v>839319927.27272725</v>
      </c>
      <c r="AX230" s="48">
        <v>919103254.5454545</v>
      </c>
      <c r="AY230" s="48">
        <v>1016418229.2515897</v>
      </c>
      <c r="AZ230" s="48">
        <v>1033561654.0567966</v>
      </c>
      <c r="BA230" s="48">
        <v>967199593.96015728</v>
      </c>
      <c r="BB230" s="48">
        <v>847397850.09441662</v>
      </c>
      <c r="BC230" s="48">
        <v>969936525.29872882</v>
      </c>
      <c r="BD230" s="48">
        <v>1065826669.8974235</v>
      </c>
      <c r="BE230" s="48">
        <v>1060226125.6261593</v>
      </c>
      <c r="BF230" s="48">
        <v>1328157608.8308716</v>
      </c>
      <c r="BG230" s="48">
        <v>1343007845.0446773</v>
      </c>
      <c r="BH230" s="48">
        <v>1377495054.041265</v>
      </c>
      <c r="BI230" s="48">
        <v>1426651768.8218865</v>
      </c>
      <c r="BJ230" s="48">
        <v>1524486800.3604898</v>
      </c>
      <c r="BK230" s="48">
        <v>1586008999.7484095</v>
      </c>
      <c r="BL230" s="48">
        <v>1581380268.6428902</v>
      </c>
      <c r="BM230" s="53">
        <f t="shared" si="9"/>
        <v>1124937500</v>
      </c>
      <c r="BO230" s="53">
        <v>1124937500</v>
      </c>
      <c r="BP230" s="62">
        <f t="shared" si="10"/>
        <v>1124.9375</v>
      </c>
      <c r="BQ230" s="48" t="str">
        <f>VLOOKUP(B230,Classif!C:E,3,0)</f>
        <v>HIC</v>
      </c>
      <c r="BR230" s="48" t="str">
        <f t="shared" si="11"/>
        <v>Seychelles</v>
      </c>
    </row>
    <row r="231" spans="1:70" x14ac:dyDescent="0.25">
      <c r="A231" s="48" t="s">
        <v>149</v>
      </c>
      <c r="B231" s="48" t="s">
        <v>358</v>
      </c>
      <c r="C231" s="48" t="s">
        <v>737</v>
      </c>
      <c r="D231" s="48" t="s">
        <v>736</v>
      </c>
      <c r="E231" s="48">
        <v>857704431.68649697</v>
      </c>
      <c r="F231" s="48">
        <v>945244992.21130574</v>
      </c>
      <c r="G231" s="48">
        <v>1110565863.537374</v>
      </c>
      <c r="H231" s="48">
        <v>1200447429.3556306</v>
      </c>
      <c r="I231" s="48">
        <v>1339494290.4243162</v>
      </c>
      <c r="J231" s="48">
        <v>1472036550.7099178</v>
      </c>
      <c r="K231" s="48">
        <v>1342287556.5960233</v>
      </c>
      <c r="L231" s="48">
        <v>1580229795.1088135</v>
      </c>
      <c r="M231" s="48">
        <v>1753746369.6604888</v>
      </c>
      <c r="N231" s="48">
        <v>2245011571.9865232</v>
      </c>
      <c r="O231" s="48">
        <v>2140383695.946177</v>
      </c>
      <c r="P231" s="48">
        <v>2589851693.0165606</v>
      </c>
      <c r="Q231" s="48">
        <v>3059682162.0656567</v>
      </c>
      <c r="R231" s="48">
        <v>3239488104.6009116</v>
      </c>
      <c r="S231" s="48">
        <v>5159557176.250124</v>
      </c>
      <c r="T231" s="48">
        <v>6826980766.8047972</v>
      </c>
      <c r="U231" s="48">
        <v>7633528920.6324701</v>
      </c>
      <c r="V231" s="48">
        <v>7696011359.941555</v>
      </c>
      <c r="W231" s="48">
        <v>9275203105.5794621</v>
      </c>
      <c r="X231" s="48">
        <v>9929682184.3271809</v>
      </c>
      <c r="Y231" s="48">
        <v>13062421024.933714</v>
      </c>
      <c r="Z231" s="48">
        <v>15518199247.339264</v>
      </c>
      <c r="AA231" s="48">
        <v>16298905397.070112</v>
      </c>
      <c r="AB231" s="48">
        <v>17589184556.694603</v>
      </c>
      <c r="AC231" s="48">
        <v>17503082982.28318</v>
      </c>
      <c r="AD231" s="48">
        <v>16403544510.52676</v>
      </c>
      <c r="AE231" s="48">
        <v>13293209270.103582</v>
      </c>
      <c r="AF231" s="48">
        <v>11356215712.9326</v>
      </c>
      <c r="AG231" s="48">
        <v>10577042354.798973</v>
      </c>
      <c r="AH231" s="48">
        <v>9853396225.587492</v>
      </c>
      <c r="AI231" s="48">
        <v>12308624283.978699</v>
      </c>
      <c r="AJ231" s="48">
        <v>12981833333.333334</v>
      </c>
      <c r="AK231" s="48">
        <v>13253565898.955755</v>
      </c>
      <c r="AL231" s="48">
        <v>13695962019.208378</v>
      </c>
      <c r="AM231" s="48">
        <v>10122020000</v>
      </c>
      <c r="AN231" s="48">
        <v>11396706586.826347</v>
      </c>
      <c r="AO231" s="48">
        <v>13789560878.243513</v>
      </c>
      <c r="AP231" s="48">
        <v>14505233968.871595</v>
      </c>
      <c r="AQ231" s="48">
        <v>15200846138.461538</v>
      </c>
      <c r="AR231" s="48">
        <v>15873875968.992249</v>
      </c>
      <c r="AS231" s="48">
        <v>19325894913.125393</v>
      </c>
      <c r="AT231" s="48">
        <v>21099833783.50301</v>
      </c>
      <c r="AU231" s="48">
        <v>21582248881.65921</v>
      </c>
      <c r="AV231" s="48">
        <v>21828144686.039421</v>
      </c>
      <c r="AW231" s="48">
        <v>25086930693.069305</v>
      </c>
      <c r="AX231" s="48">
        <v>28858965517.241379</v>
      </c>
      <c r="AY231" s="48">
        <v>33332844574.78006</v>
      </c>
      <c r="AZ231" s="48">
        <v>40405006007.208649</v>
      </c>
      <c r="BM231" s="53">
        <f t="shared" si="9"/>
        <v>0</v>
      </c>
      <c r="BO231" s="53"/>
      <c r="BP231" s="62">
        <f t="shared" si="10"/>
        <v>0</v>
      </c>
      <c r="BQ231" s="48" t="str">
        <f>VLOOKUP(B231,Classif!C:E,3,0)</f>
        <v>LIC</v>
      </c>
      <c r="BR231" s="48" t="str">
        <f t="shared" si="11"/>
        <v>Syrian Arab Republic</v>
      </c>
    </row>
    <row r="232" spans="1:70" x14ac:dyDescent="0.25">
      <c r="A232" s="48" t="s">
        <v>544</v>
      </c>
      <c r="B232" s="48" t="s">
        <v>545</v>
      </c>
      <c r="C232" s="48" t="s">
        <v>737</v>
      </c>
      <c r="D232" s="48" t="s">
        <v>736</v>
      </c>
      <c r="AT232" s="48">
        <v>358744800</v>
      </c>
      <c r="AU232" s="48">
        <v>366707900</v>
      </c>
      <c r="AV232" s="48">
        <v>409753600</v>
      </c>
      <c r="AW232" s="48">
        <v>485598800</v>
      </c>
      <c r="AX232" s="48">
        <v>578645800</v>
      </c>
      <c r="AY232" s="48">
        <v>721891500</v>
      </c>
      <c r="AZ232" s="48">
        <v>773489700</v>
      </c>
      <c r="BA232" s="48">
        <v>862683600</v>
      </c>
      <c r="BB232" s="48">
        <v>703175800</v>
      </c>
      <c r="BC232" s="48">
        <v>686787800</v>
      </c>
      <c r="BD232" s="48">
        <v>728789600</v>
      </c>
      <c r="BE232" s="48">
        <v>727161000</v>
      </c>
      <c r="BF232" s="48">
        <v>754238000</v>
      </c>
      <c r="BG232" s="48">
        <v>841070000</v>
      </c>
      <c r="BH232" s="48">
        <v>942070000</v>
      </c>
      <c r="BI232" s="48">
        <v>1032452000</v>
      </c>
      <c r="BJ232" s="48">
        <v>1022365000</v>
      </c>
      <c r="BK232" s="48">
        <v>1113178000</v>
      </c>
      <c r="BL232" s="48">
        <v>1197415000</v>
      </c>
      <c r="BM232" s="53">
        <f t="shared" si="9"/>
        <v>924583000</v>
      </c>
      <c r="BO232" s="53">
        <v>924583000</v>
      </c>
      <c r="BP232" s="62">
        <f t="shared" si="10"/>
        <v>924.58299999999997</v>
      </c>
      <c r="BQ232" s="48" t="str">
        <f>VLOOKUP(B232,Classif!C:E,3,0)</f>
        <v>HIC</v>
      </c>
      <c r="BR232" s="48" t="str">
        <f t="shared" si="11"/>
        <v>Turks and Caicos Islands</v>
      </c>
    </row>
    <row r="233" spans="1:70" x14ac:dyDescent="0.25">
      <c r="A233" s="48" t="s">
        <v>97</v>
      </c>
      <c r="B233" s="48" t="s">
        <v>357</v>
      </c>
      <c r="C233" s="48" t="s">
        <v>737</v>
      </c>
      <c r="D233" s="48" t="s">
        <v>736</v>
      </c>
      <c r="E233" s="48">
        <v>313582729.4264853</v>
      </c>
      <c r="F233" s="48">
        <v>333975338.83416015</v>
      </c>
      <c r="G233" s="48">
        <v>357635713.87692195</v>
      </c>
      <c r="H233" s="48">
        <v>371767002.65599823</v>
      </c>
      <c r="I233" s="48">
        <v>392247517.60201615</v>
      </c>
      <c r="J233" s="48">
        <v>416926302.96350867</v>
      </c>
      <c r="K233" s="48">
        <v>432794922.45983505</v>
      </c>
      <c r="L233" s="48">
        <v>449826322.99507231</v>
      </c>
      <c r="M233" s="48">
        <v>453980096.65450341</v>
      </c>
      <c r="N233" s="48">
        <v>471635620.92443126</v>
      </c>
      <c r="O233" s="48">
        <v>469266736.60517704</v>
      </c>
      <c r="P233" s="48">
        <v>501866730.72256112</v>
      </c>
      <c r="Q233" s="48">
        <v>585427545.72371233</v>
      </c>
      <c r="R233" s="48">
        <v>647199482.82806075</v>
      </c>
      <c r="S233" s="48">
        <v>652532796.06670272</v>
      </c>
      <c r="T233" s="48">
        <v>864602103.30315053</v>
      </c>
      <c r="U233" s="48">
        <v>866044961.04820526</v>
      </c>
      <c r="V233" s="48">
        <v>935360466.35139692</v>
      </c>
      <c r="W233" s="48">
        <v>1113920122.6121171</v>
      </c>
      <c r="X233" s="48">
        <v>1004316495.1116463</v>
      </c>
      <c r="Y233" s="48">
        <v>1033002401.8254577</v>
      </c>
      <c r="Z233" s="48">
        <v>876937559.72503793</v>
      </c>
      <c r="AA233" s="48">
        <v>834369860.42729187</v>
      </c>
      <c r="AB233" s="48">
        <v>832415805.9563266</v>
      </c>
      <c r="AC233" s="48">
        <v>919103735.32292092</v>
      </c>
      <c r="AD233" s="48">
        <v>1033069709.9950732</v>
      </c>
      <c r="AE233" s="48">
        <v>1067828247.2357662</v>
      </c>
      <c r="AF233" s="48">
        <v>1163426850.6501517</v>
      </c>
      <c r="AG233" s="48">
        <v>1482597298.8871794</v>
      </c>
      <c r="AH233" s="48">
        <v>1433686309.8364236</v>
      </c>
      <c r="AI233" s="48">
        <v>1738605558.0543175</v>
      </c>
      <c r="AJ233" s="48">
        <v>1877138041.6430795</v>
      </c>
      <c r="AK233" s="48">
        <v>1881847676.8075173</v>
      </c>
      <c r="AL233" s="48">
        <v>1463251055.4006779</v>
      </c>
      <c r="AM233" s="48">
        <v>1179837954.721925</v>
      </c>
      <c r="AN233" s="48">
        <v>1445919969.8927214</v>
      </c>
      <c r="AO233" s="48">
        <v>1607345450.0457823</v>
      </c>
      <c r="AP233" s="48">
        <v>1544689502.8247156</v>
      </c>
      <c r="AQ233" s="48">
        <v>1744794457.276001</v>
      </c>
      <c r="AR233" s="48">
        <v>1534673583.2487004</v>
      </c>
      <c r="AS233" s="48">
        <v>1388506726.6209335</v>
      </c>
      <c r="AT233" s="48">
        <v>1710843360.6495488</v>
      </c>
      <c r="AU233" s="48">
        <v>1997005786.5411816</v>
      </c>
      <c r="AV233" s="48">
        <v>2742815194.5499325</v>
      </c>
      <c r="AW233" s="48">
        <v>4422855929.2142801</v>
      </c>
      <c r="AX233" s="48">
        <v>6649307057.0331354</v>
      </c>
      <c r="AY233" s="48">
        <v>7428701809.4059706</v>
      </c>
      <c r="AZ233" s="48">
        <v>8650138068.6316071</v>
      </c>
      <c r="BA233" s="48">
        <v>10393834720.852018</v>
      </c>
      <c r="BB233" s="48">
        <v>9290728773.3572273</v>
      </c>
      <c r="BC233" s="48">
        <v>10668102734.813234</v>
      </c>
      <c r="BD233" s="48">
        <v>12172309522.617149</v>
      </c>
      <c r="BE233" s="48">
        <v>12367363677.619883</v>
      </c>
      <c r="BF233" s="48">
        <v>12953535495.878109</v>
      </c>
      <c r="BG233" s="48">
        <v>13940768065.606321</v>
      </c>
      <c r="BH233" s="48">
        <v>10950392219.910398</v>
      </c>
      <c r="BI233" s="48">
        <v>10097778353.765135</v>
      </c>
      <c r="BJ233" s="48">
        <v>10000395242.14566</v>
      </c>
      <c r="BK233" s="48">
        <v>11239167048.491619</v>
      </c>
      <c r="BL233" s="48">
        <v>11314951342.780731</v>
      </c>
      <c r="BM233" s="53">
        <f t="shared" si="9"/>
        <v>10093118570.291842</v>
      </c>
      <c r="BO233" s="53">
        <v>10093118570.291842</v>
      </c>
      <c r="BP233" s="62">
        <f t="shared" si="10"/>
        <v>10093.118570291841</v>
      </c>
      <c r="BQ233" s="48" t="str">
        <f>VLOOKUP(B233,Classif!C:E,3,0)</f>
        <v>LIC</v>
      </c>
      <c r="BR233" s="48" t="str">
        <f t="shared" si="11"/>
        <v>Chad</v>
      </c>
    </row>
    <row r="234" spans="1:70" x14ac:dyDescent="0.25">
      <c r="A234" s="48" t="s">
        <v>644</v>
      </c>
      <c r="B234" s="48" t="s">
        <v>643</v>
      </c>
      <c r="C234" s="48" t="s">
        <v>737</v>
      </c>
      <c r="D234" s="48" t="s">
        <v>736</v>
      </c>
      <c r="E234" s="48">
        <v>80063316656.922852</v>
      </c>
      <c r="F234" s="48">
        <v>70281711056.327942</v>
      </c>
      <c r="G234" s="48">
        <v>64403201897.479767</v>
      </c>
      <c r="H234" s="48">
        <v>69739728837.424667</v>
      </c>
      <c r="I234" s="48">
        <v>80856114662.632324</v>
      </c>
      <c r="J234" s="48">
        <v>94360652380.74321</v>
      </c>
      <c r="K234" s="48">
        <v>103298974015.06596</v>
      </c>
      <c r="L234" s="48">
        <v>100093446645.16888</v>
      </c>
      <c r="M234" s="48">
        <v>101027301822.9991</v>
      </c>
      <c r="N234" s="48">
        <v>113443007165.13838</v>
      </c>
      <c r="O234" s="48">
        <v>126459048205.48125</v>
      </c>
      <c r="P234" s="48">
        <v>135994572379.7935</v>
      </c>
      <c r="Q234" s="48">
        <v>154280186201.59433</v>
      </c>
      <c r="R234" s="48">
        <v>194246641943.81894</v>
      </c>
      <c r="S234" s="48">
        <v>219146764951.23419</v>
      </c>
      <c r="T234" s="48">
        <v>246367761909.19928</v>
      </c>
      <c r="U234" s="48">
        <v>250064919102.12305</v>
      </c>
      <c r="V234" s="48">
        <v>288969557673.91406</v>
      </c>
      <c r="W234" s="48">
        <v>279753207033.89325</v>
      </c>
      <c r="X234" s="48">
        <v>324043216244.85333</v>
      </c>
      <c r="Y234" s="48">
        <v>373919971214.37091</v>
      </c>
      <c r="Z234" s="48">
        <v>399009255115.89221</v>
      </c>
      <c r="AA234" s="48">
        <v>418757477176.59662</v>
      </c>
      <c r="AB234" s="48">
        <v>439400178540.48816</v>
      </c>
      <c r="AC234" s="48">
        <v>476921953236.87036</v>
      </c>
      <c r="AD234" s="48">
        <v>522670941733.56366</v>
      </c>
      <c r="AE234" s="48">
        <v>521195760767.06116</v>
      </c>
      <c r="AF234" s="48">
        <v>514745443583.72736</v>
      </c>
      <c r="AG234" s="48">
        <v>570876791477.74561</v>
      </c>
      <c r="AH234" s="48">
        <v>616975622648.53955</v>
      </c>
      <c r="AI234" s="48">
        <v>661340614413.77124</v>
      </c>
      <c r="AJ234" s="48">
        <v>717738764935.71716</v>
      </c>
      <c r="AK234" s="48">
        <v>804295538188.57642</v>
      </c>
      <c r="AL234" s="48">
        <v>882996421853.3363</v>
      </c>
      <c r="AM234" s="48">
        <v>1062251487062.2845</v>
      </c>
      <c r="AN234" s="48">
        <v>1311112210564.5842</v>
      </c>
      <c r="AO234" s="48">
        <v>1505947433624.0103</v>
      </c>
      <c r="AP234" s="48">
        <v>1559873264355.8931</v>
      </c>
      <c r="AQ234" s="48">
        <v>1429685178776.1863</v>
      </c>
      <c r="AR234" s="48">
        <v>1572685812139.2227</v>
      </c>
      <c r="AS234" s="48">
        <v>1729893674618.345</v>
      </c>
      <c r="AT234" s="48">
        <v>1842766054342.4634</v>
      </c>
      <c r="AU234" s="48">
        <v>2042817041063.917</v>
      </c>
      <c r="AV234" s="48">
        <v>2309582280564.9414</v>
      </c>
      <c r="AW234" s="48">
        <v>2677980213074.9331</v>
      </c>
      <c r="AX234" s="48">
        <v>3102503674351.9668</v>
      </c>
      <c r="AY234" s="48">
        <v>3738297475552.5156</v>
      </c>
      <c r="AZ234" s="48">
        <v>4731241012333.9336</v>
      </c>
      <c r="BA234" s="48">
        <v>5979036789716.2627</v>
      </c>
      <c r="BB234" s="48">
        <v>6488689382331.7178</v>
      </c>
      <c r="BC234" s="48">
        <v>7861457204525.0547</v>
      </c>
      <c r="BD234" s="48">
        <v>9595886477860.3535</v>
      </c>
      <c r="BE234" s="48">
        <v>10700265350899.465</v>
      </c>
      <c r="BF234" s="48">
        <v>11810748348156.109</v>
      </c>
      <c r="BG234" s="48">
        <v>12731309124373.695</v>
      </c>
      <c r="BH234" s="48">
        <v>13261565445436.834</v>
      </c>
      <c r="BI234" s="48">
        <v>13543999977309.342</v>
      </c>
      <c r="BJ234" s="48">
        <v>14805913863912.18</v>
      </c>
      <c r="BK234" s="48">
        <v>16555121218015.404</v>
      </c>
      <c r="BL234" s="48">
        <v>17123379371247.164</v>
      </c>
      <c r="BM234" s="53">
        <f t="shared" si="9"/>
        <v>17420835248019.928</v>
      </c>
      <c r="BO234" s="53">
        <v>17420835248019.928</v>
      </c>
      <c r="BP234" s="62">
        <f t="shared" si="10"/>
        <v>17420835.248019926</v>
      </c>
      <c r="BQ234" s="48" t="e">
        <f>VLOOKUP(B234,Classif!C:E,3,0)</f>
        <v>#N/A</v>
      </c>
      <c r="BR234" s="48" t="str">
        <f t="shared" si="11"/>
        <v>East Asia &amp; Pacific (IDA &amp; IBRD countries)</v>
      </c>
    </row>
    <row r="235" spans="1:70" x14ac:dyDescent="0.25">
      <c r="A235" s="48" t="s">
        <v>642</v>
      </c>
      <c r="B235" s="48" t="s">
        <v>641</v>
      </c>
      <c r="C235" s="48" t="s">
        <v>737</v>
      </c>
      <c r="D235" s="48" t="s">
        <v>736</v>
      </c>
      <c r="AG235" s="48">
        <v>968922185616.30029</v>
      </c>
      <c r="AH235" s="48">
        <v>940677348421.32751</v>
      </c>
      <c r="AI235" s="48">
        <v>999752159769.98389</v>
      </c>
      <c r="AJ235" s="48">
        <v>995489432439.34448</v>
      </c>
      <c r="AK235" s="48">
        <v>937920972048.03809</v>
      </c>
      <c r="AL235" s="48">
        <v>932594484164.97742</v>
      </c>
      <c r="AM235" s="48">
        <v>838268079013.47229</v>
      </c>
      <c r="AN235" s="48">
        <v>924108481800.97205</v>
      </c>
      <c r="AO235" s="48">
        <v>951055222940.69177</v>
      </c>
      <c r="AP235" s="48">
        <v>980879739342.56812</v>
      </c>
      <c r="AQ235" s="48">
        <v>948276155275.49988</v>
      </c>
      <c r="AR235" s="48">
        <v>821984510217.33484</v>
      </c>
      <c r="AS235" s="48">
        <v>893552998995.37695</v>
      </c>
      <c r="AT235" s="48">
        <v>909476405002.1062</v>
      </c>
      <c r="AU235" s="48">
        <v>1022113194337.3085</v>
      </c>
      <c r="AV235" s="48">
        <v>1256700095891.6265</v>
      </c>
      <c r="AW235" s="48">
        <v>1627208967045.5427</v>
      </c>
      <c r="AX235" s="48">
        <v>2037423407652.2786</v>
      </c>
      <c r="AY235" s="48">
        <v>2463509710128.2124</v>
      </c>
      <c r="AZ235" s="48">
        <v>3167472571546.1934</v>
      </c>
      <c r="BA235" s="48">
        <v>3920746018958.4863</v>
      </c>
      <c r="BB235" s="48">
        <v>3110436844741.0625</v>
      </c>
      <c r="BC235" s="48">
        <v>3651038750248.7588</v>
      </c>
      <c r="BD235" s="48">
        <v>4434404725514.6211</v>
      </c>
      <c r="BE235" s="48">
        <v>4629809465599.2051</v>
      </c>
      <c r="BF235" s="48">
        <v>4909012768810.5098</v>
      </c>
      <c r="BG235" s="48">
        <v>4641860872953.9951</v>
      </c>
      <c r="BH235" s="48">
        <v>3622133037888.2007</v>
      </c>
      <c r="BI235" s="48">
        <v>3485628799867.3262</v>
      </c>
      <c r="BJ235" s="48">
        <v>3908898637610.2549</v>
      </c>
      <c r="BK235" s="48">
        <v>4070373079777.9199</v>
      </c>
      <c r="BL235" s="48">
        <v>4148183187257.7881</v>
      </c>
      <c r="BM235" s="53">
        <f t="shared" si="9"/>
        <v>3868307068397.3477</v>
      </c>
      <c r="BO235" s="53">
        <v>3868307068397.3477</v>
      </c>
      <c r="BP235" s="62">
        <f t="shared" si="10"/>
        <v>3868307.0683973478</v>
      </c>
      <c r="BQ235" s="48" t="e">
        <f>VLOOKUP(B235,Classif!C:E,3,0)</f>
        <v>#N/A</v>
      </c>
      <c r="BR235" s="48" t="str">
        <f t="shared" si="11"/>
        <v>Europe &amp; Central Asia (IDA &amp; IBRD countries)</v>
      </c>
    </row>
    <row r="236" spans="1:70" x14ac:dyDescent="0.25">
      <c r="A236" s="48" t="s">
        <v>125</v>
      </c>
      <c r="B236" s="48" t="s">
        <v>356</v>
      </c>
      <c r="C236" s="48" t="s">
        <v>737</v>
      </c>
      <c r="D236" s="48" t="s">
        <v>736</v>
      </c>
      <c r="E236" s="48">
        <v>121128073.11402227</v>
      </c>
      <c r="F236" s="48">
        <v>126396469.70705794</v>
      </c>
      <c r="G236" s="48">
        <v>132237441.63086258</v>
      </c>
      <c r="H236" s="48">
        <v>143255784.51075113</v>
      </c>
      <c r="I236" s="48">
        <v>166104067.6300427</v>
      </c>
      <c r="J236" s="48">
        <v>187300336.36536878</v>
      </c>
      <c r="K236" s="48">
        <v>216136263.91249698</v>
      </c>
      <c r="L236" s="48">
        <v>231706475.46411416</v>
      </c>
      <c r="M236" s="48">
        <v>241956910.65810272</v>
      </c>
      <c r="N236" s="48">
        <v>267732446.37841272</v>
      </c>
      <c r="O236" s="48">
        <v>253976626.16663852</v>
      </c>
      <c r="P236" s="48">
        <v>286537524.99033076</v>
      </c>
      <c r="Q236" s="48">
        <v>335677636.89373702</v>
      </c>
      <c r="R236" s="48">
        <v>406479906.15965241</v>
      </c>
      <c r="S236" s="48">
        <v>560437742.59497213</v>
      </c>
      <c r="T236" s="48">
        <v>617321669.39087665</v>
      </c>
      <c r="U236" s="48">
        <v>619375134.18051016</v>
      </c>
      <c r="V236" s="48">
        <v>777435020.47584724</v>
      </c>
      <c r="W236" s="48">
        <v>824263841.53926396</v>
      </c>
      <c r="X236" s="48">
        <v>891775906.63101447</v>
      </c>
      <c r="Y236" s="48">
        <v>1136408814.1969221</v>
      </c>
      <c r="Z236" s="48">
        <v>962347000.99178791</v>
      </c>
      <c r="AA236" s="48">
        <v>821651918.72462595</v>
      </c>
      <c r="AB236" s="48">
        <v>765746590.61684859</v>
      </c>
      <c r="AC236" s="48">
        <v>718148959.61087215</v>
      </c>
      <c r="AD236" s="48">
        <v>762359722.70140207</v>
      </c>
      <c r="AE236" s="48">
        <v>1060911735.2606467</v>
      </c>
      <c r="AF236" s="48">
        <v>1249099130.0227659</v>
      </c>
      <c r="AG236" s="48">
        <v>1378847487.4113727</v>
      </c>
      <c r="AH236" s="48">
        <v>1352949662.7517214</v>
      </c>
      <c r="AI236" s="48">
        <v>1628427515.418813</v>
      </c>
      <c r="AJ236" s="48">
        <v>1602299862.9243028</v>
      </c>
      <c r="AK236" s="48">
        <v>1692959110.180217</v>
      </c>
      <c r="AL236" s="48">
        <v>1233496846.3349326</v>
      </c>
      <c r="AM236" s="48">
        <v>982624324.50589848</v>
      </c>
      <c r="AN236" s="48">
        <v>1309382885.3302946</v>
      </c>
      <c r="AO236" s="48">
        <v>1465448290.3413219</v>
      </c>
      <c r="AP236" s="48">
        <v>1498950899.0877371</v>
      </c>
      <c r="AQ236" s="48">
        <v>1587345950.9742999</v>
      </c>
      <c r="AR236" s="48">
        <v>1576672791.6548126</v>
      </c>
      <c r="AS236" s="48">
        <v>1491891107.9571056</v>
      </c>
      <c r="AT236" s="48">
        <v>1482437752.0573864</v>
      </c>
      <c r="AU236" s="48">
        <v>1706698099.4451308</v>
      </c>
      <c r="AV236" s="48">
        <v>2115836353.1203971</v>
      </c>
      <c r="AW236" s="48">
        <v>2259992642.2901444</v>
      </c>
      <c r="AX236" s="48">
        <v>2281482855.4651756</v>
      </c>
      <c r="AY236" s="48">
        <v>2351584608.4112263</v>
      </c>
      <c r="AZ236" s="48">
        <v>2662612348.4409895</v>
      </c>
      <c r="BA236" s="48">
        <v>3323677130.0448432</v>
      </c>
      <c r="BB236" s="48">
        <v>3379258564.9724193</v>
      </c>
      <c r="BC236" s="48">
        <v>3429461495.4133463</v>
      </c>
      <c r="BD236" s="48">
        <v>3872459249.7463121</v>
      </c>
      <c r="BE236" s="48">
        <v>3873308389.3000631</v>
      </c>
      <c r="BF236" s="48">
        <v>4321655656.3317728</v>
      </c>
      <c r="BG236" s="48">
        <v>4574986536.9079103</v>
      </c>
      <c r="BH236" s="48">
        <v>4180866177.0394602</v>
      </c>
      <c r="BI236" s="48">
        <v>6031632168.1739092</v>
      </c>
      <c r="BJ236" s="48">
        <v>6395472574.4144516</v>
      </c>
      <c r="BK236" s="48">
        <v>7112200725.0023174</v>
      </c>
      <c r="BL236" s="48">
        <v>7220395247.7424049</v>
      </c>
      <c r="BM236" s="53">
        <f t="shared" si="9"/>
        <v>7574635241.3019075</v>
      </c>
      <c r="BO236" s="53">
        <v>7574635241.3019075</v>
      </c>
      <c r="BP236" s="62">
        <f t="shared" si="10"/>
        <v>7574.6352413019076</v>
      </c>
      <c r="BQ236" s="48" t="str">
        <f>VLOOKUP(B236,Classif!C:E,3,0)</f>
        <v>LIC</v>
      </c>
      <c r="BR236" s="48" t="str">
        <f t="shared" si="11"/>
        <v>Togo</v>
      </c>
    </row>
    <row r="237" spans="1:70" x14ac:dyDescent="0.25">
      <c r="A237" s="48" t="s">
        <v>187</v>
      </c>
      <c r="B237" s="48" t="s">
        <v>355</v>
      </c>
      <c r="C237" s="48" t="s">
        <v>737</v>
      </c>
      <c r="D237" s="48" t="s">
        <v>736</v>
      </c>
      <c r="E237" s="48">
        <v>2760747471.8862419</v>
      </c>
      <c r="F237" s="48">
        <v>3034043574.0607076</v>
      </c>
      <c r="G237" s="48">
        <v>3308912796.934866</v>
      </c>
      <c r="H237" s="48">
        <v>3540403456.5530486</v>
      </c>
      <c r="I237" s="48">
        <v>3889129942.3076921</v>
      </c>
      <c r="J237" s="48">
        <v>4388937649.0384617</v>
      </c>
      <c r="K237" s="48">
        <v>5279230817.3076925</v>
      </c>
      <c r="L237" s="48">
        <v>5638461442.3076925</v>
      </c>
      <c r="M237" s="48">
        <v>6081009427.8846149</v>
      </c>
      <c r="N237" s="48">
        <v>6695336567.3076925</v>
      </c>
      <c r="O237" s="48">
        <v>7086538437.5</v>
      </c>
      <c r="P237" s="48">
        <v>7375000024.0384617</v>
      </c>
      <c r="Q237" s="48">
        <v>8177884552.8846149</v>
      </c>
      <c r="R237" s="48">
        <v>10838587357.74659</v>
      </c>
      <c r="S237" s="48">
        <v>13703000530.058748</v>
      </c>
      <c r="T237" s="48">
        <v>14882747955.032803</v>
      </c>
      <c r="U237" s="48">
        <v>16985211146.023796</v>
      </c>
      <c r="V237" s="48">
        <v>19779315170.023678</v>
      </c>
      <c r="W237" s="48">
        <v>24006570178.15609</v>
      </c>
      <c r="X237" s="48">
        <v>27371699082.712585</v>
      </c>
      <c r="Y237" s="48">
        <v>32353440726.885582</v>
      </c>
      <c r="Z237" s="48">
        <v>34846107862.367325</v>
      </c>
      <c r="AA237" s="48">
        <v>36589797857.40062</v>
      </c>
      <c r="AB237" s="48">
        <v>40042826244.233719</v>
      </c>
      <c r="AC237" s="48">
        <v>41797592963.44239</v>
      </c>
      <c r="AD237" s="48">
        <v>38900692712.149612</v>
      </c>
      <c r="AE237" s="48">
        <v>43096746122.461395</v>
      </c>
      <c r="AF237" s="48">
        <v>50535438696.409409</v>
      </c>
      <c r="AG237" s="48">
        <v>61667199834.74276</v>
      </c>
      <c r="AH237" s="48">
        <v>72250877410.318253</v>
      </c>
      <c r="AI237" s="48">
        <v>85343063965.918182</v>
      </c>
      <c r="AJ237" s="48">
        <v>98234695722.034119</v>
      </c>
      <c r="AK237" s="48">
        <v>111452869378.46703</v>
      </c>
      <c r="AL237" s="48">
        <v>128889318946.58682</v>
      </c>
      <c r="AM237" s="48">
        <v>146683499005.96423</v>
      </c>
      <c r="AN237" s="48">
        <v>169278753531.9805</v>
      </c>
      <c r="AO237" s="48">
        <v>183035114648.39972</v>
      </c>
      <c r="AP237" s="48">
        <v>150180619366.60471</v>
      </c>
      <c r="AQ237" s="48">
        <v>113675561057.46214</v>
      </c>
      <c r="AR237" s="48">
        <v>126669064386.717</v>
      </c>
      <c r="AS237" s="48">
        <v>126392233706.78952</v>
      </c>
      <c r="AT237" s="48">
        <v>120296476180.40192</v>
      </c>
      <c r="AU237" s="48">
        <v>134300851255.00174</v>
      </c>
      <c r="AV237" s="48">
        <v>152280677649.0553</v>
      </c>
      <c r="AW237" s="48">
        <v>172895749632.04584</v>
      </c>
      <c r="AX237" s="48">
        <v>189318549680.38367</v>
      </c>
      <c r="AY237" s="48">
        <v>221758196504.9364</v>
      </c>
      <c r="AZ237" s="48">
        <v>262942476722.42468</v>
      </c>
      <c r="BA237" s="48">
        <v>291382991177.69781</v>
      </c>
      <c r="BB237" s="48">
        <v>281710416557.29193</v>
      </c>
      <c r="BC237" s="48">
        <v>341104820155.46442</v>
      </c>
      <c r="BD237" s="48">
        <v>370819140946.55267</v>
      </c>
      <c r="BE237" s="48">
        <v>397558222957.16962</v>
      </c>
      <c r="BF237" s="48">
        <v>420333203150.42639</v>
      </c>
      <c r="BG237" s="48">
        <v>407339454060.67773</v>
      </c>
      <c r="BH237" s="48">
        <v>401296437424.99493</v>
      </c>
      <c r="BI237" s="48">
        <v>413366150655.59094</v>
      </c>
      <c r="BJ237" s="48">
        <v>456356961443.49701</v>
      </c>
      <c r="BK237" s="48">
        <v>506611070188.36151</v>
      </c>
      <c r="BL237" s="48">
        <v>544263968873.60052</v>
      </c>
      <c r="BM237" s="53">
        <f t="shared" si="9"/>
        <v>501794961925.24371</v>
      </c>
      <c r="BO237" s="53">
        <v>501794961925.24371</v>
      </c>
      <c r="BP237" s="62">
        <f t="shared" si="10"/>
        <v>501794.96192524373</v>
      </c>
      <c r="BQ237" s="48" t="str">
        <f>VLOOKUP(B237,Classif!C:E,3,0)</f>
        <v>UMC</v>
      </c>
      <c r="BR237" s="48" t="str">
        <f t="shared" si="11"/>
        <v>Thailand</v>
      </c>
    </row>
    <row r="238" spans="1:70" x14ac:dyDescent="0.25">
      <c r="A238" s="48" t="s">
        <v>156</v>
      </c>
      <c r="B238" s="48" t="s">
        <v>354</v>
      </c>
      <c r="C238" s="48" t="s">
        <v>737</v>
      </c>
      <c r="D238" s="48" t="s">
        <v>736</v>
      </c>
      <c r="AI238" s="48">
        <v>2629395852.1190262</v>
      </c>
      <c r="AJ238" s="48">
        <v>1352000000</v>
      </c>
      <c r="AK238" s="48">
        <v>2156666666.666667</v>
      </c>
      <c r="AL238" s="48">
        <v>1644325581.3953488</v>
      </c>
      <c r="AM238" s="48">
        <v>1518796992.4812031</v>
      </c>
      <c r="AN238" s="48">
        <v>1231040564.3738978</v>
      </c>
      <c r="AO238" s="48">
        <v>1043654822.3350254</v>
      </c>
      <c r="AP238" s="48">
        <v>921572114.52961063</v>
      </c>
      <c r="AQ238" s="48">
        <v>1320242080.8653104</v>
      </c>
      <c r="AR238" s="48">
        <v>1086605267.4099209</v>
      </c>
      <c r="AS238" s="48">
        <v>860521119.29875267</v>
      </c>
      <c r="AT238" s="48">
        <v>1080768906.5002952</v>
      </c>
      <c r="AU238" s="48">
        <v>1221120798.8133569</v>
      </c>
      <c r="AV238" s="48">
        <v>1555301496.04756</v>
      </c>
      <c r="AW238" s="48">
        <v>2076182460.8651743</v>
      </c>
      <c r="AX238" s="48">
        <v>2312327536.4178915</v>
      </c>
      <c r="AY238" s="48">
        <v>2830220713.0730052</v>
      </c>
      <c r="AZ238" s="48">
        <v>3719506172.8395061</v>
      </c>
      <c r="BA238" s="48">
        <v>5161337336.4036493</v>
      </c>
      <c r="BB238" s="48">
        <v>4979481980.3509789</v>
      </c>
      <c r="BC238" s="48">
        <v>5642178579.5843801</v>
      </c>
      <c r="BD238" s="48">
        <v>6522732202.5074835</v>
      </c>
      <c r="BE238" s="48">
        <v>7633049792.0932093</v>
      </c>
      <c r="BF238" s="48">
        <v>8448469837.5383072</v>
      </c>
      <c r="BG238" s="48">
        <v>9112544556.0596237</v>
      </c>
      <c r="BH238" s="48">
        <v>8271454300.59548</v>
      </c>
      <c r="BI238" s="48">
        <v>6992393787.4089108</v>
      </c>
      <c r="BJ238" s="48">
        <v>7536439875.0833368</v>
      </c>
      <c r="BK238" s="48">
        <v>7765014424.3377924</v>
      </c>
      <c r="BL238" s="48">
        <v>8300784856.8790398</v>
      </c>
      <c r="BM238" s="53">
        <f t="shared" si="9"/>
        <v>8194150301.7855244</v>
      </c>
      <c r="BO238" s="53">
        <v>8194150301.7855244</v>
      </c>
      <c r="BP238" s="62">
        <f t="shared" si="10"/>
        <v>8194.1503017855248</v>
      </c>
      <c r="BQ238" s="48" t="str">
        <f>VLOOKUP(B238,Classif!C:E,3,0)</f>
        <v>LMC</v>
      </c>
      <c r="BR238" s="48" t="str">
        <f t="shared" si="11"/>
        <v>Tajikistan</v>
      </c>
    </row>
    <row r="239" spans="1:70" x14ac:dyDescent="0.25">
      <c r="A239" s="48" t="s">
        <v>157</v>
      </c>
      <c r="B239" s="48" t="s">
        <v>353</v>
      </c>
      <c r="C239" s="48" t="s">
        <v>737</v>
      </c>
      <c r="D239" s="48" t="s">
        <v>736</v>
      </c>
      <c r="AF239" s="48">
        <v>2331358819.7598476</v>
      </c>
      <c r="AG239" s="48">
        <v>3010982414.2436442</v>
      </c>
      <c r="AH239" s="48">
        <v>3006988216.5507669</v>
      </c>
      <c r="AI239" s="48">
        <v>3189539641.3158464</v>
      </c>
      <c r="AK239" s="48">
        <v>1600000000</v>
      </c>
      <c r="AL239" s="48">
        <v>3340000000.0000005</v>
      </c>
      <c r="AM239" s="48">
        <v>2564705882.3529415</v>
      </c>
      <c r="AN239" s="48">
        <v>2483809523.8095241</v>
      </c>
      <c r="AO239" s="48">
        <v>2378759975.4450583</v>
      </c>
      <c r="AP239" s="48">
        <v>2450374944.8610497</v>
      </c>
      <c r="AQ239" s="48">
        <v>2605660026.0659094</v>
      </c>
      <c r="AR239" s="48">
        <v>2450513196.4809384</v>
      </c>
      <c r="AS239" s="48">
        <v>2904732773.4831209</v>
      </c>
      <c r="AT239" s="48">
        <v>3534803921.5686274</v>
      </c>
      <c r="AU239" s="48">
        <v>4461978498.8657656</v>
      </c>
      <c r="AV239" s="48">
        <v>5977560877.4401283</v>
      </c>
      <c r="AW239" s="48">
        <v>6838351088.4668837</v>
      </c>
      <c r="AX239" s="48">
        <v>8103901996.3702354</v>
      </c>
      <c r="AY239" s="48">
        <v>10276674364.896074</v>
      </c>
      <c r="AZ239" s="48">
        <v>12664165103.189493</v>
      </c>
      <c r="BA239" s="48">
        <v>19271523178.807945</v>
      </c>
      <c r="BB239" s="48">
        <v>20214385964.912281</v>
      </c>
      <c r="BC239" s="48">
        <v>22583157894.736843</v>
      </c>
      <c r="BD239" s="48">
        <v>29233333333.333332</v>
      </c>
      <c r="BE239" s="48">
        <v>35164210526.315788</v>
      </c>
      <c r="BF239" s="48">
        <v>39197543859.649124</v>
      </c>
      <c r="BG239" s="48">
        <v>43524210526.315788</v>
      </c>
      <c r="BH239" s="48">
        <v>35799714285.714287</v>
      </c>
      <c r="BI239" s="48">
        <v>36169428571.428574</v>
      </c>
      <c r="BJ239" s="48">
        <v>37926285714.285713</v>
      </c>
      <c r="BK239" s="48">
        <v>40765428571.428574</v>
      </c>
      <c r="BL239" s="48">
        <v>45231428571.428574</v>
      </c>
      <c r="BM239" s="53">
        <f t="shared" si="9"/>
        <v>44376554571.428574</v>
      </c>
      <c r="BO239" s="53"/>
      <c r="BP239" s="62">
        <f t="shared" si="10"/>
        <v>0</v>
      </c>
      <c r="BQ239" s="48" t="str">
        <f>VLOOKUP(B239,Classif!C:E,3,0)</f>
        <v>UMC</v>
      </c>
      <c r="BR239" s="48" t="str">
        <f t="shared" si="11"/>
        <v>Turkmenistan</v>
      </c>
    </row>
    <row r="240" spans="1:70" x14ac:dyDescent="0.25">
      <c r="A240" s="48" t="s">
        <v>640</v>
      </c>
      <c r="B240" s="48" t="s">
        <v>639</v>
      </c>
      <c r="C240" s="48" t="s">
        <v>737</v>
      </c>
      <c r="D240" s="48" t="s">
        <v>736</v>
      </c>
      <c r="E240" s="48">
        <v>76704221426.227142</v>
      </c>
      <c r="F240" s="48">
        <v>81096175117.224182</v>
      </c>
      <c r="G240" s="48">
        <v>92824010528.934647</v>
      </c>
      <c r="H240" s="48">
        <v>93433637676.752792</v>
      </c>
      <c r="I240" s="48">
        <v>104149617264.79175</v>
      </c>
      <c r="J240" s="48">
        <v>110871922979.60811</v>
      </c>
      <c r="K240" s="48">
        <v>121583698791.30614</v>
      </c>
      <c r="L240" s="48">
        <v>124466899308.87534</v>
      </c>
      <c r="M240" s="48">
        <v>133896043276.90244</v>
      </c>
      <c r="N240" s="48">
        <v>149867494589.50455</v>
      </c>
      <c r="O240" s="48">
        <v>163015313606.53561</v>
      </c>
      <c r="P240" s="48">
        <v>181597647661.51779</v>
      </c>
      <c r="Q240" s="48">
        <v>203693530719.77951</v>
      </c>
      <c r="R240" s="48">
        <v>268843413957.11325</v>
      </c>
      <c r="S240" s="48">
        <v>352626576694.92035</v>
      </c>
      <c r="T240" s="48">
        <v>368009680646.93762</v>
      </c>
      <c r="U240" s="48">
        <v>409692119714.98657</v>
      </c>
      <c r="V240" s="48">
        <v>451158229471.17914</v>
      </c>
      <c r="W240" s="48">
        <v>510561192693.86829</v>
      </c>
      <c r="X240" s="48">
        <v>610782093337.92542</v>
      </c>
      <c r="Y240" s="48">
        <v>740181622737.90857</v>
      </c>
      <c r="Z240" s="48">
        <v>857201894715.69739</v>
      </c>
      <c r="AA240" s="48">
        <v>795280130645.60608</v>
      </c>
      <c r="AB240" s="48">
        <v>694238833604.04468</v>
      </c>
      <c r="AC240" s="48">
        <v>697299138222.58203</v>
      </c>
      <c r="AD240" s="48">
        <v>719314861868.75305</v>
      </c>
      <c r="AE240" s="48">
        <v>721612935949.62219</v>
      </c>
      <c r="AF240" s="48">
        <v>761121046318.599</v>
      </c>
      <c r="AG240" s="48">
        <v>860153018089.78967</v>
      </c>
      <c r="AH240" s="48">
        <v>942513480793.1864</v>
      </c>
      <c r="AI240" s="48">
        <v>1109291528864.8171</v>
      </c>
      <c r="AJ240" s="48">
        <v>1382185363041.3892</v>
      </c>
      <c r="AK240" s="48">
        <v>1303039675884.0466</v>
      </c>
      <c r="AL240" s="48">
        <v>1504809210746.9998</v>
      </c>
      <c r="AM240" s="48">
        <v>1719850514545.373</v>
      </c>
      <c r="AN240" s="48">
        <v>1833688975747.4517</v>
      </c>
      <c r="AO240" s="48">
        <v>1993066196162.0366</v>
      </c>
      <c r="AP240" s="48">
        <v>2186256978875.6716</v>
      </c>
      <c r="AQ240" s="48">
        <v>2199622005342.0698</v>
      </c>
      <c r="AR240" s="48">
        <v>1968277262699.8113</v>
      </c>
      <c r="AS240" s="48">
        <v>2177510874333.0254</v>
      </c>
      <c r="AT240" s="48">
        <v>2118889299200.426</v>
      </c>
      <c r="AU240" s="48">
        <v>1884432437951.7747</v>
      </c>
      <c r="AV240" s="48">
        <v>1921340497700.7576</v>
      </c>
      <c r="AW240" s="48">
        <v>2225083643774.6401</v>
      </c>
      <c r="AX240" s="48">
        <v>2709220356221.2568</v>
      </c>
      <c r="AY240" s="48">
        <v>3186232377375.8726</v>
      </c>
      <c r="AZ240" s="48">
        <v>3773438083336.1196</v>
      </c>
      <c r="BA240" s="48">
        <v>4407486046724.9355</v>
      </c>
      <c r="BB240" s="48">
        <v>4129286680444.937</v>
      </c>
      <c r="BC240" s="48">
        <v>5159091273821.6123</v>
      </c>
      <c r="BD240" s="48">
        <v>5885324240937.124</v>
      </c>
      <c r="BE240" s="48">
        <v>5942622983733.293</v>
      </c>
      <c r="BF240" s="48">
        <v>6090301845617.5645</v>
      </c>
      <c r="BG240" s="48">
        <v>6209426244963.1133</v>
      </c>
      <c r="BH240" s="48">
        <v>5302256971775.6055</v>
      </c>
      <c r="BI240" s="48">
        <v>5169862258291.8848</v>
      </c>
      <c r="BJ240" s="48">
        <v>5763511079852.5947</v>
      </c>
      <c r="BK240" s="48">
        <v>5623101122795.7793</v>
      </c>
      <c r="BL240" s="48">
        <v>5535010379191.3535</v>
      </c>
      <c r="BM240" s="53">
        <f t="shared" si="9"/>
        <v>4611107748612.96</v>
      </c>
      <c r="BO240" s="53">
        <v>4611107748612.96</v>
      </c>
      <c r="BP240" s="62">
        <f t="shared" si="10"/>
        <v>4611107.7486129599</v>
      </c>
      <c r="BQ240" s="48" t="e">
        <f>VLOOKUP(B240,Classif!C:E,3,0)</f>
        <v>#N/A</v>
      </c>
      <c r="BR240" s="48" t="str">
        <f t="shared" si="11"/>
        <v>Latin America &amp; the Caribbean (IDA &amp; IBRD countries)</v>
      </c>
    </row>
    <row r="241" spans="1:70" x14ac:dyDescent="0.25">
      <c r="A241" s="48" t="s">
        <v>188</v>
      </c>
      <c r="B241" s="48" t="s">
        <v>352</v>
      </c>
      <c r="C241" s="48" t="s">
        <v>737</v>
      </c>
      <c r="D241" s="48" t="s">
        <v>736</v>
      </c>
      <c r="AS241" s="48">
        <v>367087900</v>
      </c>
      <c r="AT241" s="48">
        <v>477457500</v>
      </c>
      <c r="AU241" s="48">
        <v>469461100</v>
      </c>
      <c r="AV241" s="48">
        <v>490400300</v>
      </c>
      <c r="AW241" s="48">
        <v>440732900</v>
      </c>
      <c r="AX241" s="48">
        <v>462261800</v>
      </c>
      <c r="AY241" s="48">
        <v>453796000</v>
      </c>
      <c r="AZ241" s="48">
        <v>542795300</v>
      </c>
      <c r="BA241" s="48">
        <v>648492700</v>
      </c>
      <c r="BB241" s="48">
        <v>726881600</v>
      </c>
      <c r="BC241" s="48">
        <v>881826900</v>
      </c>
      <c r="BD241" s="48">
        <v>1054725400</v>
      </c>
      <c r="BE241" s="48">
        <v>1147779600</v>
      </c>
      <c r="BF241" s="48">
        <v>1395524600</v>
      </c>
      <c r="BG241" s="48">
        <v>1447311400</v>
      </c>
      <c r="BH241" s="48">
        <v>1594410800</v>
      </c>
      <c r="BI241" s="48">
        <v>1650608600</v>
      </c>
      <c r="BJ241" s="48">
        <v>1599338100</v>
      </c>
      <c r="BK241" s="48">
        <v>1559894900</v>
      </c>
      <c r="BL241" s="48">
        <v>2017924900</v>
      </c>
      <c r="BM241" s="53">
        <f t="shared" si="9"/>
        <v>1821000000</v>
      </c>
      <c r="BO241" s="53">
        <v>1821000000</v>
      </c>
      <c r="BP241" s="62">
        <f t="shared" si="10"/>
        <v>1821</v>
      </c>
      <c r="BQ241" s="48" t="str">
        <f>VLOOKUP(B241,Classif!C:E,3,0)</f>
        <v>LMC</v>
      </c>
      <c r="BR241" s="48" t="str">
        <f t="shared" si="11"/>
        <v>Timor-Leste</v>
      </c>
    </row>
    <row r="242" spans="1:70" x14ac:dyDescent="0.25">
      <c r="A242" s="48" t="s">
        <v>638</v>
      </c>
      <c r="B242" s="48" t="s">
        <v>637</v>
      </c>
      <c r="C242" s="48" t="s">
        <v>737</v>
      </c>
      <c r="D242" s="48" t="s">
        <v>736</v>
      </c>
      <c r="AL242" s="48">
        <v>272158804288.23505</v>
      </c>
      <c r="AM242" s="48">
        <v>281626018632.95148</v>
      </c>
      <c r="AN242" s="48">
        <v>329482326992.16113</v>
      </c>
      <c r="AO242" s="48">
        <v>377923923451.36603</v>
      </c>
      <c r="AP242" s="48">
        <v>397992739700.72021</v>
      </c>
      <c r="AQ242" s="48">
        <v>403243768111.78687</v>
      </c>
      <c r="AR242" s="48">
        <v>441620035068.61725</v>
      </c>
      <c r="AS242" s="48">
        <v>467913986688.39752</v>
      </c>
      <c r="AT242" s="48">
        <v>469763347128.89032</v>
      </c>
      <c r="AU242" s="48">
        <v>452354212438.38977</v>
      </c>
      <c r="AV242" s="48">
        <v>495473136757.49353</v>
      </c>
      <c r="AW242" s="48">
        <v>588774588353.19824</v>
      </c>
      <c r="AX242" s="48">
        <v>693747458726.95129</v>
      </c>
      <c r="AY242" s="48">
        <v>806663942804.57764</v>
      </c>
      <c r="AZ242" s="48">
        <v>997597803330.5564</v>
      </c>
      <c r="BA242" s="48">
        <v>1235926483575.0986</v>
      </c>
      <c r="BB242" s="48">
        <v>1191951984165.9409</v>
      </c>
      <c r="BC242" s="48">
        <v>1375212771108.0562</v>
      </c>
      <c r="BD242" s="48">
        <v>1555739882461.7271</v>
      </c>
      <c r="BE242" s="48">
        <v>1717650707605.2917</v>
      </c>
      <c r="BF242" s="48">
        <v>1605624651407.9514</v>
      </c>
      <c r="BG242" s="48">
        <v>1578718422012.2043</v>
      </c>
      <c r="BH242" s="48">
        <v>1414423855937.9834</v>
      </c>
      <c r="BI242" s="48">
        <v>1435690886769.0696</v>
      </c>
      <c r="BJ242" s="48">
        <v>1415006506813.1565</v>
      </c>
      <c r="BK242" s="48">
        <v>1324450475281.0466</v>
      </c>
      <c r="BL242" s="48">
        <v>1348515292345.8198</v>
      </c>
      <c r="BM242" s="53">
        <f t="shared" si="9"/>
        <v>1198762615121.48</v>
      </c>
      <c r="BO242" s="53">
        <v>1198762615121.48</v>
      </c>
      <c r="BP242" s="62">
        <f t="shared" si="10"/>
        <v>1198762.6151214801</v>
      </c>
      <c r="BQ242" s="48" t="e">
        <f>VLOOKUP(B242,Classif!C:E,3,0)</f>
        <v>#N/A</v>
      </c>
      <c r="BR242" s="48" t="str">
        <f t="shared" si="11"/>
        <v>Middle East &amp; North Africa (IDA &amp; IBRD countries)</v>
      </c>
    </row>
    <row r="243" spans="1:70" x14ac:dyDescent="0.25">
      <c r="A243" s="48" t="s">
        <v>246</v>
      </c>
      <c r="B243" s="48" t="s">
        <v>351</v>
      </c>
      <c r="C243" s="48" t="s">
        <v>737</v>
      </c>
      <c r="D243" s="48" t="s">
        <v>736</v>
      </c>
      <c r="T243" s="48">
        <v>32506741.720120434</v>
      </c>
      <c r="U243" s="48">
        <v>30036416.961994376</v>
      </c>
      <c r="V243" s="48">
        <v>34139387.890884899</v>
      </c>
      <c r="W243" s="48">
        <v>41567471.67219869</v>
      </c>
      <c r="X243" s="48">
        <v>44667002.012072437</v>
      </c>
      <c r="Y243" s="48">
        <v>53260077.431109086</v>
      </c>
      <c r="Z243" s="48">
        <v>62242013.330268905</v>
      </c>
      <c r="AA243" s="48">
        <v>62068161.071102545</v>
      </c>
      <c r="AB243" s="48">
        <v>60863963.963963956</v>
      </c>
      <c r="AC243" s="48">
        <v>64248354.541465558</v>
      </c>
      <c r="AD243" s="48">
        <v>60058663.314477272</v>
      </c>
      <c r="AE243" s="48">
        <v>68195855.614973262</v>
      </c>
      <c r="AF243" s="48">
        <v>81667133.45469822</v>
      </c>
      <c r="AG243" s="48">
        <v>106657267.36734171</v>
      </c>
      <c r="AH243" s="48">
        <v>106344854.98609458</v>
      </c>
      <c r="AI243" s="48">
        <v>113563821.57740392</v>
      </c>
      <c r="AJ243" s="48">
        <v>132201141.44686103</v>
      </c>
      <c r="AK243" s="48">
        <v>137066290.55007052</v>
      </c>
      <c r="AL243" s="48">
        <v>138489884.3930636</v>
      </c>
      <c r="AM243" s="48">
        <v>195990986.21420997</v>
      </c>
      <c r="AN243" s="48">
        <v>208871665.74868202</v>
      </c>
      <c r="AO243" s="48">
        <v>222100576.34548259</v>
      </c>
      <c r="AP243" s="48">
        <v>214991452.314998</v>
      </c>
      <c r="AQ243" s="48">
        <v>191504892.76139411</v>
      </c>
      <c r="AR243" s="48">
        <v>199214633.22170973</v>
      </c>
      <c r="AS243" s="48">
        <v>204849612.59227625</v>
      </c>
      <c r="AT243" s="48">
        <v>181116952.78969955</v>
      </c>
      <c r="AU243" s="48">
        <v>182763693.9168731</v>
      </c>
      <c r="AV243" s="48">
        <v>202246959.69027555</v>
      </c>
      <c r="AW243" s="48">
        <v>230657965.4885858</v>
      </c>
      <c r="AX243" s="48">
        <v>261797606.14971885</v>
      </c>
      <c r="AY243" s="48">
        <v>292232117.07899845</v>
      </c>
      <c r="AZ243" s="48">
        <v>298513956.15918511</v>
      </c>
      <c r="BA243" s="48">
        <v>344428609.00673401</v>
      </c>
      <c r="BB243" s="48">
        <v>312377379.29711848</v>
      </c>
      <c r="BC243" s="48">
        <v>366840012.44232464</v>
      </c>
      <c r="BD243" s="48">
        <v>414523388.46132851</v>
      </c>
      <c r="BE243" s="48">
        <v>470714083.42675084</v>
      </c>
      <c r="BF243" s="48">
        <v>450643615.18052834</v>
      </c>
      <c r="BG243" s="48">
        <v>439878828.00860786</v>
      </c>
      <c r="BH243" s="48">
        <v>437006227.16278112</v>
      </c>
      <c r="BI243" s="48">
        <v>420540178.5714286</v>
      </c>
      <c r="BJ243" s="48">
        <v>460379144.98982126</v>
      </c>
      <c r="BK243" s="48">
        <v>489235527.39538705</v>
      </c>
      <c r="BL243" s="48">
        <v>512350059.42162949</v>
      </c>
      <c r="BM243" s="53">
        <f t="shared" si="9"/>
        <v>502666643.29856068</v>
      </c>
      <c r="BO243" s="53"/>
      <c r="BP243" s="62">
        <f t="shared" si="10"/>
        <v>0</v>
      </c>
      <c r="BQ243" s="48" t="str">
        <f>VLOOKUP(B243,Classif!C:E,3,0)</f>
        <v>UMC</v>
      </c>
      <c r="BR243" s="48" t="str">
        <f t="shared" si="11"/>
        <v>Tonga</v>
      </c>
    </row>
    <row r="244" spans="1:70" x14ac:dyDescent="0.25">
      <c r="A244" s="48" t="s">
        <v>636</v>
      </c>
      <c r="B244" s="48" t="s">
        <v>635</v>
      </c>
      <c r="C244" s="48" t="s">
        <v>737</v>
      </c>
      <c r="D244" s="48" t="s">
        <v>736</v>
      </c>
      <c r="E244" s="48">
        <v>47170699606.923286</v>
      </c>
      <c r="F244" s="48">
        <v>50331770780.813919</v>
      </c>
      <c r="G244" s="48">
        <v>53721519494.226929</v>
      </c>
      <c r="H244" s="48">
        <v>60426255394.58992</v>
      </c>
      <c r="I244" s="48">
        <v>69179494304.12677</v>
      </c>
      <c r="J244" s="48">
        <v>74296512694.087097</v>
      </c>
      <c r="K244" s="48">
        <v>62475116958.295387</v>
      </c>
      <c r="L244" s="48">
        <v>68733357253.076889</v>
      </c>
      <c r="M244" s="48">
        <v>72039818016.715012</v>
      </c>
      <c r="N244" s="48">
        <v>79195490145.286285</v>
      </c>
      <c r="O244" s="48">
        <v>85737283039.652252</v>
      </c>
      <c r="P244" s="48">
        <v>91195879601.418365</v>
      </c>
      <c r="Q244" s="48">
        <v>91680529302.174454</v>
      </c>
      <c r="R244" s="48">
        <v>104812500642.21977</v>
      </c>
      <c r="S244" s="48">
        <v>126972253469.31381</v>
      </c>
      <c r="T244" s="48">
        <v>135907831613.68289</v>
      </c>
      <c r="U244" s="48">
        <v>132647805505.07553</v>
      </c>
      <c r="V244" s="48">
        <v>153599832378.00092</v>
      </c>
      <c r="W244" s="48">
        <v>174773663985.8219</v>
      </c>
      <c r="X244" s="48">
        <v>195751155053.95007</v>
      </c>
      <c r="Y244" s="48">
        <v>236032168287.02356</v>
      </c>
      <c r="Z244" s="48">
        <v>250213642682.9928</v>
      </c>
      <c r="AA244" s="48">
        <v>258869184632.76877</v>
      </c>
      <c r="AB244" s="48">
        <v>274032732754.83774</v>
      </c>
      <c r="AC244" s="48">
        <v>272757831561.65884</v>
      </c>
      <c r="AD244" s="48">
        <v>296598984608.84131</v>
      </c>
      <c r="AE244" s="48">
        <v>314128086826.7832</v>
      </c>
      <c r="AF244" s="48">
        <v>348793922921.63824</v>
      </c>
      <c r="AG244" s="48">
        <v>374789860688.1803</v>
      </c>
      <c r="AH244" s="48">
        <v>378225287812.59882</v>
      </c>
      <c r="AI244" s="48">
        <v>407187416126.75531</v>
      </c>
      <c r="AJ244" s="48">
        <v>362262604127.01385</v>
      </c>
      <c r="AK244" s="48">
        <v>384733595737.26178</v>
      </c>
      <c r="AL244" s="48">
        <v>381100185645.18542</v>
      </c>
      <c r="AM244" s="48">
        <v>432324142458.39545</v>
      </c>
      <c r="AN244" s="48">
        <v>479849581301.10718</v>
      </c>
      <c r="AO244" s="48">
        <v>524970419712.20044</v>
      </c>
      <c r="AP244" s="48">
        <v>550712123644.93726</v>
      </c>
      <c r="AQ244" s="48">
        <v>558424594165.81946</v>
      </c>
      <c r="AR244" s="48">
        <v>598323918709.82825</v>
      </c>
      <c r="AS244" s="48">
        <v>630429061929.22815</v>
      </c>
      <c r="AT244" s="48">
        <v>645870273837.06335</v>
      </c>
      <c r="AU244" s="48">
        <v>677627487567.08545</v>
      </c>
      <c r="AV244" s="48">
        <v>791002717916.67407</v>
      </c>
      <c r="AW244" s="48">
        <v>917089339402.25208</v>
      </c>
      <c r="AX244" s="48">
        <v>1050585317863.9664</v>
      </c>
      <c r="AY244" s="48">
        <v>1196088039743.311</v>
      </c>
      <c r="AZ244" s="48">
        <v>1504193483987.5598</v>
      </c>
      <c r="BA244" s="48">
        <v>1527472606190.1135</v>
      </c>
      <c r="BB244" s="48">
        <v>1683456769133.3091</v>
      </c>
      <c r="BC244" s="48">
        <v>2060781195903.1748</v>
      </c>
      <c r="BD244" s="48">
        <v>2274545488716.2202</v>
      </c>
      <c r="BE244" s="48">
        <v>2300183795624.8662</v>
      </c>
      <c r="BF244" s="48">
        <v>2360023451695.2026</v>
      </c>
      <c r="BG244" s="48">
        <v>2584551170321.8564</v>
      </c>
      <c r="BH244" s="48">
        <v>2700207657238.3301</v>
      </c>
      <c r="BI244" s="48">
        <v>2926348779932.1064</v>
      </c>
      <c r="BJ244" s="48">
        <v>3348219136908.605</v>
      </c>
      <c r="BK244" s="48">
        <v>3436884615713.1563</v>
      </c>
      <c r="BL244" s="48">
        <v>3596914996945.2168</v>
      </c>
      <c r="BM244" s="53">
        <f t="shared" si="9"/>
        <v>3351519770520.79</v>
      </c>
      <c r="BO244" s="53">
        <v>3351519770520.79</v>
      </c>
      <c r="BP244" s="62">
        <f t="shared" si="10"/>
        <v>3351519.77052079</v>
      </c>
      <c r="BQ244" s="48" t="e">
        <f>VLOOKUP(B244,Classif!C:E,3,0)</f>
        <v>#N/A</v>
      </c>
      <c r="BR244" s="48" t="str">
        <f t="shared" si="11"/>
        <v>South Asia (IDA &amp; IBRD)</v>
      </c>
    </row>
    <row r="245" spans="1:70" x14ac:dyDescent="0.25">
      <c r="A245" s="48" t="s">
        <v>634</v>
      </c>
      <c r="B245" s="48" t="s">
        <v>633</v>
      </c>
      <c r="C245" s="48" t="s">
        <v>737</v>
      </c>
      <c r="D245" s="48" t="s">
        <v>736</v>
      </c>
      <c r="E245" s="48">
        <v>29252647706.234589</v>
      </c>
      <c r="F245" s="48">
        <v>30395076455.581902</v>
      </c>
      <c r="G245" s="48">
        <v>32931412202.082897</v>
      </c>
      <c r="H245" s="48">
        <v>37728782383.301353</v>
      </c>
      <c r="I245" s="48">
        <v>36847822958.076431</v>
      </c>
      <c r="J245" s="48">
        <v>41040420129.877205</v>
      </c>
      <c r="K245" s="48">
        <v>44281921449.238571</v>
      </c>
      <c r="L245" s="48">
        <v>43777102195.355026</v>
      </c>
      <c r="M245" s="48">
        <v>46809186092.130188</v>
      </c>
      <c r="N245" s="48">
        <v>53525364899.593292</v>
      </c>
      <c r="O245" s="48">
        <v>62983599875.753784</v>
      </c>
      <c r="P245" s="48">
        <v>64059013599.988846</v>
      </c>
      <c r="Q245" s="48">
        <v>72377987819.823868</v>
      </c>
      <c r="R245" s="48">
        <v>92600335614.777725</v>
      </c>
      <c r="S245" s="48">
        <v>120750880541.89862</v>
      </c>
      <c r="T245" s="48">
        <v>133328355525.34842</v>
      </c>
      <c r="U245" s="48">
        <v>144487029527.78455</v>
      </c>
      <c r="V245" s="48">
        <v>159001890318.30719</v>
      </c>
      <c r="W245" s="48">
        <v>175977245602.62817</v>
      </c>
      <c r="X245" s="48">
        <v>211594173632.82291</v>
      </c>
      <c r="Y245" s="48">
        <v>266652787277.54984</v>
      </c>
      <c r="Z245" s="48">
        <v>371652258116.8374</v>
      </c>
      <c r="AA245" s="48">
        <v>342057618819.62103</v>
      </c>
      <c r="AB245" s="48">
        <v>297981105081.57397</v>
      </c>
      <c r="AC245" s="48">
        <v>260356852559.91376</v>
      </c>
      <c r="AD245" s="48">
        <v>247043965708.7453</v>
      </c>
      <c r="AE245" s="48">
        <v>254578584951.28717</v>
      </c>
      <c r="AF245" s="48">
        <v>289852080895.94739</v>
      </c>
      <c r="AG245" s="48">
        <v>297633909425.22009</v>
      </c>
      <c r="AH245" s="48">
        <v>296034138278.00555</v>
      </c>
      <c r="AI245" s="48">
        <v>333789228166.84296</v>
      </c>
      <c r="AJ245" s="48">
        <v>337550839962.08282</v>
      </c>
      <c r="AK245" s="48">
        <v>337857314045.39594</v>
      </c>
      <c r="AL245" s="48">
        <v>316689304368.08307</v>
      </c>
      <c r="AM245" s="48">
        <v>309048783550.60211</v>
      </c>
      <c r="AN245" s="48">
        <v>358676203701.14325</v>
      </c>
      <c r="AO245" s="48">
        <v>369840419163.50958</v>
      </c>
      <c r="AP245" s="48">
        <v>383642898554.19104</v>
      </c>
      <c r="AQ245" s="48">
        <v>371301751582.43164</v>
      </c>
      <c r="AR245" s="48">
        <v>375672761692.04657</v>
      </c>
      <c r="AS245" s="48">
        <v>400670617745.5896</v>
      </c>
      <c r="AT245" s="48">
        <v>382624426175.66394</v>
      </c>
      <c r="AU245" s="48">
        <v>417145670024.1731</v>
      </c>
      <c r="AV245" s="48">
        <v>522392335561.6485</v>
      </c>
      <c r="AW245" s="48">
        <v>649569376718.43506</v>
      </c>
      <c r="AX245" s="48">
        <v>771570433818.66211</v>
      </c>
      <c r="AY245" s="48">
        <v>915843911815.12317</v>
      </c>
      <c r="AZ245" s="48">
        <v>1062834816812.0403</v>
      </c>
      <c r="BA245" s="48">
        <v>1219468115408.0522</v>
      </c>
      <c r="BB245" s="48">
        <v>1161867602868.6606</v>
      </c>
      <c r="BC245" s="48">
        <v>1384002515295.1968</v>
      </c>
      <c r="BD245" s="48">
        <v>1554802475477.0386</v>
      </c>
      <c r="BE245" s="48">
        <v>1630356351771.7454</v>
      </c>
      <c r="BF245" s="48">
        <v>1735880177198.1523</v>
      </c>
      <c r="BG245" s="48">
        <v>1803680014727.2832</v>
      </c>
      <c r="BH245" s="48">
        <v>1650982515526.4973</v>
      </c>
      <c r="BI245" s="48">
        <v>1542336352205.2363</v>
      </c>
      <c r="BJ245" s="48">
        <v>1642690038817.9856</v>
      </c>
      <c r="BK245" s="48">
        <v>1721887825085.7886</v>
      </c>
      <c r="BL245" s="48">
        <v>1770043307715.1782</v>
      </c>
      <c r="BM245" s="53">
        <f t="shared" si="9"/>
        <v>1685631629892.3403</v>
      </c>
      <c r="BO245" s="53">
        <v>1685631629892.3403</v>
      </c>
      <c r="BP245" s="62">
        <f t="shared" si="10"/>
        <v>1685631.6298923404</v>
      </c>
      <c r="BQ245" s="48" t="e">
        <f>VLOOKUP(B245,Classif!C:E,3,0)</f>
        <v>#N/A</v>
      </c>
      <c r="BR245" s="48" t="str">
        <f t="shared" si="11"/>
        <v>Sub-Saharan Africa (IDA &amp; IBRD countries)</v>
      </c>
    </row>
    <row r="246" spans="1:70" x14ac:dyDescent="0.25">
      <c r="A246" s="48" t="s">
        <v>206</v>
      </c>
      <c r="B246" s="48" t="s">
        <v>350</v>
      </c>
      <c r="C246" s="48" t="s">
        <v>737</v>
      </c>
      <c r="D246" s="48" t="s">
        <v>736</v>
      </c>
      <c r="E246" s="48">
        <v>535670127.74893546</v>
      </c>
      <c r="F246" s="48">
        <v>584961208.65659451</v>
      </c>
      <c r="G246" s="48">
        <v>619319197.34002221</v>
      </c>
      <c r="H246" s="48">
        <v>678235373.03855801</v>
      </c>
      <c r="I246" s="48">
        <v>711893367.55527043</v>
      </c>
      <c r="J246" s="48">
        <v>736568861.92615068</v>
      </c>
      <c r="K246" s="48">
        <v>723735635.53637052</v>
      </c>
      <c r="L246" s="48">
        <v>761981474.02335882</v>
      </c>
      <c r="M246" s="48">
        <v>758899950</v>
      </c>
      <c r="N246" s="48">
        <v>779200000</v>
      </c>
      <c r="O246" s="48">
        <v>821850000</v>
      </c>
      <c r="P246" s="48">
        <v>896754316.67426193</v>
      </c>
      <c r="Q246" s="48">
        <v>1083381044.0847342</v>
      </c>
      <c r="R246" s="48">
        <v>1308799458.962842</v>
      </c>
      <c r="S246" s="48">
        <v>2042031901.4221702</v>
      </c>
      <c r="T246" s="48">
        <v>2442667573.0482073</v>
      </c>
      <c r="U246" s="48">
        <v>2500410583.7917728</v>
      </c>
      <c r="V246" s="48">
        <v>3138666666.666667</v>
      </c>
      <c r="W246" s="48">
        <v>3562333458.3333335</v>
      </c>
      <c r="X246" s="48">
        <v>4602416625</v>
      </c>
      <c r="Y246" s="48">
        <v>6235833333.333334</v>
      </c>
      <c r="Z246" s="48">
        <v>6992083333.333334</v>
      </c>
      <c r="AA246" s="48">
        <v>8140416666.666667</v>
      </c>
      <c r="AB246" s="48">
        <v>7763750000</v>
      </c>
      <c r="AC246" s="48">
        <v>7757083333.333334</v>
      </c>
      <c r="AD246" s="48">
        <v>7375918367.3469381</v>
      </c>
      <c r="AE246" s="48">
        <v>4794444444.4444447</v>
      </c>
      <c r="AF246" s="48">
        <v>4797777777.7777777</v>
      </c>
      <c r="AG246" s="48">
        <v>4496852073.4689627</v>
      </c>
      <c r="AH246" s="48">
        <v>4323058823.5294113</v>
      </c>
      <c r="AI246" s="48">
        <v>5068000000</v>
      </c>
      <c r="AJ246" s="48">
        <v>5307905882.3529415</v>
      </c>
      <c r="AK246" s="48">
        <v>5439552941.1764708</v>
      </c>
      <c r="AL246" s="48">
        <v>4669488516.3798103</v>
      </c>
      <c r="AM246" s="48">
        <v>4947205860.0145149</v>
      </c>
      <c r="AN246" s="48">
        <v>5329214163.2200146</v>
      </c>
      <c r="AO246" s="48">
        <v>5759537726.2660074</v>
      </c>
      <c r="AP246" s="48">
        <v>5737751331.6377945</v>
      </c>
      <c r="AQ246" s="48">
        <v>6043694330.2160902</v>
      </c>
      <c r="AR246" s="48">
        <v>6808982520.7575932</v>
      </c>
      <c r="AS246" s="48">
        <v>8154338232.9597759</v>
      </c>
      <c r="AT246" s="48">
        <v>8824873259.3210545</v>
      </c>
      <c r="AU246" s="48">
        <v>9008273720.9339542</v>
      </c>
      <c r="AV246" s="48">
        <v>11305459802.068275</v>
      </c>
      <c r="AW246" s="48">
        <v>13280275123.035402</v>
      </c>
      <c r="AX246" s="48">
        <v>15982282462.378565</v>
      </c>
      <c r="AY246" s="48">
        <v>18369361094.388645</v>
      </c>
      <c r="AZ246" s="48">
        <v>21641620049.935211</v>
      </c>
      <c r="BA246" s="48">
        <v>27871587349.541267</v>
      </c>
      <c r="BB246" s="48">
        <v>19172165225.501511</v>
      </c>
      <c r="BC246" s="48">
        <v>22157948396.20422</v>
      </c>
      <c r="BD246" s="48">
        <v>25433011405.30167</v>
      </c>
      <c r="BE246" s="48">
        <v>25763220107.005104</v>
      </c>
      <c r="BF246" s="48">
        <v>27268478564.554684</v>
      </c>
      <c r="BG246" s="48">
        <v>27615843098.094898</v>
      </c>
      <c r="BH246" s="48">
        <v>24959858249.443348</v>
      </c>
      <c r="BI246" s="48">
        <v>22386264807.31744</v>
      </c>
      <c r="BJ246" s="48">
        <v>22385426653.88303</v>
      </c>
      <c r="BK246" s="48">
        <v>23679919654.989071</v>
      </c>
      <c r="BL246" s="48">
        <v>23208326547.532684</v>
      </c>
      <c r="BM246" s="53">
        <f t="shared" si="9"/>
        <v>21529824769.296856</v>
      </c>
      <c r="BO246" s="53">
        <v>21529824769.296856</v>
      </c>
      <c r="BP246" s="62">
        <f t="shared" si="10"/>
        <v>21529.824769296854</v>
      </c>
      <c r="BQ246" s="48" t="str">
        <f>VLOOKUP(B246,Classif!C:E,3,0)</f>
        <v>HIC</v>
      </c>
      <c r="BR246" s="48" t="str">
        <f t="shared" si="11"/>
        <v>Trinidad and Tobago</v>
      </c>
    </row>
    <row r="247" spans="1:70" x14ac:dyDescent="0.25">
      <c r="A247" s="48" t="s">
        <v>132</v>
      </c>
      <c r="B247" s="48" t="s">
        <v>349</v>
      </c>
      <c r="C247" s="48" t="s">
        <v>737</v>
      </c>
      <c r="D247" s="48" t="s">
        <v>736</v>
      </c>
      <c r="J247" s="48">
        <v>991047619.04761887</v>
      </c>
      <c r="K247" s="48">
        <v>1040952380.9523809</v>
      </c>
      <c r="L247" s="48">
        <v>1085714285.7142856</v>
      </c>
      <c r="M247" s="48">
        <v>1214666666.6666665</v>
      </c>
      <c r="N247" s="48">
        <v>1289904761.9047618</v>
      </c>
      <c r="O247" s="48">
        <v>1439238095.2380953</v>
      </c>
      <c r="P247" s="48">
        <v>1685217058.7110345</v>
      </c>
      <c r="Q247" s="48">
        <v>2237476420.0377278</v>
      </c>
      <c r="R247" s="48">
        <v>2730787476.2808352</v>
      </c>
      <c r="S247" s="48">
        <v>3545933562.4284077</v>
      </c>
      <c r="T247" s="48">
        <v>4328610489.6843157</v>
      </c>
      <c r="U247" s="48">
        <v>4507929104.4776115</v>
      </c>
      <c r="V247" s="48">
        <v>5109324009.3240089</v>
      </c>
      <c r="W247" s="48">
        <v>5968044209.5146561</v>
      </c>
      <c r="X247" s="48">
        <v>7188191881.9188194</v>
      </c>
      <c r="Y247" s="48">
        <v>8744134354.1615219</v>
      </c>
      <c r="Z247" s="48">
        <v>8428513568.246253</v>
      </c>
      <c r="AA247" s="48">
        <v>8133401049.6021671</v>
      </c>
      <c r="AB247" s="48">
        <v>8350176782.5574551</v>
      </c>
      <c r="AC247" s="48">
        <v>8254891864.0576715</v>
      </c>
      <c r="AD247" s="48">
        <v>8410185739.9640503</v>
      </c>
      <c r="AE247" s="48">
        <v>9018136020.1511326</v>
      </c>
      <c r="AF247" s="48">
        <v>9696271268.2514782</v>
      </c>
      <c r="AG247" s="48">
        <v>10096292842.154348</v>
      </c>
      <c r="AH247" s="48">
        <v>10102075213.315073</v>
      </c>
      <c r="AI247" s="48">
        <v>12290568181.818182</v>
      </c>
      <c r="AJ247" s="48">
        <v>13074782608.695652</v>
      </c>
      <c r="AK247" s="48">
        <v>15497286295.793758</v>
      </c>
      <c r="AL247" s="48">
        <v>14608946896.483013</v>
      </c>
      <c r="AM247" s="48">
        <v>15632463424.27837</v>
      </c>
      <c r="AN247" s="48">
        <v>18030876599.344402</v>
      </c>
      <c r="AO247" s="48">
        <v>19587322786.110538</v>
      </c>
      <c r="AP247" s="48">
        <v>20746360430.418663</v>
      </c>
      <c r="AQ247" s="48">
        <v>21803372266.619827</v>
      </c>
      <c r="AR247" s="48">
        <v>22943685719.10302</v>
      </c>
      <c r="AS247" s="48">
        <v>21473261837.017582</v>
      </c>
      <c r="AT247" s="48">
        <v>22066031834.294849</v>
      </c>
      <c r="AU247" s="48">
        <v>23142153759.583595</v>
      </c>
      <c r="AV247" s="48">
        <v>27453007372.914242</v>
      </c>
      <c r="AW247" s="48">
        <v>31183059012.444801</v>
      </c>
      <c r="AX247" s="48">
        <v>32273007553.568672</v>
      </c>
      <c r="AY247" s="48">
        <v>34377310293.012772</v>
      </c>
      <c r="AZ247" s="48">
        <v>38914078351.802711</v>
      </c>
      <c r="BA247" s="48">
        <v>44860969077.185295</v>
      </c>
      <c r="BB247" s="48">
        <v>43454935940.161446</v>
      </c>
      <c r="BC247" s="48">
        <v>44050929160.26268</v>
      </c>
      <c r="BD247" s="48">
        <v>45810626509.447365</v>
      </c>
      <c r="BE247" s="48">
        <v>45044138549.202888</v>
      </c>
      <c r="BF247" s="48">
        <v>46251074044.438972</v>
      </c>
      <c r="BG247" s="48">
        <v>47632390881.781235</v>
      </c>
      <c r="BH247" s="48">
        <v>43173531810.766724</v>
      </c>
      <c r="BI247" s="48">
        <v>41801284916.201118</v>
      </c>
      <c r="BJ247" s="48">
        <v>39802554352.318756</v>
      </c>
      <c r="BK247" s="48">
        <v>39770478673.164833</v>
      </c>
      <c r="BL247" s="48">
        <v>39195716330.425301</v>
      </c>
      <c r="BM247" s="53">
        <f t="shared" si="9"/>
        <v>39235672868.272202</v>
      </c>
      <c r="BO247" s="53">
        <v>39235672868.272202</v>
      </c>
      <c r="BP247" s="62">
        <f t="shared" si="10"/>
        <v>39235.672868272202</v>
      </c>
      <c r="BQ247" s="48" t="str">
        <f>VLOOKUP(B247,Classif!C:E,3,0)</f>
        <v>LMC</v>
      </c>
      <c r="BR247" s="48" t="str">
        <f t="shared" si="11"/>
        <v>Tunisia</v>
      </c>
    </row>
    <row r="248" spans="1:70" x14ac:dyDescent="0.25">
      <c r="A248" s="48" t="s">
        <v>150</v>
      </c>
      <c r="B248" s="48" t="s">
        <v>348</v>
      </c>
      <c r="C248" s="48" t="s">
        <v>737</v>
      </c>
      <c r="D248" s="48" t="s">
        <v>736</v>
      </c>
      <c r="E248" s="48">
        <v>13995067817.509249</v>
      </c>
      <c r="F248" s="48">
        <v>7988888888.8888884</v>
      </c>
      <c r="G248" s="48">
        <v>8922222222.2222214</v>
      </c>
      <c r="H248" s="48">
        <v>10355555555.555555</v>
      </c>
      <c r="I248" s="48">
        <v>11177777777.777777</v>
      </c>
      <c r="J248" s="48">
        <v>11966666666.666666</v>
      </c>
      <c r="K248" s="48">
        <v>14100000000</v>
      </c>
      <c r="L248" s="48">
        <v>15644444444.444445</v>
      </c>
      <c r="M248" s="48">
        <v>17500000000</v>
      </c>
      <c r="N248" s="48">
        <v>19466666666.666668</v>
      </c>
      <c r="O248" s="48">
        <v>17086956521.73913</v>
      </c>
      <c r="P248" s="48">
        <v>16256619963.799692</v>
      </c>
      <c r="Q248" s="48">
        <v>20431095406.360424</v>
      </c>
      <c r="R248" s="48">
        <v>25724381625.441696</v>
      </c>
      <c r="S248" s="48">
        <v>35599913836.432823</v>
      </c>
      <c r="T248" s="48">
        <v>44633707242.76416</v>
      </c>
      <c r="U248" s="48">
        <v>51280134554.288918</v>
      </c>
      <c r="V248" s="48">
        <v>58676813687.368065</v>
      </c>
      <c r="W248" s="48">
        <v>65147022485.791946</v>
      </c>
      <c r="X248" s="48">
        <v>89394085658.203812</v>
      </c>
      <c r="Y248" s="48">
        <v>68789289565.743439</v>
      </c>
      <c r="Z248" s="48">
        <v>71040020140.443634</v>
      </c>
      <c r="AA248" s="48">
        <v>64546332580.758278</v>
      </c>
      <c r="AB248" s="48">
        <v>61678280115.498741</v>
      </c>
      <c r="AC248" s="48">
        <v>59989909457.837898</v>
      </c>
      <c r="AD248" s="48">
        <v>67234948264.598663</v>
      </c>
      <c r="AE248" s="48">
        <v>75728009962.787796</v>
      </c>
      <c r="AF248" s="48">
        <v>87172789528.331604</v>
      </c>
      <c r="AG248" s="48">
        <v>90852814004.991745</v>
      </c>
      <c r="AH248" s="48">
        <v>107143348667.09401</v>
      </c>
      <c r="AI248" s="48">
        <v>150676291094.20999</v>
      </c>
      <c r="AJ248" s="48">
        <v>150027833333.33334</v>
      </c>
      <c r="AK248" s="48">
        <v>158459130434.78262</v>
      </c>
      <c r="AL248" s="48">
        <v>180169736363.63638</v>
      </c>
      <c r="AM248" s="48">
        <v>130690172297.29729</v>
      </c>
      <c r="AN248" s="48">
        <v>169485941048.03494</v>
      </c>
      <c r="AO248" s="48">
        <v>181475555282.55527</v>
      </c>
      <c r="AP248" s="48">
        <v>189834649111.25739</v>
      </c>
      <c r="AQ248" s="48">
        <v>275967393939.39398</v>
      </c>
      <c r="AR248" s="48">
        <v>256385525071.63324</v>
      </c>
      <c r="AS248" s="48">
        <v>274302959053.10303</v>
      </c>
      <c r="AT248" s="48">
        <v>201751148417.10184</v>
      </c>
      <c r="AU248" s="48">
        <v>240253216295.11676</v>
      </c>
      <c r="AV248" s="48">
        <v>314592428076.48749</v>
      </c>
      <c r="AW248" s="48">
        <v>408876042651.70117</v>
      </c>
      <c r="AX248" s="48">
        <v>506308311476.63</v>
      </c>
      <c r="AY248" s="48">
        <v>557057829051.45251</v>
      </c>
      <c r="AZ248" s="48">
        <v>681337335021.87427</v>
      </c>
      <c r="BA248" s="48">
        <v>770462156204.37952</v>
      </c>
      <c r="BB248" s="48">
        <v>649272568774.19348</v>
      </c>
      <c r="BC248" s="48">
        <v>776992599946.76611</v>
      </c>
      <c r="BD248" s="48">
        <v>838762755164.17908</v>
      </c>
      <c r="BE248" s="48">
        <v>880556375779.51001</v>
      </c>
      <c r="BF248" s="48">
        <v>957783020853.03076</v>
      </c>
      <c r="BG248" s="48">
        <v>938952628604.06677</v>
      </c>
      <c r="BH248" s="48">
        <v>864316670330.88232</v>
      </c>
      <c r="BI248" s="48">
        <v>869692960365.5509</v>
      </c>
      <c r="BJ248" s="48">
        <v>858996263095.85815</v>
      </c>
      <c r="BK248" s="48">
        <v>778377023568.88403</v>
      </c>
      <c r="BL248" s="48">
        <v>761428183369.17065</v>
      </c>
      <c r="BM248" s="53">
        <f t="shared" si="9"/>
        <v>720101212394.11414</v>
      </c>
      <c r="BO248" s="53">
        <v>720101212394.11414</v>
      </c>
      <c r="BP248" s="62">
        <f t="shared" si="10"/>
        <v>720101.21239411412</v>
      </c>
      <c r="BQ248" s="48" t="str">
        <f>VLOOKUP(B248,Classif!C:E,3,0)</f>
        <v>UMC</v>
      </c>
      <c r="BR248" s="48" t="str">
        <f t="shared" si="11"/>
        <v>Turkey</v>
      </c>
    </row>
    <row r="249" spans="1:70" x14ac:dyDescent="0.25">
      <c r="A249" s="48" t="s">
        <v>542</v>
      </c>
      <c r="B249" s="48" t="s">
        <v>543</v>
      </c>
      <c r="C249" s="48" t="s">
        <v>737</v>
      </c>
      <c r="D249" s="48" t="s">
        <v>736</v>
      </c>
      <c r="AI249" s="48">
        <v>8824447.7402232457</v>
      </c>
      <c r="AJ249" s="48">
        <v>9365165.9136937205</v>
      </c>
      <c r="AK249" s="48">
        <v>9742949.4712103419</v>
      </c>
      <c r="AL249" s="48">
        <v>9630762.9538963698</v>
      </c>
      <c r="AM249" s="48">
        <v>10886825.559292294</v>
      </c>
      <c r="AN249" s="48">
        <v>11025945.144551519</v>
      </c>
      <c r="AO249" s="48">
        <v>12334846.232099539</v>
      </c>
      <c r="AP249" s="48">
        <v>12700905.447528575</v>
      </c>
      <c r="AQ249" s="48">
        <v>12757632.868450809</v>
      </c>
      <c r="AR249" s="48">
        <v>13687141.105877798</v>
      </c>
      <c r="AS249" s="48">
        <v>13742057.050092764</v>
      </c>
      <c r="AT249" s="48">
        <v>13196544.946725976</v>
      </c>
      <c r="AU249" s="48">
        <v>15450994.241008367</v>
      </c>
      <c r="AV249" s="48">
        <v>18231078.539464295</v>
      </c>
      <c r="AW249" s="48">
        <v>21534931.607589353</v>
      </c>
      <c r="AX249" s="48">
        <v>21839098.892707139</v>
      </c>
      <c r="AY249" s="48">
        <v>22902861.445783131</v>
      </c>
      <c r="AZ249" s="48">
        <v>27030374.027278055</v>
      </c>
      <c r="BA249" s="48">
        <v>30290219.761784937</v>
      </c>
      <c r="BB249" s="48">
        <v>27101076.275152083</v>
      </c>
      <c r="BC249" s="48">
        <v>31823518.620436616</v>
      </c>
      <c r="BD249" s="48">
        <v>38711810.211449198</v>
      </c>
      <c r="BE249" s="48">
        <v>37671774.69455374</v>
      </c>
      <c r="BF249" s="48">
        <v>37509075.111025296</v>
      </c>
      <c r="BG249" s="48">
        <v>37290607.535604835</v>
      </c>
      <c r="BH249" s="48">
        <v>35492074.224325746</v>
      </c>
      <c r="BI249" s="48">
        <v>36547799.583705023</v>
      </c>
      <c r="BJ249" s="48">
        <v>40619251.992642552</v>
      </c>
      <c r="BK249" s="48">
        <v>42588164.973102212</v>
      </c>
      <c r="BL249" s="48">
        <v>47271463.329857491</v>
      </c>
      <c r="BM249" s="53">
        <f t="shared" si="9"/>
        <v>48855550.203014247</v>
      </c>
      <c r="BO249" s="53">
        <v>48855550.203014247</v>
      </c>
      <c r="BP249" s="62">
        <f t="shared" si="10"/>
        <v>48.855550203014246</v>
      </c>
      <c r="BQ249" s="48" t="str">
        <f>VLOOKUP(B249,Classif!C:E,3,0)</f>
        <v>UMC</v>
      </c>
      <c r="BR249" s="48" t="str">
        <f t="shared" si="11"/>
        <v>Tuvalu</v>
      </c>
    </row>
    <row r="250" spans="1:70" x14ac:dyDescent="0.25">
      <c r="A250" s="48" t="s">
        <v>546</v>
      </c>
      <c r="B250" s="48" t="s">
        <v>347</v>
      </c>
      <c r="C250" s="48" t="s">
        <v>737</v>
      </c>
      <c r="D250" s="48" t="s">
        <v>736</v>
      </c>
      <c r="AG250" s="48">
        <v>5100405772.4632673</v>
      </c>
      <c r="AH250" s="48">
        <v>4420168102.3930635</v>
      </c>
      <c r="AI250" s="48">
        <v>4258743262.8287582</v>
      </c>
      <c r="AJ250" s="48">
        <v>4956588278.5614357</v>
      </c>
      <c r="AK250" s="48">
        <v>4601413263.5289402</v>
      </c>
      <c r="AL250" s="48">
        <v>4257702196.5386381</v>
      </c>
      <c r="AM250" s="48">
        <v>4510846967.8742008</v>
      </c>
      <c r="AN250" s="48">
        <v>5255221424.8096209</v>
      </c>
      <c r="AO250" s="48">
        <v>6496195450.610343</v>
      </c>
      <c r="AP250" s="48">
        <v>7683852496.8449945</v>
      </c>
      <c r="AQ250" s="48">
        <v>12270448700.199436</v>
      </c>
      <c r="AR250" s="48">
        <v>12711213451.034033</v>
      </c>
      <c r="AS250" s="48">
        <v>13375976353.699392</v>
      </c>
      <c r="AT250" s="48">
        <v>13581644245.735195</v>
      </c>
      <c r="AU250" s="48">
        <v>14142035080.284897</v>
      </c>
      <c r="AV250" s="48">
        <v>15224257698.482018</v>
      </c>
      <c r="AW250" s="48">
        <v>16675948414.757336</v>
      </c>
      <c r="AX250" s="48">
        <v>18399046025.268791</v>
      </c>
      <c r="AY250" s="48">
        <v>18649590248.262638</v>
      </c>
      <c r="AZ250" s="48">
        <v>21843529024.915356</v>
      </c>
      <c r="BA250" s="48">
        <v>27941177434.508705</v>
      </c>
      <c r="BB250" s="48">
        <v>29081425282.294891</v>
      </c>
      <c r="BC250" s="48">
        <v>32014249841.415123</v>
      </c>
      <c r="BD250" s="48">
        <v>34657139495.403145</v>
      </c>
      <c r="BE250" s="48">
        <v>39650530214.328705</v>
      </c>
      <c r="BF250" s="48">
        <v>45680532613.759094</v>
      </c>
      <c r="BG250" s="48">
        <v>49964788814.092636</v>
      </c>
      <c r="BH250" s="48">
        <v>47378599025.30442</v>
      </c>
      <c r="BI250" s="48">
        <v>49774021003.07476</v>
      </c>
      <c r="BJ250" s="48">
        <v>53320625958.562813</v>
      </c>
      <c r="BK250" s="48">
        <v>57003713748.231606</v>
      </c>
      <c r="BL250" s="48">
        <v>61136873747.332352</v>
      </c>
      <c r="BM250" s="53">
        <f t="shared" si="9"/>
        <v>62409748426.582397</v>
      </c>
      <c r="BO250" s="53">
        <v>62409748426.582397</v>
      </c>
      <c r="BP250" s="62">
        <f t="shared" si="10"/>
        <v>62409.748426582395</v>
      </c>
      <c r="BQ250" s="48" t="str">
        <f>VLOOKUP(B250,Classif!C:E,3,0)</f>
        <v>LMC</v>
      </c>
      <c r="BR250" s="48" t="str">
        <f t="shared" si="11"/>
        <v>Tanzania</v>
      </c>
    </row>
    <row r="251" spans="1:70" x14ac:dyDescent="0.25">
      <c r="A251" s="48" t="s">
        <v>89</v>
      </c>
      <c r="B251" s="48" t="s">
        <v>346</v>
      </c>
      <c r="C251" s="48" t="s">
        <v>737</v>
      </c>
      <c r="D251" s="48" t="s">
        <v>736</v>
      </c>
      <c r="E251" s="48">
        <v>423008385.7442348</v>
      </c>
      <c r="F251" s="48">
        <v>441524109.01467508</v>
      </c>
      <c r="G251" s="48">
        <v>449012578.6163522</v>
      </c>
      <c r="H251" s="48">
        <v>516147798.74213839</v>
      </c>
      <c r="I251" s="48">
        <v>589056603.77358496</v>
      </c>
      <c r="J251" s="48">
        <v>884873949.57983184</v>
      </c>
      <c r="K251" s="48">
        <v>925770308.12324917</v>
      </c>
      <c r="L251" s="48">
        <v>967647058.82352936</v>
      </c>
      <c r="M251" s="48">
        <v>1037815126.05042</v>
      </c>
      <c r="N251" s="48">
        <v>1169047619.0476189</v>
      </c>
      <c r="O251" s="48">
        <v>1260084033.6134453</v>
      </c>
      <c r="P251" s="48">
        <v>1417787114.8459382</v>
      </c>
      <c r="Q251" s="48">
        <v>1491596638.655462</v>
      </c>
      <c r="R251" s="48">
        <v>1702521008.4033613</v>
      </c>
      <c r="S251" s="48">
        <v>2100142653.3523538</v>
      </c>
      <c r="T251" s="48">
        <v>2359555555.5555558</v>
      </c>
      <c r="U251" s="48">
        <v>2447300000</v>
      </c>
      <c r="V251" s="48">
        <v>2936470588.2352939</v>
      </c>
      <c r="W251" s="48">
        <v>2420260869.5652175</v>
      </c>
      <c r="X251" s="48">
        <v>2139025000</v>
      </c>
      <c r="Y251" s="48">
        <v>1244610000</v>
      </c>
      <c r="Z251" s="48">
        <v>1337300000</v>
      </c>
      <c r="AA251" s="48">
        <v>2177500000</v>
      </c>
      <c r="AB251" s="48">
        <v>2240333333.3333335</v>
      </c>
      <c r="AC251" s="48">
        <v>3615647477.054337</v>
      </c>
      <c r="AD251" s="48">
        <v>3519666338.5245414</v>
      </c>
      <c r="AE251" s="48">
        <v>3923232122.1278396</v>
      </c>
      <c r="AF251" s="48">
        <v>6269511614.6623459</v>
      </c>
      <c r="AG251" s="48">
        <v>6508931651.666667</v>
      </c>
      <c r="AH251" s="48">
        <v>5276480985.9993658</v>
      </c>
      <c r="AI251" s="48">
        <v>4304398865.8826799</v>
      </c>
      <c r="AJ251" s="48">
        <v>3321729057.1221542</v>
      </c>
      <c r="AK251" s="48">
        <v>2857457860.0508757</v>
      </c>
      <c r="AL251" s="48">
        <v>3220439044.1894865</v>
      </c>
      <c r="AM251" s="48">
        <v>3990430446.7121596</v>
      </c>
      <c r="AN251" s="48">
        <v>5755818947.4212494</v>
      </c>
      <c r="AO251" s="48">
        <v>6044585326.9380007</v>
      </c>
      <c r="AP251" s="48">
        <v>6269333313.1710835</v>
      </c>
      <c r="AQ251" s="48">
        <v>6584815846.5275383</v>
      </c>
      <c r="AR251" s="48">
        <v>5998563257.9465895</v>
      </c>
      <c r="AS251" s="48">
        <v>6193246837.0968733</v>
      </c>
      <c r="AT251" s="48">
        <v>5840503868.5724554</v>
      </c>
      <c r="AU251" s="48">
        <v>6178563590.8925371</v>
      </c>
      <c r="AV251" s="48">
        <v>6606884390.7801886</v>
      </c>
      <c r="AW251" s="48">
        <v>7939487473.8631821</v>
      </c>
      <c r="AX251" s="48">
        <v>9239221858.5583878</v>
      </c>
      <c r="AY251" s="48">
        <v>9977647644.6995258</v>
      </c>
      <c r="AZ251" s="48">
        <v>11902564401.323843</v>
      </c>
      <c r="BA251" s="48">
        <v>14440404021.488146</v>
      </c>
      <c r="BB251" s="48">
        <v>25019909334.670715</v>
      </c>
      <c r="BC251" s="48">
        <v>26558908398.040379</v>
      </c>
      <c r="BD251" s="48">
        <v>27752046902.446014</v>
      </c>
      <c r="BE251" s="48">
        <v>27188667092.778103</v>
      </c>
      <c r="BF251" s="48">
        <v>28791625085.114323</v>
      </c>
      <c r="BG251" s="48">
        <v>32472362948.832996</v>
      </c>
      <c r="BH251" s="48">
        <v>32248116472.511463</v>
      </c>
      <c r="BI251" s="48">
        <v>29078589751.459583</v>
      </c>
      <c r="BJ251" s="48">
        <v>30744473839.743679</v>
      </c>
      <c r="BK251" s="48">
        <v>32912338571.34034</v>
      </c>
      <c r="BL251" s="48">
        <v>35170037380.862961</v>
      </c>
      <c r="BM251" s="53">
        <f t="shared" si="9"/>
        <v>37372032557.594376</v>
      </c>
      <c r="BO251" s="53">
        <v>37372032557.594376</v>
      </c>
      <c r="BP251" s="62">
        <f t="shared" si="10"/>
        <v>37372.032557594379</v>
      </c>
      <c r="BQ251" s="48" t="str">
        <f>VLOOKUP(B251,Classif!C:E,3,0)</f>
        <v>LIC</v>
      </c>
      <c r="BR251" s="48" t="str">
        <f t="shared" si="11"/>
        <v>Uganda</v>
      </c>
    </row>
    <row r="252" spans="1:70" x14ac:dyDescent="0.25">
      <c r="A252" s="48" t="s">
        <v>258</v>
      </c>
      <c r="B252" s="48" t="s">
        <v>345</v>
      </c>
      <c r="C252" s="48" t="s">
        <v>737</v>
      </c>
      <c r="D252" s="48" t="s">
        <v>736</v>
      </c>
      <c r="AF252" s="48">
        <v>64087795107.134293</v>
      </c>
      <c r="AG252" s="48">
        <v>74703706816.844574</v>
      </c>
      <c r="AH252" s="48">
        <v>82709199437.066269</v>
      </c>
      <c r="AI252" s="48">
        <v>81456895543.338394</v>
      </c>
      <c r="AK252" s="48">
        <v>71896428571.428574</v>
      </c>
      <c r="AL252" s="48">
        <v>65607522123.893806</v>
      </c>
      <c r="AM252" s="48">
        <v>52543388913.138367</v>
      </c>
      <c r="AN252" s="48">
        <v>48214752454.231888</v>
      </c>
      <c r="AO252" s="48">
        <v>44558076851.598801</v>
      </c>
      <c r="AP252" s="48">
        <v>50150401353.601547</v>
      </c>
      <c r="AQ252" s="48">
        <v>41883242906.715652</v>
      </c>
      <c r="AR252" s="48">
        <v>31580961262.831688</v>
      </c>
      <c r="AS252" s="48">
        <v>31261718319.179443</v>
      </c>
      <c r="AT252" s="48">
        <v>37972301334.673592</v>
      </c>
      <c r="AU252" s="48">
        <v>42351593887.282692</v>
      </c>
      <c r="AV252" s="48">
        <v>50084197498.452942</v>
      </c>
      <c r="AW252" s="48">
        <v>64819702951.682648</v>
      </c>
      <c r="AX252" s="48">
        <v>86057915585.302551</v>
      </c>
      <c r="AY252" s="48">
        <v>107647920792.07921</v>
      </c>
      <c r="AZ252" s="48">
        <v>142579603960.39606</v>
      </c>
      <c r="BA252" s="48">
        <v>179816790704.73877</v>
      </c>
      <c r="BB252" s="48">
        <v>117113410001.02679</v>
      </c>
      <c r="BC252" s="48">
        <v>136013155905.03554</v>
      </c>
      <c r="BD252" s="48">
        <v>163159671670.26456</v>
      </c>
      <c r="BE252" s="48">
        <v>175781379051.43286</v>
      </c>
      <c r="BF252" s="48">
        <v>183310146378.08081</v>
      </c>
      <c r="BG252" s="48">
        <v>133503411375.73927</v>
      </c>
      <c r="BH252" s="48">
        <v>91030959454.696106</v>
      </c>
      <c r="BI252" s="48">
        <v>93355993628.504227</v>
      </c>
      <c r="BJ252" s="48">
        <v>112190355158.17812</v>
      </c>
      <c r="BK252" s="48">
        <v>130901858421.72018</v>
      </c>
      <c r="BL252" s="48">
        <v>153929501862.34137</v>
      </c>
      <c r="BM252" s="53">
        <f t="shared" si="9"/>
        <v>155582008717.42557</v>
      </c>
      <c r="BO252" s="53">
        <v>155582008717.42557</v>
      </c>
      <c r="BP252" s="62">
        <f t="shared" si="10"/>
        <v>155582.00871742558</v>
      </c>
      <c r="BQ252" s="48" t="str">
        <f>VLOOKUP(B252,Classif!C:E,3,0)</f>
        <v>LMC</v>
      </c>
      <c r="BR252" s="48" t="str">
        <f t="shared" si="11"/>
        <v>Ukraine</v>
      </c>
    </row>
    <row r="253" spans="1:70" x14ac:dyDescent="0.25">
      <c r="A253" s="48" t="s">
        <v>632</v>
      </c>
      <c r="B253" s="48" t="s">
        <v>622</v>
      </c>
      <c r="C253" s="48" t="s">
        <v>737</v>
      </c>
      <c r="D253" s="48" t="s">
        <v>736</v>
      </c>
      <c r="E253" s="48">
        <v>237934419358.27457</v>
      </c>
      <c r="F253" s="48">
        <v>213309686104.8645</v>
      </c>
      <c r="G253" s="48">
        <v>223871699062.67032</v>
      </c>
      <c r="H253" s="48">
        <v>233328403223.05508</v>
      </c>
      <c r="I253" s="48">
        <v>268629555469.80527</v>
      </c>
      <c r="J253" s="48">
        <v>298646047392.69452</v>
      </c>
      <c r="K253" s="48">
        <v>329277298034.59369</v>
      </c>
      <c r="L253" s="48">
        <v>332315363395.83008</v>
      </c>
      <c r="M253" s="48">
        <v>347417246866.31036</v>
      </c>
      <c r="N253" s="48">
        <v>389928731447.29767</v>
      </c>
      <c r="O253" s="48">
        <v>426241464688.9613</v>
      </c>
      <c r="P253" s="48">
        <v>464167256103.09851</v>
      </c>
      <c r="Q253" s="48">
        <v>527952256273.54077</v>
      </c>
      <c r="R253" s="48">
        <v>679741166105.6333</v>
      </c>
      <c r="S253" s="48">
        <v>843734843685.78833</v>
      </c>
      <c r="T253" s="48">
        <v>929156603306.27905</v>
      </c>
      <c r="U253" s="48">
        <v>987783169944.55176</v>
      </c>
      <c r="V253" s="48">
        <v>1092892378774.1102</v>
      </c>
      <c r="W253" s="48">
        <v>1173129106469.8918</v>
      </c>
      <c r="X253" s="48">
        <v>1428846907493.7874</v>
      </c>
      <c r="Y253" s="48">
        <v>1650573802774.3132</v>
      </c>
      <c r="Z253" s="48">
        <v>1795630669767.6787</v>
      </c>
      <c r="AA253" s="48">
        <v>1723063668772.5059</v>
      </c>
      <c r="AB253" s="48">
        <v>1640642069608.47</v>
      </c>
      <c r="AC253" s="48">
        <v>1701620236470.4417</v>
      </c>
      <c r="AD253" s="48">
        <v>1782370510776.7217</v>
      </c>
      <c r="AE253" s="48">
        <v>1810874625608.7417</v>
      </c>
      <c r="AF253" s="48">
        <v>1930477671426.1086</v>
      </c>
      <c r="AG253" s="48">
        <v>2148508472110.1028</v>
      </c>
      <c r="AH253" s="48">
        <v>2273167112460.729</v>
      </c>
      <c r="AI253" s="48">
        <v>2660327922439.6416</v>
      </c>
      <c r="AJ253" s="48">
        <v>2769158158311.1934</v>
      </c>
      <c r="AK253" s="48">
        <v>2695056521162.6831</v>
      </c>
      <c r="AL253" s="48">
        <v>2936718343099.2188</v>
      </c>
      <c r="AM253" s="48">
        <v>3214650824827.5215</v>
      </c>
      <c r="AN253" s="48">
        <v>3579297911634.8491</v>
      </c>
      <c r="AO253" s="48">
        <v>3894140546366.311</v>
      </c>
      <c r="AP253" s="48">
        <v>4168898669754.3716</v>
      </c>
      <c r="AQ253" s="48">
        <v>4119326708403.2637</v>
      </c>
      <c r="AR253" s="48">
        <v>3890395471546.5112</v>
      </c>
      <c r="AS253" s="48">
        <v>4297006190469.7085</v>
      </c>
      <c r="AT253" s="48">
        <v>4323005063870.5088</v>
      </c>
      <c r="AU253" s="48">
        <v>4359826749743.7749</v>
      </c>
      <c r="AV253" s="48">
        <v>4880907723627.0225</v>
      </c>
      <c r="AW253" s="48">
        <v>5851442294309.0693</v>
      </c>
      <c r="AX253" s="48">
        <v>7035246967133.5176</v>
      </c>
      <c r="AY253" s="48">
        <v>8361613399175.7422</v>
      </c>
      <c r="AZ253" s="48">
        <v>10390705416318.932</v>
      </c>
      <c r="BA253" s="48">
        <v>12686349393885.814</v>
      </c>
      <c r="BB253" s="48">
        <v>12191679898405.008</v>
      </c>
      <c r="BC253" s="48">
        <v>14799032535312.633</v>
      </c>
      <c r="BD253" s="48">
        <v>17848493511624.621</v>
      </c>
      <c r="BE253" s="48">
        <v>19119568261816.078</v>
      </c>
      <c r="BF253" s="48">
        <v>20544506060182.902</v>
      </c>
      <c r="BG253" s="48">
        <v>21189325154869.441</v>
      </c>
      <c r="BH253" s="48">
        <v>19893406918375.254</v>
      </c>
      <c r="BI253" s="48">
        <v>19793622358355.594</v>
      </c>
      <c r="BJ253" s="48">
        <v>21911993146488.145</v>
      </c>
      <c r="BK253" s="48">
        <v>23580897831803.504</v>
      </c>
      <c r="BL253" s="48">
        <v>23979749026560.527</v>
      </c>
      <c r="BM253" s="53">
        <f t="shared" si="9"/>
        <v>23104877770162.469</v>
      </c>
      <c r="BO253" s="53">
        <v>23104877770162.469</v>
      </c>
      <c r="BP253" s="62">
        <f t="shared" si="10"/>
        <v>23104877.770162467</v>
      </c>
      <c r="BQ253" s="48" t="e">
        <f>VLOOKUP(B253,Classif!C:E,3,0)</f>
        <v>#N/A</v>
      </c>
      <c r="BR253" s="48" t="str">
        <f t="shared" si="11"/>
        <v>Upper middle income</v>
      </c>
    </row>
    <row r="254" spans="1:70" x14ac:dyDescent="0.25">
      <c r="A254" s="48" t="s">
        <v>229</v>
      </c>
      <c r="B254" s="48" t="s">
        <v>344</v>
      </c>
      <c r="C254" s="48" t="s">
        <v>737</v>
      </c>
      <c r="D254" s="48" t="s">
        <v>736</v>
      </c>
      <c r="E254" s="48">
        <v>1242289239.2049348</v>
      </c>
      <c r="F254" s="48">
        <v>1547388781.4313347</v>
      </c>
      <c r="G254" s="48">
        <v>1710004407.2278535</v>
      </c>
      <c r="H254" s="48">
        <v>1539681490.7817352</v>
      </c>
      <c r="I254" s="48">
        <v>1975701816.4661474</v>
      </c>
      <c r="J254" s="48">
        <v>1890769326.1422105</v>
      </c>
      <c r="K254" s="48">
        <v>1809183974.5266898</v>
      </c>
      <c r="L254" s="48">
        <v>1597721080.0099082</v>
      </c>
      <c r="M254" s="48">
        <v>1593675330.1646726</v>
      </c>
      <c r="N254" s="48">
        <v>2004435483.8709676</v>
      </c>
      <c r="O254" s="48">
        <v>2137096774.1935482</v>
      </c>
      <c r="P254" s="48">
        <v>2807258064.516129</v>
      </c>
      <c r="Q254" s="48">
        <v>2189418001.378983</v>
      </c>
      <c r="R254" s="48">
        <v>3964295672.5244441</v>
      </c>
      <c r="S254" s="48">
        <v>4090209681.9717207</v>
      </c>
      <c r="T254" s="48">
        <v>3538283322.07726</v>
      </c>
      <c r="U254" s="48">
        <v>3667161241.4837246</v>
      </c>
      <c r="V254" s="48">
        <v>4114667062.6491656</v>
      </c>
      <c r="W254" s="48">
        <v>4910257282.9315338</v>
      </c>
      <c r="X254" s="48">
        <v>7181185277.9865103</v>
      </c>
      <c r="Y254" s="48">
        <v>10163020115.734362</v>
      </c>
      <c r="Z254" s="48">
        <v>11048335541.493334</v>
      </c>
      <c r="AA254" s="48">
        <v>9178802162.6616039</v>
      </c>
      <c r="AB254" s="48">
        <v>5102281255.9998608</v>
      </c>
      <c r="AC254" s="48">
        <v>4850241442.1764326</v>
      </c>
      <c r="AD254" s="48">
        <v>4732017873.3836851</v>
      </c>
      <c r="AE254" s="48">
        <v>5880112788.4094715</v>
      </c>
      <c r="AF254" s="48">
        <v>7367494080.4001379</v>
      </c>
      <c r="AG254" s="48">
        <v>8213515458.5113859</v>
      </c>
      <c r="AH254" s="48">
        <v>8438951476.0664415</v>
      </c>
      <c r="AI254" s="48">
        <v>9298839655.2313843</v>
      </c>
      <c r="AJ254" s="48">
        <v>11205971155.275808</v>
      </c>
      <c r="AK254" s="48">
        <v>12878199880.983868</v>
      </c>
      <c r="AL254" s="48">
        <v>15002106518.484686</v>
      </c>
      <c r="AM254" s="48">
        <v>17474647792.382877</v>
      </c>
      <c r="AN254" s="48">
        <v>19297663096.550636</v>
      </c>
      <c r="AO254" s="48">
        <v>20515543039.213226</v>
      </c>
      <c r="AP254" s="48">
        <v>23969823010.442921</v>
      </c>
      <c r="AQ254" s="48">
        <v>25385928188.771854</v>
      </c>
      <c r="AR254" s="48">
        <v>23983945190.620232</v>
      </c>
      <c r="AS254" s="48">
        <v>22823255801.844688</v>
      </c>
      <c r="AT254" s="48">
        <v>20898788416.634758</v>
      </c>
      <c r="AU254" s="48">
        <v>13606494599.426071</v>
      </c>
      <c r="AV254" s="48">
        <v>12045631092.535282</v>
      </c>
      <c r="AW254" s="48">
        <v>13686329890.119078</v>
      </c>
      <c r="AX254" s="48">
        <v>17362857683.854469</v>
      </c>
      <c r="AY254" s="48">
        <v>19579457966.053818</v>
      </c>
      <c r="AZ254" s="48">
        <v>23410572634.314686</v>
      </c>
      <c r="BA254" s="48">
        <v>30366213119.292767</v>
      </c>
      <c r="BB254" s="48">
        <v>31660911277.029419</v>
      </c>
      <c r="BC254" s="48">
        <v>40284481651.902107</v>
      </c>
      <c r="BD254" s="48">
        <v>47962439303.724724</v>
      </c>
      <c r="BE254" s="48">
        <v>51264390116.490891</v>
      </c>
      <c r="BF254" s="48">
        <v>57531233350.910088</v>
      </c>
      <c r="BG254" s="48">
        <v>57236013086.122345</v>
      </c>
      <c r="BH254" s="48">
        <v>53274304222.136024</v>
      </c>
      <c r="BI254" s="48">
        <v>57236652490.169945</v>
      </c>
      <c r="BJ254" s="48">
        <v>64233966861.251762</v>
      </c>
      <c r="BK254" s="48">
        <v>64515038268.137329</v>
      </c>
      <c r="BL254" s="48">
        <v>61231149880.585663</v>
      </c>
      <c r="BM254" s="53">
        <f t="shared" si="9"/>
        <v>53628827440.35817</v>
      </c>
      <c r="BO254" s="53">
        <v>53628827440.35817</v>
      </c>
      <c r="BP254" s="62">
        <f t="shared" si="10"/>
        <v>53628.827440358167</v>
      </c>
      <c r="BQ254" s="48" t="str">
        <f>VLOOKUP(B254,Classif!C:E,3,0)</f>
        <v>HIC</v>
      </c>
      <c r="BR254" s="48" t="str">
        <f t="shared" si="11"/>
        <v>Uruguay</v>
      </c>
    </row>
    <row r="255" spans="1:70" x14ac:dyDescent="0.25">
      <c r="A255" s="48" t="s">
        <v>541</v>
      </c>
      <c r="B255" s="48" t="s">
        <v>343</v>
      </c>
      <c r="C255" s="48" t="s">
        <v>737</v>
      </c>
      <c r="D255" s="48" t="s">
        <v>736</v>
      </c>
      <c r="E255" s="48">
        <v>543300000000</v>
      </c>
      <c r="F255" s="48">
        <v>563300000000</v>
      </c>
      <c r="G255" s="48">
        <v>605100000000</v>
      </c>
      <c r="H255" s="48">
        <v>638600000000</v>
      </c>
      <c r="I255" s="48">
        <v>685800000000</v>
      </c>
      <c r="J255" s="48">
        <v>743700000000</v>
      </c>
      <c r="K255" s="48">
        <v>815000000000</v>
      </c>
      <c r="L255" s="48">
        <v>861700000000</v>
      </c>
      <c r="M255" s="48">
        <v>942500000000</v>
      </c>
      <c r="N255" s="48">
        <v>1019900000000</v>
      </c>
      <c r="O255" s="48">
        <v>1073303000000</v>
      </c>
      <c r="P255" s="48">
        <v>1164850000000</v>
      </c>
      <c r="Q255" s="48">
        <v>1279110000000</v>
      </c>
      <c r="R255" s="48">
        <v>1425376000000</v>
      </c>
      <c r="S255" s="48">
        <v>1545243000000</v>
      </c>
      <c r="T255" s="48">
        <v>1684904000000</v>
      </c>
      <c r="U255" s="48">
        <v>1873412000000</v>
      </c>
      <c r="V255" s="48">
        <v>2081826000000</v>
      </c>
      <c r="W255" s="48">
        <v>2351599000000</v>
      </c>
      <c r="X255" s="48">
        <v>2627334000000</v>
      </c>
      <c r="Y255" s="48">
        <v>2857307000000</v>
      </c>
      <c r="Z255" s="48">
        <v>3207042000000</v>
      </c>
      <c r="AA255" s="48">
        <v>3343789000000</v>
      </c>
      <c r="AB255" s="48">
        <v>3634038000000</v>
      </c>
      <c r="AC255" s="48">
        <v>4037613000000</v>
      </c>
      <c r="AD255" s="48">
        <v>4338979000000</v>
      </c>
      <c r="AE255" s="48">
        <v>4579631000000</v>
      </c>
      <c r="AF255" s="48">
        <v>4855215000000</v>
      </c>
      <c r="AG255" s="48">
        <v>5236438000000</v>
      </c>
      <c r="AH255" s="48">
        <v>5641580000000</v>
      </c>
      <c r="AI255" s="48">
        <v>5963144000000</v>
      </c>
      <c r="AJ255" s="48">
        <v>6158129000000</v>
      </c>
      <c r="AK255" s="48">
        <v>6520327000000</v>
      </c>
      <c r="AL255" s="48">
        <v>6858559000000</v>
      </c>
      <c r="AM255" s="48">
        <v>7287236000000</v>
      </c>
      <c r="AN255" s="48">
        <v>7639749000000</v>
      </c>
      <c r="AO255" s="48">
        <v>8073122000000</v>
      </c>
      <c r="AP255" s="48">
        <v>8577554457000</v>
      </c>
      <c r="AQ255" s="48">
        <v>9062818202000</v>
      </c>
      <c r="AR255" s="48">
        <v>9630664202000</v>
      </c>
      <c r="AS255" s="48">
        <v>10252345464000</v>
      </c>
      <c r="AT255" s="48">
        <v>10581821399000</v>
      </c>
      <c r="AU255" s="48">
        <v>10936419054000</v>
      </c>
      <c r="AV255" s="48">
        <v>11458243878000</v>
      </c>
      <c r="AW255" s="48">
        <v>12213729147000</v>
      </c>
      <c r="AX255" s="48">
        <v>13036640230000</v>
      </c>
      <c r="AY255" s="48">
        <v>13814611414000</v>
      </c>
      <c r="AZ255" s="48">
        <v>14451858656000</v>
      </c>
      <c r="BA255" s="48">
        <v>14712844084000</v>
      </c>
      <c r="BB255" s="48">
        <v>14448933025000</v>
      </c>
      <c r="BC255" s="48">
        <v>14992052727000</v>
      </c>
      <c r="BD255" s="48">
        <v>15542581104000</v>
      </c>
      <c r="BE255" s="48">
        <v>16197007349000</v>
      </c>
      <c r="BF255" s="48">
        <v>16784849196000</v>
      </c>
      <c r="BG255" s="48">
        <v>17527163695000</v>
      </c>
      <c r="BH255" s="48">
        <v>18238300569000</v>
      </c>
      <c r="BI255" s="48">
        <v>18745075687000</v>
      </c>
      <c r="BJ255" s="48">
        <v>19542979183000</v>
      </c>
      <c r="BK255" s="48">
        <v>20611860934000</v>
      </c>
      <c r="BL255" s="48">
        <v>21433224697000</v>
      </c>
      <c r="BM255" s="53">
        <f t="shared" si="9"/>
        <v>20936600000000</v>
      </c>
      <c r="BO255" s="53">
        <v>20936600000000</v>
      </c>
      <c r="BP255" s="62">
        <f t="shared" si="10"/>
        <v>20936600</v>
      </c>
      <c r="BQ255" s="48" t="str">
        <f>VLOOKUP(B255,Classif!C:E,3,0)</f>
        <v>HIC</v>
      </c>
      <c r="BR255" s="48" t="str">
        <f t="shared" si="11"/>
        <v>United States</v>
      </c>
    </row>
    <row r="256" spans="1:70" x14ac:dyDescent="0.25">
      <c r="A256" s="48" t="s">
        <v>158</v>
      </c>
      <c r="B256" s="48" t="s">
        <v>342</v>
      </c>
      <c r="C256" s="48" t="s">
        <v>737</v>
      </c>
      <c r="D256" s="48" t="s">
        <v>736</v>
      </c>
      <c r="AI256" s="48">
        <v>13360607917.877316</v>
      </c>
      <c r="AJ256" s="48">
        <v>13677622222.222223</v>
      </c>
      <c r="AK256" s="48">
        <v>12941297376.093296</v>
      </c>
      <c r="AL256" s="48">
        <v>13099013835.511147</v>
      </c>
      <c r="AM256" s="48">
        <v>12899156990.615555</v>
      </c>
      <c r="AN256" s="48">
        <v>13350468917.411453</v>
      </c>
      <c r="AO256" s="48">
        <v>13948892215.568863</v>
      </c>
      <c r="AP256" s="48">
        <v>14744603773.584906</v>
      </c>
      <c r="AQ256" s="48">
        <v>14988971210.838272</v>
      </c>
      <c r="AR256" s="48">
        <v>17078465982.028242</v>
      </c>
      <c r="AS256" s="48">
        <v>13760513969.314003</v>
      </c>
      <c r="AT256" s="48">
        <v>11401421329.197435</v>
      </c>
      <c r="AU256" s="48">
        <v>9687788512.8018417</v>
      </c>
      <c r="AV256" s="48">
        <v>10134453435.460291</v>
      </c>
      <c r="AW256" s="48">
        <v>12030023547.88069</v>
      </c>
      <c r="AX256" s="48">
        <v>14307509838.805326</v>
      </c>
      <c r="AY256" s="48">
        <v>17330833852.918976</v>
      </c>
      <c r="AZ256" s="48">
        <v>22311393927.881721</v>
      </c>
      <c r="BA256" s="48">
        <v>29549438883.83379</v>
      </c>
      <c r="BB256" s="48">
        <v>33689223673.257736</v>
      </c>
      <c r="BC256" s="48">
        <v>46679875793.572411</v>
      </c>
      <c r="BD256" s="48">
        <v>56516280748.377708</v>
      </c>
      <c r="BE256" s="48">
        <v>63628854498.502441</v>
      </c>
      <c r="BF256" s="48">
        <v>68997168337.678223</v>
      </c>
      <c r="BG256" s="48">
        <v>76658542757.470734</v>
      </c>
      <c r="BH256" s="48">
        <v>81847410181.795303</v>
      </c>
      <c r="BI256" s="48">
        <v>81779012350.883331</v>
      </c>
      <c r="BJ256" s="48">
        <v>59159945320.56675</v>
      </c>
      <c r="BK256" s="48">
        <v>50392607758.232368</v>
      </c>
      <c r="BL256" s="48">
        <v>57726542784.920425</v>
      </c>
      <c r="BM256" s="53">
        <f t="shared" si="9"/>
        <v>57707189945.421448</v>
      </c>
      <c r="BO256" s="53">
        <v>57707189945.421448</v>
      </c>
      <c r="BP256" s="62">
        <f t="shared" si="10"/>
        <v>57707.189945421451</v>
      </c>
      <c r="BQ256" s="48" t="str">
        <f>VLOOKUP(B256,Classif!C:E,3,0)</f>
        <v>LMC</v>
      </c>
      <c r="BR256" s="48" t="str">
        <f t="shared" si="11"/>
        <v>Uzbekistan</v>
      </c>
    </row>
    <row r="257" spans="1:70" x14ac:dyDescent="0.25">
      <c r="A257" s="48" t="s">
        <v>549</v>
      </c>
      <c r="B257" s="48" t="s">
        <v>341</v>
      </c>
      <c r="C257" s="48" t="s">
        <v>737</v>
      </c>
      <c r="D257" s="48" t="s">
        <v>736</v>
      </c>
      <c r="E257" s="48">
        <v>13066557.778685179</v>
      </c>
      <c r="F257" s="48">
        <v>13999883.334305547</v>
      </c>
      <c r="G257" s="48">
        <v>14524878.959342007</v>
      </c>
      <c r="H257" s="48">
        <v>13708219.098174183</v>
      </c>
      <c r="I257" s="48">
        <v>14758210.348247098</v>
      </c>
      <c r="J257" s="48">
        <v>15108207.431604737</v>
      </c>
      <c r="K257" s="48">
        <v>16099865.834451379</v>
      </c>
      <c r="L257" s="48">
        <v>15835177.932913331</v>
      </c>
      <c r="M257" s="48">
        <v>15350000</v>
      </c>
      <c r="N257" s="48">
        <v>16649999.999999998</v>
      </c>
      <c r="O257" s="48">
        <v>18450000</v>
      </c>
      <c r="P257" s="48">
        <v>20051648.184718214</v>
      </c>
      <c r="Q257" s="48">
        <v>27585488.991828449</v>
      </c>
      <c r="R257" s="48">
        <v>30165373.621886484</v>
      </c>
      <c r="S257" s="48">
        <v>32924215.85817261</v>
      </c>
      <c r="T257" s="48">
        <v>33237164.715641994</v>
      </c>
      <c r="U257" s="48">
        <v>32792480.972960569</v>
      </c>
      <c r="V257" s="48">
        <v>49353161.851851851</v>
      </c>
      <c r="W257" s="48">
        <v>60844771.481481478</v>
      </c>
      <c r="X257" s="48">
        <v>71096359.629629627</v>
      </c>
      <c r="Y257" s="48">
        <v>82340339.629629627</v>
      </c>
      <c r="Z257" s="48">
        <v>102086539.25925925</v>
      </c>
      <c r="AA257" s="48">
        <v>113759203.33333333</v>
      </c>
      <c r="AB257" s="48">
        <v>122255349.62962963</v>
      </c>
      <c r="AC257" s="48">
        <v>135024987.77777776</v>
      </c>
      <c r="AD257" s="48">
        <v>145641705.18518516</v>
      </c>
      <c r="AE257" s="48">
        <v>160846656.66666666</v>
      </c>
      <c r="AF257" s="48">
        <v>175580647.4074074</v>
      </c>
      <c r="AG257" s="48">
        <v>200726712.59259257</v>
      </c>
      <c r="AH257" s="48">
        <v>214745002.22222221</v>
      </c>
      <c r="AI257" s="48">
        <v>240366666.66666666</v>
      </c>
      <c r="AJ257" s="48">
        <v>254829629.62962961</v>
      </c>
      <c r="AK257" s="48">
        <v>277955555.55555552</v>
      </c>
      <c r="AL257" s="48">
        <v>286307407.4074074</v>
      </c>
      <c r="AM257" s="48">
        <v>289437037.03703701</v>
      </c>
      <c r="AN257" s="48">
        <v>316007407.4074074</v>
      </c>
      <c r="AO257" s="48">
        <v>331488888.8888889</v>
      </c>
      <c r="AP257" s="48">
        <v>347770370.37037033</v>
      </c>
      <c r="AQ257" s="48">
        <v>373618518.51851851</v>
      </c>
      <c r="AR257" s="48">
        <v>390718518.51851851</v>
      </c>
      <c r="AS257" s="48">
        <v>396262962.96296299</v>
      </c>
      <c r="AT257" s="48">
        <v>430040740.74074072</v>
      </c>
      <c r="AU257" s="48">
        <v>461885185.18518513</v>
      </c>
      <c r="AV257" s="48">
        <v>481807407.4074074</v>
      </c>
      <c r="AW257" s="48">
        <v>521974074.07407403</v>
      </c>
      <c r="AX257" s="48">
        <v>550729629.62962961</v>
      </c>
      <c r="AY257" s="48">
        <v>610929629.62962961</v>
      </c>
      <c r="AZ257" s="48">
        <v>684444444.44444442</v>
      </c>
      <c r="BA257" s="48">
        <v>695429629.62962961</v>
      </c>
      <c r="BB257" s="48">
        <v>674922222.22222221</v>
      </c>
      <c r="BC257" s="48">
        <v>681225925.92592585</v>
      </c>
      <c r="BD257" s="48">
        <v>676129629.62962961</v>
      </c>
      <c r="BE257" s="48">
        <v>692933333.33333325</v>
      </c>
      <c r="BF257" s="48">
        <v>721207407.4074074</v>
      </c>
      <c r="BG257" s="48">
        <v>727714814.81481481</v>
      </c>
      <c r="BH257" s="48">
        <v>755400000</v>
      </c>
      <c r="BI257" s="48">
        <v>774429629.62962961</v>
      </c>
      <c r="BJ257" s="48">
        <v>792177777.77777767</v>
      </c>
      <c r="BK257" s="48">
        <v>811300000</v>
      </c>
      <c r="BL257" s="48">
        <v>824718518.51851845</v>
      </c>
      <c r="BM257" s="53">
        <f t="shared" si="9"/>
        <v>809681481.48148143</v>
      </c>
      <c r="BO257" s="53">
        <v>809681481.48148143</v>
      </c>
      <c r="BP257" s="62">
        <f t="shared" si="10"/>
        <v>809.68148148148146</v>
      </c>
      <c r="BQ257" s="48" t="str">
        <f>VLOOKUP(B257,Classif!C:E,3,0)</f>
        <v>UMC</v>
      </c>
      <c r="BR257" s="48" t="str">
        <f t="shared" si="11"/>
        <v>St. Vincent and the Grenadines</v>
      </c>
    </row>
    <row r="258" spans="1:70" x14ac:dyDescent="0.25">
      <c r="A258" s="48" t="s">
        <v>539</v>
      </c>
      <c r="B258" s="48" t="s">
        <v>340</v>
      </c>
      <c r="C258" s="48" t="s">
        <v>737</v>
      </c>
      <c r="D258" s="48" t="s">
        <v>736</v>
      </c>
      <c r="E258" s="48">
        <v>7779090909.090909</v>
      </c>
      <c r="F258" s="48">
        <v>8189090909.090909</v>
      </c>
      <c r="G258" s="48">
        <v>8946969696.969698</v>
      </c>
      <c r="H258" s="48">
        <v>9753333333.333334</v>
      </c>
      <c r="I258" s="48">
        <v>8099318181.818181</v>
      </c>
      <c r="J258" s="48">
        <v>8427777777.7777786</v>
      </c>
      <c r="K258" s="48">
        <v>8781333333.333334</v>
      </c>
      <c r="L258" s="48">
        <v>9250000000</v>
      </c>
      <c r="M258" s="48">
        <v>10034444444.444445</v>
      </c>
      <c r="N258" s="48">
        <v>10285111111.111113</v>
      </c>
      <c r="O258" s="48">
        <v>11561111111.111113</v>
      </c>
      <c r="P258" s="48">
        <v>12986590909.090908</v>
      </c>
      <c r="Q258" s="48">
        <v>13977727272.727272</v>
      </c>
      <c r="R258" s="48">
        <v>17035581395.348837</v>
      </c>
      <c r="S258" s="48">
        <v>26100930232.55814</v>
      </c>
      <c r="T258" s="48">
        <v>27464651162.790699</v>
      </c>
      <c r="U258" s="48">
        <v>31419534883.720932</v>
      </c>
      <c r="V258" s="48">
        <v>36210697674.418602</v>
      </c>
      <c r="W258" s="48">
        <v>39316279069.767441</v>
      </c>
      <c r="X258" s="48">
        <v>48310930232.558136</v>
      </c>
      <c r="Y258" s="48">
        <v>59116511627.906975</v>
      </c>
      <c r="Z258" s="48">
        <v>66327441860.465118</v>
      </c>
      <c r="AA258" s="48">
        <v>67736744186.046509</v>
      </c>
      <c r="AB258" s="48">
        <v>67556279069.767441</v>
      </c>
      <c r="AC258" s="48">
        <v>60010285714.285713</v>
      </c>
      <c r="AD258" s="48">
        <v>61965466666.666672</v>
      </c>
      <c r="AE258" s="48">
        <v>60391604938.271606</v>
      </c>
      <c r="AF258" s="48">
        <v>48029034482.758621</v>
      </c>
      <c r="AG258" s="48">
        <v>60226413793.103447</v>
      </c>
      <c r="AH258" s="48">
        <v>43526253602.305473</v>
      </c>
      <c r="AI258" s="48">
        <v>48598315565.031982</v>
      </c>
      <c r="AJ258" s="48">
        <v>53476971830.985916</v>
      </c>
      <c r="AK258" s="48">
        <v>60401798245.614037</v>
      </c>
      <c r="AL258" s="48">
        <v>60065011013.215858</v>
      </c>
      <c r="AM258" s="48">
        <v>58418666666.666672</v>
      </c>
      <c r="AN258" s="48">
        <v>77407726244.343887</v>
      </c>
      <c r="AO258" s="48">
        <v>70543211119.098969</v>
      </c>
      <c r="AP258" s="48">
        <v>85843534588.62056</v>
      </c>
      <c r="AQ258" s="48">
        <v>91331203433.162903</v>
      </c>
      <c r="AR258" s="48">
        <v>97976886247.317154</v>
      </c>
      <c r="AS258" s="48">
        <v>117140723529.41176</v>
      </c>
      <c r="AT258" s="48">
        <v>122903960204.50462</v>
      </c>
      <c r="AU258" s="48">
        <v>92893587733.654922</v>
      </c>
      <c r="AV258" s="48">
        <v>83620628582.108154</v>
      </c>
      <c r="AW258" s="48">
        <v>112453382329.61455</v>
      </c>
      <c r="AX258" s="48">
        <v>145510008134.74976</v>
      </c>
      <c r="AY258" s="48">
        <v>183477522123.89383</v>
      </c>
      <c r="AZ258" s="48">
        <v>230364012575.68701</v>
      </c>
      <c r="BA258" s="48">
        <v>315953388510.67798</v>
      </c>
      <c r="BB258" s="48">
        <v>329787628928.4715</v>
      </c>
      <c r="BC258" s="48">
        <v>393192354510.65308</v>
      </c>
      <c r="BD258" s="48">
        <v>316482190800.36371</v>
      </c>
      <c r="BE258" s="48">
        <v>381286237847.66748</v>
      </c>
      <c r="BF258" s="48">
        <v>371005379786.56622</v>
      </c>
      <c r="BG258" s="48">
        <v>482359318767.70313</v>
      </c>
      <c r="BM258" s="53">
        <f t="shared" si="9"/>
        <v>0</v>
      </c>
      <c r="BO258" s="53"/>
      <c r="BP258" s="62">
        <f t="shared" si="10"/>
        <v>0</v>
      </c>
      <c r="BQ258" s="48" t="str">
        <f>VLOOKUP(B258,Classif!C:E,3,0)</f>
        <v>UMC</v>
      </c>
      <c r="BR258" s="48" t="str">
        <f t="shared" si="11"/>
        <v>Venezuela, RB</v>
      </c>
    </row>
    <row r="259" spans="1:70" x14ac:dyDescent="0.25">
      <c r="A259" s="48" t="s">
        <v>607</v>
      </c>
      <c r="B259" s="48" t="s">
        <v>608</v>
      </c>
      <c r="C259" s="48" t="s">
        <v>737</v>
      </c>
      <c r="D259" s="48" t="s">
        <v>736</v>
      </c>
      <c r="BM259" s="53">
        <f t="shared" si="9"/>
        <v>0</v>
      </c>
      <c r="BO259" s="53"/>
      <c r="BP259" s="62">
        <f t="shared" si="10"/>
        <v>0</v>
      </c>
      <c r="BQ259" s="48" t="str">
        <f>VLOOKUP(B259,Classif!C:E,3,0)</f>
        <v>HIC</v>
      </c>
      <c r="BR259" s="48" t="str">
        <f t="shared" si="11"/>
        <v>British Virgin Islands</v>
      </c>
    </row>
    <row r="260" spans="1:70" x14ac:dyDescent="0.25">
      <c r="A260" s="48" t="s">
        <v>535</v>
      </c>
      <c r="B260" s="48" t="s">
        <v>536</v>
      </c>
      <c r="C260" s="48" t="s">
        <v>737</v>
      </c>
      <c r="D260" s="48" t="s">
        <v>736</v>
      </c>
      <c r="AU260" s="48">
        <v>3269000000</v>
      </c>
      <c r="AV260" s="48">
        <v>3453000000</v>
      </c>
      <c r="AW260" s="48">
        <v>3799000000</v>
      </c>
      <c r="AX260" s="48">
        <v>4439000000</v>
      </c>
      <c r="AY260" s="48">
        <v>4504000000</v>
      </c>
      <c r="AZ260" s="48">
        <v>4803000000</v>
      </c>
      <c r="BA260" s="48">
        <v>4250000000</v>
      </c>
      <c r="BB260" s="48">
        <v>4203000000</v>
      </c>
      <c r="BC260" s="48">
        <v>4339000000</v>
      </c>
      <c r="BD260" s="48">
        <v>4239000000</v>
      </c>
      <c r="BE260" s="48">
        <v>4095000000</v>
      </c>
      <c r="BF260" s="48">
        <v>3762000000</v>
      </c>
      <c r="BG260" s="48">
        <v>3622000000</v>
      </c>
      <c r="BH260" s="48">
        <v>3748000000</v>
      </c>
      <c r="BI260" s="48">
        <v>3873000000</v>
      </c>
      <c r="BJ260" s="48">
        <v>3893000000</v>
      </c>
      <c r="BK260" s="48">
        <v>3984000000</v>
      </c>
      <c r="BM260" s="53">
        <f t="shared" ref="BM260:BM269" si="12">IF(BO260="",BL260*(1+$BM$1),BO260)</f>
        <v>0</v>
      </c>
      <c r="BO260" s="53"/>
      <c r="BP260" s="62">
        <f t="shared" si="10"/>
        <v>0</v>
      </c>
      <c r="BQ260" s="48" t="str">
        <f>VLOOKUP(B260,Classif!C:E,3,0)</f>
        <v>HIC</v>
      </c>
      <c r="BR260" s="48" t="str">
        <f t="shared" si="11"/>
        <v>Virgin Islands (U.S.)</v>
      </c>
    </row>
    <row r="261" spans="1:70" x14ac:dyDescent="0.25">
      <c r="A261" s="48" t="s">
        <v>538</v>
      </c>
      <c r="B261" s="48" t="s">
        <v>339</v>
      </c>
      <c r="C261" s="48" t="s">
        <v>737</v>
      </c>
      <c r="D261" s="48" t="s">
        <v>736</v>
      </c>
      <c r="AD261" s="48">
        <v>14094687820.744488</v>
      </c>
      <c r="AE261" s="48">
        <v>26336616250.439678</v>
      </c>
      <c r="AF261" s="48">
        <v>36658108850.31485</v>
      </c>
      <c r="AG261" s="48">
        <v>25423812648.594105</v>
      </c>
      <c r="AH261" s="48">
        <v>6293304974.5940266</v>
      </c>
      <c r="AI261" s="48">
        <v>6471740805.5698404</v>
      </c>
      <c r="AJ261" s="48">
        <v>9613369520.4188499</v>
      </c>
      <c r="AK261" s="48">
        <v>9866990236.4358749</v>
      </c>
      <c r="AL261" s="48">
        <v>13180953598.171595</v>
      </c>
      <c r="AM261" s="48">
        <v>16286433533.322754</v>
      </c>
      <c r="AN261" s="48">
        <v>20736164458.950462</v>
      </c>
      <c r="AO261" s="48">
        <v>24657470574.750126</v>
      </c>
      <c r="AP261" s="48">
        <v>26843700441.548199</v>
      </c>
      <c r="AQ261" s="48">
        <v>27209602050.045223</v>
      </c>
      <c r="AR261" s="48">
        <v>28683659006.775219</v>
      </c>
      <c r="AS261" s="48">
        <v>31172518403.316227</v>
      </c>
      <c r="AT261" s="48">
        <v>32685198735.305321</v>
      </c>
      <c r="AU261" s="48">
        <v>35064105500.83445</v>
      </c>
      <c r="AV261" s="48">
        <v>39552513316.073425</v>
      </c>
      <c r="AW261" s="48">
        <v>45427854693.255432</v>
      </c>
      <c r="AX261" s="48">
        <v>57633255618.273094</v>
      </c>
      <c r="AY261" s="48">
        <v>66371664817.043625</v>
      </c>
      <c r="AZ261" s="48">
        <v>77414425532.245163</v>
      </c>
      <c r="BA261" s="48">
        <v>99130304099.127426</v>
      </c>
      <c r="BB261" s="48">
        <v>106014659770.22217</v>
      </c>
      <c r="BC261" s="48">
        <v>115931749697.24115</v>
      </c>
      <c r="BD261" s="48">
        <v>135539438559.70941</v>
      </c>
      <c r="BE261" s="48">
        <v>155820001920.49164</v>
      </c>
      <c r="BF261" s="48">
        <v>171222025117.38086</v>
      </c>
      <c r="BG261" s="48">
        <v>186204652922.26215</v>
      </c>
      <c r="BH261" s="48">
        <v>193241108709.53622</v>
      </c>
      <c r="BI261" s="48">
        <v>205276172134.9014</v>
      </c>
      <c r="BJ261" s="48">
        <v>223779865815.18256</v>
      </c>
      <c r="BK261" s="48">
        <v>245213686369.1568</v>
      </c>
      <c r="BL261" s="48">
        <v>261921244843.1723</v>
      </c>
      <c r="BM261" s="53">
        <f t="shared" si="12"/>
        <v>271158442059.0824</v>
      </c>
      <c r="BO261" s="53">
        <v>271158442059.0824</v>
      </c>
      <c r="BP261" s="62">
        <f t="shared" si="10"/>
        <v>271158.44205908239</v>
      </c>
      <c r="BQ261" s="48" t="str">
        <f>VLOOKUP(B261,Classif!C:E,3,0)</f>
        <v>LMC</v>
      </c>
      <c r="BR261" s="48" t="str">
        <f t="shared" si="11"/>
        <v>Vietnam</v>
      </c>
    </row>
    <row r="262" spans="1:70" x14ac:dyDescent="0.25">
      <c r="A262" s="48" t="s">
        <v>238</v>
      </c>
      <c r="B262" s="48" t="s">
        <v>338</v>
      </c>
      <c r="C262" s="48" t="s">
        <v>737</v>
      </c>
      <c r="D262" s="48" t="s">
        <v>736</v>
      </c>
      <c r="X262" s="48">
        <v>119258835.3355246</v>
      </c>
      <c r="Y262" s="48">
        <v>121185497.5692614</v>
      </c>
      <c r="Z262" s="48">
        <v>113781795.82356022</v>
      </c>
      <c r="AA262" s="48">
        <v>114501912.52286713</v>
      </c>
      <c r="AB262" s="48">
        <v>117389554.19140585</v>
      </c>
      <c r="AC262" s="48">
        <v>144482515.36833617</v>
      </c>
      <c r="AD262" s="48">
        <v>131856420.70318395</v>
      </c>
      <c r="AE262" s="48">
        <v>126498935.33564945</v>
      </c>
      <c r="AF262" s="48">
        <v>139464173.54732406</v>
      </c>
      <c r="AG262" s="48">
        <v>158351368.43314883</v>
      </c>
      <c r="AH262" s="48">
        <v>154013202.11647508</v>
      </c>
      <c r="AI262" s="48">
        <v>168879207.24414828</v>
      </c>
      <c r="AJ262" s="48">
        <v>201334169.05444124</v>
      </c>
      <c r="AK262" s="48">
        <v>209088824.60843799</v>
      </c>
      <c r="AL262" s="48">
        <v>200491853.16784695</v>
      </c>
      <c r="AM262" s="48">
        <v>233701301.49048579</v>
      </c>
      <c r="AN262" s="48">
        <v>249333250.08250749</v>
      </c>
      <c r="AO262" s="48">
        <v>261370044.48661375</v>
      </c>
      <c r="AP262" s="48">
        <v>272771209.11366183</v>
      </c>
      <c r="AQ262" s="48">
        <v>262293410.70833415</v>
      </c>
      <c r="AR262" s="48">
        <v>268006972.69029635</v>
      </c>
      <c r="AS262" s="48">
        <v>272014693.05080593</v>
      </c>
      <c r="AT262" s="48">
        <v>257926881.72043011</v>
      </c>
      <c r="AU262" s="48">
        <v>262596597.80327779</v>
      </c>
      <c r="AV262" s="48">
        <v>314471328.07154804</v>
      </c>
      <c r="AW262" s="48">
        <v>364996869.12961799</v>
      </c>
      <c r="AX262" s="48">
        <v>394962552.33610809</v>
      </c>
      <c r="AY262" s="48">
        <v>439376794.09404129</v>
      </c>
      <c r="AZ262" s="48">
        <v>516392922.5137279</v>
      </c>
      <c r="BA262" s="48">
        <v>590748237.02165711</v>
      </c>
      <c r="BB262" s="48">
        <v>592622502.36085927</v>
      </c>
      <c r="BC262" s="48">
        <v>670713208.08455217</v>
      </c>
      <c r="BD262" s="48">
        <v>770153304.15383172</v>
      </c>
      <c r="BE262" s="48">
        <v>747839697.74659288</v>
      </c>
      <c r="BF262" s="48">
        <v>758304466.24533939</v>
      </c>
      <c r="BG262" s="48">
        <v>772315721.26582718</v>
      </c>
      <c r="BH262" s="48">
        <v>730870581.6723125</v>
      </c>
      <c r="BI262" s="48">
        <v>780889605.89997697</v>
      </c>
      <c r="BJ262" s="48">
        <v>880043553.74844182</v>
      </c>
      <c r="BK262" s="48">
        <v>914727908.1377933</v>
      </c>
      <c r="BL262" s="48">
        <v>930337960.03747845</v>
      </c>
      <c r="BM262" s="53">
        <f t="shared" si="12"/>
        <v>854793640.1456058</v>
      </c>
      <c r="BO262" s="53">
        <v>854793640.1456058</v>
      </c>
      <c r="BP262" s="62">
        <f t="shared" ref="BP262:BP269" si="13">BO262/1000000</f>
        <v>854.79364014560576</v>
      </c>
      <c r="BQ262" s="48" t="str">
        <f>VLOOKUP(B262,Classif!C:E,3,0)</f>
        <v>LMC</v>
      </c>
      <c r="BR262" s="48" t="str">
        <f t="shared" ref="BR262:BR269" si="14">A262</f>
        <v>Vanuatu</v>
      </c>
    </row>
    <row r="263" spans="1:70" x14ac:dyDescent="0.25">
      <c r="A263" s="48" t="s">
        <v>23</v>
      </c>
      <c r="B263" s="48" t="s">
        <v>631</v>
      </c>
      <c r="C263" s="48" t="s">
        <v>737</v>
      </c>
      <c r="D263" s="48" t="s">
        <v>736</v>
      </c>
      <c r="E263" s="48">
        <v>1384628173213.6682</v>
      </c>
      <c r="F263" s="48">
        <v>1440342189098.7124</v>
      </c>
      <c r="G263" s="48">
        <v>1545696874313.1274</v>
      </c>
      <c r="H263" s="48">
        <v>1665140917215.5447</v>
      </c>
      <c r="I263" s="48">
        <v>1824117368130.5881</v>
      </c>
      <c r="J263" s="48">
        <v>1986368335055.116</v>
      </c>
      <c r="K263" s="48">
        <v>2155141191250.7158</v>
      </c>
      <c r="L263" s="48">
        <v>2294158518612.9155</v>
      </c>
      <c r="M263" s="48">
        <v>2476489966881.5474</v>
      </c>
      <c r="N263" s="48">
        <v>2732228119317.8125</v>
      </c>
      <c r="O263" s="48">
        <v>2987367650129.8237</v>
      </c>
      <c r="P263" s="48">
        <v>3300427658079.9067</v>
      </c>
      <c r="Q263" s="48">
        <v>3805594219041.7954</v>
      </c>
      <c r="R263" s="48">
        <v>4637933492078.1074</v>
      </c>
      <c r="S263" s="48">
        <v>5345359783070.751</v>
      </c>
      <c r="T263" s="48">
        <v>5954411788549.2236</v>
      </c>
      <c r="U263" s="48">
        <v>6479403912568.4092</v>
      </c>
      <c r="V263" s="48">
        <v>7328611095657.1836</v>
      </c>
      <c r="W263" s="48">
        <v>8632349575126.0459</v>
      </c>
      <c r="X263" s="48">
        <v>10028413337670.451</v>
      </c>
      <c r="Y263" s="48">
        <v>11298291912604.664</v>
      </c>
      <c r="Z263" s="48">
        <v>11695242940630.775</v>
      </c>
      <c r="AA263" s="48">
        <v>11583465922802.547</v>
      </c>
      <c r="AB263" s="48">
        <v>11815032021890.336</v>
      </c>
      <c r="AC263" s="48">
        <v>12253331660239.465</v>
      </c>
      <c r="AD263" s="48">
        <v>12874627755374.393</v>
      </c>
      <c r="AE263" s="48">
        <v>15214558127121.723</v>
      </c>
      <c r="AF263" s="48">
        <v>17307780927729.244</v>
      </c>
      <c r="AG263" s="48">
        <v>19357714533569.113</v>
      </c>
      <c r="AH263" s="48">
        <v>20208071097545.055</v>
      </c>
      <c r="AI263" s="48">
        <v>22762052653201.57</v>
      </c>
      <c r="AJ263" s="48">
        <v>23932115658315.793</v>
      </c>
      <c r="AK263" s="48">
        <v>25438697141014.465</v>
      </c>
      <c r="AL263" s="48">
        <v>25854641326708.117</v>
      </c>
      <c r="AM263" s="48">
        <v>27765780267709.773</v>
      </c>
      <c r="AN263" s="48">
        <v>30883985215030.109</v>
      </c>
      <c r="AO263" s="48">
        <v>31567187779744.105</v>
      </c>
      <c r="AP263" s="48">
        <v>31461549929839.246</v>
      </c>
      <c r="AQ263" s="48">
        <v>31400579789560.461</v>
      </c>
      <c r="AR263" s="48">
        <v>32582769394308.242</v>
      </c>
      <c r="AS263" s="48">
        <v>33651286409460.813</v>
      </c>
      <c r="AT263" s="48">
        <v>33447171142102.438</v>
      </c>
      <c r="AU263" s="48">
        <v>34724863149603.793</v>
      </c>
      <c r="AV263" s="48">
        <v>38947772548138.242</v>
      </c>
      <c r="AW263" s="48">
        <v>43883083091157.859</v>
      </c>
      <c r="AX263" s="48">
        <v>47535251474132.305</v>
      </c>
      <c r="AY263" s="48">
        <v>51521184805861.75</v>
      </c>
      <c r="AZ263" s="48">
        <v>58058524328165.656</v>
      </c>
      <c r="BA263" s="48">
        <v>63708739202937</v>
      </c>
      <c r="BB263" s="48">
        <v>60436722711804.984</v>
      </c>
      <c r="BC263" s="48">
        <v>66162662288516.172</v>
      </c>
      <c r="BD263" s="48">
        <v>73479856565982.906</v>
      </c>
      <c r="BE263" s="48">
        <v>75172809759239.906</v>
      </c>
      <c r="BF263" s="48">
        <v>77331908388819.219</v>
      </c>
      <c r="BG263" s="48">
        <v>79468864487095.5</v>
      </c>
      <c r="BH263" s="48">
        <v>75233601708128.719</v>
      </c>
      <c r="BI263" s="48">
        <v>76417252932190.859</v>
      </c>
      <c r="BJ263" s="48">
        <v>81326724569979.813</v>
      </c>
      <c r="BK263" s="48">
        <v>86343514250201.531</v>
      </c>
      <c r="BL263" s="48">
        <v>87607773878148.906</v>
      </c>
      <c r="BM263" s="53">
        <f t="shared" si="12"/>
        <v>84705425882119.047</v>
      </c>
      <c r="BO263" s="53">
        <v>84705425882119.047</v>
      </c>
      <c r="BP263" s="62">
        <f t="shared" si="13"/>
        <v>84705425.882119045</v>
      </c>
      <c r="BQ263" s="48" t="e">
        <f>VLOOKUP(B263,Classif!C:E,3,0)</f>
        <v>#N/A</v>
      </c>
      <c r="BR263" s="48" t="str">
        <f t="shared" si="14"/>
        <v>World</v>
      </c>
    </row>
    <row r="264" spans="1:70" x14ac:dyDescent="0.25">
      <c r="A264" s="48" t="s">
        <v>245</v>
      </c>
      <c r="B264" s="48" t="s">
        <v>337</v>
      </c>
      <c r="C264" s="48" t="s">
        <v>737</v>
      </c>
      <c r="D264" s="48" t="s">
        <v>736</v>
      </c>
      <c r="AA264" s="48">
        <v>121221651.61931582</v>
      </c>
      <c r="AB264" s="48">
        <v>111862823.57497902</v>
      </c>
      <c r="AC264" s="48">
        <v>109200934.32851849</v>
      </c>
      <c r="AD264" s="48">
        <v>95572172.983565673</v>
      </c>
      <c r="AE264" s="48">
        <v>100947848.6447804</v>
      </c>
      <c r="AF264" s="48">
        <v>111713922.14157791</v>
      </c>
      <c r="AG264" s="48">
        <v>133016065.41606541</v>
      </c>
      <c r="AH264" s="48">
        <v>122888609.71524288</v>
      </c>
      <c r="AI264" s="48">
        <v>125766269.75535831</v>
      </c>
      <c r="AJ264" s="48">
        <v>125597205.42231491</v>
      </c>
      <c r="AK264" s="48">
        <v>132303041.36253041</v>
      </c>
      <c r="AL264" s="48">
        <v>133122897.19626167</v>
      </c>
      <c r="AM264" s="48">
        <v>221098106.50887573</v>
      </c>
      <c r="AN264" s="48">
        <v>224865731.38190347</v>
      </c>
      <c r="AO264" s="48">
        <v>249908970.65897065</v>
      </c>
      <c r="AP264" s="48">
        <v>285475591.89650965</v>
      </c>
      <c r="AQ264" s="48">
        <v>269481523.20046508</v>
      </c>
      <c r="AR264" s="48">
        <v>258833766.58001733</v>
      </c>
      <c r="AS264" s="48">
        <v>269019710.32745588</v>
      </c>
      <c r="AT264" s="48">
        <v>273088357.16370004</v>
      </c>
      <c r="AU264" s="48">
        <v>288078881.43305588</v>
      </c>
      <c r="AV264" s="48">
        <v>338838639.37843472</v>
      </c>
      <c r="AW264" s="48">
        <v>420320176.35943729</v>
      </c>
      <c r="AX264" s="48">
        <v>465568018.30055714</v>
      </c>
      <c r="AY264" s="48">
        <v>505832439.82297701</v>
      </c>
      <c r="AZ264" s="48">
        <v>570469196.667431</v>
      </c>
      <c r="BA264" s="48">
        <v>619260721.57930565</v>
      </c>
      <c r="BB264" s="48">
        <v>584706020.21385682</v>
      </c>
      <c r="BC264" s="48">
        <v>663161517.85010648</v>
      </c>
      <c r="BD264" s="48">
        <v>737401692.21747506</v>
      </c>
      <c r="BE264" s="48">
        <v>760549587.13602781</v>
      </c>
      <c r="BF264" s="48">
        <v>770021663.96778858</v>
      </c>
      <c r="BG264" s="48">
        <v>756919917.33402216</v>
      </c>
      <c r="BH264" s="48">
        <v>788307330.55567014</v>
      </c>
      <c r="BI264" s="48">
        <v>799376439.53016782</v>
      </c>
      <c r="BJ264" s="48">
        <v>832153612.55718553</v>
      </c>
      <c r="BK264" s="48">
        <v>821496064.52618456</v>
      </c>
      <c r="BL264" s="48">
        <v>852250190.9854852</v>
      </c>
      <c r="BM264" s="53">
        <f t="shared" si="12"/>
        <v>807027244.4213804</v>
      </c>
      <c r="BO264" s="53">
        <v>807027244.4213804</v>
      </c>
      <c r="BP264" s="62">
        <f t="shared" si="13"/>
        <v>807.02724442138037</v>
      </c>
      <c r="BQ264" s="48" t="str">
        <f>VLOOKUP(B264,Classif!C:E,3,0)</f>
        <v>LMC</v>
      </c>
      <c r="BR264" s="48" t="str">
        <f t="shared" si="14"/>
        <v>Samoa</v>
      </c>
    </row>
    <row r="265" spans="1:70" x14ac:dyDescent="0.25">
      <c r="A265" s="48" t="s">
        <v>581</v>
      </c>
      <c r="B265" s="48" t="s">
        <v>582</v>
      </c>
      <c r="C265" s="48" t="s">
        <v>737</v>
      </c>
      <c r="D265" s="48" t="s">
        <v>736</v>
      </c>
      <c r="AS265" s="48">
        <v>1849196082.055073</v>
      </c>
      <c r="AT265" s="48">
        <v>2535333631.8853559</v>
      </c>
      <c r="AU265" s="48">
        <v>2406270658.2302389</v>
      </c>
      <c r="AV265" s="48">
        <v>2790455727.6942215</v>
      </c>
      <c r="AW265" s="48">
        <v>3556757428.8200917</v>
      </c>
      <c r="AX265" s="48">
        <v>3663101604.2780747</v>
      </c>
      <c r="AY265" s="48">
        <v>3846819721.4904027</v>
      </c>
      <c r="AZ265" s="48">
        <v>4655899260.8814669</v>
      </c>
      <c r="BA265" s="48">
        <v>5687417606.5621796</v>
      </c>
      <c r="BB265" s="48">
        <v>5653792720.2000561</v>
      </c>
      <c r="BC265" s="48">
        <v>5835874320.5621109</v>
      </c>
      <c r="BD265" s="48">
        <v>6701698218.2628059</v>
      </c>
      <c r="BE265" s="48">
        <v>6499807272.2600536</v>
      </c>
      <c r="BF265" s="48">
        <v>7074777526.8960018</v>
      </c>
      <c r="BG265" s="48">
        <v>7396705194.6326551</v>
      </c>
      <c r="BH265" s="48">
        <v>6442915788.3057804</v>
      </c>
      <c r="BI265" s="48">
        <v>6719172016.8253269</v>
      </c>
      <c r="BJ265" s="48">
        <v>7245707184.8169909</v>
      </c>
      <c r="BK265" s="48">
        <v>7942961738.3089275</v>
      </c>
      <c r="BL265" s="48">
        <v>7953156068.0698614</v>
      </c>
      <c r="BM265" s="53">
        <f t="shared" si="12"/>
        <v>7611402165.2421656</v>
      </c>
      <c r="BO265" s="53">
        <v>7611402165.2421656</v>
      </c>
      <c r="BP265" s="62">
        <f t="shared" si="13"/>
        <v>7611.4021652421652</v>
      </c>
      <c r="BQ265" s="48" t="str">
        <f>VLOOKUP(B265,Classif!C:E,3,0)</f>
        <v>UMC</v>
      </c>
      <c r="BR265" s="48" t="str">
        <f t="shared" si="14"/>
        <v>Kosovo</v>
      </c>
    </row>
    <row r="266" spans="1:70" x14ac:dyDescent="0.25">
      <c r="A266" s="48" t="s">
        <v>532</v>
      </c>
      <c r="B266" s="48" t="s">
        <v>336</v>
      </c>
      <c r="C266" s="48" t="s">
        <v>737</v>
      </c>
      <c r="D266" s="48" t="s">
        <v>736</v>
      </c>
      <c r="AI266" s="48">
        <v>5647119229.0076342</v>
      </c>
      <c r="AJ266" s="48">
        <v>5930370370.3703709</v>
      </c>
      <c r="AK266" s="48">
        <v>6463649985.0164824</v>
      </c>
      <c r="AL266" s="48">
        <v>5368270614.8468018</v>
      </c>
      <c r="AM266" s="48">
        <v>4167356037.1517029</v>
      </c>
      <c r="AN266" s="48">
        <v>4258788725.449914</v>
      </c>
      <c r="AO266" s="48">
        <v>5785685310.8666821</v>
      </c>
      <c r="AP266" s="48">
        <v>6838557384.4035702</v>
      </c>
      <c r="AQ266" s="48">
        <v>6325141675.8698883</v>
      </c>
      <c r="AR266" s="48">
        <v>7641102523.1508245</v>
      </c>
      <c r="AS266" s="48">
        <v>9652436179.6460514</v>
      </c>
      <c r="AT266" s="48">
        <v>9861560094.7400875</v>
      </c>
      <c r="AU266" s="48">
        <v>10694628091.672598</v>
      </c>
      <c r="AV266" s="48">
        <v>11777966673.389736</v>
      </c>
      <c r="AW266" s="48">
        <v>13872791658.548729</v>
      </c>
      <c r="AX266" s="48">
        <v>16746344766.204445</v>
      </c>
      <c r="AY266" s="48">
        <v>19061978586.127754</v>
      </c>
      <c r="AZ266" s="48">
        <v>21650532264.232197</v>
      </c>
      <c r="BA266" s="48">
        <v>26910851361.755512</v>
      </c>
      <c r="BB266" s="48">
        <v>25130274124.252453</v>
      </c>
      <c r="BC266" s="48">
        <v>30906749533.221001</v>
      </c>
      <c r="BD266" s="48">
        <v>32726417212.347988</v>
      </c>
      <c r="BE266" s="48">
        <v>35401341663.042488</v>
      </c>
      <c r="BF266" s="48">
        <v>40415235701.987068</v>
      </c>
      <c r="BG266" s="48">
        <v>43228585321.327194</v>
      </c>
      <c r="BH266" s="48">
        <v>42445102386.604858</v>
      </c>
      <c r="BI266" s="48">
        <v>30933825064.365734</v>
      </c>
      <c r="BJ266" s="48">
        <v>26736138944.555779</v>
      </c>
      <c r="BK266" s="48">
        <v>23486269598.985802</v>
      </c>
      <c r="BM266" s="53">
        <f t="shared" si="12"/>
        <v>0</v>
      </c>
      <c r="BO266" s="53"/>
      <c r="BP266" s="62">
        <f t="shared" si="13"/>
        <v>0</v>
      </c>
      <c r="BQ266" s="48" t="str">
        <f>VLOOKUP(B266,Classif!C:E,3,0)</f>
        <v>LIC</v>
      </c>
      <c r="BR266" s="48" t="str">
        <f t="shared" si="14"/>
        <v>Yemen, Rep.</v>
      </c>
    </row>
    <row r="267" spans="1:70" x14ac:dyDescent="0.25">
      <c r="A267" s="48" t="s">
        <v>108</v>
      </c>
      <c r="B267" s="48" t="s">
        <v>335</v>
      </c>
      <c r="C267" s="48" t="s">
        <v>737</v>
      </c>
      <c r="D267" s="48" t="s">
        <v>736</v>
      </c>
      <c r="E267" s="48">
        <v>7575396973.0228777</v>
      </c>
      <c r="F267" s="48">
        <v>7972996814.1499338</v>
      </c>
      <c r="G267" s="48">
        <v>8497996604.3705177</v>
      </c>
      <c r="H267" s="48">
        <v>9423396234.5993328</v>
      </c>
      <c r="I267" s="48">
        <v>10373995854.758738</v>
      </c>
      <c r="J267" s="48">
        <v>11334395471.002258</v>
      </c>
      <c r="K267" s="48">
        <v>12354995063.191074</v>
      </c>
      <c r="L267" s="48">
        <v>13777394494.828709</v>
      </c>
      <c r="M267" s="48">
        <v>14894594048.418112</v>
      </c>
      <c r="N267" s="48">
        <v>16780393294.890448</v>
      </c>
      <c r="O267" s="48">
        <v>18418392640.37867</v>
      </c>
      <c r="P267" s="48">
        <v>20333691315.964195</v>
      </c>
      <c r="Q267" s="48">
        <v>21357435928.343945</v>
      </c>
      <c r="R267" s="48">
        <v>29295674714.246632</v>
      </c>
      <c r="S267" s="48">
        <v>36807721037.639549</v>
      </c>
      <c r="T267" s="48">
        <v>38114542813.098206</v>
      </c>
      <c r="U267" s="48">
        <v>36603349970.168274</v>
      </c>
      <c r="V267" s="48">
        <v>40651349966.869148</v>
      </c>
      <c r="W267" s="48">
        <v>46739449961.907349</v>
      </c>
      <c r="X267" s="48">
        <v>57645721018.026276</v>
      </c>
      <c r="Y267" s="48">
        <v>82980483387.952988</v>
      </c>
      <c r="Z267" s="48">
        <v>85454420500.026611</v>
      </c>
      <c r="AA267" s="48">
        <v>78423059789.88031</v>
      </c>
      <c r="AB267" s="48">
        <v>87415851375.534653</v>
      </c>
      <c r="AC267" s="48">
        <v>77344092906.726517</v>
      </c>
      <c r="AD267" s="48">
        <v>59082638803.526573</v>
      </c>
      <c r="AE267" s="48">
        <v>67521602553.139999</v>
      </c>
      <c r="AF267" s="48">
        <v>88573697223.172089</v>
      </c>
      <c r="AG267" s="48">
        <v>95176640968.036697</v>
      </c>
      <c r="AH267" s="48">
        <v>99030856824.752563</v>
      </c>
      <c r="AI267" s="48">
        <v>115552349036.92915</v>
      </c>
      <c r="AJ267" s="48">
        <v>123943432441.24146</v>
      </c>
      <c r="AK267" s="48">
        <v>134545231416.54979</v>
      </c>
      <c r="AL267" s="48">
        <v>134309759157.81743</v>
      </c>
      <c r="AM267" s="48">
        <v>139752450152.0784</v>
      </c>
      <c r="AN267" s="48">
        <v>155460285076.23169</v>
      </c>
      <c r="AO267" s="48">
        <v>147607982694.8573</v>
      </c>
      <c r="AP267" s="48">
        <v>152586154513.88889</v>
      </c>
      <c r="AQ267" s="48">
        <v>137774361015.14029</v>
      </c>
      <c r="AR267" s="48">
        <v>136631966609.37885</v>
      </c>
      <c r="AS267" s="48">
        <v>136361854808.49593</v>
      </c>
      <c r="AT267" s="48">
        <v>121514658737.1649</v>
      </c>
      <c r="AU267" s="48">
        <v>115482368343.6584</v>
      </c>
      <c r="AV267" s="48">
        <v>175256916996.04742</v>
      </c>
      <c r="AW267" s="48">
        <v>228590027400.65329</v>
      </c>
      <c r="AX267" s="48">
        <v>257772710832.95331</v>
      </c>
      <c r="AY267" s="48">
        <v>271638484826.10944</v>
      </c>
      <c r="AZ267" s="48">
        <v>299415505152.29797</v>
      </c>
      <c r="BA267" s="48">
        <v>286769839732.72644</v>
      </c>
      <c r="BB267" s="48">
        <v>295936485832.63513</v>
      </c>
      <c r="BC267" s="48">
        <v>375349442837.23981</v>
      </c>
      <c r="BD267" s="48">
        <v>416418874936.30444</v>
      </c>
      <c r="BE267" s="48">
        <v>396332702639.49628</v>
      </c>
      <c r="BF267" s="48">
        <v>366829390478.9538</v>
      </c>
      <c r="BG267" s="48">
        <v>350904575292.31677</v>
      </c>
      <c r="BH267" s="48">
        <v>317620522794.82697</v>
      </c>
      <c r="BI267" s="48">
        <v>296357282715.10931</v>
      </c>
      <c r="BJ267" s="48">
        <v>349554116683.81793</v>
      </c>
      <c r="BK267" s="48">
        <v>368288939768.32227</v>
      </c>
      <c r="BL267" s="48">
        <v>351431649241.43854</v>
      </c>
      <c r="BM267" s="53">
        <f t="shared" si="12"/>
        <v>301923639269.5517</v>
      </c>
      <c r="BO267" s="53">
        <v>301923639269.5517</v>
      </c>
      <c r="BP267" s="62">
        <f t="shared" si="13"/>
        <v>301923.63926955167</v>
      </c>
      <c r="BQ267" s="48" t="str">
        <f>VLOOKUP(B267,Classif!C:E,3,0)</f>
        <v>UMC</v>
      </c>
      <c r="BR267" s="48" t="str">
        <f t="shared" si="14"/>
        <v>South Africa</v>
      </c>
    </row>
    <row r="268" spans="1:70" x14ac:dyDescent="0.25">
      <c r="A268" s="48" t="s">
        <v>91</v>
      </c>
      <c r="B268" s="48" t="s">
        <v>334</v>
      </c>
      <c r="C268" s="48" t="s">
        <v>737</v>
      </c>
      <c r="D268" s="48" t="s">
        <v>736</v>
      </c>
      <c r="E268" s="48">
        <v>713000000</v>
      </c>
      <c r="F268" s="48">
        <v>696285714.28571427</v>
      </c>
      <c r="G268" s="48">
        <v>693142857.14285719</v>
      </c>
      <c r="H268" s="48">
        <v>718714285.71428573</v>
      </c>
      <c r="I268" s="48">
        <v>839428571.42857146</v>
      </c>
      <c r="J268" s="48">
        <v>1082857142.8571429</v>
      </c>
      <c r="K268" s="48">
        <v>1264285714.2857144</v>
      </c>
      <c r="L268" s="48">
        <v>1368000000</v>
      </c>
      <c r="M268" s="48">
        <v>1605857142.8571429</v>
      </c>
      <c r="N268" s="48">
        <v>1965714285.7142859</v>
      </c>
      <c r="O268" s="48">
        <v>1825285714.2857144</v>
      </c>
      <c r="P268" s="48">
        <v>1687000000</v>
      </c>
      <c r="Q268" s="48">
        <v>1910714285.7142859</v>
      </c>
      <c r="R268" s="48">
        <v>2268714285.7142859</v>
      </c>
      <c r="S268" s="48">
        <v>3121833333.3333335</v>
      </c>
      <c r="T268" s="48">
        <v>2618666666.666667</v>
      </c>
      <c r="U268" s="48">
        <v>2746714285.7142859</v>
      </c>
      <c r="V268" s="48">
        <v>2483000000</v>
      </c>
      <c r="W268" s="48">
        <v>2813375000</v>
      </c>
      <c r="X268" s="48">
        <v>3325500000</v>
      </c>
      <c r="Y268" s="48">
        <v>3829500000</v>
      </c>
      <c r="Z268" s="48">
        <v>3872666666.666667</v>
      </c>
      <c r="AA268" s="48">
        <v>3994777777.7777777</v>
      </c>
      <c r="AB268" s="48">
        <v>3216307692.3076921</v>
      </c>
      <c r="AC268" s="48">
        <v>2739444444.4444447</v>
      </c>
      <c r="AD268" s="48">
        <v>2281258064.516129</v>
      </c>
      <c r="AE268" s="48">
        <v>1661948717.9487181</v>
      </c>
      <c r="AF268" s="48">
        <v>2269894736.8421054</v>
      </c>
      <c r="AG268" s="48">
        <v>3713614457.8313251</v>
      </c>
      <c r="AH268" s="48">
        <v>3998637681.1594205</v>
      </c>
      <c r="AI268" s="48">
        <v>3285217391.3043475</v>
      </c>
      <c r="AJ268" s="48">
        <v>3378882352.9411764</v>
      </c>
      <c r="AK268" s="48">
        <v>3181921787.7094975</v>
      </c>
      <c r="AL268" s="48">
        <v>3273237853.3568907</v>
      </c>
      <c r="AM268" s="48">
        <v>3656647744.2485809</v>
      </c>
      <c r="AN268" s="48">
        <v>3807067121.8608956</v>
      </c>
      <c r="AO268" s="48">
        <v>3597220962.0001655</v>
      </c>
      <c r="AP268" s="48">
        <v>4303281932.2936478</v>
      </c>
      <c r="AQ268" s="48">
        <v>3537683046.0233068</v>
      </c>
      <c r="AR268" s="48">
        <v>3404311976.5494137</v>
      </c>
      <c r="AS268" s="48">
        <v>3600683039.7325449</v>
      </c>
      <c r="AT268" s="48">
        <v>4094480988.1193056</v>
      </c>
      <c r="AU268" s="48">
        <v>4193845678.1703267</v>
      </c>
      <c r="AV268" s="48">
        <v>4901839731.2657137</v>
      </c>
      <c r="AW268" s="48">
        <v>6221077674.7787142</v>
      </c>
      <c r="AX268" s="48">
        <v>8331870169.1497707</v>
      </c>
      <c r="AY268" s="48">
        <v>12756858899.281174</v>
      </c>
      <c r="AZ268" s="48">
        <v>14056957976.264833</v>
      </c>
      <c r="BA268" s="48">
        <v>17910858637.904797</v>
      </c>
      <c r="BB268" s="48">
        <v>15328342303.957512</v>
      </c>
      <c r="BC268" s="48">
        <v>20265559483.854828</v>
      </c>
      <c r="BD268" s="48">
        <v>23459515275.577595</v>
      </c>
      <c r="BE268" s="48">
        <v>25503060420.026028</v>
      </c>
      <c r="BF268" s="48">
        <v>28037239462.714218</v>
      </c>
      <c r="BG268" s="48">
        <v>27141023558.082859</v>
      </c>
      <c r="BH268" s="48">
        <v>21251216798.776245</v>
      </c>
      <c r="BI268" s="48">
        <v>20958412538.309345</v>
      </c>
      <c r="BJ268" s="48">
        <v>25873601260.835304</v>
      </c>
      <c r="BK268" s="48">
        <v>26311637646.653854</v>
      </c>
      <c r="BL268" s="48">
        <v>23308688906.12878</v>
      </c>
      <c r="BM268" s="53">
        <f t="shared" si="12"/>
        <v>19320053859.279003</v>
      </c>
      <c r="BO268" s="53">
        <v>19320053859.279003</v>
      </c>
      <c r="BP268" s="62">
        <f t="shared" si="13"/>
        <v>19320.053859279004</v>
      </c>
      <c r="BQ268" s="48" t="str">
        <f>VLOOKUP(B268,Classif!C:E,3,0)</f>
        <v>LMC</v>
      </c>
      <c r="BR268" s="48" t="str">
        <f t="shared" si="14"/>
        <v>Zambia</v>
      </c>
    </row>
    <row r="269" spans="1:70" x14ac:dyDescent="0.25">
      <c r="A269" s="48" t="s">
        <v>92</v>
      </c>
      <c r="B269" s="48" t="s">
        <v>333</v>
      </c>
      <c r="C269" s="48" t="s">
        <v>737</v>
      </c>
      <c r="D269" s="48" t="s">
        <v>736</v>
      </c>
      <c r="E269" s="48">
        <v>1052990399.9999999</v>
      </c>
      <c r="F269" s="48">
        <v>1096646600</v>
      </c>
      <c r="G269" s="48">
        <v>1117601600</v>
      </c>
      <c r="H269" s="48">
        <v>1159511700</v>
      </c>
      <c r="I269" s="48">
        <v>1217138000</v>
      </c>
      <c r="J269" s="48">
        <v>1311435800</v>
      </c>
      <c r="K269" s="48">
        <v>1281749500</v>
      </c>
      <c r="L269" s="48">
        <v>1397002000</v>
      </c>
      <c r="M269" s="48">
        <v>1479599900</v>
      </c>
      <c r="N269" s="48">
        <v>1747998800</v>
      </c>
      <c r="O269" s="48">
        <v>1884206300</v>
      </c>
      <c r="P269" s="48">
        <v>2178716300</v>
      </c>
      <c r="Q269" s="48">
        <v>2677729400</v>
      </c>
      <c r="R269" s="48">
        <v>3309353600</v>
      </c>
      <c r="S269" s="48">
        <v>3982161400</v>
      </c>
      <c r="T269" s="48">
        <v>4371300700</v>
      </c>
      <c r="U269" s="48">
        <v>4318372000</v>
      </c>
      <c r="V269" s="48">
        <v>4364382100</v>
      </c>
      <c r="W269" s="48">
        <v>4351600500</v>
      </c>
      <c r="X269" s="48">
        <v>5177459400</v>
      </c>
      <c r="Y269" s="48">
        <v>6678868200</v>
      </c>
      <c r="Z269" s="48">
        <v>8011373800</v>
      </c>
      <c r="AA269" s="48">
        <v>8539700699.999999</v>
      </c>
      <c r="AB269" s="48">
        <v>7764067000</v>
      </c>
      <c r="AC269" s="48">
        <v>6352125900</v>
      </c>
      <c r="AD269" s="48">
        <v>5637259300</v>
      </c>
      <c r="AE269" s="48">
        <v>6217523700</v>
      </c>
      <c r="AF269" s="48">
        <v>6741215100</v>
      </c>
      <c r="AG269" s="48">
        <v>7814784100</v>
      </c>
      <c r="AH269" s="48">
        <v>8286322700.000001</v>
      </c>
      <c r="AI269" s="48">
        <v>8783816700</v>
      </c>
      <c r="AJ269" s="48">
        <v>8641481700</v>
      </c>
      <c r="AK269" s="48">
        <v>6751472200</v>
      </c>
      <c r="AL269" s="48">
        <v>6563813300</v>
      </c>
      <c r="AM269" s="48">
        <v>6890675000</v>
      </c>
      <c r="AN269" s="48">
        <v>7111270700</v>
      </c>
      <c r="AO269" s="48">
        <v>8553146600</v>
      </c>
      <c r="AP269" s="48">
        <v>8529571599.999999</v>
      </c>
      <c r="AQ269" s="48">
        <v>6401968200</v>
      </c>
      <c r="AR269" s="48">
        <v>6858013100</v>
      </c>
      <c r="AS269" s="48">
        <v>6689957600</v>
      </c>
      <c r="AT269" s="48">
        <v>6777384700</v>
      </c>
      <c r="AU269" s="48">
        <v>6342116400</v>
      </c>
      <c r="AV269" s="48">
        <v>5727591800</v>
      </c>
      <c r="AW269" s="48">
        <v>5805598400</v>
      </c>
      <c r="AX269" s="48">
        <v>5755215200</v>
      </c>
      <c r="AY269" s="48">
        <v>5443896500</v>
      </c>
      <c r="AZ269" s="48">
        <v>5291950100</v>
      </c>
      <c r="BA269" s="48">
        <v>4415702800</v>
      </c>
      <c r="BB269" s="48">
        <v>9665793300</v>
      </c>
      <c r="BC269" s="48">
        <v>12041655200</v>
      </c>
      <c r="BD269" s="48">
        <v>14101920300</v>
      </c>
      <c r="BE269" s="48">
        <v>17114849900.000002</v>
      </c>
      <c r="BF269" s="48">
        <v>19091020000</v>
      </c>
      <c r="BG269" s="48">
        <v>19495519600</v>
      </c>
      <c r="BH269" s="48">
        <v>19963120600</v>
      </c>
      <c r="BI269" s="48">
        <v>20548678100</v>
      </c>
      <c r="BJ269" s="48">
        <v>19015327919.108746</v>
      </c>
      <c r="BK269" s="48">
        <v>19523622341.613316</v>
      </c>
      <c r="BL269" s="48">
        <v>16932434838.692844</v>
      </c>
      <c r="BM269" s="53">
        <f t="shared" si="12"/>
        <v>16768513442.641468</v>
      </c>
      <c r="BO269" s="53">
        <v>16768513442.641468</v>
      </c>
      <c r="BP269" s="62">
        <f t="shared" si="13"/>
        <v>16768.51344264147</v>
      </c>
      <c r="BQ269" s="48" t="str">
        <f>VLOOKUP(B269,Classif!C:E,3,0)</f>
        <v>LMC</v>
      </c>
      <c r="BR269" s="48" t="str">
        <f t="shared" si="14"/>
        <v>Zimbabwe</v>
      </c>
    </row>
  </sheetData>
  <autoFilter ref="A3:BQ269" xr:uid="{FB5EC95C-68B1-4147-8E7B-F5F0ED048EB4}"/>
  <pageMargins left="0.7" right="0.7" top="0.75" bottom="0.75" header="0.3" footer="0.3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94103-0545-4FD3-81B6-736216A7BB64}">
  <sheetPr>
    <tabColor theme="8" tint="0.59999389629810485"/>
  </sheetPr>
  <dimension ref="A1:BZ269"/>
  <sheetViews>
    <sheetView topLeftCell="BC4" workbookViewId="0">
      <selection activeCell="BY4" sqref="BY4"/>
    </sheetView>
  </sheetViews>
  <sheetFormatPr defaultColWidth="17.1640625" defaultRowHeight="15" x14ac:dyDescent="0.25"/>
  <cols>
    <col min="1" max="1" width="56.5" style="48" bestFit="1" customWidth="1"/>
    <col min="2" max="2" width="33" style="48" bestFit="1" customWidth="1"/>
    <col min="3" max="3" width="31" style="48" bestFit="1" customWidth="1"/>
    <col min="4" max="4" width="19" style="48" bestFit="1" customWidth="1"/>
    <col min="5" max="53" width="14.1640625" style="48" hidden="1" customWidth="1"/>
    <col min="54" max="65" width="14.1640625" style="48" bestFit="1" customWidth="1"/>
    <col min="66" max="256" width="11.1640625" style="48" customWidth="1"/>
    <col min="257" max="257" width="56.5" style="48" bestFit="1" customWidth="1"/>
    <col min="258" max="258" width="33" style="48" bestFit="1" customWidth="1"/>
    <col min="259" max="259" width="31" style="48" bestFit="1" customWidth="1"/>
    <col min="260" max="260" width="18.6640625" style="48" bestFit="1" customWidth="1"/>
    <col min="261" max="321" width="14.6640625" style="48" bestFit="1" customWidth="1"/>
    <col min="322" max="512" width="11.1640625" style="48" customWidth="1"/>
    <col min="513" max="513" width="56.5" style="48" bestFit="1" customWidth="1"/>
    <col min="514" max="514" width="33" style="48" bestFit="1" customWidth="1"/>
    <col min="515" max="515" width="31" style="48" bestFit="1" customWidth="1"/>
    <col min="516" max="516" width="18.6640625" style="48" bestFit="1" customWidth="1"/>
    <col min="517" max="577" width="14.6640625" style="48" bestFit="1" customWidth="1"/>
    <col min="578" max="768" width="11.1640625" style="48" customWidth="1"/>
    <col min="769" max="769" width="56.5" style="48" bestFit="1" customWidth="1"/>
    <col min="770" max="770" width="33" style="48" bestFit="1" customWidth="1"/>
    <col min="771" max="771" width="31" style="48" bestFit="1" customWidth="1"/>
    <col min="772" max="772" width="18.6640625" style="48" bestFit="1" customWidth="1"/>
    <col min="773" max="833" width="14.6640625" style="48" bestFit="1" customWidth="1"/>
    <col min="834" max="1024" width="11.1640625" style="48" customWidth="1"/>
    <col min="1025" max="1025" width="56.5" style="48" bestFit="1" customWidth="1"/>
    <col min="1026" max="1026" width="33" style="48" bestFit="1" customWidth="1"/>
    <col min="1027" max="1027" width="31" style="48" bestFit="1" customWidth="1"/>
    <col min="1028" max="1028" width="18.6640625" style="48" bestFit="1" customWidth="1"/>
    <col min="1029" max="1089" width="14.6640625" style="48" bestFit="1" customWidth="1"/>
    <col min="1090" max="1280" width="11.1640625" style="48" customWidth="1"/>
    <col min="1281" max="1281" width="56.5" style="48" bestFit="1" customWidth="1"/>
    <col min="1282" max="1282" width="33" style="48" bestFit="1" customWidth="1"/>
    <col min="1283" max="1283" width="31" style="48" bestFit="1" customWidth="1"/>
    <col min="1284" max="1284" width="18.6640625" style="48" bestFit="1" customWidth="1"/>
    <col min="1285" max="1345" width="14.6640625" style="48" bestFit="1" customWidth="1"/>
    <col min="1346" max="1536" width="11.1640625" style="48" customWidth="1"/>
    <col min="1537" max="1537" width="56.5" style="48" bestFit="1" customWidth="1"/>
    <col min="1538" max="1538" width="33" style="48" bestFit="1" customWidth="1"/>
    <col min="1539" max="1539" width="31" style="48" bestFit="1" customWidth="1"/>
    <col min="1540" max="1540" width="18.6640625" style="48" bestFit="1" customWidth="1"/>
    <col min="1541" max="1601" width="14.6640625" style="48" bestFit="1" customWidth="1"/>
    <col min="1602" max="1792" width="11.1640625" style="48" customWidth="1"/>
    <col min="1793" max="1793" width="56.5" style="48" bestFit="1" customWidth="1"/>
    <col min="1794" max="1794" width="33" style="48" bestFit="1" customWidth="1"/>
    <col min="1795" max="1795" width="31" style="48" bestFit="1" customWidth="1"/>
    <col min="1796" max="1796" width="18.6640625" style="48" bestFit="1" customWidth="1"/>
    <col min="1797" max="1857" width="14.6640625" style="48" bestFit="1" customWidth="1"/>
    <col min="1858" max="2048" width="11.1640625" style="48" customWidth="1"/>
    <col min="2049" max="2049" width="56.5" style="48" bestFit="1" customWidth="1"/>
    <col min="2050" max="2050" width="33" style="48" bestFit="1" customWidth="1"/>
    <col min="2051" max="2051" width="31" style="48" bestFit="1" customWidth="1"/>
    <col min="2052" max="2052" width="18.6640625" style="48" bestFit="1" customWidth="1"/>
    <col min="2053" max="2113" width="14.6640625" style="48" bestFit="1" customWidth="1"/>
    <col min="2114" max="2304" width="11.1640625" style="48" customWidth="1"/>
    <col min="2305" max="2305" width="56.5" style="48" bestFit="1" customWidth="1"/>
    <col min="2306" max="2306" width="33" style="48" bestFit="1" customWidth="1"/>
    <col min="2307" max="2307" width="31" style="48" bestFit="1" customWidth="1"/>
    <col min="2308" max="2308" width="18.6640625" style="48" bestFit="1" customWidth="1"/>
    <col min="2309" max="2369" width="14.6640625" style="48" bestFit="1" customWidth="1"/>
    <col min="2370" max="2560" width="11.1640625" style="48" customWidth="1"/>
    <col min="2561" max="2561" width="56.5" style="48" bestFit="1" customWidth="1"/>
    <col min="2562" max="2562" width="33" style="48" bestFit="1" customWidth="1"/>
    <col min="2563" max="2563" width="31" style="48" bestFit="1" customWidth="1"/>
    <col min="2564" max="2564" width="18.6640625" style="48" bestFit="1" customWidth="1"/>
    <col min="2565" max="2625" width="14.6640625" style="48" bestFit="1" customWidth="1"/>
    <col min="2626" max="2816" width="11.1640625" style="48" customWidth="1"/>
    <col min="2817" max="2817" width="56.5" style="48" bestFit="1" customWidth="1"/>
    <col min="2818" max="2818" width="33" style="48" bestFit="1" customWidth="1"/>
    <col min="2819" max="2819" width="31" style="48" bestFit="1" customWidth="1"/>
    <col min="2820" max="2820" width="18.6640625" style="48" bestFit="1" customWidth="1"/>
    <col min="2821" max="2881" width="14.6640625" style="48" bestFit="1" customWidth="1"/>
    <col min="2882" max="3072" width="11.1640625" style="48" customWidth="1"/>
    <col min="3073" max="3073" width="56.5" style="48" bestFit="1" customWidth="1"/>
    <col min="3074" max="3074" width="33" style="48" bestFit="1" customWidth="1"/>
    <col min="3075" max="3075" width="31" style="48" bestFit="1" customWidth="1"/>
    <col min="3076" max="3076" width="18.6640625" style="48" bestFit="1" customWidth="1"/>
    <col min="3077" max="3137" width="14.6640625" style="48" bestFit="1" customWidth="1"/>
    <col min="3138" max="3328" width="11.1640625" style="48" customWidth="1"/>
    <col min="3329" max="3329" width="56.5" style="48" bestFit="1" customWidth="1"/>
    <col min="3330" max="3330" width="33" style="48" bestFit="1" customWidth="1"/>
    <col min="3331" max="3331" width="31" style="48" bestFit="1" customWidth="1"/>
    <col min="3332" max="3332" width="18.6640625" style="48" bestFit="1" customWidth="1"/>
    <col min="3333" max="3393" width="14.6640625" style="48" bestFit="1" customWidth="1"/>
    <col min="3394" max="3584" width="11.1640625" style="48" customWidth="1"/>
    <col min="3585" max="3585" width="56.5" style="48" bestFit="1" customWidth="1"/>
    <col min="3586" max="3586" width="33" style="48" bestFit="1" customWidth="1"/>
    <col min="3587" max="3587" width="31" style="48" bestFit="1" customWidth="1"/>
    <col min="3588" max="3588" width="18.6640625" style="48" bestFit="1" customWidth="1"/>
    <col min="3589" max="3649" width="14.6640625" style="48" bestFit="1" customWidth="1"/>
    <col min="3650" max="3840" width="11.1640625" style="48" customWidth="1"/>
    <col min="3841" max="3841" width="56.5" style="48" bestFit="1" customWidth="1"/>
    <col min="3842" max="3842" width="33" style="48" bestFit="1" customWidth="1"/>
    <col min="3843" max="3843" width="31" style="48" bestFit="1" customWidth="1"/>
    <col min="3844" max="3844" width="18.6640625" style="48" bestFit="1" customWidth="1"/>
    <col min="3845" max="3905" width="14.6640625" style="48" bestFit="1" customWidth="1"/>
    <col min="3906" max="4096" width="11.1640625" style="48" customWidth="1"/>
    <col min="4097" max="4097" width="56.5" style="48" bestFit="1" customWidth="1"/>
    <col min="4098" max="4098" width="33" style="48" bestFit="1" customWidth="1"/>
    <col min="4099" max="4099" width="31" style="48" bestFit="1" customWidth="1"/>
    <col min="4100" max="4100" width="18.6640625" style="48" bestFit="1" customWidth="1"/>
    <col min="4101" max="4161" width="14.6640625" style="48" bestFit="1" customWidth="1"/>
    <col min="4162" max="4352" width="11.1640625" style="48" customWidth="1"/>
    <col min="4353" max="4353" width="56.5" style="48" bestFit="1" customWidth="1"/>
    <col min="4354" max="4354" width="33" style="48" bestFit="1" customWidth="1"/>
    <col min="4355" max="4355" width="31" style="48" bestFit="1" customWidth="1"/>
    <col min="4356" max="4356" width="18.6640625" style="48" bestFit="1" customWidth="1"/>
    <col min="4357" max="4417" width="14.6640625" style="48" bestFit="1" customWidth="1"/>
    <col min="4418" max="4608" width="11.1640625" style="48" customWidth="1"/>
    <col min="4609" max="4609" width="56.5" style="48" bestFit="1" customWidth="1"/>
    <col min="4610" max="4610" width="33" style="48" bestFit="1" customWidth="1"/>
    <col min="4611" max="4611" width="31" style="48" bestFit="1" customWidth="1"/>
    <col min="4612" max="4612" width="18.6640625" style="48" bestFit="1" customWidth="1"/>
    <col min="4613" max="4673" width="14.6640625" style="48" bestFit="1" customWidth="1"/>
    <col min="4674" max="4864" width="11.1640625" style="48" customWidth="1"/>
    <col min="4865" max="4865" width="56.5" style="48" bestFit="1" customWidth="1"/>
    <col min="4866" max="4866" width="33" style="48" bestFit="1" customWidth="1"/>
    <col min="4867" max="4867" width="31" style="48" bestFit="1" customWidth="1"/>
    <col min="4868" max="4868" width="18.6640625" style="48" bestFit="1" customWidth="1"/>
    <col min="4869" max="4929" width="14.6640625" style="48" bestFit="1" customWidth="1"/>
    <col min="4930" max="5120" width="11.1640625" style="48" customWidth="1"/>
    <col min="5121" max="5121" width="56.5" style="48" bestFit="1" customWidth="1"/>
    <col min="5122" max="5122" width="33" style="48" bestFit="1" customWidth="1"/>
    <col min="5123" max="5123" width="31" style="48" bestFit="1" customWidth="1"/>
    <col min="5124" max="5124" width="18.6640625" style="48" bestFit="1" customWidth="1"/>
    <col min="5125" max="5185" width="14.6640625" style="48" bestFit="1" customWidth="1"/>
    <col min="5186" max="5376" width="11.1640625" style="48" customWidth="1"/>
    <col min="5377" max="5377" width="56.5" style="48" bestFit="1" customWidth="1"/>
    <col min="5378" max="5378" width="33" style="48" bestFit="1" customWidth="1"/>
    <col min="5379" max="5379" width="31" style="48" bestFit="1" customWidth="1"/>
    <col min="5380" max="5380" width="18.6640625" style="48" bestFit="1" customWidth="1"/>
    <col min="5381" max="5441" width="14.6640625" style="48" bestFit="1" customWidth="1"/>
    <col min="5442" max="5632" width="11.1640625" style="48" customWidth="1"/>
    <col min="5633" max="5633" width="56.5" style="48" bestFit="1" customWidth="1"/>
    <col min="5634" max="5634" width="33" style="48" bestFit="1" customWidth="1"/>
    <col min="5635" max="5635" width="31" style="48" bestFit="1" customWidth="1"/>
    <col min="5636" max="5636" width="18.6640625" style="48" bestFit="1" customWidth="1"/>
    <col min="5637" max="5697" width="14.6640625" style="48" bestFit="1" customWidth="1"/>
    <col min="5698" max="5888" width="11.1640625" style="48" customWidth="1"/>
    <col min="5889" max="5889" width="56.5" style="48" bestFit="1" customWidth="1"/>
    <col min="5890" max="5890" width="33" style="48" bestFit="1" customWidth="1"/>
    <col min="5891" max="5891" width="31" style="48" bestFit="1" customWidth="1"/>
    <col min="5892" max="5892" width="18.6640625" style="48" bestFit="1" customWidth="1"/>
    <col min="5893" max="5953" width="14.6640625" style="48" bestFit="1" customWidth="1"/>
    <col min="5954" max="6144" width="11.1640625" style="48" customWidth="1"/>
    <col min="6145" max="6145" width="56.5" style="48" bestFit="1" customWidth="1"/>
    <col min="6146" max="6146" width="33" style="48" bestFit="1" customWidth="1"/>
    <col min="6147" max="6147" width="31" style="48" bestFit="1" customWidth="1"/>
    <col min="6148" max="6148" width="18.6640625" style="48" bestFit="1" customWidth="1"/>
    <col min="6149" max="6209" width="14.6640625" style="48" bestFit="1" customWidth="1"/>
    <col min="6210" max="6400" width="11.1640625" style="48" customWidth="1"/>
    <col min="6401" max="6401" width="56.5" style="48" bestFit="1" customWidth="1"/>
    <col min="6402" max="6402" width="33" style="48" bestFit="1" customWidth="1"/>
    <col min="6403" max="6403" width="31" style="48" bestFit="1" customWidth="1"/>
    <col min="6404" max="6404" width="18.6640625" style="48" bestFit="1" customWidth="1"/>
    <col min="6405" max="6465" width="14.6640625" style="48" bestFit="1" customWidth="1"/>
    <col min="6466" max="6656" width="11.1640625" style="48" customWidth="1"/>
    <col min="6657" max="6657" width="56.5" style="48" bestFit="1" customWidth="1"/>
    <col min="6658" max="6658" width="33" style="48" bestFit="1" customWidth="1"/>
    <col min="6659" max="6659" width="31" style="48" bestFit="1" customWidth="1"/>
    <col min="6660" max="6660" width="18.6640625" style="48" bestFit="1" customWidth="1"/>
    <col min="6661" max="6721" width="14.6640625" style="48" bestFit="1" customWidth="1"/>
    <col min="6722" max="6912" width="11.1640625" style="48" customWidth="1"/>
    <col min="6913" max="6913" width="56.5" style="48" bestFit="1" customWidth="1"/>
    <col min="6914" max="6914" width="33" style="48" bestFit="1" customWidth="1"/>
    <col min="6915" max="6915" width="31" style="48" bestFit="1" customWidth="1"/>
    <col min="6916" max="6916" width="18.6640625" style="48" bestFit="1" customWidth="1"/>
    <col min="6917" max="6977" width="14.6640625" style="48" bestFit="1" customWidth="1"/>
    <col min="6978" max="7168" width="11.1640625" style="48" customWidth="1"/>
    <col min="7169" max="7169" width="56.5" style="48" bestFit="1" customWidth="1"/>
    <col min="7170" max="7170" width="33" style="48" bestFit="1" customWidth="1"/>
    <col min="7171" max="7171" width="31" style="48" bestFit="1" customWidth="1"/>
    <col min="7172" max="7172" width="18.6640625" style="48" bestFit="1" customWidth="1"/>
    <col min="7173" max="7233" width="14.6640625" style="48" bestFit="1" customWidth="1"/>
    <col min="7234" max="7424" width="11.1640625" style="48" customWidth="1"/>
    <col min="7425" max="7425" width="56.5" style="48" bestFit="1" customWidth="1"/>
    <col min="7426" max="7426" width="33" style="48" bestFit="1" customWidth="1"/>
    <col min="7427" max="7427" width="31" style="48" bestFit="1" customWidth="1"/>
    <col min="7428" max="7428" width="18.6640625" style="48" bestFit="1" customWidth="1"/>
    <col min="7429" max="7489" width="14.6640625" style="48" bestFit="1" customWidth="1"/>
    <col min="7490" max="7680" width="11.1640625" style="48" customWidth="1"/>
    <col min="7681" max="7681" width="56.5" style="48" bestFit="1" customWidth="1"/>
    <col min="7682" max="7682" width="33" style="48" bestFit="1" customWidth="1"/>
    <col min="7683" max="7683" width="31" style="48" bestFit="1" customWidth="1"/>
    <col min="7684" max="7684" width="18.6640625" style="48" bestFit="1" customWidth="1"/>
    <col min="7685" max="7745" width="14.6640625" style="48" bestFit="1" customWidth="1"/>
    <col min="7746" max="7936" width="11.1640625" style="48" customWidth="1"/>
    <col min="7937" max="7937" width="56.5" style="48" bestFit="1" customWidth="1"/>
    <col min="7938" max="7938" width="33" style="48" bestFit="1" customWidth="1"/>
    <col min="7939" max="7939" width="31" style="48" bestFit="1" customWidth="1"/>
    <col min="7940" max="7940" width="18.6640625" style="48" bestFit="1" customWidth="1"/>
    <col min="7941" max="8001" width="14.6640625" style="48" bestFit="1" customWidth="1"/>
    <col min="8002" max="8192" width="11.1640625" style="48" customWidth="1"/>
    <col min="8193" max="8193" width="56.5" style="48" bestFit="1" customWidth="1"/>
    <col min="8194" max="8194" width="33" style="48" bestFit="1" customWidth="1"/>
    <col min="8195" max="8195" width="31" style="48" bestFit="1" customWidth="1"/>
    <col min="8196" max="8196" width="18.6640625" style="48" bestFit="1" customWidth="1"/>
    <col min="8197" max="8257" width="14.6640625" style="48" bestFit="1" customWidth="1"/>
    <col min="8258" max="8448" width="11.1640625" style="48" customWidth="1"/>
    <col min="8449" max="8449" width="56.5" style="48" bestFit="1" customWidth="1"/>
    <col min="8450" max="8450" width="33" style="48" bestFit="1" customWidth="1"/>
    <col min="8451" max="8451" width="31" style="48" bestFit="1" customWidth="1"/>
    <col min="8452" max="8452" width="18.6640625" style="48" bestFit="1" customWidth="1"/>
    <col min="8453" max="8513" width="14.6640625" style="48" bestFit="1" customWidth="1"/>
    <col min="8514" max="8704" width="11.1640625" style="48" customWidth="1"/>
    <col min="8705" max="8705" width="56.5" style="48" bestFit="1" customWidth="1"/>
    <col min="8706" max="8706" width="33" style="48" bestFit="1" customWidth="1"/>
    <col min="8707" max="8707" width="31" style="48" bestFit="1" customWidth="1"/>
    <col min="8708" max="8708" width="18.6640625" style="48" bestFit="1" customWidth="1"/>
    <col min="8709" max="8769" width="14.6640625" style="48" bestFit="1" customWidth="1"/>
    <col min="8770" max="8960" width="11.1640625" style="48" customWidth="1"/>
    <col min="8961" max="8961" width="56.5" style="48" bestFit="1" customWidth="1"/>
    <col min="8962" max="8962" width="33" style="48" bestFit="1" customWidth="1"/>
    <col min="8963" max="8963" width="31" style="48" bestFit="1" customWidth="1"/>
    <col min="8964" max="8964" width="18.6640625" style="48" bestFit="1" customWidth="1"/>
    <col min="8965" max="9025" width="14.6640625" style="48" bestFit="1" customWidth="1"/>
    <col min="9026" max="9216" width="11.1640625" style="48" customWidth="1"/>
    <col min="9217" max="9217" width="56.5" style="48" bestFit="1" customWidth="1"/>
    <col min="9218" max="9218" width="33" style="48" bestFit="1" customWidth="1"/>
    <col min="9219" max="9219" width="31" style="48" bestFit="1" customWidth="1"/>
    <col min="9220" max="9220" width="18.6640625" style="48" bestFit="1" customWidth="1"/>
    <col min="9221" max="9281" width="14.6640625" style="48" bestFit="1" customWidth="1"/>
    <col min="9282" max="9472" width="11.1640625" style="48" customWidth="1"/>
    <col min="9473" max="9473" width="56.5" style="48" bestFit="1" customWidth="1"/>
    <col min="9474" max="9474" width="33" style="48" bestFit="1" customWidth="1"/>
    <col min="9475" max="9475" width="31" style="48" bestFit="1" customWidth="1"/>
    <col min="9476" max="9476" width="18.6640625" style="48" bestFit="1" customWidth="1"/>
    <col min="9477" max="9537" width="14.6640625" style="48" bestFit="1" customWidth="1"/>
    <col min="9538" max="9728" width="11.1640625" style="48" customWidth="1"/>
    <col min="9729" max="9729" width="56.5" style="48" bestFit="1" customWidth="1"/>
    <col min="9730" max="9730" width="33" style="48" bestFit="1" customWidth="1"/>
    <col min="9731" max="9731" width="31" style="48" bestFit="1" customWidth="1"/>
    <col min="9732" max="9732" width="18.6640625" style="48" bestFit="1" customWidth="1"/>
    <col min="9733" max="9793" width="14.6640625" style="48" bestFit="1" customWidth="1"/>
    <col min="9794" max="9984" width="11.1640625" style="48" customWidth="1"/>
    <col min="9985" max="9985" width="56.5" style="48" bestFit="1" customWidth="1"/>
    <col min="9986" max="9986" width="33" style="48" bestFit="1" customWidth="1"/>
    <col min="9987" max="9987" width="31" style="48" bestFit="1" customWidth="1"/>
    <col min="9988" max="9988" width="18.6640625" style="48" bestFit="1" customWidth="1"/>
    <col min="9989" max="10049" width="14.6640625" style="48" bestFit="1" customWidth="1"/>
    <col min="10050" max="10240" width="11.1640625" style="48" customWidth="1"/>
    <col min="10241" max="10241" width="56.5" style="48" bestFit="1" customWidth="1"/>
    <col min="10242" max="10242" width="33" style="48" bestFit="1" customWidth="1"/>
    <col min="10243" max="10243" width="31" style="48" bestFit="1" customWidth="1"/>
    <col min="10244" max="10244" width="18.6640625" style="48" bestFit="1" customWidth="1"/>
    <col min="10245" max="10305" width="14.6640625" style="48" bestFit="1" customWidth="1"/>
    <col min="10306" max="10496" width="11.1640625" style="48" customWidth="1"/>
    <col min="10497" max="10497" width="56.5" style="48" bestFit="1" customWidth="1"/>
    <col min="10498" max="10498" width="33" style="48" bestFit="1" customWidth="1"/>
    <col min="10499" max="10499" width="31" style="48" bestFit="1" customWidth="1"/>
    <col min="10500" max="10500" width="18.6640625" style="48" bestFit="1" customWidth="1"/>
    <col min="10501" max="10561" width="14.6640625" style="48" bestFit="1" customWidth="1"/>
    <col min="10562" max="10752" width="11.1640625" style="48" customWidth="1"/>
    <col min="10753" max="10753" width="56.5" style="48" bestFit="1" customWidth="1"/>
    <col min="10754" max="10754" width="33" style="48" bestFit="1" customWidth="1"/>
    <col min="10755" max="10755" width="31" style="48" bestFit="1" customWidth="1"/>
    <col min="10756" max="10756" width="18.6640625" style="48" bestFit="1" customWidth="1"/>
    <col min="10757" max="10817" width="14.6640625" style="48" bestFit="1" customWidth="1"/>
    <col min="10818" max="11008" width="11.1640625" style="48" customWidth="1"/>
    <col min="11009" max="11009" width="56.5" style="48" bestFit="1" customWidth="1"/>
    <col min="11010" max="11010" width="33" style="48" bestFit="1" customWidth="1"/>
    <col min="11011" max="11011" width="31" style="48" bestFit="1" customWidth="1"/>
    <col min="11012" max="11012" width="18.6640625" style="48" bestFit="1" customWidth="1"/>
    <col min="11013" max="11073" width="14.6640625" style="48" bestFit="1" customWidth="1"/>
    <col min="11074" max="11264" width="11.1640625" style="48" customWidth="1"/>
    <col min="11265" max="11265" width="56.5" style="48" bestFit="1" customWidth="1"/>
    <col min="11266" max="11266" width="33" style="48" bestFit="1" customWidth="1"/>
    <col min="11267" max="11267" width="31" style="48" bestFit="1" customWidth="1"/>
    <col min="11268" max="11268" width="18.6640625" style="48" bestFit="1" customWidth="1"/>
    <col min="11269" max="11329" width="14.6640625" style="48" bestFit="1" customWidth="1"/>
    <col min="11330" max="11520" width="11.1640625" style="48" customWidth="1"/>
    <col min="11521" max="11521" width="56.5" style="48" bestFit="1" customWidth="1"/>
    <col min="11522" max="11522" width="33" style="48" bestFit="1" customWidth="1"/>
    <col min="11523" max="11523" width="31" style="48" bestFit="1" customWidth="1"/>
    <col min="11524" max="11524" width="18.6640625" style="48" bestFit="1" customWidth="1"/>
    <col min="11525" max="11585" width="14.6640625" style="48" bestFit="1" customWidth="1"/>
    <col min="11586" max="11776" width="11.1640625" style="48" customWidth="1"/>
    <col min="11777" max="11777" width="56.5" style="48" bestFit="1" customWidth="1"/>
    <col min="11778" max="11778" width="33" style="48" bestFit="1" customWidth="1"/>
    <col min="11779" max="11779" width="31" style="48" bestFit="1" customWidth="1"/>
    <col min="11780" max="11780" width="18.6640625" style="48" bestFit="1" customWidth="1"/>
    <col min="11781" max="11841" width="14.6640625" style="48" bestFit="1" customWidth="1"/>
    <col min="11842" max="12032" width="11.1640625" style="48" customWidth="1"/>
    <col min="12033" max="12033" width="56.5" style="48" bestFit="1" customWidth="1"/>
    <col min="12034" max="12034" width="33" style="48" bestFit="1" customWidth="1"/>
    <col min="12035" max="12035" width="31" style="48" bestFit="1" customWidth="1"/>
    <col min="12036" max="12036" width="18.6640625" style="48" bestFit="1" customWidth="1"/>
    <col min="12037" max="12097" width="14.6640625" style="48" bestFit="1" customWidth="1"/>
    <col min="12098" max="12288" width="11.1640625" style="48" customWidth="1"/>
    <col min="12289" max="12289" width="56.5" style="48" bestFit="1" customWidth="1"/>
    <col min="12290" max="12290" width="33" style="48" bestFit="1" customWidth="1"/>
    <col min="12291" max="12291" width="31" style="48" bestFit="1" customWidth="1"/>
    <col min="12292" max="12292" width="18.6640625" style="48" bestFit="1" customWidth="1"/>
    <col min="12293" max="12353" width="14.6640625" style="48" bestFit="1" customWidth="1"/>
    <col min="12354" max="12544" width="11.1640625" style="48" customWidth="1"/>
    <col min="12545" max="12545" width="56.5" style="48" bestFit="1" customWidth="1"/>
    <col min="12546" max="12546" width="33" style="48" bestFit="1" customWidth="1"/>
    <col min="12547" max="12547" width="31" style="48" bestFit="1" customWidth="1"/>
    <col min="12548" max="12548" width="18.6640625" style="48" bestFit="1" customWidth="1"/>
    <col min="12549" max="12609" width="14.6640625" style="48" bestFit="1" customWidth="1"/>
    <col min="12610" max="12800" width="11.1640625" style="48" customWidth="1"/>
    <col min="12801" max="12801" width="56.5" style="48" bestFit="1" customWidth="1"/>
    <col min="12802" max="12802" width="33" style="48" bestFit="1" customWidth="1"/>
    <col min="12803" max="12803" width="31" style="48" bestFit="1" customWidth="1"/>
    <col min="12804" max="12804" width="18.6640625" style="48" bestFit="1" customWidth="1"/>
    <col min="12805" max="12865" width="14.6640625" style="48" bestFit="1" customWidth="1"/>
    <col min="12866" max="13056" width="11.1640625" style="48" customWidth="1"/>
    <col min="13057" max="13057" width="56.5" style="48" bestFit="1" customWidth="1"/>
    <col min="13058" max="13058" width="33" style="48" bestFit="1" customWidth="1"/>
    <col min="13059" max="13059" width="31" style="48" bestFit="1" customWidth="1"/>
    <col min="13060" max="13060" width="18.6640625" style="48" bestFit="1" customWidth="1"/>
    <col min="13061" max="13121" width="14.6640625" style="48" bestFit="1" customWidth="1"/>
    <col min="13122" max="13312" width="11.1640625" style="48" customWidth="1"/>
    <col min="13313" max="13313" width="56.5" style="48" bestFit="1" customWidth="1"/>
    <col min="13314" max="13314" width="33" style="48" bestFit="1" customWidth="1"/>
    <col min="13315" max="13315" width="31" style="48" bestFit="1" customWidth="1"/>
    <col min="13316" max="13316" width="18.6640625" style="48" bestFit="1" customWidth="1"/>
    <col min="13317" max="13377" width="14.6640625" style="48" bestFit="1" customWidth="1"/>
    <col min="13378" max="13568" width="11.1640625" style="48" customWidth="1"/>
    <col min="13569" max="13569" width="56.5" style="48" bestFit="1" customWidth="1"/>
    <col min="13570" max="13570" width="33" style="48" bestFit="1" customWidth="1"/>
    <col min="13571" max="13571" width="31" style="48" bestFit="1" customWidth="1"/>
    <col min="13572" max="13572" width="18.6640625" style="48" bestFit="1" customWidth="1"/>
    <col min="13573" max="13633" width="14.6640625" style="48" bestFit="1" customWidth="1"/>
    <col min="13634" max="13824" width="11.1640625" style="48" customWidth="1"/>
    <col min="13825" max="13825" width="56.5" style="48" bestFit="1" customWidth="1"/>
    <col min="13826" max="13826" width="33" style="48" bestFit="1" customWidth="1"/>
    <col min="13827" max="13827" width="31" style="48" bestFit="1" customWidth="1"/>
    <col min="13828" max="13828" width="18.6640625" style="48" bestFit="1" customWidth="1"/>
    <col min="13829" max="13889" width="14.6640625" style="48" bestFit="1" customWidth="1"/>
    <col min="13890" max="14080" width="11.1640625" style="48" customWidth="1"/>
    <col min="14081" max="14081" width="56.5" style="48" bestFit="1" customWidth="1"/>
    <col min="14082" max="14082" width="33" style="48" bestFit="1" customWidth="1"/>
    <col min="14083" max="14083" width="31" style="48" bestFit="1" customWidth="1"/>
    <col min="14084" max="14084" width="18.6640625" style="48" bestFit="1" customWidth="1"/>
    <col min="14085" max="14145" width="14.6640625" style="48" bestFit="1" customWidth="1"/>
    <col min="14146" max="14336" width="11.1640625" style="48" customWidth="1"/>
    <col min="14337" max="14337" width="56.5" style="48" bestFit="1" customWidth="1"/>
    <col min="14338" max="14338" width="33" style="48" bestFit="1" customWidth="1"/>
    <col min="14339" max="14339" width="31" style="48" bestFit="1" customWidth="1"/>
    <col min="14340" max="14340" width="18.6640625" style="48" bestFit="1" customWidth="1"/>
    <col min="14341" max="14401" width="14.6640625" style="48" bestFit="1" customWidth="1"/>
    <col min="14402" max="14592" width="11.1640625" style="48" customWidth="1"/>
    <col min="14593" max="14593" width="56.5" style="48" bestFit="1" customWidth="1"/>
    <col min="14594" max="14594" width="33" style="48" bestFit="1" customWidth="1"/>
    <col min="14595" max="14595" width="31" style="48" bestFit="1" customWidth="1"/>
    <col min="14596" max="14596" width="18.6640625" style="48" bestFit="1" customWidth="1"/>
    <col min="14597" max="14657" width="14.6640625" style="48" bestFit="1" customWidth="1"/>
    <col min="14658" max="14848" width="11.1640625" style="48" customWidth="1"/>
    <col min="14849" max="14849" width="56.5" style="48" bestFit="1" customWidth="1"/>
    <col min="14850" max="14850" width="33" style="48" bestFit="1" customWidth="1"/>
    <col min="14851" max="14851" width="31" style="48" bestFit="1" customWidth="1"/>
    <col min="14852" max="14852" width="18.6640625" style="48" bestFit="1" customWidth="1"/>
    <col min="14853" max="14913" width="14.6640625" style="48" bestFit="1" customWidth="1"/>
    <col min="14914" max="15104" width="11.1640625" style="48" customWidth="1"/>
    <col min="15105" max="15105" width="56.5" style="48" bestFit="1" customWidth="1"/>
    <col min="15106" max="15106" width="33" style="48" bestFit="1" customWidth="1"/>
    <col min="15107" max="15107" width="31" style="48" bestFit="1" customWidth="1"/>
    <col min="15108" max="15108" width="18.6640625" style="48" bestFit="1" customWidth="1"/>
    <col min="15109" max="15169" width="14.6640625" style="48" bestFit="1" customWidth="1"/>
    <col min="15170" max="15360" width="11.1640625" style="48" customWidth="1"/>
    <col min="15361" max="15361" width="56.5" style="48" bestFit="1" customWidth="1"/>
    <col min="15362" max="15362" width="33" style="48" bestFit="1" customWidth="1"/>
    <col min="15363" max="15363" width="31" style="48" bestFit="1" customWidth="1"/>
    <col min="15364" max="15364" width="18.6640625" style="48" bestFit="1" customWidth="1"/>
    <col min="15365" max="15425" width="14.6640625" style="48" bestFit="1" customWidth="1"/>
    <col min="15426" max="15616" width="11.1640625" style="48" customWidth="1"/>
    <col min="15617" max="15617" width="56.5" style="48" bestFit="1" customWidth="1"/>
    <col min="15618" max="15618" width="33" style="48" bestFit="1" customWidth="1"/>
    <col min="15619" max="15619" width="31" style="48" bestFit="1" customWidth="1"/>
    <col min="15620" max="15620" width="18.6640625" style="48" bestFit="1" customWidth="1"/>
    <col min="15621" max="15681" width="14.6640625" style="48" bestFit="1" customWidth="1"/>
    <col min="15682" max="15872" width="11.1640625" style="48" customWidth="1"/>
    <col min="15873" max="15873" width="56.5" style="48" bestFit="1" customWidth="1"/>
    <col min="15874" max="15874" width="33" style="48" bestFit="1" customWidth="1"/>
    <col min="15875" max="15875" width="31" style="48" bestFit="1" customWidth="1"/>
    <col min="15876" max="15876" width="18.6640625" style="48" bestFit="1" customWidth="1"/>
    <col min="15877" max="15937" width="14.6640625" style="48" bestFit="1" customWidth="1"/>
    <col min="15938" max="16128" width="11.1640625" style="48" customWidth="1"/>
    <col min="16129" max="16129" width="56.5" style="48" bestFit="1" customWidth="1"/>
    <col min="16130" max="16130" width="33" style="48" bestFit="1" customWidth="1"/>
    <col min="16131" max="16131" width="31" style="48" bestFit="1" customWidth="1"/>
    <col min="16132" max="16132" width="18.6640625" style="48" bestFit="1" customWidth="1"/>
    <col min="16133" max="16193" width="14.6640625" style="48" bestFit="1" customWidth="1"/>
    <col min="16194" max="16384" width="11.1640625" style="48" customWidth="1"/>
  </cols>
  <sheetData>
    <row r="1" spans="1:78" x14ac:dyDescent="0.25">
      <c r="A1" s="48" t="s">
        <v>733</v>
      </c>
      <c r="B1" s="48" t="s">
        <v>732</v>
      </c>
    </row>
    <row r="2" spans="1:78" x14ac:dyDescent="0.25">
      <c r="A2" s="48" t="s">
        <v>731</v>
      </c>
      <c r="B2" s="51">
        <v>44454</v>
      </c>
    </row>
    <row r="3" spans="1:78" x14ac:dyDescent="0.25">
      <c r="A3" s="48" t="s">
        <v>730</v>
      </c>
      <c r="B3" s="48" t="s">
        <v>729</v>
      </c>
      <c r="C3" s="48" t="s">
        <v>728</v>
      </c>
      <c r="D3" s="48" t="s">
        <v>727</v>
      </c>
      <c r="E3" s="50">
        <v>1960</v>
      </c>
      <c r="F3" s="50">
        <v>1961</v>
      </c>
      <c r="G3" s="50">
        <v>1962</v>
      </c>
      <c r="H3" s="50">
        <v>1963</v>
      </c>
      <c r="I3" s="50">
        <v>1964</v>
      </c>
      <c r="J3" s="50">
        <v>1965</v>
      </c>
      <c r="K3" s="50">
        <v>1966</v>
      </c>
      <c r="L3" s="50">
        <v>1967</v>
      </c>
      <c r="M3" s="50">
        <v>1968</v>
      </c>
      <c r="N3" s="50">
        <v>1969</v>
      </c>
      <c r="O3" s="50">
        <v>1970</v>
      </c>
      <c r="P3" s="50">
        <v>1971</v>
      </c>
      <c r="Q3" s="50">
        <v>1972</v>
      </c>
      <c r="R3" s="50">
        <v>1973</v>
      </c>
      <c r="S3" s="50">
        <v>1974</v>
      </c>
      <c r="T3" s="50">
        <v>1975</v>
      </c>
      <c r="U3" s="50">
        <v>1976</v>
      </c>
      <c r="V3" s="50">
        <v>1977</v>
      </c>
      <c r="W3" s="50">
        <v>1978</v>
      </c>
      <c r="X3" s="50">
        <v>1979</v>
      </c>
      <c r="Y3" s="50">
        <v>1980</v>
      </c>
      <c r="Z3" s="50">
        <v>1981</v>
      </c>
      <c r="AA3" s="50">
        <v>1982</v>
      </c>
      <c r="AB3" s="50">
        <v>1983</v>
      </c>
      <c r="AC3" s="50">
        <v>1984</v>
      </c>
      <c r="AD3" s="50">
        <v>1985</v>
      </c>
      <c r="AE3" s="50">
        <v>1986</v>
      </c>
      <c r="AF3" s="50">
        <v>1987</v>
      </c>
      <c r="AG3" s="50">
        <v>1988</v>
      </c>
      <c r="AH3" s="50">
        <v>1989</v>
      </c>
      <c r="AI3" s="50">
        <v>1990</v>
      </c>
      <c r="AJ3" s="50">
        <v>1991</v>
      </c>
      <c r="AK3" s="50">
        <v>1992</v>
      </c>
      <c r="AL3" s="50">
        <v>1993</v>
      </c>
      <c r="AM3" s="50">
        <v>1994</v>
      </c>
      <c r="AN3" s="50">
        <v>1995</v>
      </c>
      <c r="AO3" s="50">
        <v>1996</v>
      </c>
      <c r="AP3" s="50">
        <v>1997</v>
      </c>
      <c r="AQ3" s="50">
        <v>1998</v>
      </c>
      <c r="AR3" s="50">
        <v>1999</v>
      </c>
      <c r="AS3" s="50">
        <v>2000</v>
      </c>
      <c r="AT3" s="50">
        <v>2001</v>
      </c>
      <c r="AU3" s="50">
        <v>2002</v>
      </c>
      <c r="AV3" s="50">
        <v>2003</v>
      </c>
      <c r="AW3" s="50">
        <v>2004</v>
      </c>
      <c r="AX3" s="50">
        <v>2005</v>
      </c>
      <c r="AY3" s="50">
        <v>2006</v>
      </c>
      <c r="AZ3" s="50">
        <v>2007</v>
      </c>
      <c r="BA3" s="50">
        <v>2008</v>
      </c>
      <c r="BB3" s="50">
        <v>2009</v>
      </c>
      <c r="BC3" s="50">
        <v>2010</v>
      </c>
      <c r="BD3" s="50">
        <v>2011</v>
      </c>
      <c r="BE3" s="50">
        <v>2012</v>
      </c>
      <c r="BF3" s="50">
        <v>2013</v>
      </c>
      <c r="BG3" s="50">
        <v>2014</v>
      </c>
      <c r="BH3" s="50">
        <v>2015</v>
      </c>
      <c r="BI3" s="50">
        <v>2016</v>
      </c>
      <c r="BJ3" s="50">
        <v>2017</v>
      </c>
      <c r="BK3" s="50">
        <v>2018</v>
      </c>
      <c r="BL3" s="50">
        <v>2019</v>
      </c>
      <c r="BM3" s="50">
        <v>2020</v>
      </c>
      <c r="BO3" t="s">
        <v>801</v>
      </c>
      <c r="BP3" t="s">
        <v>804</v>
      </c>
      <c r="BQ3" t="s">
        <v>805</v>
      </c>
      <c r="BR3" t="s">
        <v>806</v>
      </c>
      <c r="BS3" t="s">
        <v>807</v>
      </c>
      <c r="BT3" t="s">
        <v>797</v>
      </c>
    </row>
    <row r="4" spans="1:78" x14ac:dyDescent="0.25">
      <c r="A4" s="48" t="s">
        <v>192</v>
      </c>
      <c r="B4" s="48" t="s">
        <v>613</v>
      </c>
      <c r="C4" s="48" t="s">
        <v>735</v>
      </c>
      <c r="D4" s="48" t="s">
        <v>734</v>
      </c>
      <c r="AE4" s="48">
        <v>6472.3987088747663</v>
      </c>
      <c r="AF4" s="48">
        <v>7885.1589273006275</v>
      </c>
      <c r="AG4" s="48">
        <v>9765.9092074062592</v>
      </c>
      <c r="AH4" s="48">
        <v>11392.269149986081</v>
      </c>
      <c r="AI4" s="48">
        <v>12306.71767914928</v>
      </c>
      <c r="AJ4" s="48">
        <v>13495.794300540038</v>
      </c>
      <c r="AK4" s="48">
        <v>14045.474565614624</v>
      </c>
      <c r="AL4" s="48">
        <v>14938.681573493221</v>
      </c>
      <c r="AM4" s="48">
        <v>16239.987851592785</v>
      </c>
      <c r="AN4" s="48">
        <v>16439.356360928185</v>
      </c>
      <c r="AO4" s="48">
        <v>16583.875856013608</v>
      </c>
      <c r="AP4" s="48">
        <v>17927.959439183291</v>
      </c>
      <c r="AQ4" s="48">
        <v>19077.687427351259</v>
      </c>
      <c r="AR4" s="48">
        <v>19355.333535727445</v>
      </c>
      <c r="AS4" s="48">
        <v>20617.750467352809</v>
      </c>
      <c r="AT4" s="48">
        <v>20670.36700516272</v>
      </c>
      <c r="AU4" s="48">
        <v>20436.887128630886</v>
      </c>
      <c r="AV4" s="48">
        <v>20833.976357294978</v>
      </c>
      <c r="AW4" s="48">
        <v>22568.374991004333</v>
      </c>
      <c r="AX4" s="48">
        <v>23300.738363090735</v>
      </c>
      <c r="AY4" s="48">
        <v>24046.226376937342</v>
      </c>
      <c r="AZ4" s="48">
        <v>25834.111778423343</v>
      </c>
      <c r="BA4" s="48">
        <v>27083.634859691447</v>
      </c>
      <c r="BB4" s="48">
        <v>24631.182052243876</v>
      </c>
      <c r="BC4" s="48">
        <v>23513.527696809022</v>
      </c>
      <c r="BD4" s="48">
        <v>24985.013918579727</v>
      </c>
      <c r="BE4" s="48">
        <v>24712.493262890654</v>
      </c>
      <c r="BF4" s="48">
        <v>26441.61993573781</v>
      </c>
      <c r="BG4" s="48">
        <v>26893.011505658083</v>
      </c>
      <c r="BH4" s="48">
        <v>28396.908422861645</v>
      </c>
      <c r="BI4" s="48">
        <v>28452.170614679635</v>
      </c>
      <c r="BJ4" s="48">
        <v>29350.805018913692</v>
      </c>
      <c r="BK4" s="48">
        <v>30253.27935801951</v>
      </c>
      <c r="BO4">
        <v>28396.908422861645</v>
      </c>
      <c r="BP4">
        <v>28452.170614679635</v>
      </c>
      <c r="BQ4">
        <v>29350.805018913692</v>
      </c>
      <c r="BR4">
        <v>30253.27935801951</v>
      </c>
      <c r="BS4"/>
      <c r="BT4"/>
      <c r="BY4" s="48">
        <f>BS4-BL4</f>
        <v>0</v>
      </c>
      <c r="BZ4" s="48" t="str">
        <f>IFERROR(BM4/BT4-1,"")</f>
        <v/>
      </c>
    </row>
    <row r="5" spans="1:78" x14ac:dyDescent="0.25">
      <c r="A5" s="48" t="s">
        <v>725</v>
      </c>
      <c r="B5" s="48" t="s">
        <v>724</v>
      </c>
      <c r="C5" s="48" t="s">
        <v>735</v>
      </c>
      <c r="D5" s="48" t="s">
        <v>734</v>
      </c>
      <c r="E5" s="48">
        <v>147.45036931889095</v>
      </c>
      <c r="F5" s="48">
        <v>146.85370091286481</v>
      </c>
      <c r="G5" s="48">
        <v>156.01792896800296</v>
      </c>
      <c r="H5" s="48">
        <v>182.04408505959034</v>
      </c>
      <c r="I5" s="48">
        <v>162.16957665952668</v>
      </c>
      <c r="J5" s="48">
        <v>180.01730069280623</v>
      </c>
      <c r="K5" s="48">
        <v>190.63621989855406</v>
      </c>
      <c r="L5" s="48">
        <v>192.12626725573054</v>
      </c>
      <c r="M5" s="48">
        <v>203.78340388325606</v>
      </c>
      <c r="N5" s="48">
        <v>227.65871142287992</v>
      </c>
      <c r="O5" s="48">
        <v>236.53377868427845</v>
      </c>
      <c r="P5" s="48">
        <v>253.7284483085229</v>
      </c>
      <c r="Q5" s="48">
        <v>267.83731850438147</v>
      </c>
      <c r="R5" s="48">
        <v>339.387246515973</v>
      </c>
      <c r="S5" s="48">
        <v>409.6685417480989</v>
      </c>
      <c r="T5" s="48">
        <v>424.33738028906055</v>
      </c>
      <c r="U5" s="48">
        <v>411.06239114466939</v>
      </c>
      <c r="V5" s="48">
        <v>455.75389865726049</v>
      </c>
      <c r="W5" s="48">
        <v>495.5466233517152</v>
      </c>
      <c r="X5" s="48">
        <v>563.38451723231151</v>
      </c>
      <c r="Y5" s="48">
        <v>687.80039255577105</v>
      </c>
      <c r="Z5" s="48">
        <v>684.45394464706942</v>
      </c>
      <c r="AA5" s="48">
        <v>641.08014823215024</v>
      </c>
      <c r="AB5" s="48">
        <v>643.09782393792625</v>
      </c>
      <c r="AC5" s="48">
        <v>570.82052470717713</v>
      </c>
      <c r="AD5" s="48">
        <v>495.12112857229954</v>
      </c>
      <c r="AE5" s="48">
        <v>541.8333465941771</v>
      </c>
      <c r="AF5" s="48">
        <v>643.09568640825898</v>
      </c>
      <c r="AG5" s="48">
        <v>656.62646238148864</v>
      </c>
      <c r="AH5" s="48">
        <v>656.46574609777042</v>
      </c>
      <c r="AI5" s="48">
        <v>696.22389208484924</v>
      </c>
      <c r="AJ5" s="48">
        <v>703.65467832874253</v>
      </c>
      <c r="AK5" s="48">
        <v>682.58685064768565</v>
      </c>
      <c r="AL5" s="48">
        <v>665.24292610338068</v>
      </c>
      <c r="AM5" s="48">
        <v>659.58990235976955</v>
      </c>
      <c r="AN5" s="48">
        <v>722.16971594471374</v>
      </c>
      <c r="AO5" s="48">
        <v>701.73419736578944</v>
      </c>
      <c r="AP5" s="48">
        <v>718.85427763500263</v>
      </c>
      <c r="AQ5" s="48">
        <v>660.4719664352142</v>
      </c>
      <c r="AR5" s="48">
        <v>635.14336774755009</v>
      </c>
      <c r="AS5" s="48">
        <v>672.20547363102912</v>
      </c>
      <c r="AT5" s="48">
        <v>591.08844423777543</v>
      </c>
      <c r="AU5" s="48">
        <v>589.20682354833184</v>
      </c>
      <c r="AV5" s="48">
        <v>757.44975868710662</v>
      </c>
      <c r="AW5" s="48">
        <v>916.60336666494186</v>
      </c>
      <c r="AX5" s="48">
        <v>1037.727057053989</v>
      </c>
      <c r="AY5" s="48">
        <v>1142.955902430248</v>
      </c>
      <c r="AZ5" s="48">
        <v>1278.9713407522677</v>
      </c>
      <c r="BA5" s="48">
        <v>1356.5299480955207</v>
      </c>
      <c r="BB5" s="48">
        <v>1326.2515490293113</v>
      </c>
      <c r="BC5" s="48">
        <v>1550.1212252248777</v>
      </c>
      <c r="BD5" s="48">
        <v>1682.2872629127078</v>
      </c>
      <c r="BE5" s="48">
        <v>1667.9926183287703</v>
      </c>
      <c r="BF5" s="48">
        <v>1648.8675140408889</v>
      </c>
      <c r="BG5" s="48">
        <v>1654.3148649304919</v>
      </c>
      <c r="BH5" s="48">
        <v>1503.8593340239847</v>
      </c>
      <c r="BI5" s="48">
        <v>1401.2810525210648</v>
      </c>
      <c r="BJ5" s="48">
        <v>1536.2067826407138</v>
      </c>
      <c r="BK5" s="48">
        <v>1530.1619173744109</v>
      </c>
      <c r="BL5" s="48">
        <v>1481.4252919358519</v>
      </c>
      <c r="BM5" s="48">
        <v>1326.6636576205569</v>
      </c>
      <c r="BO5">
        <v>1549.0379403764218</v>
      </c>
      <c r="BP5">
        <v>1431.7787234041966</v>
      </c>
      <c r="BQ5">
        <v>1573.0633858100093</v>
      </c>
      <c r="BR5">
        <v>1574.978647753167</v>
      </c>
      <c r="BS5">
        <v>1530.0591765509373</v>
      </c>
      <c r="BT5">
        <v>1359.6182241852578</v>
      </c>
      <c r="BY5" s="48">
        <f t="shared" ref="BY5:BY68" si="0">BS5-BL5</f>
        <v>48.633884615085435</v>
      </c>
      <c r="BZ5" s="48">
        <f>IFERROR(BM5/BT5-1,"")</f>
        <v>-2.4238103004575851E-2</v>
      </c>
    </row>
    <row r="6" spans="1:78" x14ac:dyDescent="0.25">
      <c r="A6" s="48" t="s">
        <v>160</v>
      </c>
      <c r="B6" s="48" t="s">
        <v>519</v>
      </c>
      <c r="C6" s="48" t="s">
        <v>735</v>
      </c>
      <c r="D6" s="48" t="s">
        <v>734</v>
      </c>
      <c r="E6" s="48">
        <v>59.773233703214778</v>
      </c>
      <c r="F6" s="48">
        <v>59.860899992382883</v>
      </c>
      <c r="G6" s="48">
        <v>58.458008698313883</v>
      </c>
      <c r="H6" s="48">
        <v>78.706428777675313</v>
      </c>
      <c r="I6" s="48">
        <v>82.095306534051744</v>
      </c>
      <c r="J6" s="48">
        <v>101.10832516375811</v>
      </c>
      <c r="K6" s="48">
        <v>137.59429796111453</v>
      </c>
      <c r="L6" s="48">
        <v>160.89843416130424</v>
      </c>
      <c r="M6" s="48">
        <v>129.10831096500564</v>
      </c>
      <c r="N6" s="48">
        <v>129.32976036419913</v>
      </c>
      <c r="O6" s="48">
        <v>156.51877134870611</v>
      </c>
      <c r="P6" s="48">
        <v>159.5675089962582</v>
      </c>
      <c r="Q6" s="48">
        <v>135.31722798159134</v>
      </c>
      <c r="R6" s="48">
        <v>143.14464950008059</v>
      </c>
      <c r="S6" s="48">
        <v>173.6536247420259</v>
      </c>
      <c r="T6" s="48">
        <v>186.51083834644703</v>
      </c>
      <c r="U6" s="48">
        <v>197.44550755114457</v>
      </c>
      <c r="V6" s="48">
        <v>224.22500156611625</v>
      </c>
      <c r="W6" s="48">
        <v>247.35408780641745</v>
      </c>
      <c r="X6" s="48">
        <v>275.73811537723219</v>
      </c>
      <c r="Y6" s="48">
        <v>272.65551020068619</v>
      </c>
      <c r="Z6" s="48">
        <v>264.1111971443359</v>
      </c>
      <c r="AU6" s="48">
        <v>179.426579211394</v>
      </c>
      <c r="AV6" s="48">
        <v>190.68381429508841</v>
      </c>
      <c r="AW6" s="48">
        <v>211.38207419893897</v>
      </c>
      <c r="AX6" s="48">
        <v>242.03131317502161</v>
      </c>
      <c r="AY6" s="48">
        <v>263.73360186627389</v>
      </c>
      <c r="AZ6" s="48">
        <v>359.69315786610872</v>
      </c>
      <c r="BA6" s="48">
        <v>364.66067902816405</v>
      </c>
      <c r="BB6" s="48">
        <v>438.07614240317935</v>
      </c>
      <c r="BC6" s="48">
        <v>543.30296740190875</v>
      </c>
      <c r="BD6" s="48">
        <v>591.16279829313532</v>
      </c>
      <c r="BE6" s="48">
        <v>641.87143796093414</v>
      </c>
      <c r="BF6" s="48">
        <v>637.1654639517983</v>
      </c>
      <c r="BG6" s="48">
        <v>613.85650521739842</v>
      </c>
      <c r="BH6" s="48">
        <v>578.46635294170835</v>
      </c>
      <c r="BI6" s="48">
        <v>509.22010048535589</v>
      </c>
      <c r="BJ6" s="48">
        <v>519.88891257307262</v>
      </c>
      <c r="BK6" s="48">
        <v>493.75658136602596</v>
      </c>
      <c r="BL6" s="48">
        <v>507.10339187576284</v>
      </c>
      <c r="BM6" s="48">
        <v>508.8084094852228</v>
      </c>
      <c r="BO6">
        <v>556.00722086144322</v>
      </c>
      <c r="BP6">
        <v>512.01277812935655</v>
      </c>
      <c r="BQ6">
        <v>516.67986221054309</v>
      </c>
      <c r="BR6">
        <v>485.66841872980785</v>
      </c>
      <c r="BS6">
        <v>494.17934988602889</v>
      </c>
      <c r="BT6">
        <v>516.74787080755777</v>
      </c>
      <c r="BY6" s="48">
        <f t="shared" si="0"/>
        <v>-12.924041989733951</v>
      </c>
      <c r="BZ6" s="48">
        <f t="shared" ref="BZ6:BZ68" si="1">IFERROR(BY6/BT6-1,"")</f>
        <v>-1.025010343960463</v>
      </c>
    </row>
    <row r="7" spans="1:78" x14ac:dyDescent="0.25">
      <c r="A7" s="48" t="s">
        <v>723</v>
      </c>
      <c r="B7" s="48" t="s">
        <v>722</v>
      </c>
      <c r="C7" s="48" t="s">
        <v>735</v>
      </c>
      <c r="D7" s="48" t="s">
        <v>734</v>
      </c>
      <c r="E7" s="48">
        <v>107.9637786166508</v>
      </c>
      <c r="F7" s="48">
        <v>113.11469695378395</v>
      </c>
      <c r="G7" s="48">
        <v>118.86583744014177</v>
      </c>
      <c r="H7" s="48">
        <v>123.47896656854516</v>
      </c>
      <c r="I7" s="48">
        <v>131.89293895831446</v>
      </c>
      <c r="J7" s="48">
        <v>138.56681944051419</v>
      </c>
      <c r="K7" s="48">
        <v>144.36839463490733</v>
      </c>
      <c r="L7" s="48">
        <v>128.62005096197061</v>
      </c>
      <c r="M7" s="48">
        <v>129.67899635468737</v>
      </c>
      <c r="N7" s="48">
        <v>143.75763530055639</v>
      </c>
      <c r="O7" s="48">
        <v>195.49068420136402</v>
      </c>
      <c r="P7" s="48">
        <v>169.16852886390527</v>
      </c>
      <c r="Q7" s="48">
        <v>200.22691029776189</v>
      </c>
      <c r="R7" s="48">
        <v>241.78207526099368</v>
      </c>
      <c r="S7" s="48">
        <v>333.289875473385</v>
      </c>
      <c r="T7" s="48">
        <v>377.89846295778705</v>
      </c>
      <c r="U7" s="48">
        <v>444.50429833828679</v>
      </c>
      <c r="V7" s="48">
        <v>454.92308782707624</v>
      </c>
      <c r="W7" s="48">
        <v>482.61849975854869</v>
      </c>
      <c r="X7" s="48">
        <v>584.54478535376052</v>
      </c>
      <c r="Y7" s="48">
        <v>718.90192195014606</v>
      </c>
      <c r="Z7" s="48">
        <v>1317.3165489820205</v>
      </c>
      <c r="AA7" s="48">
        <v>1136.7946834473546</v>
      </c>
      <c r="AB7" s="48">
        <v>816.13928594485162</v>
      </c>
      <c r="AC7" s="48">
        <v>656.90477554710196</v>
      </c>
      <c r="AD7" s="48">
        <v>651.70045748504504</v>
      </c>
      <c r="AE7" s="48">
        <v>585.07829234261953</v>
      </c>
      <c r="AF7" s="48">
        <v>584.29005426268691</v>
      </c>
      <c r="AG7" s="48">
        <v>561.52559768810534</v>
      </c>
      <c r="AH7" s="48">
        <v>510.56834625193937</v>
      </c>
      <c r="AI7" s="48">
        <v>594.89959957629151</v>
      </c>
      <c r="AJ7" s="48">
        <v>558.59904021930004</v>
      </c>
      <c r="AK7" s="48">
        <v>547.82307070176364</v>
      </c>
      <c r="AL7" s="48">
        <v>438.26231068766975</v>
      </c>
      <c r="AM7" s="48">
        <v>376.35492081184674</v>
      </c>
      <c r="AN7" s="48">
        <v>459.3649032409586</v>
      </c>
      <c r="AO7" s="48">
        <v>495.77903637988351</v>
      </c>
      <c r="AP7" s="48">
        <v>486.52301634998008</v>
      </c>
      <c r="AQ7" s="48">
        <v>484.09074163173699</v>
      </c>
      <c r="AR7" s="48">
        <v>500.43617965853298</v>
      </c>
      <c r="AS7" s="48">
        <v>502.03166199390091</v>
      </c>
      <c r="AT7" s="48">
        <v>516.92793375464726</v>
      </c>
      <c r="AU7" s="48">
        <v>605.06100714295553</v>
      </c>
      <c r="AV7" s="48">
        <v>681.88235923350624</v>
      </c>
      <c r="AW7" s="48">
        <v>826.8165382011656</v>
      </c>
      <c r="AX7" s="48">
        <v>988.83939361254352</v>
      </c>
      <c r="AY7" s="48">
        <v>1224.0576120919659</v>
      </c>
      <c r="AZ7" s="48">
        <v>1400.0860073919735</v>
      </c>
      <c r="BA7" s="48">
        <v>1666.8998471633554</v>
      </c>
      <c r="BB7" s="48">
        <v>1444.2018989428816</v>
      </c>
      <c r="BC7" s="48">
        <v>1655.1301381372778</v>
      </c>
      <c r="BD7" s="48">
        <v>1827.5183468263458</v>
      </c>
      <c r="BE7" s="48">
        <v>1936.3909616992744</v>
      </c>
      <c r="BF7" s="48">
        <v>2123.3924332794145</v>
      </c>
      <c r="BG7" s="48">
        <v>2166.7433094176054</v>
      </c>
      <c r="BH7" s="48">
        <v>1886.2481579340335</v>
      </c>
      <c r="BI7" s="48">
        <v>1666.4224064789244</v>
      </c>
      <c r="BJ7" s="48">
        <v>1606.9783316168289</v>
      </c>
      <c r="BK7" s="48">
        <v>1695.9592150833503</v>
      </c>
      <c r="BL7" s="48">
        <v>1772.3391548403533</v>
      </c>
      <c r="BM7" s="48">
        <v>1714.4267999041531</v>
      </c>
      <c r="BO7">
        <v>1894.3101949536019</v>
      </c>
      <c r="BP7">
        <v>1673.8355268546352</v>
      </c>
      <c r="BQ7">
        <v>1613.4735530342891</v>
      </c>
      <c r="BR7">
        <v>1704.1396025898996</v>
      </c>
      <c r="BS7">
        <v>1777.9186715263372</v>
      </c>
      <c r="BT7">
        <v>1710.0733633562668</v>
      </c>
      <c r="BY7" s="48">
        <f t="shared" si="0"/>
        <v>5.5795166859838901</v>
      </c>
      <c r="BZ7" s="48">
        <f t="shared" si="1"/>
        <v>-0.99673726472469382</v>
      </c>
    </row>
    <row r="8" spans="1:78" x14ac:dyDescent="0.25">
      <c r="A8" s="48" t="s">
        <v>94</v>
      </c>
      <c r="B8" s="48" t="s">
        <v>518</v>
      </c>
      <c r="C8" s="48" t="s">
        <v>735</v>
      </c>
      <c r="D8" s="48" t="s">
        <v>734</v>
      </c>
      <c r="Y8" s="48">
        <v>711.40957856020998</v>
      </c>
      <c r="Z8" s="48">
        <v>642.76819683155747</v>
      </c>
      <c r="AA8" s="48">
        <v>620.33312336460631</v>
      </c>
      <c r="AB8" s="48">
        <v>623.81536235158092</v>
      </c>
      <c r="AC8" s="48">
        <v>638.09900680171211</v>
      </c>
      <c r="AD8" s="48">
        <v>758.74506315215785</v>
      </c>
      <c r="AE8" s="48">
        <v>685.72812772666566</v>
      </c>
      <c r="AF8" s="48">
        <v>756.76792618997456</v>
      </c>
      <c r="AG8" s="48">
        <v>792.83301722834699</v>
      </c>
      <c r="AH8" s="48">
        <v>891.14928026438099</v>
      </c>
      <c r="AI8" s="48">
        <v>948.33817796567087</v>
      </c>
      <c r="AM8" s="48">
        <v>251.07834836730203</v>
      </c>
      <c r="AN8" s="48">
        <v>398.79099821208956</v>
      </c>
      <c r="AO8" s="48">
        <v>522.6796242552258</v>
      </c>
      <c r="AP8" s="48">
        <v>514.38517442575949</v>
      </c>
      <c r="AQ8" s="48">
        <v>423.61904897281516</v>
      </c>
      <c r="AR8" s="48">
        <v>387.78512406255464</v>
      </c>
      <c r="AS8" s="48">
        <v>556.83863167492666</v>
      </c>
      <c r="AT8" s="48">
        <v>527.33352853669066</v>
      </c>
      <c r="AU8" s="48">
        <v>872.49444179127261</v>
      </c>
      <c r="AV8" s="48">
        <v>982.96100777685001</v>
      </c>
      <c r="AW8" s="48">
        <v>1255.5645132554646</v>
      </c>
      <c r="AX8" s="48">
        <v>1902.4221497593699</v>
      </c>
      <c r="AY8" s="48">
        <v>2599.5659479306732</v>
      </c>
      <c r="AZ8" s="48">
        <v>3121.9960852808067</v>
      </c>
      <c r="BA8" s="48">
        <v>4080.9410337241698</v>
      </c>
      <c r="BB8" s="48">
        <v>3122.7815987073982</v>
      </c>
      <c r="BC8" s="48">
        <v>3587.8836446283685</v>
      </c>
      <c r="BD8" s="48">
        <v>4615.4682186381915</v>
      </c>
      <c r="BE8" s="48">
        <v>5100.09702685927</v>
      </c>
      <c r="BF8" s="48">
        <v>5254.8811260668299</v>
      </c>
      <c r="BG8" s="48">
        <v>5408.4117000208216</v>
      </c>
      <c r="BH8" s="48">
        <v>4166.9798333027802</v>
      </c>
      <c r="BI8" s="48">
        <v>3506.0731281883218</v>
      </c>
      <c r="BJ8" s="48">
        <v>4095.8100568706991</v>
      </c>
      <c r="BK8" s="48">
        <v>3289.6439947667841</v>
      </c>
      <c r="BL8" s="48">
        <v>2809.6260883912914</v>
      </c>
      <c r="BM8" s="48">
        <v>1895.770868913128</v>
      </c>
      <c r="BO8">
        <v>4166.9798333027802</v>
      </c>
      <c r="BP8">
        <v>3506.0731281883218</v>
      </c>
      <c r="BQ8">
        <v>4095.8100568706991</v>
      </c>
      <c r="BR8">
        <v>3289.6439947667841</v>
      </c>
      <c r="BS8">
        <v>2809.6260883912914</v>
      </c>
      <c r="BT8">
        <v>1776.1668678953081</v>
      </c>
      <c r="BY8" s="48">
        <f t="shared" si="0"/>
        <v>0</v>
      </c>
      <c r="BZ8" s="48">
        <f t="shared" si="1"/>
        <v>-1</v>
      </c>
    </row>
    <row r="9" spans="1:78" x14ac:dyDescent="0.25">
      <c r="A9" s="48" t="s">
        <v>272</v>
      </c>
      <c r="B9" s="48" t="s">
        <v>517</v>
      </c>
      <c r="C9" s="48" t="s">
        <v>735</v>
      </c>
      <c r="D9" s="48" t="s">
        <v>734</v>
      </c>
      <c r="AC9" s="48">
        <v>639.48473584821056</v>
      </c>
      <c r="AD9" s="48">
        <v>639.86590944573436</v>
      </c>
      <c r="AE9" s="48">
        <v>693.87347463388733</v>
      </c>
      <c r="AF9" s="48">
        <v>674.7933830694916</v>
      </c>
      <c r="AG9" s="48">
        <v>652.77432139656617</v>
      </c>
      <c r="AH9" s="48">
        <v>697.99559657651946</v>
      </c>
      <c r="AI9" s="48">
        <v>617.23043551550541</v>
      </c>
      <c r="AJ9" s="48">
        <v>336.58699450462922</v>
      </c>
      <c r="AK9" s="48">
        <v>200.852219772323</v>
      </c>
      <c r="AL9" s="48">
        <v>367.27922507758115</v>
      </c>
      <c r="AM9" s="48">
        <v>586.41633964426148</v>
      </c>
      <c r="AN9" s="48">
        <v>750.6044491788258</v>
      </c>
      <c r="AO9" s="48">
        <v>1009.9776675210585</v>
      </c>
      <c r="AP9" s="48">
        <v>717.38056739173419</v>
      </c>
      <c r="AQ9" s="48">
        <v>813.79026355559904</v>
      </c>
      <c r="AR9" s="48">
        <v>1033.2416930931995</v>
      </c>
      <c r="AS9" s="48">
        <v>1126.683317627406</v>
      </c>
      <c r="AT9" s="48">
        <v>1281.6593934307411</v>
      </c>
      <c r="AU9" s="48">
        <v>1425.1248488836832</v>
      </c>
      <c r="AV9" s="48">
        <v>1846.1188133191222</v>
      </c>
      <c r="AW9" s="48">
        <v>2373.5798437199414</v>
      </c>
      <c r="AX9" s="48">
        <v>2673.787282531126</v>
      </c>
      <c r="AY9" s="48">
        <v>2972.743264621764</v>
      </c>
      <c r="AZ9" s="48">
        <v>3595.0371632151382</v>
      </c>
      <c r="BA9" s="48">
        <v>4370.5401269901404</v>
      </c>
      <c r="BB9" s="48">
        <v>4114.1401140492244</v>
      </c>
      <c r="BC9" s="48">
        <v>4094.3503344202027</v>
      </c>
      <c r="BD9" s="48">
        <v>4437.142885150769</v>
      </c>
      <c r="BE9" s="48">
        <v>4247.6299837425213</v>
      </c>
      <c r="BF9" s="48">
        <v>4413.0608612067617</v>
      </c>
      <c r="BG9" s="48">
        <v>4578.6319939824989</v>
      </c>
      <c r="BH9" s="48">
        <v>3952.801215244654</v>
      </c>
      <c r="BI9" s="48">
        <v>4124.0557259535217</v>
      </c>
      <c r="BJ9" s="48">
        <v>4531.0208055598578</v>
      </c>
      <c r="BK9" s="48">
        <v>5284.3801843815581</v>
      </c>
      <c r="BL9" s="48">
        <v>5355.847794590306</v>
      </c>
      <c r="BM9" s="48">
        <v>5215.2767523700286</v>
      </c>
      <c r="BO9">
        <v>3952.8025380752738</v>
      </c>
      <c r="BP9">
        <v>4124.0553898627204</v>
      </c>
      <c r="BQ9">
        <v>4531.0193737688978</v>
      </c>
      <c r="BR9">
        <v>5287.6636944691336</v>
      </c>
      <c r="BS9">
        <v>5395.6595318537547</v>
      </c>
      <c r="BT9">
        <v>5246.0963456098907</v>
      </c>
      <c r="BY9" s="48">
        <f t="shared" si="0"/>
        <v>39.811737263448777</v>
      </c>
      <c r="BZ9" s="48">
        <f t="shared" si="1"/>
        <v>-0.99241116925030082</v>
      </c>
    </row>
    <row r="10" spans="1:78" x14ac:dyDescent="0.25">
      <c r="A10" s="48" t="s">
        <v>615</v>
      </c>
      <c r="B10" s="48" t="s">
        <v>616</v>
      </c>
      <c r="C10" s="48" t="s">
        <v>735</v>
      </c>
      <c r="D10" s="48" t="s">
        <v>734</v>
      </c>
      <c r="O10" s="48">
        <v>3238.6902609720401</v>
      </c>
      <c r="P10" s="48">
        <v>3496.5320229666982</v>
      </c>
      <c r="Q10" s="48">
        <v>4218.2715991848581</v>
      </c>
      <c r="R10" s="48">
        <v>5342.1685604420836</v>
      </c>
      <c r="S10" s="48">
        <v>6320.8096316857163</v>
      </c>
      <c r="T10" s="48">
        <v>7169.1010055955585</v>
      </c>
      <c r="U10" s="48">
        <v>7151.2499094059876</v>
      </c>
      <c r="V10" s="48">
        <v>7751.8433074135701</v>
      </c>
      <c r="W10" s="48">
        <v>9127.8122797962442</v>
      </c>
      <c r="X10" s="48">
        <v>11818.473342703319</v>
      </c>
      <c r="Y10" s="48">
        <v>12378.784511133777</v>
      </c>
      <c r="Z10" s="48">
        <v>10372.786050001001</v>
      </c>
      <c r="AA10" s="48">
        <v>9610.0206157091161</v>
      </c>
      <c r="AB10" s="48">
        <v>8025.2076405403568</v>
      </c>
      <c r="AC10" s="48">
        <v>7728.9066945694276</v>
      </c>
      <c r="AD10" s="48">
        <v>7775.6142169163559</v>
      </c>
      <c r="AE10" s="48">
        <v>10361.147765173684</v>
      </c>
      <c r="AF10" s="48">
        <v>12615.126176914258</v>
      </c>
      <c r="AG10" s="48">
        <v>14304.640595474189</v>
      </c>
      <c r="AH10" s="48">
        <v>15165.28125517322</v>
      </c>
      <c r="AI10" s="48">
        <v>18878.852313064308</v>
      </c>
      <c r="AJ10" s="48">
        <v>19534.26363015376</v>
      </c>
      <c r="AK10" s="48">
        <v>20549.805575169547</v>
      </c>
      <c r="AL10" s="48">
        <v>16515.658395392358</v>
      </c>
      <c r="AM10" s="48">
        <v>16235.068037723866</v>
      </c>
      <c r="AN10" s="48">
        <v>18458.1739929996</v>
      </c>
      <c r="AO10" s="48">
        <v>19016.288187729322</v>
      </c>
      <c r="AP10" s="48">
        <v>18355.627860432116</v>
      </c>
      <c r="AQ10" s="48">
        <v>18895.110661320999</v>
      </c>
      <c r="AR10" s="48">
        <v>19262.308991040703</v>
      </c>
      <c r="AS10" s="48">
        <v>21854.246803061382</v>
      </c>
      <c r="AT10" s="48">
        <v>22970.512213361912</v>
      </c>
      <c r="AU10" s="48">
        <v>25067.240063913152</v>
      </c>
      <c r="AV10" s="48">
        <v>32272.845890987737</v>
      </c>
      <c r="AW10" s="48">
        <v>37966.187252439471</v>
      </c>
      <c r="AX10" s="48">
        <v>40064.224929219716</v>
      </c>
      <c r="AY10" s="48">
        <v>42674.758968109199</v>
      </c>
      <c r="AZ10" s="48">
        <v>47804.849934021069</v>
      </c>
      <c r="BA10" s="48">
        <v>48719.658769903639</v>
      </c>
      <c r="BB10" s="48">
        <v>43504.215652320177</v>
      </c>
      <c r="BC10" s="48">
        <v>40850.248143229692</v>
      </c>
      <c r="BD10" s="48">
        <v>43334.811412708797</v>
      </c>
      <c r="BE10" s="48">
        <v>38686.46126350751</v>
      </c>
      <c r="BF10" s="48">
        <v>39540.724813746063</v>
      </c>
      <c r="BG10" s="48">
        <v>41303.929371446415</v>
      </c>
      <c r="BH10" s="48">
        <v>35770.776704408534</v>
      </c>
      <c r="BI10" s="48">
        <v>37475.63505875261</v>
      </c>
      <c r="BJ10" s="48">
        <v>38964.90447826498</v>
      </c>
      <c r="BK10" s="48">
        <v>41791.969837241115</v>
      </c>
      <c r="BL10" s="48">
        <v>40897.330872866914</v>
      </c>
      <c r="BO10">
        <v>35770.776704408534</v>
      </c>
      <c r="BP10">
        <v>37475.63505875261</v>
      </c>
      <c r="BQ10">
        <v>38964.90447826498</v>
      </c>
      <c r="BR10">
        <v>41791.969837241115</v>
      </c>
      <c r="BS10">
        <v>40897.330872866914</v>
      </c>
      <c r="BT10"/>
      <c r="BY10" s="48">
        <f t="shared" si="0"/>
        <v>0</v>
      </c>
      <c r="BZ10" s="48" t="str">
        <f t="shared" si="1"/>
        <v/>
      </c>
    </row>
    <row r="11" spans="1:78" x14ac:dyDescent="0.25">
      <c r="A11" s="48" t="s">
        <v>721</v>
      </c>
      <c r="B11" s="48" t="s">
        <v>720</v>
      </c>
      <c r="C11" s="48" t="s">
        <v>735</v>
      </c>
      <c r="D11" s="48" t="s">
        <v>734</v>
      </c>
      <c r="M11" s="48">
        <v>307.58697842785807</v>
      </c>
      <c r="N11" s="48">
        <v>328.31930638819949</v>
      </c>
      <c r="O11" s="48">
        <v>359.54698520610856</v>
      </c>
      <c r="P11" s="48">
        <v>404.8275044419475</v>
      </c>
      <c r="Q11" s="48">
        <v>469.974023430096</v>
      </c>
      <c r="R11" s="48">
        <v>578.69526380067362</v>
      </c>
      <c r="S11" s="48">
        <v>1063.5455093510882</v>
      </c>
      <c r="T11" s="48">
        <v>1143.7612348506436</v>
      </c>
      <c r="U11" s="48">
        <v>1377.5606683133933</v>
      </c>
      <c r="V11" s="48">
        <v>1536.2292119525735</v>
      </c>
      <c r="W11" s="48">
        <v>1632.798268773452</v>
      </c>
      <c r="X11" s="48">
        <v>2138.8244942860156</v>
      </c>
      <c r="Y11" s="48">
        <v>2802.4944941684071</v>
      </c>
      <c r="Z11" s="48">
        <v>2801.1605493660586</v>
      </c>
      <c r="AA11" s="48">
        <v>2549.4075968720476</v>
      </c>
      <c r="AB11" s="48">
        <v>2324.8460789333703</v>
      </c>
      <c r="AC11" s="48">
        <v>2288.0868074847476</v>
      </c>
      <c r="AD11" s="48">
        <v>2198.4670599160918</v>
      </c>
      <c r="AE11" s="48">
        <v>2038.4896788361698</v>
      </c>
      <c r="AF11" s="48">
        <v>2112.0715396057681</v>
      </c>
      <c r="AG11" s="48">
        <v>2019.8271993047681</v>
      </c>
      <c r="AH11" s="48">
        <v>2060.1615138342763</v>
      </c>
      <c r="AI11" s="48">
        <v>2750.960303805035</v>
      </c>
      <c r="AJ11" s="48">
        <v>1857.8212473075043</v>
      </c>
      <c r="AK11" s="48">
        <v>1952.8882468053575</v>
      </c>
      <c r="AL11" s="48">
        <v>1925.1132145924191</v>
      </c>
      <c r="AM11" s="48">
        <v>1930.0025350390849</v>
      </c>
      <c r="AN11" s="48">
        <v>2044.9259661276596</v>
      </c>
      <c r="AO11" s="48">
        <v>2191.2016819286514</v>
      </c>
      <c r="AP11" s="48">
        <v>2309.3705332606251</v>
      </c>
      <c r="AQ11" s="48">
        <v>2182.00789574685</v>
      </c>
      <c r="AR11" s="48">
        <v>2377.0230178913757</v>
      </c>
      <c r="AS11" s="48">
        <v>2678.314514353769</v>
      </c>
      <c r="AT11" s="48">
        <v>2536.7862562563682</v>
      </c>
      <c r="AU11" s="48">
        <v>2484.845185329325</v>
      </c>
      <c r="AV11" s="48">
        <v>2696.046922554453</v>
      </c>
      <c r="AW11" s="48">
        <v>3134.8724792364242</v>
      </c>
      <c r="AX11" s="48">
        <v>3765.9272944097593</v>
      </c>
      <c r="AY11" s="48">
        <v>4360.0642498731222</v>
      </c>
      <c r="AZ11" s="48">
        <v>4963.69998277986</v>
      </c>
      <c r="BA11" s="48">
        <v>6149.7117914480041</v>
      </c>
      <c r="BB11" s="48">
        <v>5180.5554699423828</v>
      </c>
      <c r="BC11" s="48">
        <v>5948.6743487115982</v>
      </c>
      <c r="BD11" s="48">
        <v>6870.0986164939495</v>
      </c>
      <c r="BE11" s="48">
        <v>7455.0418810325154</v>
      </c>
      <c r="BF11" s="48">
        <v>7505.1741915273715</v>
      </c>
      <c r="BG11" s="48">
        <v>7436.5800778952871</v>
      </c>
      <c r="BH11" s="48">
        <v>6346.0323468179167</v>
      </c>
      <c r="BI11" s="48">
        <v>6093.3310086020583</v>
      </c>
      <c r="BJ11" s="48">
        <v>6095.6634296619741</v>
      </c>
      <c r="BK11" s="48">
        <v>6568.9840516790246</v>
      </c>
      <c r="BL11" s="48">
        <v>6570.1741973340022</v>
      </c>
      <c r="BM11" s="48">
        <v>5802.1041286351947</v>
      </c>
      <c r="BO11">
        <v>6220.7166360023111</v>
      </c>
      <c r="BP11">
        <v>5969.6165926676304</v>
      </c>
      <c r="BQ11">
        <v>5987.3419570747965</v>
      </c>
      <c r="BR11">
        <v>6504.1484927502734</v>
      </c>
      <c r="BS11">
        <v>6489.0432159631673</v>
      </c>
      <c r="BT11">
        <v>5612.6865695278229</v>
      </c>
      <c r="BY11" s="48">
        <f t="shared" si="0"/>
        <v>-81.130981370834888</v>
      </c>
      <c r="BZ11" s="48">
        <f t="shared" si="1"/>
        <v>-1.0144549281998585</v>
      </c>
    </row>
    <row r="12" spans="1:78" x14ac:dyDescent="0.25">
      <c r="A12" s="48" t="s">
        <v>151</v>
      </c>
      <c r="B12" s="48" t="s">
        <v>516</v>
      </c>
      <c r="C12" s="48" t="s">
        <v>735</v>
      </c>
      <c r="D12" s="48" t="s">
        <v>734</v>
      </c>
      <c r="T12" s="48">
        <v>26848.088176073812</v>
      </c>
      <c r="U12" s="48">
        <v>30117.948933030781</v>
      </c>
      <c r="V12" s="48">
        <v>33823.18166063683</v>
      </c>
      <c r="W12" s="48">
        <v>28457.078034209928</v>
      </c>
      <c r="X12" s="48">
        <v>33512.633423655876</v>
      </c>
      <c r="Y12" s="48">
        <v>42764.540556413885</v>
      </c>
      <c r="Z12" s="48">
        <v>44987.537990185185</v>
      </c>
      <c r="AA12" s="48">
        <v>40025.822623731707</v>
      </c>
      <c r="AB12" s="48">
        <v>34843.159626374851</v>
      </c>
      <c r="AC12" s="48">
        <v>32309.832713202795</v>
      </c>
      <c r="AD12" s="48">
        <v>29720.897718463391</v>
      </c>
      <c r="AE12" s="48">
        <v>23467.879317690476</v>
      </c>
      <c r="AF12" s="48">
        <v>23726.307049382525</v>
      </c>
      <c r="AG12" s="48">
        <v>22295.118706295241</v>
      </c>
      <c r="AH12" s="48">
        <v>24028.262497664633</v>
      </c>
      <c r="AI12" s="48">
        <v>27729.390593330518</v>
      </c>
      <c r="AJ12" s="48">
        <v>26612.253110067995</v>
      </c>
      <c r="AK12" s="48">
        <v>26420.859883407898</v>
      </c>
      <c r="AL12" s="48">
        <v>25596.739389562528</v>
      </c>
      <c r="AM12" s="48">
        <v>25848.016250094039</v>
      </c>
      <c r="AN12" s="48">
        <v>27221.934411742495</v>
      </c>
      <c r="AO12" s="48">
        <v>28975.079957271169</v>
      </c>
      <c r="AP12" s="48">
        <v>29512.674791825411</v>
      </c>
      <c r="AQ12" s="48">
        <v>26899.601766231022</v>
      </c>
      <c r="AR12" s="48">
        <v>28470.885858149006</v>
      </c>
      <c r="AS12" s="48">
        <v>33291.36625418382</v>
      </c>
      <c r="AT12" s="48">
        <v>31280.755864955503</v>
      </c>
      <c r="AU12" s="48">
        <v>31567.546306643941</v>
      </c>
      <c r="AV12" s="48">
        <v>33499.102776078558</v>
      </c>
      <c r="AW12" s="48">
        <v>36333.187333051719</v>
      </c>
      <c r="AX12" s="48">
        <v>39365.459640924477</v>
      </c>
      <c r="AY12" s="48">
        <v>41907.42146957013</v>
      </c>
      <c r="AZ12" s="48">
        <v>41809.462162631069</v>
      </c>
      <c r="BA12" s="48">
        <v>44498.940506913721</v>
      </c>
      <c r="BB12" s="48">
        <v>32024.19778232454</v>
      </c>
      <c r="BC12" s="48">
        <v>33893.26387273908</v>
      </c>
      <c r="BD12" s="48">
        <v>39194.672239974985</v>
      </c>
      <c r="BE12" s="48">
        <v>40976.490746401527</v>
      </c>
      <c r="BF12" s="48">
        <v>42412.639500270445</v>
      </c>
      <c r="BG12" s="48">
        <v>43751.805647866902</v>
      </c>
      <c r="BH12" s="48">
        <v>38663.400502660457</v>
      </c>
      <c r="BI12" s="48">
        <v>38141.867131345127</v>
      </c>
      <c r="BJ12" s="48">
        <v>40644.791190177173</v>
      </c>
      <c r="BK12" s="48">
        <v>43839.324486690311</v>
      </c>
      <c r="BL12" s="48">
        <v>43103.336292986925</v>
      </c>
      <c r="BO12">
        <v>38663.400502660457</v>
      </c>
      <c r="BP12">
        <v>38141.867131345127</v>
      </c>
      <c r="BQ12">
        <v>40644.791190177173</v>
      </c>
      <c r="BR12">
        <v>43839.324486690311</v>
      </c>
      <c r="BS12">
        <v>42701.443045478234</v>
      </c>
      <c r="BT12">
        <v>36284.555242955234</v>
      </c>
      <c r="BY12" s="48">
        <f t="shared" si="0"/>
        <v>-401.89324750869127</v>
      </c>
      <c r="BZ12" s="48">
        <f t="shared" si="1"/>
        <v>-1.0110761519554996</v>
      </c>
    </row>
    <row r="13" spans="1:78" x14ac:dyDescent="0.25">
      <c r="A13" s="48" t="s">
        <v>218</v>
      </c>
      <c r="B13" s="48" t="s">
        <v>515</v>
      </c>
      <c r="C13" s="48" t="s">
        <v>735</v>
      </c>
      <c r="D13" s="48" t="s">
        <v>734</v>
      </c>
      <c r="G13" s="48">
        <v>1155.890716692574</v>
      </c>
      <c r="H13" s="48">
        <v>850.30457862423214</v>
      </c>
      <c r="I13" s="48">
        <v>1173.2381052551671</v>
      </c>
      <c r="J13" s="48">
        <v>1279.1137784812297</v>
      </c>
      <c r="K13" s="48">
        <v>1272.8032040100886</v>
      </c>
      <c r="L13" s="48">
        <v>1062.5434122744618</v>
      </c>
      <c r="M13" s="48">
        <v>1141.0804315410278</v>
      </c>
      <c r="N13" s="48">
        <v>1329.058546188998</v>
      </c>
      <c r="O13" s="48">
        <v>1322.5906375387387</v>
      </c>
      <c r="P13" s="48">
        <v>1372.3741735625636</v>
      </c>
      <c r="Q13" s="48">
        <v>1408.8653799310778</v>
      </c>
      <c r="R13" s="48">
        <v>2097.022830102947</v>
      </c>
      <c r="S13" s="48">
        <v>2844.8633123535128</v>
      </c>
      <c r="T13" s="48">
        <v>2027.3372022265949</v>
      </c>
      <c r="U13" s="48">
        <v>1948.2246858727208</v>
      </c>
      <c r="V13" s="48">
        <v>2129.7083607788754</v>
      </c>
      <c r="W13" s="48">
        <v>2146.3649589926504</v>
      </c>
      <c r="X13" s="48">
        <v>2520.9207160651567</v>
      </c>
      <c r="Y13" s="48">
        <v>2758.8348165265797</v>
      </c>
      <c r="Z13" s="48">
        <v>2776.3220882513924</v>
      </c>
      <c r="AA13" s="48">
        <v>2927.8973568513493</v>
      </c>
      <c r="AB13" s="48">
        <v>3553.3775087968384</v>
      </c>
      <c r="AC13" s="48">
        <v>2659.7082424700716</v>
      </c>
      <c r="AD13" s="48">
        <v>2926.1264853169769</v>
      </c>
      <c r="AE13" s="48">
        <v>3613.6217092763641</v>
      </c>
      <c r="AF13" s="48">
        <v>3562.8760587524789</v>
      </c>
      <c r="AG13" s="48">
        <v>3985.1924687496212</v>
      </c>
      <c r="AH13" s="48">
        <v>2383.8674706553347</v>
      </c>
      <c r="AI13" s="48">
        <v>4333.4833716802523</v>
      </c>
      <c r="AJ13" s="48">
        <v>5735.3599805847989</v>
      </c>
      <c r="AK13" s="48">
        <v>6823.53883710424</v>
      </c>
      <c r="AL13" s="48">
        <v>6969.1197290457148</v>
      </c>
      <c r="AM13" s="48">
        <v>7483.1403342572057</v>
      </c>
      <c r="AN13" s="48">
        <v>7408.708663631116</v>
      </c>
      <c r="AO13" s="48">
        <v>7721.3541046035489</v>
      </c>
      <c r="AP13" s="48">
        <v>8213.1251269370496</v>
      </c>
      <c r="AQ13" s="48">
        <v>8289.5075682024999</v>
      </c>
      <c r="AR13" s="48">
        <v>7774.7362028000052</v>
      </c>
      <c r="AS13" s="48">
        <v>7708.0991145404078</v>
      </c>
      <c r="AT13" s="48">
        <v>7208.3731135537191</v>
      </c>
      <c r="AU13" s="48">
        <v>2593.4045633680003</v>
      </c>
      <c r="AV13" s="48">
        <v>3349.8063003103571</v>
      </c>
      <c r="AW13" s="48">
        <v>4277.7215729095351</v>
      </c>
      <c r="AX13" s="48">
        <v>5109.8522449040256</v>
      </c>
      <c r="AY13" s="48">
        <v>5919.0123383771361</v>
      </c>
      <c r="AZ13" s="48">
        <v>7245.4468566719688</v>
      </c>
      <c r="BA13" s="48">
        <v>9020.8733231427359</v>
      </c>
      <c r="BB13" s="48">
        <v>8225.1375826164458</v>
      </c>
      <c r="BC13" s="48">
        <v>10385.964431955526</v>
      </c>
      <c r="BD13" s="48">
        <v>12848.86419697053</v>
      </c>
      <c r="BE13" s="48">
        <v>13082.664325571988</v>
      </c>
      <c r="BF13" s="48">
        <v>13080.254732336658</v>
      </c>
      <c r="BG13" s="48">
        <v>12334.798245389289</v>
      </c>
      <c r="BH13" s="48">
        <v>13789.060424772022</v>
      </c>
      <c r="BI13" s="48">
        <v>12790.242473244707</v>
      </c>
      <c r="BJ13" s="48">
        <v>14613.041824657957</v>
      </c>
      <c r="BK13" s="48">
        <v>11633.498008650256</v>
      </c>
      <c r="BL13" s="48">
        <v>9912.2818085986328</v>
      </c>
      <c r="BM13" s="48">
        <v>8441.919439109397</v>
      </c>
      <c r="BO13">
        <v>13789.060424772022</v>
      </c>
      <c r="BP13">
        <v>12790.242473244707</v>
      </c>
      <c r="BQ13">
        <v>14613.041824657957</v>
      </c>
      <c r="BR13">
        <v>11795.159386628686</v>
      </c>
      <c r="BS13">
        <v>10056.637940264993</v>
      </c>
      <c r="BT13">
        <v>8579.017773156831</v>
      </c>
      <c r="BY13" s="48">
        <f t="shared" si="0"/>
        <v>144.35613166635994</v>
      </c>
      <c r="BZ13" s="48">
        <f t="shared" si="1"/>
        <v>-0.98317334973730441</v>
      </c>
    </row>
    <row r="14" spans="1:78" x14ac:dyDescent="0.25">
      <c r="A14" s="48" t="s">
        <v>135</v>
      </c>
      <c r="B14" s="48" t="s">
        <v>514</v>
      </c>
      <c r="C14" s="48" t="s">
        <v>735</v>
      </c>
      <c r="D14" s="48" t="s">
        <v>734</v>
      </c>
      <c r="AI14" s="48">
        <v>637.85592120941021</v>
      </c>
      <c r="AJ14" s="48">
        <v>590.50587557977474</v>
      </c>
      <c r="AK14" s="48">
        <v>369.7072322765477</v>
      </c>
      <c r="AL14" s="48">
        <v>357.20284857539298</v>
      </c>
      <c r="AM14" s="48">
        <v>400.515593762192</v>
      </c>
      <c r="AN14" s="48">
        <v>456.37493327627317</v>
      </c>
      <c r="AO14" s="48">
        <v>504.05984264223349</v>
      </c>
      <c r="AP14" s="48">
        <v>523.28441070036695</v>
      </c>
      <c r="AQ14" s="48">
        <v>609.17165368465965</v>
      </c>
      <c r="AR14" s="48">
        <v>597.43289879227848</v>
      </c>
      <c r="AS14" s="48">
        <v>622.74092294528066</v>
      </c>
      <c r="AT14" s="48">
        <v>694.42345537322888</v>
      </c>
      <c r="AU14" s="48">
        <v>783.24121496009059</v>
      </c>
      <c r="AV14" s="48">
        <v>930.12547265412491</v>
      </c>
      <c r="AW14" s="48">
        <v>1191.9210056323773</v>
      </c>
      <c r="AX14" s="48">
        <v>1643.7568888914611</v>
      </c>
      <c r="AY14" s="48">
        <v>2158.1480742298018</v>
      </c>
      <c r="AZ14" s="48">
        <v>3139.2807103544769</v>
      </c>
      <c r="BA14" s="48">
        <v>4010.8613808483274</v>
      </c>
      <c r="BB14" s="48">
        <v>2994.3404709081628</v>
      </c>
      <c r="BC14" s="48">
        <v>3218.378299274189</v>
      </c>
      <c r="BD14" s="48">
        <v>3525.807198135572</v>
      </c>
      <c r="BE14" s="48">
        <v>3681.8446906049526</v>
      </c>
      <c r="BF14" s="48">
        <v>3838.1738799778586</v>
      </c>
      <c r="BG14" s="48">
        <v>3986.2316237671262</v>
      </c>
      <c r="BH14" s="48">
        <v>3607.2892985536109</v>
      </c>
      <c r="BI14" s="48">
        <v>3591.8280522163859</v>
      </c>
      <c r="BJ14" s="48">
        <v>3914.5278543669579</v>
      </c>
      <c r="BK14" s="48">
        <v>4220.5403207914524</v>
      </c>
      <c r="BL14" s="48">
        <v>4622.7381820885466</v>
      </c>
      <c r="BM14" s="48">
        <v>4267.4521193815672</v>
      </c>
      <c r="BO14">
        <v>3607.2892985536109</v>
      </c>
      <c r="BP14">
        <v>3591.8280522163859</v>
      </c>
      <c r="BQ14">
        <v>3914.5278543669579</v>
      </c>
      <c r="BR14">
        <v>4220.5403207914524</v>
      </c>
      <c r="BS14">
        <v>4604.6463235569481</v>
      </c>
      <c r="BT14">
        <v>4266.0180742094572</v>
      </c>
      <c r="BY14" s="48">
        <f t="shared" si="0"/>
        <v>-18.091858531598518</v>
      </c>
      <c r="BZ14" s="48">
        <f t="shared" si="1"/>
        <v>-1.004240924022562</v>
      </c>
    </row>
    <row r="15" spans="1:78" x14ac:dyDescent="0.25">
      <c r="A15" s="48" t="s">
        <v>619</v>
      </c>
      <c r="B15" s="48" t="s">
        <v>620</v>
      </c>
      <c r="C15" s="48" t="s">
        <v>735</v>
      </c>
      <c r="D15" s="48" t="s">
        <v>734</v>
      </c>
      <c r="AU15" s="48">
        <v>8666.6553819591372</v>
      </c>
      <c r="AV15" s="48">
        <v>8807.4628120010093</v>
      </c>
      <c r="AW15" s="48">
        <v>8528.2487768916289</v>
      </c>
      <c r="AX15" s="48">
        <v>8395.318770253707</v>
      </c>
      <c r="AY15" s="48">
        <v>8340.5234397469085</v>
      </c>
      <c r="AZ15" s="48">
        <v>8874.8779275960733</v>
      </c>
      <c r="BA15" s="48">
        <v>9740.8244912158643</v>
      </c>
      <c r="BB15" s="48">
        <v>11910.013233348038</v>
      </c>
      <c r="BC15" s="48">
        <v>10216.817630696813</v>
      </c>
      <c r="BD15" s="48">
        <v>10223.298358891579</v>
      </c>
      <c r="BE15" s="48">
        <v>11496.524097792308</v>
      </c>
      <c r="BF15" s="48">
        <v>11450.724195487912</v>
      </c>
      <c r="BG15" s="48">
        <v>11525.156387230916</v>
      </c>
      <c r="BH15" s="48">
        <v>12059.635164677633</v>
      </c>
      <c r="BI15" s="48">
        <v>12038.249699492277</v>
      </c>
      <c r="BJ15" s="48">
        <v>11003.829764280705</v>
      </c>
      <c r="BK15" s="48">
        <v>11557.671156308037</v>
      </c>
      <c r="BL15" s="48">
        <v>11534.567544113394</v>
      </c>
      <c r="BO15">
        <v>12059.635164677633</v>
      </c>
      <c r="BP15">
        <v>12038.249699492277</v>
      </c>
      <c r="BQ15">
        <v>11003.829764280705</v>
      </c>
      <c r="BR15">
        <v>11521.609779845297</v>
      </c>
      <c r="BS15">
        <v>11715.360138848713</v>
      </c>
      <c r="BT15">
        <v>12844.900990995888</v>
      </c>
      <c r="BY15" s="48">
        <f t="shared" si="0"/>
        <v>180.79259473531965</v>
      </c>
      <c r="BZ15" s="48">
        <f t="shared" si="1"/>
        <v>-0.98592495225443522</v>
      </c>
    </row>
    <row r="16" spans="1:78" x14ac:dyDescent="0.25">
      <c r="A16" s="48" t="s">
        <v>191</v>
      </c>
      <c r="B16" s="48" t="s">
        <v>614</v>
      </c>
      <c r="C16" s="48" t="s">
        <v>735</v>
      </c>
      <c r="D16" s="48" t="s">
        <v>734</v>
      </c>
      <c r="V16" s="48">
        <v>1246.6901596426064</v>
      </c>
      <c r="W16" s="48">
        <v>1416.5405313111557</v>
      </c>
      <c r="X16" s="48">
        <v>1760.8313244800297</v>
      </c>
      <c r="Y16" s="48">
        <v>2124.6185264814126</v>
      </c>
      <c r="Z16" s="48">
        <v>2392.6869579446898</v>
      </c>
      <c r="AA16" s="48">
        <v>2660.5580914355596</v>
      </c>
      <c r="AB16" s="48">
        <v>2948.3172754975471</v>
      </c>
      <c r="AC16" s="48">
        <v>3372.6020700552936</v>
      </c>
      <c r="AD16" s="48">
        <v>3899.3918396830104</v>
      </c>
      <c r="AE16" s="48">
        <v>4703.1794011843886</v>
      </c>
      <c r="AF16" s="48">
        <v>5463.5953826884424</v>
      </c>
      <c r="AG16" s="48">
        <v>6454.8354509177389</v>
      </c>
      <c r="AH16" s="48">
        <v>7076.5363349060353</v>
      </c>
      <c r="AI16" s="48">
        <v>7347.6463686432817</v>
      </c>
      <c r="AJ16" s="48">
        <v>7602.3453341446493</v>
      </c>
      <c r="AK16" s="48">
        <v>7745.7217996165227</v>
      </c>
      <c r="AL16" s="48">
        <v>8136.1885472744889</v>
      </c>
      <c r="AM16" s="48">
        <v>8771.1437274687814</v>
      </c>
      <c r="AN16" s="48">
        <v>8406.3589451520475</v>
      </c>
      <c r="AO16" s="48">
        <v>9030.5749776224002</v>
      </c>
      <c r="AP16" s="48">
        <v>9491.6607655949683</v>
      </c>
      <c r="AQ16" s="48">
        <v>9940.8522276903423</v>
      </c>
      <c r="AR16" s="48">
        <v>10260.599405415538</v>
      </c>
      <c r="AS16" s="48">
        <v>10872.292951575122</v>
      </c>
      <c r="AT16" s="48">
        <v>10367.319606816058</v>
      </c>
      <c r="AU16" s="48">
        <v>10401.050875903362</v>
      </c>
      <c r="AV16" s="48">
        <v>10797.951057183698</v>
      </c>
      <c r="AW16" s="48">
        <v>11446.969141718168</v>
      </c>
      <c r="AX16" s="48">
        <v>12557.54785007688</v>
      </c>
      <c r="AY16" s="48">
        <v>13995.804424384487</v>
      </c>
      <c r="AZ16" s="48">
        <v>15622.692871023804</v>
      </c>
      <c r="BA16" s="48">
        <v>16044.105796313212</v>
      </c>
      <c r="BB16" s="48">
        <v>14160.562000733542</v>
      </c>
      <c r="BC16" s="48">
        <v>13048.960581619902</v>
      </c>
      <c r="BD16" s="48">
        <v>12746.633468202093</v>
      </c>
      <c r="BE16" s="48">
        <v>13272.734944729369</v>
      </c>
      <c r="BF16" s="48">
        <v>12910.59062559445</v>
      </c>
      <c r="BG16" s="48">
        <v>13501.58092233674</v>
      </c>
      <c r="BH16" s="48">
        <v>14285.329777309129</v>
      </c>
      <c r="BI16" s="48">
        <v>15198.742966411184</v>
      </c>
      <c r="BJ16" s="48">
        <v>15383.576397985618</v>
      </c>
      <c r="BK16" s="48">
        <v>16673.436902555532</v>
      </c>
      <c r="BL16" s="48">
        <v>17113.349770508808</v>
      </c>
      <c r="BM16" s="48">
        <v>14449.996520497296</v>
      </c>
      <c r="BO16">
        <v>14285.329777309129</v>
      </c>
      <c r="BP16">
        <v>15198.742966411184</v>
      </c>
      <c r="BQ16">
        <v>15383.576397985618</v>
      </c>
      <c r="BR16">
        <v>16679.591662454503</v>
      </c>
      <c r="BS16">
        <v>17376.649676500369</v>
      </c>
      <c r="BT16">
        <v>13992.744480449732</v>
      </c>
      <c r="BY16" s="48">
        <f t="shared" si="0"/>
        <v>263.29990599156008</v>
      </c>
      <c r="BZ16" s="48">
        <f t="shared" si="1"/>
        <v>-0.98118311197925212</v>
      </c>
    </row>
    <row r="17" spans="1:78" x14ac:dyDescent="0.25">
      <c r="A17" s="48" t="s">
        <v>231</v>
      </c>
      <c r="B17" s="48" t="s">
        <v>513</v>
      </c>
      <c r="C17" s="48" t="s">
        <v>735</v>
      </c>
      <c r="D17" s="48" t="s">
        <v>734</v>
      </c>
      <c r="E17" s="48">
        <v>1807.7857102120645</v>
      </c>
      <c r="F17" s="48">
        <v>1874.7321057712572</v>
      </c>
      <c r="G17" s="48">
        <v>1851.8418507458839</v>
      </c>
      <c r="H17" s="48">
        <v>1964.1504696359048</v>
      </c>
      <c r="I17" s="48">
        <v>2128.0683550920189</v>
      </c>
      <c r="J17" s="48">
        <v>2277.5583976043613</v>
      </c>
      <c r="K17" s="48">
        <v>2340.438684606172</v>
      </c>
      <c r="L17" s="48">
        <v>2576.2845085275044</v>
      </c>
      <c r="M17" s="48">
        <v>2720.0826094879881</v>
      </c>
      <c r="N17" s="48">
        <v>2986.9495074478618</v>
      </c>
      <c r="O17" s="48">
        <v>3299.8432066305832</v>
      </c>
      <c r="P17" s="48">
        <v>3489.9522936835801</v>
      </c>
      <c r="Q17" s="48">
        <v>3943.7876390397032</v>
      </c>
      <c r="R17" s="48">
        <v>4763.6283896815976</v>
      </c>
      <c r="S17" s="48">
        <v>6473.165152973259</v>
      </c>
      <c r="T17" s="48">
        <v>6994.3082181553818</v>
      </c>
      <c r="U17" s="48">
        <v>7476.7487477451914</v>
      </c>
      <c r="V17" s="48">
        <v>7765.0705443492743</v>
      </c>
      <c r="W17" s="48">
        <v>8241.9972758729618</v>
      </c>
      <c r="X17" s="48">
        <v>9281.5233560545821</v>
      </c>
      <c r="Y17" s="48">
        <v>10194.394539085564</v>
      </c>
      <c r="Z17" s="48">
        <v>11833.743211505795</v>
      </c>
      <c r="AA17" s="48">
        <v>12766.522252171724</v>
      </c>
      <c r="AB17" s="48">
        <v>11518.668519206798</v>
      </c>
      <c r="AC17" s="48">
        <v>12431.945848830783</v>
      </c>
      <c r="AD17" s="48">
        <v>11437.713137678196</v>
      </c>
      <c r="AE17" s="48">
        <v>11364.239462614636</v>
      </c>
      <c r="AF17" s="48">
        <v>11624.620960702781</v>
      </c>
      <c r="AG17" s="48">
        <v>14254.513564448447</v>
      </c>
      <c r="AH17" s="48">
        <v>17798.55637134274</v>
      </c>
      <c r="AI17" s="48">
        <v>18211.5000581403</v>
      </c>
      <c r="AJ17" s="48">
        <v>18821.795259736642</v>
      </c>
      <c r="AK17" s="48">
        <v>18570.120461791557</v>
      </c>
      <c r="AL17" s="48">
        <v>17634.534752009036</v>
      </c>
      <c r="AM17" s="48">
        <v>18046.136480687608</v>
      </c>
      <c r="AN17" s="48">
        <v>20319.630628395571</v>
      </c>
      <c r="AO17" s="48">
        <v>21861.325509869977</v>
      </c>
      <c r="AP17" s="48">
        <v>23468.596830637402</v>
      </c>
      <c r="AQ17" s="48">
        <v>21318.964169431812</v>
      </c>
      <c r="AR17" s="48">
        <v>20533.035061906994</v>
      </c>
      <c r="AS17" s="48">
        <v>21679.24784241465</v>
      </c>
      <c r="AT17" s="48">
        <v>19490.861109730293</v>
      </c>
      <c r="AU17" s="48">
        <v>20082.483267274929</v>
      </c>
      <c r="AV17" s="48">
        <v>23447.031000671661</v>
      </c>
      <c r="AW17" s="48">
        <v>30430.676437444316</v>
      </c>
      <c r="AX17" s="48">
        <v>33999.242857583544</v>
      </c>
      <c r="AY17" s="48">
        <v>36044.922810848482</v>
      </c>
      <c r="AZ17" s="48">
        <v>40960.054494819851</v>
      </c>
      <c r="BA17" s="48">
        <v>49601.656708217793</v>
      </c>
      <c r="BB17" s="48">
        <v>42772.359166449794</v>
      </c>
      <c r="BC17" s="48">
        <v>52022.125596187558</v>
      </c>
      <c r="BD17" s="48">
        <v>62517.833747150289</v>
      </c>
      <c r="BE17" s="48">
        <v>68012.147900593409</v>
      </c>
      <c r="BF17" s="48">
        <v>68150.107041321491</v>
      </c>
      <c r="BG17" s="48">
        <v>62510.791170564138</v>
      </c>
      <c r="BH17" s="48">
        <v>56755.7217124249</v>
      </c>
      <c r="BI17" s="48">
        <v>49971.131456129013</v>
      </c>
      <c r="BJ17" s="48">
        <v>54027.966818456778</v>
      </c>
      <c r="BK17" s="48">
        <v>57354.964045589106</v>
      </c>
      <c r="BL17" s="48">
        <v>55057.204696066612</v>
      </c>
      <c r="BM17" s="48">
        <v>51812.154037398781</v>
      </c>
      <c r="BO17">
        <v>56707.02207721163</v>
      </c>
      <c r="BP17">
        <v>49881.763714046559</v>
      </c>
      <c r="BQ17">
        <v>53934.250175046269</v>
      </c>
      <c r="BR17">
        <v>57180.779400161351</v>
      </c>
      <c r="BS17">
        <v>54875.285956335065</v>
      </c>
      <c r="BT17">
        <v>51680.316522943845</v>
      </c>
      <c r="BY17" s="48">
        <f t="shared" si="0"/>
        <v>-181.91873973154725</v>
      </c>
      <c r="BZ17" s="48">
        <f t="shared" si="1"/>
        <v>-1.0035200778936944</v>
      </c>
    </row>
    <row r="18" spans="1:78" x14ac:dyDescent="0.25">
      <c r="A18" s="48" t="s">
        <v>285</v>
      </c>
      <c r="B18" s="48" t="s">
        <v>512</v>
      </c>
      <c r="C18" s="48" t="s">
        <v>735</v>
      </c>
      <c r="D18" s="48" t="s">
        <v>734</v>
      </c>
      <c r="E18" s="48">
        <v>935.46042685041539</v>
      </c>
      <c r="F18" s="48">
        <v>1031.8150043290987</v>
      </c>
      <c r="G18" s="48">
        <v>1087.8342434189017</v>
      </c>
      <c r="H18" s="48">
        <v>1167.0005324458452</v>
      </c>
      <c r="I18" s="48">
        <v>1269.4125828925592</v>
      </c>
      <c r="J18" s="48">
        <v>1374.5321398607475</v>
      </c>
      <c r="K18" s="48">
        <v>1486.9686060056572</v>
      </c>
      <c r="L18" s="48">
        <v>1569.6671828996664</v>
      </c>
      <c r="M18" s="48">
        <v>1677.6735280427151</v>
      </c>
      <c r="N18" s="48">
        <v>1825.3861255212357</v>
      </c>
      <c r="O18" s="48">
        <v>2058.7690508754913</v>
      </c>
      <c r="P18" s="48">
        <v>2380.9784580174228</v>
      </c>
      <c r="Q18" s="48">
        <v>2924.0488789910492</v>
      </c>
      <c r="R18" s="48">
        <v>3890.722419419687</v>
      </c>
      <c r="S18" s="48">
        <v>4630.7571973795593</v>
      </c>
      <c r="T18" s="48">
        <v>5285.620724141213</v>
      </c>
      <c r="U18" s="48">
        <v>5678.3866581001785</v>
      </c>
      <c r="V18" s="48">
        <v>6810.6276846963356</v>
      </c>
      <c r="W18" s="48">
        <v>8205.4689771503963</v>
      </c>
      <c r="X18" s="48">
        <v>9793.7653481501675</v>
      </c>
      <c r="Y18" s="48">
        <v>10869.546494052551</v>
      </c>
      <c r="Z18" s="48">
        <v>9385.2490639834323</v>
      </c>
      <c r="AA18" s="48">
        <v>9410.3472565298889</v>
      </c>
      <c r="AB18" s="48">
        <v>9537.4074204337758</v>
      </c>
      <c r="AC18" s="48">
        <v>8991.0650396302608</v>
      </c>
      <c r="AD18" s="48">
        <v>9172.0967600183285</v>
      </c>
      <c r="AE18" s="48">
        <v>13083.072662104383</v>
      </c>
      <c r="AF18" s="48">
        <v>16392.769523474904</v>
      </c>
      <c r="AG18" s="48">
        <v>17578.618939739667</v>
      </c>
      <c r="AH18" s="48">
        <v>17468.946137256946</v>
      </c>
      <c r="AI18" s="48">
        <v>21680.989623313002</v>
      </c>
      <c r="AJ18" s="48">
        <v>22410.911766665427</v>
      </c>
      <c r="AK18" s="48">
        <v>24880.164118036148</v>
      </c>
      <c r="AL18" s="48">
        <v>24081.527792800422</v>
      </c>
      <c r="AM18" s="48">
        <v>25646.700659168418</v>
      </c>
      <c r="AN18" s="48">
        <v>30325.849581839615</v>
      </c>
      <c r="AO18" s="48">
        <v>29809.076773082146</v>
      </c>
      <c r="AP18" s="48">
        <v>26705.478599389131</v>
      </c>
      <c r="AQ18" s="48">
        <v>27361.875110643698</v>
      </c>
      <c r="AR18" s="48">
        <v>27174.29715597754</v>
      </c>
      <c r="AS18" s="48">
        <v>24564.458294840359</v>
      </c>
      <c r="AT18" s="48">
        <v>24537.51426298829</v>
      </c>
      <c r="AU18" s="48">
        <v>26401.74545643567</v>
      </c>
      <c r="AV18" s="48">
        <v>32222.897241165541</v>
      </c>
      <c r="AW18" s="48">
        <v>36821.521468009327</v>
      </c>
      <c r="AX18" s="48">
        <v>38403.133877071479</v>
      </c>
      <c r="AY18" s="48">
        <v>40635.281815972434</v>
      </c>
      <c r="AZ18" s="48">
        <v>46855.771745209517</v>
      </c>
      <c r="BA18" s="48">
        <v>51708.765754175831</v>
      </c>
      <c r="BB18" s="48">
        <v>47963.179402321686</v>
      </c>
      <c r="BC18" s="48">
        <v>46858.043273371695</v>
      </c>
      <c r="BD18" s="48">
        <v>51374.958406693382</v>
      </c>
      <c r="BE18" s="48">
        <v>48567.695286420021</v>
      </c>
      <c r="BF18" s="48">
        <v>50716.708706286357</v>
      </c>
      <c r="BG18" s="48">
        <v>51717.495940551496</v>
      </c>
      <c r="BH18" s="48">
        <v>44178.047377743205</v>
      </c>
      <c r="BI18" s="48">
        <v>45276.83143516929</v>
      </c>
      <c r="BJ18" s="48">
        <v>47309.366273528154</v>
      </c>
      <c r="BK18" s="48">
        <v>51453.147023801575</v>
      </c>
      <c r="BL18" s="48">
        <v>50121.554213118601</v>
      </c>
      <c r="BM18" s="48">
        <v>48105.364624841124</v>
      </c>
      <c r="BO18">
        <v>44195.817594774824</v>
      </c>
      <c r="BP18">
        <v>45307.587862042943</v>
      </c>
      <c r="BQ18">
        <v>47429.15845643865</v>
      </c>
      <c r="BR18">
        <v>51486.575501482417</v>
      </c>
      <c r="BS18">
        <v>50114.401109972823</v>
      </c>
      <c r="BT18">
        <v>48588.659384792103</v>
      </c>
      <c r="BY18" s="48">
        <f t="shared" si="0"/>
        <v>-7.1531031457780045</v>
      </c>
      <c r="BZ18" s="48">
        <f t="shared" si="1"/>
        <v>-1.000147217544924</v>
      </c>
    </row>
    <row r="19" spans="1:78" x14ac:dyDescent="0.25">
      <c r="A19" s="48" t="s">
        <v>136</v>
      </c>
      <c r="B19" s="48" t="s">
        <v>511</v>
      </c>
      <c r="C19" s="48" t="s">
        <v>735</v>
      </c>
      <c r="D19" s="48" t="s">
        <v>734</v>
      </c>
      <c r="AK19" s="48">
        <v>60.458623077154634</v>
      </c>
      <c r="AL19" s="48">
        <v>209.472981987992</v>
      </c>
      <c r="AM19" s="48">
        <v>157.07675423335897</v>
      </c>
      <c r="AN19" s="48">
        <v>314.55508653692289</v>
      </c>
      <c r="AO19" s="48">
        <v>409.16318910647857</v>
      </c>
      <c r="AP19" s="48">
        <v>505.5003493331044</v>
      </c>
      <c r="AQ19" s="48">
        <v>561.9068078718692</v>
      </c>
      <c r="AR19" s="48">
        <v>573.91651233408936</v>
      </c>
      <c r="AS19" s="48">
        <v>655.11994517081644</v>
      </c>
      <c r="AT19" s="48">
        <v>703.68384343272237</v>
      </c>
      <c r="AU19" s="48">
        <v>763.08063798535818</v>
      </c>
      <c r="AV19" s="48">
        <v>883.73397149845232</v>
      </c>
      <c r="AW19" s="48">
        <v>1045.0093791680526</v>
      </c>
      <c r="AX19" s="48">
        <v>1578.4023902960269</v>
      </c>
      <c r="AY19" s="48">
        <v>2473.0818186353627</v>
      </c>
      <c r="AZ19" s="48">
        <v>3851.4378687117223</v>
      </c>
      <c r="BA19" s="48">
        <v>5574.6038021861259</v>
      </c>
      <c r="BB19" s="48">
        <v>4950.2947914237511</v>
      </c>
      <c r="BC19" s="48">
        <v>5843.5337683582002</v>
      </c>
      <c r="BD19" s="48">
        <v>7189.6912292076549</v>
      </c>
      <c r="BE19" s="48">
        <v>7496.2946476826328</v>
      </c>
      <c r="BF19" s="48">
        <v>7875.756952542878</v>
      </c>
      <c r="BG19" s="48">
        <v>7891.313147499859</v>
      </c>
      <c r="BH19" s="48">
        <v>5500.3103824440796</v>
      </c>
      <c r="BI19" s="48">
        <v>3880.7387308955604</v>
      </c>
      <c r="BJ19" s="48">
        <v>4147.0897156917072</v>
      </c>
      <c r="BK19" s="48">
        <v>4739.8417102839276</v>
      </c>
      <c r="BL19" s="48">
        <v>4805.7537176591732</v>
      </c>
      <c r="BM19" s="48">
        <v>4214.3113363474995</v>
      </c>
      <c r="BO19">
        <v>5500.3103824440796</v>
      </c>
      <c r="BP19">
        <v>3880.7387308955604</v>
      </c>
      <c r="BQ19">
        <v>4147.0897156917072</v>
      </c>
      <c r="BR19">
        <v>4739.8417102839276</v>
      </c>
      <c r="BS19">
        <v>4805.7537176591732</v>
      </c>
      <c r="BT19">
        <v>4221.4074784784843</v>
      </c>
      <c r="BY19" s="48">
        <f t="shared" si="0"/>
        <v>0</v>
      </c>
      <c r="BZ19" s="48">
        <f t="shared" si="1"/>
        <v>-1</v>
      </c>
    </row>
    <row r="20" spans="1:78" x14ac:dyDescent="0.25">
      <c r="A20" s="48" t="s">
        <v>72</v>
      </c>
      <c r="B20" s="48" t="s">
        <v>510</v>
      </c>
      <c r="C20" s="48" t="s">
        <v>735</v>
      </c>
      <c r="D20" s="48" t="s">
        <v>734</v>
      </c>
      <c r="E20" s="48">
        <v>70.05190989751334</v>
      </c>
      <c r="F20" s="48">
        <v>71.167188208823475</v>
      </c>
      <c r="G20" s="48">
        <v>73.435330820136755</v>
      </c>
      <c r="H20" s="48">
        <v>78.514620754981763</v>
      </c>
      <c r="I20" s="48">
        <v>86.161549513397915</v>
      </c>
      <c r="J20" s="48">
        <v>51.38188125786926</v>
      </c>
      <c r="K20" s="48">
        <v>52.182551698084914</v>
      </c>
      <c r="L20" s="48">
        <v>54.80644312077218</v>
      </c>
      <c r="M20" s="48">
        <v>54.900762077718142</v>
      </c>
      <c r="N20" s="48">
        <v>55.714933902958251</v>
      </c>
      <c r="O20" s="48">
        <v>69.769384182718781</v>
      </c>
      <c r="P20" s="48">
        <v>71.626709834075271</v>
      </c>
      <c r="Q20" s="48">
        <v>69.13961473267625</v>
      </c>
      <c r="R20" s="48">
        <v>84.418782052232814</v>
      </c>
      <c r="S20" s="48">
        <v>94.685399537161317</v>
      </c>
      <c r="T20" s="48">
        <v>113.75315611957771</v>
      </c>
      <c r="U20" s="48">
        <v>118.91493305873402</v>
      </c>
      <c r="V20" s="48">
        <v>142.05298389328988</v>
      </c>
      <c r="W20" s="48">
        <v>154.51627329941871</v>
      </c>
      <c r="X20" s="48">
        <v>193.14996391638869</v>
      </c>
      <c r="Y20" s="48">
        <v>221.23194178780309</v>
      </c>
      <c r="Z20" s="48">
        <v>227.12812002912599</v>
      </c>
      <c r="AA20" s="48">
        <v>231.34369384717866</v>
      </c>
      <c r="AB20" s="48">
        <v>240.7817031839524</v>
      </c>
      <c r="AC20" s="48">
        <v>213.61684136555201</v>
      </c>
      <c r="AD20" s="48">
        <v>242.05850381016825</v>
      </c>
      <c r="AE20" s="48">
        <v>245.9153274962739</v>
      </c>
      <c r="AF20" s="48">
        <v>225.07147578873463</v>
      </c>
      <c r="AG20" s="48">
        <v>209.41486084378872</v>
      </c>
      <c r="AH20" s="48">
        <v>209.89441260543074</v>
      </c>
      <c r="AI20" s="48">
        <v>208.14667889906409</v>
      </c>
      <c r="AJ20" s="48">
        <v>209.77801100678369</v>
      </c>
      <c r="AK20" s="48">
        <v>190.48887993529584</v>
      </c>
      <c r="AL20" s="48">
        <v>161.88752502587232</v>
      </c>
      <c r="AM20" s="48">
        <v>156.81238097972508</v>
      </c>
      <c r="AN20" s="48">
        <v>167.09888784603569</v>
      </c>
      <c r="AO20" s="48">
        <v>143.40232377252116</v>
      </c>
      <c r="AP20" s="48">
        <v>158.91466988048685</v>
      </c>
      <c r="AQ20" s="48">
        <v>144.49301730248712</v>
      </c>
      <c r="AR20" s="48">
        <v>128.93891868972065</v>
      </c>
      <c r="AS20" s="48">
        <v>136.46397080034015</v>
      </c>
      <c r="AT20" s="48">
        <v>134.36342691762275</v>
      </c>
      <c r="AU20" s="48">
        <v>123.1175361410868</v>
      </c>
      <c r="AV20" s="48">
        <v>113.56725130887475</v>
      </c>
      <c r="AW20" s="48">
        <v>128.33670281090531</v>
      </c>
      <c r="AX20" s="48">
        <v>151.68156634300161</v>
      </c>
      <c r="AY20" s="48">
        <v>167.37646250499455</v>
      </c>
      <c r="AZ20" s="48">
        <v>172.49559664894116</v>
      </c>
      <c r="BA20" s="48">
        <v>198.35285173636689</v>
      </c>
      <c r="BB20" s="48">
        <v>212.13705721999719</v>
      </c>
      <c r="BC20" s="48">
        <v>234.23553253365358</v>
      </c>
      <c r="BD20" s="48">
        <v>249.57797276983553</v>
      </c>
      <c r="BE20" s="48">
        <v>252.35886630921084</v>
      </c>
      <c r="BF20" s="48">
        <v>256.97564712263488</v>
      </c>
      <c r="BG20" s="48">
        <v>274.85784215536592</v>
      </c>
      <c r="BH20" s="48">
        <v>305.54964602324463</v>
      </c>
      <c r="BI20" s="48">
        <v>282.19302846461244</v>
      </c>
      <c r="BJ20" s="48">
        <v>292.99800954864673</v>
      </c>
      <c r="BK20" s="48">
        <v>271.752496382505</v>
      </c>
      <c r="BL20" s="48">
        <v>261.24529116164001</v>
      </c>
      <c r="BM20" s="48">
        <v>274.00952322909535</v>
      </c>
      <c r="BO20">
        <v>305.54965250265747</v>
      </c>
      <c r="BP20">
        <v>260.56522079626973</v>
      </c>
      <c r="BQ20">
        <v>253.82635406389485</v>
      </c>
      <c r="BR20">
        <v>238.78346702017285</v>
      </c>
      <c r="BS20">
        <v>228.21358924422691</v>
      </c>
      <c r="BT20">
        <v>238.99072585649617</v>
      </c>
      <c r="BY20" s="48">
        <f t="shared" si="0"/>
        <v>-33.031701917413102</v>
      </c>
      <c r="BZ20" s="48">
        <f t="shared" si="1"/>
        <v>-1.1382133210359269</v>
      </c>
    </row>
    <row r="21" spans="1:78" x14ac:dyDescent="0.25">
      <c r="A21" s="48" t="s">
        <v>286</v>
      </c>
      <c r="B21" s="48" t="s">
        <v>509</v>
      </c>
      <c r="C21" s="48" t="s">
        <v>735</v>
      </c>
      <c r="D21" s="48" t="s">
        <v>734</v>
      </c>
      <c r="E21" s="48">
        <v>1273.6916591028862</v>
      </c>
      <c r="F21" s="48">
        <v>1350.1976733312283</v>
      </c>
      <c r="G21" s="48">
        <v>1438.523233068398</v>
      </c>
      <c r="H21" s="48">
        <v>1535.0237290104324</v>
      </c>
      <c r="I21" s="48">
        <v>1701.8462755431949</v>
      </c>
      <c r="J21" s="48">
        <v>1835.5947655319421</v>
      </c>
      <c r="K21" s="48">
        <v>1957.6260804276205</v>
      </c>
      <c r="L21" s="48">
        <v>2086.636005446544</v>
      </c>
      <c r="M21" s="48">
        <v>2222.3615105191348</v>
      </c>
      <c r="N21" s="48">
        <v>2458.081820037733</v>
      </c>
      <c r="O21" s="48">
        <v>2765.8909966479441</v>
      </c>
      <c r="P21" s="48">
        <v>3082.9279887912571</v>
      </c>
      <c r="Q21" s="48">
        <v>3831.6318999943292</v>
      </c>
      <c r="R21" s="48">
        <v>4900.9622007586613</v>
      </c>
      <c r="S21" s="48">
        <v>5733.7981393387799</v>
      </c>
      <c r="T21" s="48">
        <v>6701.3773605243277</v>
      </c>
      <c r="U21" s="48">
        <v>7243.0473411958292</v>
      </c>
      <c r="V21" s="48">
        <v>8426.9469594737202</v>
      </c>
      <c r="W21" s="48">
        <v>10289.768417329609</v>
      </c>
      <c r="X21" s="48">
        <v>11810.61587547254</v>
      </c>
      <c r="Y21" s="48">
        <v>12864.002566139616</v>
      </c>
      <c r="Z21" s="48">
        <v>10622.802483078915</v>
      </c>
      <c r="AA21" s="48">
        <v>9343.861099596179</v>
      </c>
      <c r="AB21" s="48">
        <v>8846.2342984697352</v>
      </c>
      <c r="AC21" s="48">
        <v>8457.268803163739</v>
      </c>
      <c r="AD21" s="48">
        <v>8750.8185125053551</v>
      </c>
      <c r="AE21" s="48">
        <v>12170.040696270156</v>
      </c>
      <c r="AF21" s="48">
        <v>15135.852311696835</v>
      </c>
      <c r="AG21" s="48">
        <v>16391.093827791021</v>
      </c>
      <c r="AH21" s="48">
        <v>16525.061743284838</v>
      </c>
      <c r="AI21" s="48">
        <v>20600.375278982698</v>
      </c>
      <c r="AJ21" s="48">
        <v>21041.660651964783</v>
      </c>
      <c r="AK21" s="48">
        <v>23372.619171015031</v>
      </c>
      <c r="AL21" s="48">
        <v>22283.936021355126</v>
      </c>
      <c r="AM21" s="48">
        <v>24208.554793144656</v>
      </c>
      <c r="AN21" s="48">
        <v>28413.826438736807</v>
      </c>
      <c r="AO21" s="48">
        <v>27489.555177048835</v>
      </c>
      <c r="AP21" s="48">
        <v>24820.93805038961</v>
      </c>
      <c r="AQ21" s="48">
        <v>25338.443293490422</v>
      </c>
      <c r="AR21" s="48">
        <v>25244.275047481318</v>
      </c>
      <c r="AS21" s="48">
        <v>23041.534729042807</v>
      </c>
      <c r="AT21" s="48">
        <v>22995.157524728835</v>
      </c>
      <c r="AU21" s="48">
        <v>24887.561334183294</v>
      </c>
      <c r="AV21" s="48">
        <v>30587.668409379563</v>
      </c>
      <c r="AW21" s="48">
        <v>35364.375331436844</v>
      </c>
      <c r="AX21" s="48">
        <v>36795.976881963943</v>
      </c>
      <c r="AY21" s="48">
        <v>38672.705942976747</v>
      </c>
      <c r="AZ21" s="48">
        <v>44262.896000995432</v>
      </c>
      <c r="BA21" s="48">
        <v>48106.892915787968</v>
      </c>
      <c r="BB21" s="48">
        <v>44583.544807081358</v>
      </c>
      <c r="BC21" s="48">
        <v>44141.878141573383</v>
      </c>
      <c r="BD21" s="48">
        <v>47348.525020201632</v>
      </c>
      <c r="BE21" s="48">
        <v>44673.115875590134</v>
      </c>
      <c r="BF21" s="48">
        <v>46744.662544151564</v>
      </c>
      <c r="BG21" s="48">
        <v>47700.54036011784</v>
      </c>
      <c r="BH21" s="48">
        <v>40991.808138143228</v>
      </c>
      <c r="BI21" s="48">
        <v>41984.103033560918</v>
      </c>
      <c r="BJ21" s="48">
        <v>44089.310087511847</v>
      </c>
      <c r="BK21" s="48">
        <v>47554.746307893678</v>
      </c>
      <c r="BL21" s="48">
        <v>46414.435233435383</v>
      </c>
      <c r="BM21" s="48">
        <v>44594.378107562792</v>
      </c>
      <c r="BO21">
        <v>41008.296719471982</v>
      </c>
      <c r="BP21">
        <v>42012.622719101564</v>
      </c>
      <c r="BQ21">
        <v>44198.482390869103</v>
      </c>
      <c r="BR21">
        <v>47542.769516306806</v>
      </c>
      <c r="BS21">
        <v>46591.491606739604</v>
      </c>
      <c r="BT21">
        <v>45205.335940805133</v>
      </c>
      <c r="BY21" s="48">
        <f t="shared" si="0"/>
        <v>177.05637330422178</v>
      </c>
      <c r="BZ21" s="48">
        <f t="shared" si="1"/>
        <v>-0.99608328597455686</v>
      </c>
    </row>
    <row r="22" spans="1:78" x14ac:dyDescent="0.25">
      <c r="A22" s="48" t="s">
        <v>110</v>
      </c>
      <c r="B22" s="48" t="s">
        <v>508</v>
      </c>
      <c r="C22" s="48" t="s">
        <v>735</v>
      </c>
      <c r="D22" s="48" t="s">
        <v>734</v>
      </c>
      <c r="E22" s="48">
        <v>93.022700267768329</v>
      </c>
      <c r="F22" s="48">
        <v>95.572232230873766</v>
      </c>
      <c r="G22" s="48">
        <v>94.464497242303565</v>
      </c>
      <c r="H22" s="48">
        <v>99.858917533894598</v>
      </c>
      <c r="I22" s="48">
        <v>104.33992943407216</v>
      </c>
      <c r="J22" s="48">
        <v>110.13258464497174</v>
      </c>
      <c r="K22" s="48">
        <v>112.94083638351198</v>
      </c>
      <c r="L22" s="48">
        <v>111.95156099690256</v>
      </c>
      <c r="M22" s="48">
        <v>116.89514976993881</v>
      </c>
      <c r="N22" s="48">
        <v>116.02525714589184</v>
      </c>
      <c r="O22" s="48">
        <v>114.55667513683719</v>
      </c>
      <c r="P22" s="48">
        <v>112.56997563164569</v>
      </c>
      <c r="Q22" s="48">
        <v>134.81958512129725</v>
      </c>
      <c r="R22" s="48">
        <v>161.98706152505693</v>
      </c>
      <c r="S22" s="48">
        <v>174.01409449139697</v>
      </c>
      <c r="T22" s="48">
        <v>207.30031276854405</v>
      </c>
      <c r="U22" s="48">
        <v>208.65640318291173</v>
      </c>
      <c r="V22" s="48">
        <v>218.45398401670556</v>
      </c>
      <c r="W22" s="48">
        <v>263.58143153799045</v>
      </c>
      <c r="X22" s="48">
        <v>327.82231216256309</v>
      </c>
      <c r="Y22" s="48">
        <v>378.0443051131831</v>
      </c>
      <c r="Z22" s="48">
        <v>337.9783716852848</v>
      </c>
      <c r="AA22" s="48">
        <v>322.77745291496171</v>
      </c>
      <c r="AB22" s="48">
        <v>271.12984423497744</v>
      </c>
      <c r="AC22" s="48">
        <v>252.8697850447877</v>
      </c>
      <c r="AD22" s="48">
        <v>244.41094173310134</v>
      </c>
      <c r="AE22" s="48">
        <v>303.34903560315774</v>
      </c>
      <c r="AF22" s="48">
        <v>344.50314675279697</v>
      </c>
      <c r="AG22" s="48">
        <v>346.73663130027666</v>
      </c>
      <c r="AH22" s="48">
        <v>311.67804520770068</v>
      </c>
      <c r="AI22" s="48">
        <v>393.68676796567996</v>
      </c>
      <c r="AJ22" s="48">
        <v>385.75384074547532</v>
      </c>
      <c r="AK22" s="48">
        <v>317.96273601586682</v>
      </c>
      <c r="AL22" s="48">
        <v>411.92617972324609</v>
      </c>
      <c r="AM22" s="48">
        <v>279.66675122632847</v>
      </c>
      <c r="AN22" s="48">
        <v>367.38769523148903</v>
      </c>
      <c r="AO22" s="48">
        <v>387.4320752561303</v>
      </c>
      <c r="AP22" s="48">
        <v>361.0999994736502</v>
      </c>
      <c r="AQ22" s="48">
        <v>379.44178387283449</v>
      </c>
      <c r="AR22" s="48">
        <v>551.82138521254171</v>
      </c>
      <c r="AS22" s="48">
        <v>512.67391854283505</v>
      </c>
      <c r="AT22" s="48">
        <v>518.06747890214854</v>
      </c>
      <c r="AU22" s="48">
        <v>574.92977619632632</v>
      </c>
      <c r="AV22" s="48">
        <v>711.28492266943579</v>
      </c>
      <c r="AW22" s="48">
        <v>798.74425559261681</v>
      </c>
      <c r="AX22" s="48">
        <v>822.78520140989485</v>
      </c>
      <c r="AY22" s="48">
        <v>856.05487576620328</v>
      </c>
      <c r="AZ22" s="48">
        <v>966.20358101239992</v>
      </c>
      <c r="BA22" s="48">
        <v>1125.42602943016</v>
      </c>
      <c r="BB22" s="48">
        <v>1088.7578516978281</v>
      </c>
      <c r="BC22" s="48">
        <v>1036.5345941625235</v>
      </c>
      <c r="BD22" s="48">
        <v>1130.2731895942713</v>
      </c>
      <c r="BE22" s="48">
        <v>1145.1400185446203</v>
      </c>
      <c r="BF22" s="48">
        <v>1251.2097070283387</v>
      </c>
      <c r="BG22" s="48">
        <v>1291.4101066676717</v>
      </c>
      <c r="BH22" s="48">
        <v>1076.7967015302199</v>
      </c>
      <c r="BI22" s="48">
        <v>1087.2873038485295</v>
      </c>
      <c r="BJ22" s="48">
        <v>1136.5939704625421</v>
      </c>
      <c r="BK22" s="48">
        <v>1240.8309618606559</v>
      </c>
      <c r="BL22" s="48">
        <v>1219.5154785353541</v>
      </c>
      <c r="BM22" s="48">
        <v>1291.0409620364474</v>
      </c>
      <c r="BO22">
        <v>1076.7966978558513</v>
      </c>
      <c r="BP22">
        <v>1087.2873314854749</v>
      </c>
      <c r="BQ22">
        <v>1136.5938717844781</v>
      </c>
      <c r="BR22">
        <v>1241.825298009576</v>
      </c>
      <c r="BS22">
        <v>1219.515505969046</v>
      </c>
      <c r="BT22">
        <v>1291.0409721544083</v>
      </c>
      <c r="BY22" s="48">
        <f t="shared" si="0"/>
        <v>2.7433691911937785E-5</v>
      </c>
      <c r="BZ22" s="48">
        <f t="shared" si="1"/>
        <v>-0.99999997875071933</v>
      </c>
    </row>
    <row r="23" spans="1:78" x14ac:dyDescent="0.25">
      <c r="A23" s="48" t="s">
        <v>111</v>
      </c>
      <c r="B23" s="48" t="s">
        <v>507</v>
      </c>
      <c r="C23" s="48" t="s">
        <v>735</v>
      </c>
      <c r="D23" s="48" t="s">
        <v>734</v>
      </c>
      <c r="E23" s="48">
        <v>68.424734400624729</v>
      </c>
      <c r="F23" s="48">
        <v>71.558180092437041</v>
      </c>
      <c r="G23" s="48">
        <v>76.52054931454299</v>
      </c>
      <c r="H23" s="48">
        <v>78.372195833032862</v>
      </c>
      <c r="I23" s="48">
        <v>80.472718120738492</v>
      </c>
      <c r="J23" s="48">
        <v>81.725052324792458</v>
      </c>
      <c r="K23" s="48">
        <v>82.545684006556982</v>
      </c>
      <c r="L23" s="48">
        <v>84.363070203947714</v>
      </c>
      <c r="M23" s="48">
        <v>84.732937155307098</v>
      </c>
      <c r="N23" s="48">
        <v>86.520209131826334</v>
      </c>
      <c r="O23" s="48">
        <v>81.500014601076174</v>
      </c>
      <c r="P23" s="48">
        <v>84.287828584320678</v>
      </c>
      <c r="Q23" s="48">
        <v>99.326746973690959</v>
      </c>
      <c r="R23" s="48">
        <v>113.78034143398176</v>
      </c>
      <c r="S23" s="48">
        <v>124.35889643063659</v>
      </c>
      <c r="T23" s="48">
        <v>152.72799677491182</v>
      </c>
      <c r="U23" s="48">
        <v>155.64905686389071</v>
      </c>
      <c r="V23" s="48">
        <v>176.78335096343935</v>
      </c>
      <c r="W23" s="48">
        <v>225.94151781440129</v>
      </c>
      <c r="X23" s="48">
        <v>262.07600964215874</v>
      </c>
      <c r="Y23" s="48">
        <v>282.68585009620915</v>
      </c>
      <c r="Z23" s="48">
        <v>254.23046874077176</v>
      </c>
      <c r="AA23" s="48">
        <v>245.09449089523039</v>
      </c>
      <c r="AB23" s="48">
        <v>217.99460236345263</v>
      </c>
      <c r="AC23" s="48">
        <v>193.84327313825258</v>
      </c>
      <c r="AD23" s="48">
        <v>200.89435179940017</v>
      </c>
      <c r="AE23" s="48">
        <v>256.76248068754398</v>
      </c>
      <c r="AF23" s="48">
        <v>291.13161665354727</v>
      </c>
      <c r="AG23" s="48">
        <v>313.06159138278196</v>
      </c>
      <c r="AH23" s="48">
        <v>304.85352087583982</v>
      </c>
      <c r="AI23" s="48">
        <v>351.97923352178071</v>
      </c>
      <c r="AJ23" s="48">
        <v>346.41059588832655</v>
      </c>
      <c r="AK23" s="48">
        <v>361.04687562739093</v>
      </c>
      <c r="AL23" s="48">
        <v>334.94323699718205</v>
      </c>
      <c r="AM23" s="48">
        <v>193.07028019526217</v>
      </c>
      <c r="AN23" s="48">
        <v>235.83215055348558</v>
      </c>
      <c r="AO23" s="48">
        <v>249.36055885540304</v>
      </c>
      <c r="AP23" s="48">
        <v>229.49294931301367</v>
      </c>
      <c r="AQ23" s="48">
        <v>255.7182366628827</v>
      </c>
      <c r="AR23" s="48">
        <v>300.42172389610892</v>
      </c>
      <c r="AS23" s="48">
        <v>255.71868725731943</v>
      </c>
      <c r="AT23" s="48">
        <v>267.09759962902348</v>
      </c>
      <c r="AU23" s="48">
        <v>294.66538854659274</v>
      </c>
      <c r="AV23" s="48">
        <v>374.62735797047281</v>
      </c>
      <c r="AW23" s="48">
        <v>418.37666028191973</v>
      </c>
      <c r="AX23" s="48">
        <v>457.93343076338306</v>
      </c>
      <c r="AY23" s="48">
        <v>473.4498681663336</v>
      </c>
      <c r="AZ23" s="48">
        <v>535.06227945153546</v>
      </c>
      <c r="BA23" s="48">
        <v>643.40458102303558</v>
      </c>
      <c r="BB23" s="48">
        <v>624.17516454458234</v>
      </c>
      <c r="BC23" s="48">
        <v>647.83609553787858</v>
      </c>
      <c r="BD23" s="48">
        <v>751.17277041100522</v>
      </c>
      <c r="BE23" s="48">
        <v>758.00042697240303</v>
      </c>
      <c r="BF23" s="48">
        <v>787.46943830908481</v>
      </c>
      <c r="BG23" s="48">
        <v>792.84623742526992</v>
      </c>
      <c r="BH23" s="48">
        <v>653.32726813946965</v>
      </c>
      <c r="BI23" s="48">
        <v>688.25069625819663</v>
      </c>
      <c r="BJ23" s="48">
        <v>734.99626796052837</v>
      </c>
      <c r="BK23" s="48">
        <v>813.09968944198386</v>
      </c>
      <c r="BL23" s="48">
        <v>786.89543767745181</v>
      </c>
      <c r="BM23" s="48">
        <v>830.92514462193947</v>
      </c>
      <c r="BO23">
        <v>653.32726813946965</v>
      </c>
      <c r="BP23">
        <v>688.25069625819663</v>
      </c>
      <c r="BQ23">
        <v>734.99626796052837</v>
      </c>
      <c r="BR23">
        <v>804.50053782151565</v>
      </c>
      <c r="BS23">
        <v>796.11520682767571</v>
      </c>
      <c r="BT23">
        <v>857.93272965022311</v>
      </c>
      <c r="BY23" s="48">
        <f t="shared" si="0"/>
        <v>9.2197691502238968</v>
      </c>
      <c r="BZ23" s="48">
        <f t="shared" si="1"/>
        <v>-0.98925350574516169</v>
      </c>
    </row>
    <row r="24" spans="1:78" x14ac:dyDescent="0.25">
      <c r="A24" s="48" t="s">
        <v>161</v>
      </c>
      <c r="B24" s="48" t="s">
        <v>506</v>
      </c>
      <c r="C24" s="48" t="s">
        <v>735</v>
      </c>
      <c r="D24" s="48" t="s">
        <v>734</v>
      </c>
      <c r="E24" s="48">
        <v>89.035239428893206</v>
      </c>
      <c r="F24" s="48">
        <v>97.595291704717638</v>
      </c>
      <c r="G24" s="48">
        <v>100.12212960015191</v>
      </c>
      <c r="H24" s="48">
        <v>101.90141251199289</v>
      </c>
      <c r="I24" s="48">
        <v>100.22110418365412</v>
      </c>
      <c r="J24" s="48">
        <v>106.64664438536533</v>
      </c>
      <c r="K24" s="48">
        <v>112.66536475271255</v>
      </c>
      <c r="L24" s="48">
        <v>122.87062847959439</v>
      </c>
      <c r="M24" s="48">
        <v>122.84759753108544</v>
      </c>
      <c r="N24" s="48">
        <v>135.14738131124116</v>
      </c>
      <c r="O24" s="48">
        <v>140.00270531944417</v>
      </c>
      <c r="P24" s="48">
        <v>133.55141894134914</v>
      </c>
      <c r="Q24" s="48">
        <v>94.381677046193957</v>
      </c>
      <c r="R24" s="48">
        <v>119.55972393113319</v>
      </c>
      <c r="S24" s="48">
        <v>182.02001849327422</v>
      </c>
      <c r="T24" s="48">
        <v>277.57060523747452</v>
      </c>
      <c r="U24" s="48">
        <v>141.19715892410525</v>
      </c>
      <c r="V24" s="48">
        <v>131.37322730559333</v>
      </c>
      <c r="W24" s="48">
        <v>176.03394743190032</v>
      </c>
      <c r="X24" s="48">
        <v>200.76967703901414</v>
      </c>
      <c r="Y24" s="48">
        <v>227.75192650771399</v>
      </c>
      <c r="Z24" s="48">
        <v>247.64961677994449</v>
      </c>
      <c r="AA24" s="48">
        <v>220.71879696320363</v>
      </c>
      <c r="AB24" s="48">
        <v>204.41769005689085</v>
      </c>
      <c r="AC24" s="48">
        <v>213.99663856969551</v>
      </c>
      <c r="AD24" s="48">
        <v>245.45391229142461</v>
      </c>
      <c r="AE24" s="48">
        <v>233.65807219994761</v>
      </c>
      <c r="AF24" s="48">
        <v>253.97447372895857</v>
      </c>
      <c r="AG24" s="48">
        <v>270.69960091548984</v>
      </c>
      <c r="AH24" s="48">
        <v>285.82921686786472</v>
      </c>
      <c r="AI24" s="48">
        <v>306.26870084047158</v>
      </c>
      <c r="AJ24" s="48">
        <v>293.16042106958588</v>
      </c>
      <c r="AK24" s="48">
        <v>293.6449875768709</v>
      </c>
      <c r="AL24" s="48">
        <v>300.5557477277311</v>
      </c>
      <c r="AM24" s="48">
        <v>299.53303708805134</v>
      </c>
      <c r="AN24" s="48">
        <v>329.42407606208053</v>
      </c>
      <c r="AO24" s="48">
        <v>394.71749189933166</v>
      </c>
      <c r="AP24" s="48">
        <v>401.49866742468674</v>
      </c>
      <c r="AQ24" s="48">
        <v>407.4291761978082</v>
      </c>
      <c r="AR24" s="48">
        <v>409.54318376807936</v>
      </c>
      <c r="AS24" s="48">
        <v>418.06894211203792</v>
      </c>
      <c r="AT24" s="48">
        <v>415.03440428737849</v>
      </c>
      <c r="AU24" s="48">
        <v>413.08028263808649</v>
      </c>
      <c r="AV24" s="48">
        <v>446.31067574594385</v>
      </c>
      <c r="AW24" s="48">
        <v>475.29193019581868</v>
      </c>
      <c r="AX24" s="48">
        <v>499.46194023915615</v>
      </c>
      <c r="AY24" s="48">
        <v>509.64018988760427</v>
      </c>
      <c r="AZ24" s="48">
        <v>558.05184070795372</v>
      </c>
      <c r="BA24" s="48">
        <v>634.98706966850739</v>
      </c>
      <c r="BB24" s="48">
        <v>702.26441964431399</v>
      </c>
      <c r="BC24" s="48">
        <v>781.15357767729824</v>
      </c>
      <c r="BD24" s="48">
        <v>861.76216218107675</v>
      </c>
      <c r="BE24" s="48">
        <v>883.11712961571823</v>
      </c>
      <c r="BF24" s="48">
        <v>981.86085135445705</v>
      </c>
      <c r="BG24" s="48">
        <v>1118.8738078336823</v>
      </c>
      <c r="BH24" s="48">
        <v>1248.4533098961294</v>
      </c>
      <c r="BI24" s="48">
        <v>1401.5646351317941</v>
      </c>
      <c r="BJ24" s="48">
        <v>1563.7678186182645</v>
      </c>
      <c r="BK24" s="48">
        <v>1698.1320807871175</v>
      </c>
      <c r="BL24" s="48">
        <v>1855.6915096678015</v>
      </c>
      <c r="BM24" s="48">
        <v>1968.7922248458062</v>
      </c>
      <c r="BO24">
        <v>1248.4533098961294</v>
      </c>
      <c r="BP24">
        <v>1401.5646351317941</v>
      </c>
      <c r="BQ24">
        <v>1563.7678186182645</v>
      </c>
      <c r="BR24">
        <v>1698.1320807871175</v>
      </c>
      <c r="BS24">
        <v>1855.7400942231857</v>
      </c>
      <c r="BT24">
        <v>1961.6137487886015</v>
      </c>
      <c r="BY24" s="48">
        <f t="shared" si="0"/>
        <v>4.8584555384195482E-2</v>
      </c>
      <c r="BZ24" s="48">
        <f t="shared" si="1"/>
        <v>-0.99997523235376273</v>
      </c>
    </row>
    <row r="25" spans="1:78" x14ac:dyDescent="0.25">
      <c r="A25" s="48" t="s">
        <v>250</v>
      </c>
      <c r="B25" s="48" t="s">
        <v>505</v>
      </c>
      <c r="C25" s="48" t="s">
        <v>735</v>
      </c>
      <c r="D25" s="48" t="s">
        <v>734</v>
      </c>
      <c r="Y25" s="48">
        <v>2238.8029578657388</v>
      </c>
      <c r="Z25" s="48">
        <v>2234.8148157312517</v>
      </c>
      <c r="AA25" s="48">
        <v>2169.0040108968287</v>
      </c>
      <c r="AB25" s="48">
        <v>1852.8134344280188</v>
      </c>
      <c r="AC25" s="48">
        <v>1963.5726761827364</v>
      </c>
      <c r="AD25" s="48">
        <v>1914.5506465879346</v>
      </c>
      <c r="AE25" s="48">
        <v>2260.427281154497</v>
      </c>
      <c r="AF25" s="48">
        <v>3132.3013603624599</v>
      </c>
      <c r="AG25" s="48">
        <v>2511.393062594886</v>
      </c>
      <c r="AH25" s="48">
        <v>2477.0208179595979</v>
      </c>
      <c r="AI25" s="48">
        <v>2366.5298212861385</v>
      </c>
      <c r="AJ25" s="48">
        <v>1267.7343754148515</v>
      </c>
      <c r="AK25" s="48">
        <v>1211.9808781093111</v>
      </c>
      <c r="AL25" s="48">
        <v>1278.2471734610767</v>
      </c>
      <c r="AM25" s="48">
        <v>1148.4943993817017</v>
      </c>
      <c r="AN25" s="48">
        <v>2258.2860178759665</v>
      </c>
      <c r="AO25" s="48">
        <v>1470.1037033100406</v>
      </c>
      <c r="AP25" s="48">
        <v>1361.3923860059047</v>
      </c>
      <c r="AQ25" s="48">
        <v>1820.405094248963</v>
      </c>
      <c r="AR25" s="48">
        <v>1659.7183459552475</v>
      </c>
      <c r="AS25" s="48">
        <v>1621.2429608024684</v>
      </c>
      <c r="AT25" s="48">
        <v>1770.9135339474644</v>
      </c>
      <c r="AU25" s="48">
        <v>2092.9576938761129</v>
      </c>
      <c r="AV25" s="48">
        <v>2719.4976560705868</v>
      </c>
      <c r="AW25" s="48">
        <v>3389.7070488310151</v>
      </c>
      <c r="AX25" s="48">
        <v>3899.9076377401716</v>
      </c>
      <c r="AY25" s="48">
        <v>4523.0508329805989</v>
      </c>
      <c r="AZ25" s="48">
        <v>5885.1043478183656</v>
      </c>
      <c r="BA25" s="48">
        <v>7265.7354968299733</v>
      </c>
      <c r="BB25" s="48">
        <v>6988.2333246809421</v>
      </c>
      <c r="BC25" s="48">
        <v>6812.4063384540241</v>
      </c>
      <c r="BD25" s="48">
        <v>7809.425062454713</v>
      </c>
      <c r="BE25" s="48">
        <v>7395.8498034072127</v>
      </c>
      <c r="BF25" s="48">
        <v>7655.129707593188</v>
      </c>
      <c r="BG25" s="48">
        <v>7876.8664653999404</v>
      </c>
      <c r="BH25" s="48">
        <v>7055.9356729124493</v>
      </c>
      <c r="BI25" s="48">
        <v>7548.8550073753368</v>
      </c>
      <c r="BJ25" s="48">
        <v>8334.0817277533224</v>
      </c>
      <c r="BK25" s="48">
        <v>9427.7304303988076</v>
      </c>
      <c r="BL25" s="48">
        <v>9828.1485147813855</v>
      </c>
      <c r="BM25" s="48">
        <v>9975.780000709241</v>
      </c>
      <c r="BO25">
        <v>7074.6810232505932</v>
      </c>
      <c r="BP25">
        <v>7569.4788147675945</v>
      </c>
      <c r="BQ25">
        <v>8366.2932214574757</v>
      </c>
      <c r="BR25">
        <v>9446.7007718551849</v>
      </c>
      <c r="BS25">
        <v>9879.2685331331795</v>
      </c>
      <c r="BT25">
        <v>10079.203381220315</v>
      </c>
      <c r="BY25" s="48">
        <f t="shared" si="0"/>
        <v>51.120018351793988</v>
      </c>
      <c r="BZ25" s="48">
        <f t="shared" si="1"/>
        <v>-0.99492816878295742</v>
      </c>
    </row>
    <row r="26" spans="1:78" x14ac:dyDescent="0.25">
      <c r="A26" s="48" t="s">
        <v>137</v>
      </c>
      <c r="B26" s="48" t="s">
        <v>504</v>
      </c>
      <c r="C26" s="48" t="s">
        <v>735</v>
      </c>
      <c r="D26" s="48" t="s">
        <v>734</v>
      </c>
      <c r="Y26" s="48">
        <v>8537.7158700102809</v>
      </c>
      <c r="Z26" s="48">
        <v>9269.2696165299112</v>
      </c>
      <c r="AA26" s="48">
        <v>9446.0845772699358</v>
      </c>
      <c r="AB26" s="48">
        <v>9421.3569469587001</v>
      </c>
      <c r="AC26" s="48">
        <v>9590.541793968021</v>
      </c>
      <c r="AD26" s="48">
        <v>8706.766601485022</v>
      </c>
      <c r="AE26" s="48">
        <v>7041.6344474720208</v>
      </c>
      <c r="AF26" s="48">
        <v>7554.9321923161515</v>
      </c>
      <c r="AG26" s="48">
        <v>7958.7479245853947</v>
      </c>
      <c r="AH26" s="48">
        <v>8031.0048199518042</v>
      </c>
      <c r="AI26" s="48">
        <v>8529.052126709279</v>
      </c>
      <c r="AJ26" s="48">
        <v>9055.6444071062961</v>
      </c>
      <c r="AK26" s="48">
        <v>9082.827988321591</v>
      </c>
      <c r="AL26" s="48">
        <v>9698.1528899890509</v>
      </c>
      <c r="AM26" s="48">
        <v>10130.37620307285</v>
      </c>
      <c r="AN26" s="48">
        <v>10376.953296177982</v>
      </c>
      <c r="AO26" s="48">
        <v>10544.794683191391</v>
      </c>
      <c r="AP26" s="48">
        <v>10672.237759619284</v>
      </c>
      <c r="AQ26" s="48">
        <v>10076.269878693689</v>
      </c>
      <c r="AR26" s="48">
        <v>10401.562152167067</v>
      </c>
      <c r="AS26" s="48">
        <v>13636.416749928849</v>
      </c>
      <c r="AT26" s="48">
        <v>12868.17691708213</v>
      </c>
      <c r="AU26" s="48">
        <v>13049.909729164339</v>
      </c>
      <c r="AV26" s="48">
        <v>14222.036796574883</v>
      </c>
      <c r="AW26" s="48">
        <v>15846.505947450592</v>
      </c>
      <c r="AX26" s="48">
        <v>17959.396826719374</v>
      </c>
      <c r="AY26" s="48">
        <v>19307.508937387636</v>
      </c>
      <c r="AZ26" s="48">
        <v>20976.442287272039</v>
      </c>
      <c r="BA26" s="48">
        <v>23066.450982437593</v>
      </c>
      <c r="BB26" s="48">
        <v>19355.921005089454</v>
      </c>
      <c r="BC26" s="48">
        <v>20722.070490074453</v>
      </c>
      <c r="BD26" s="48">
        <v>22514.202716482963</v>
      </c>
      <c r="BE26" s="48">
        <v>23654.36958774953</v>
      </c>
      <c r="BF26" s="48">
        <v>24744.296958551015</v>
      </c>
      <c r="BG26" s="48">
        <v>24989.437527708029</v>
      </c>
      <c r="BH26" s="48">
        <v>22634.085647567445</v>
      </c>
      <c r="BI26" s="48">
        <v>22608.452562367271</v>
      </c>
      <c r="BJ26" s="48">
        <v>23742.937342415873</v>
      </c>
      <c r="BK26" s="48">
        <v>23991.041390559691</v>
      </c>
      <c r="BL26" s="48">
        <v>23443.434828326568</v>
      </c>
      <c r="BO26">
        <v>22634.085647567445</v>
      </c>
      <c r="BP26">
        <v>22608.452562367271</v>
      </c>
      <c r="BQ26">
        <v>23742.937342415873</v>
      </c>
      <c r="BR26">
        <v>24085.955988096037</v>
      </c>
      <c r="BS26">
        <v>23551.93008574039</v>
      </c>
      <c r="BT26">
        <v>20409.952804773118</v>
      </c>
      <c r="BY26" s="48">
        <f t="shared" si="0"/>
        <v>108.4952574138224</v>
      </c>
      <c r="BZ26" s="48">
        <f t="shared" si="1"/>
        <v>-0.99468419851571388</v>
      </c>
    </row>
    <row r="27" spans="1:78" x14ac:dyDescent="0.25">
      <c r="A27" s="48" t="s">
        <v>612</v>
      </c>
      <c r="B27" s="48" t="s">
        <v>503</v>
      </c>
      <c r="C27" s="48" t="s">
        <v>735</v>
      </c>
      <c r="D27" s="48" t="s">
        <v>734</v>
      </c>
      <c r="E27" s="48">
        <v>1550.2676986508732</v>
      </c>
      <c r="F27" s="48">
        <v>1651.3176731528788</v>
      </c>
      <c r="G27" s="48">
        <v>1752.8400056220421</v>
      </c>
      <c r="H27" s="48">
        <v>1867.0103505514032</v>
      </c>
      <c r="I27" s="48">
        <v>1994.4404971142937</v>
      </c>
      <c r="J27" s="48">
        <v>2144.7390894098608</v>
      </c>
      <c r="K27" s="48">
        <v>2322.7058156454732</v>
      </c>
      <c r="L27" s="48">
        <v>2556.6342667874837</v>
      </c>
      <c r="M27" s="48">
        <v>2804.3338761554746</v>
      </c>
      <c r="N27" s="48">
        <v>3215.1538970685219</v>
      </c>
      <c r="O27" s="48">
        <v>3178.8633200253566</v>
      </c>
      <c r="P27" s="48">
        <v>3297.4110665117832</v>
      </c>
      <c r="Q27" s="48">
        <v>3322.2199108302457</v>
      </c>
      <c r="R27" s="48">
        <v>3696.0318203604029</v>
      </c>
      <c r="S27" s="48">
        <v>3416.4393182247914</v>
      </c>
      <c r="T27" s="48">
        <v>3156.2508271791207</v>
      </c>
      <c r="U27" s="48">
        <v>3328.6159365069493</v>
      </c>
      <c r="V27" s="48">
        <v>3617.4530695078638</v>
      </c>
      <c r="W27" s="48">
        <v>4131.3864265790489</v>
      </c>
      <c r="X27" s="48">
        <v>5533.2519381914744</v>
      </c>
      <c r="Y27" s="48">
        <v>6340.7870306616205</v>
      </c>
      <c r="Z27" s="48">
        <v>6624.9924531281204</v>
      </c>
      <c r="AA27" s="48">
        <v>7168.1608850859748</v>
      </c>
      <c r="AB27" s="48">
        <v>7698.0830316088759</v>
      </c>
      <c r="AC27" s="48">
        <v>8877.7059148460503</v>
      </c>
      <c r="AD27" s="48">
        <v>9893.0420029073357</v>
      </c>
      <c r="AE27" s="48">
        <v>10344.322650824199</v>
      </c>
      <c r="AF27" s="48">
        <v>11156.557252379092</v>
      </c>
      <c r="AG27" s="48">
        <v>11387.709081798013</v>
      </c>
      <c r="AH27" s="48">
        <v>12163.439766741612</v>
      </c>
      <c r="AI27" s="48">
        <v>12356.230998294481</v>
      </c>
      <c r="AJ27" s="48">
        <v>11919.833567682093</v>
      </c>
      <c r="AK27" s="48">
        <v>11686.739741681327</v>
      </c>
      <c r="AL27" s="48">
        <v>11406.858133657979</v>
      </c>
      <c r="AM27" s="48">
        <v>11814.434708844332</v>
      </c>
      <c r="AN27" s="48">
        <v>12238.604606340947</v>
      </c>
      <c r="AO27" s="48">
        <v>12708.641453623495</v>
      </c>
      <c r="AP27" s="48">
        <v>22036.100681020172</v>
      </c>
      <c r="AQ27" s="48">
        <v>23514.177563661389</v>
      </c>
      <c r="AR27" s="48">
        <v>26130.012956407299</v>
      </c>
      <c r="AS27" s="48">
        <v>27098.156318676709</v>
      </c>
      <c r="AT27" s="48">
        <v>27486.236773754372</v>
      </c>
      <c r="AU27" s="48">
        <v>28867.082497716612</v>
      </c>
      <c r="AV27" s="48">
        <v>28327.813670666161</v>
      </c>
      <c r="AW27" s="48">
        <v>28396.013709927782</v>
      </c>
      <c r="AX27" s="48">
        <v>30279.392208048073</v>
      </c>
      <c r="AY27" s="48">
        <v>30713.798061818798</v>
      </c>
      <c r="AZ27" s="48">
        <v>31472.28553560155</v>
      </c>
      <c r="BA27" s="48">
        <v>30627.327746741154</v>
      </c>
      <c r="BB27" s="48">
        <v>28552.517162471395</v>
      </c>
      <c r="BC27" s="48">
        <v>28443.888475668853</v>
      </c>
      <c r="BD27" s="48">
        <v>28005.912404090293</v>
      </c>
      <c r="BE27" s="48">
        <v>29485.864222827924</v>
      </c>
      <c r="BF27" s="48">
        <v>28784.024490551856</v>
      </c>
      <c r="BG27" s="48">
        <v>29980.70826306914</v>
      </c>
      <c r="BH27" s="48">
        <v>31295.563869588455</v>
      </c>
      <c r="BI27" s="48">
        <v>31563.307869592481</v>
      </c>
      <c r="BJ27" s="48">
        <v>32719.666587207827</v>
      </c>
      <c r="BK27" s="48">
        <v>33767.941187910845</v>
      </c>
      <c r="BL27" s="48">
        <v>34863.384049747619</v>
      </c>
      <c r="BM27" s="48">
        <v>28607.901375213605</v>
      </c>
      <c r="BO27">
        <v>31776.05558524853</v>
      </c>
      <c r="BP27">
        <v>31732.919139613095</v>
      </c>
      <c r="BQ27">
        <v>32376.509172257163</v>
      </c>
      <c r="BR27">
        <v>33290.02813541302</v>
      </c>
      <c r="BS27">
        <v>33799.417694089134</v>
      </c>
      <c r="BT27">
        <v>25194.025144438114</v>
      </c>
      <c r="BY27" s="48">
        <f t="shared" si="0"/>
        <v>-1063.9663556584856</v>
      </c>
      <c r="BZ27" s="48">
        <f t="shared" si="1"/>
        <v>-1.0422308999677001</v>
      </c>
    </row>
    <row r="28" spans="1:78" x14ac:dyDescent="0.25">
      <c r="A28" s="48" t="s">
        <v>273</v>
      </c>
      <c r="B28" s="48" t="s">
        <v>502</v>
      </c>
      <c r="C28" s="48" t="s">
        <v>735</v>
      </c>
      <c r="D28" s="48" t="s">
        <v>734</v>
      </c>
      <c r="AM28" s="48">
        <v>319.01279202093679</v>
      </c>
      <c r="AN28" s="48">
        <v>487.47690450988085</v>
      </c>
      <c r="AO28" s="48">
        <v>740.09968646886193</v>
      </c>
      <c r="AP28" s="48">
        <v>982.80184906559839</v>
      </c>
      <c r="AQ28" s="48">
        <v>1102.3906880962845</v>
      </c>
      <c r="AR28" s="48">
        <v>1251.7475951288616</v>
      </c>
      <c r="AS28" s="48">
        <v>1467.776477160477</v>
      </c>
      <c r="AT28" s="48">
        <v>1530.8140008052706</v>
      </c>
      <c r="AU28" s="48">
        <v>1769.1988867057239</v>
      </c>
      <c r="AV28" s="48">
        <v>2224.7423163147068</v>
      </c>
      <c r="AW28" s="48">
        <v>2814.999894874099</v>
      </c>
      <c r="AX28" s="48">
        <v>2980.6013173407264</v>
      </c>
      <c r="AY28" s="48">
        <v>3416.5124104341835</v>
      </c>
      <c r="AZ28" s="48">
        <v>4193.3680796246963</v>
      </c>
      <c r="BA28" s="48">
        <v>5090.94590505821</v>
      </c>
      <c r="BB28" s="48">
        <v>4714.6936611642022</v>
      </c>
      <c r="BC28" s="48">
        <v>4635.5102733748272</v>
      </c>
      <c r="BD28" s="48">
        <v>5092.554725212638</v>
      </c>
      <c r="BE28" s="48">
        <v>4778.6360884550641</v>
      </c>
      <c r="BF28" s="48">
        <v>5131.4046458133416</v>
      </c>
      <c r="BG28" s="48">
        <v>5329.6319837315432</v>
      </c>
      <c r="BH28" s="48">
        <v>4727.2763331033102</v>
      </c>
      <c r="BI28" s="48">
        <v>4994.6890403861935</v>
      </c>
      <c r="BJ28" s="48">
        <v>5394.5799530559398</v>
      </c>
      <c r="BK28" s="48">
        <v>6072.1846228530394</v>
      </c>
      <c r="BL28" s="48">
        <v>6120.1126257935684</v>
      </c>
      <c r="BM28" s="48">
        <v>6031.5568686765819</v>
      </c>
      <c r="BO28">
        <v>4729.6899590538178</v>
      </c>
      <c r="BP28">
        <v>4994.9715509344378</v>
      </c>
      <c r="BQ28">
        <v>5394.2689439138248</v>
      </c>
      <c r="BR28">
        <v>6070.3490812929158</v>
      </c>
      <c r="BS28">
        <v>6119.7623446222196</v>
      </c>
      <c r="BT28">
        <v>6079.7382854483794</v>
      </c>
      <c r="BY28" s="48">
        <f t="shared" si="0"/>
        <v>-0.35028117134879722</v>
      </c>
      <c r="BZ28" s="48">
        <f t="shared" si="1"/>
        <v>-1.000057614514787</v>
      </c>
    </row>
    <row r="29" spans="1:78" x14ac:dyDescent="0.25">
      <c r="A29" s="48" t="s">
        <v>249</v>
      </c>
      <c r="B29" s="48" t="s">
        <v>501</v>
      </c>
      <c r="C29" s="48" t="s">
        <v>735</v>
      </c>
      <c r="D29" s="48" t="s">
        <v>734</v>
      </c>
      <c r="AI29" s="48">
        <v>2124.8405142801062</v>
      </c>
      <c r="AM29" s="48">
        <v>1739.8063948371957</v>
      </c>
      <c r="AN29" s="48">
        <v>1323.2511499138927</v>
      </c>
      <c r="AO29" s="48">
        <v>1452.445487583283</v>
      </c>
      <c r="AP29" s="48">
        <v>1394.5681678211085</v>
      </c>
      <c r="AQ29" s="48">
        <v>1515.9767171732437</v>
      </c>
      <c r="AR29" s="48">
        <v>1212.0459784507702</v>
      </c>
      <c r="AS29" s="48">
        <v>1276.4939846237692</v>
      </c>
      <c r="AT29" s="48">
        <v>1244.3731852343069</v>
      </c>
      <c r="AU29" s="48">
        <v>1479.3145827167673</v>
      </c>
      <c r="AV29" s="48">
        <v>1819.7660592617692</v>
      </c>
      <c r="AW29" s="48">
        <v>2378.6232860074097</v>
      </c>
      <c r="AX29" s="48">
        <v>3125.8105350285305</v>
      </c>
      <c r="AY29" s="48">
        <v>3847.434123821527</v>
      </c>
      <c r="AZ29" s="48">
        <v>4735.6576079399938</v>
      </c>
      <c r="BA29" s="48">
        <v>6377.369732012321</v>
      </c>
      <c r="BB29" s="48">
        <v>5351.3553824327773</v>
      </c>
      <c r="BC29" s="48">
        <v>6029.3967998292983</v>
      </c>
      <c r="BD29" s="48">
        <v>6519.2301949889243</v>
      </c>
      <c r="BE29" s="48">
        <v>6940.1592535973505</v>
      </c>
      <c r="BF29" s="48">
        <v>7978.8726147107627</v>
      </c>
      <c r="BG29" s="48">
        <v>8318.512689926747</v>
      </c>
      <c r="BH29" s="48">
        <v>5949.1063069974798</v>
      </c>
      <c r="BI29" s="48">
        <v>5022.6266433049095</v>
      </c>
      <c r="BJ29" s="48">
        <v>5761.7471202300667</v>
      </c>
      <c r="BK29" s="48">
        <v>6330.075246418698</v>
      </c>
      <c r="BL29" s="48">
        <v>6839.1038329245221</v>
      </c>
      <c r="BM29" s="48">
        <v>6411.2278131980975</v>
      </c>
      <c r="BO29">
        <v>5967.052203849139</v>
      </c>
      <c r="BP29">
        <v>5039.6818862849905</v>
      </c>
      <c r="BQ29">
        <v>5785.6706725406821</v>
      </c>
      <c r="BR29">
        <v>6360.0624730128375</v>
      </c>
      <c r="BS29">
        <v>6837.7178260635119</v>
      </c>
      <c r="BT29">
        <v>6424.1521764272229</v>
      </c>
      <c r="BY29" s="48">
        <f t="shared" si="0"/>
        <v>-1.3860068610101735</v>
      </c>
      <c r="BZ29" s="48">
        <f t="shared" si="1"/>
        <v>-1.0002157493818555</v>
      </c>
    </row>
    <row r="30" spans="1:78" x14ac:dyDescent="0.25">
      <c r="A30" s="48" t="s">
        <v>209</v>
      </c>
      <c r="B30" s="48" t="s">
        <v>500</v>
      </c>
      <c r="C30" s="48" t="s">
        <v>735</v>
      </c>
      <c r="D30" s="48" t="s">
        <v>734</v>
      </c>
      <c r="E30" s="48">
        <v>304.90385978004036</v>
      </c>
      <c r="F30" s="48">
        <v>316.41362948876184</v>
      </c>
      <c r="G30" s="48">
        <v>327.09999652479434</v>
      </c>
      <c r="H30" s="48">
        <v>336.93810225028466</v>
      </c>
      <c r="I30" s="48">
        <v>351.16112626956237</v>
      </c>
      <c r="J30" s="48">
        <v>377.59074698388685</v>
      </c>
      <c r="K30" s="48">
        <v>406.09425326109675</v>
      </c>
      <c r="L30" s="48">
        <v>420.37593356958826</v>
      </c>
      <c r="M30" s="48">
        <v>386.93990126841481</v>
      </c>
      <c r="N30" s="48">
        <v>396.62770058906244</v>
      </c>
      <c r="O30" s="48">
        <v>435.68333770486925</v>
      </c>
      <c r="P30" s="48">
        <v>474.4366126300792</v>
      </c>
      <c r="Q30" s="48">
        <v>519.55533534667165</v>
      </c>
      <c r="R30" s="48">
        <v>605.9334407026513</v>
      </c>
      <c r="S30" s="48">
        <v>786.08106522223716</v>
      </c>
      <c r="T30" s="48">
        <v>885.95793569562238</v>
      </c>
      <c r="U30" s="48">
        <v>717.06140603962137</v>
      </c>
      <c r="V30" s="48">
        <v>858.82181181108115</v>
      </c>
      <c r="W30" s="48">
        <v>980.75193380104338</v>
      </c>
      <c r="X30" s="48">
        <v>1074.2947728977651</v>
      </c>
      <c r="Y30" s="48">
        <v>1373.2168447037157</v>
      </c>
      <c r="Z30" s="48">
        <v>1328.7741214888124</v>
      </c>
      <c r="AA30" s="48">
        <v>1202.7931755126481</v>
      </c>
      <c r="AB30" s="48">
        <v>1232.853202126309</v>
      </c>
      <c r="AC30" s="48">
        <v>1337.0376199436234</v>
      </c>
      <c r="AD30" s="48">
        <v>1289.3907436708273</v>
      </c>
      <c r="AE30" s="48">
        <v>1366.0416735108804</v>
      </c>
      <c r="AF30" s="48">
        <v>1612.3313347782691</v>
      </c>
      <c r="AG30" s="48">
        <v>1788.0013197882397</v>
      </c>
      <c r="AH30" s="48">
        <v>2011.9467965223114</v>
      </c>
      <c r="AI30" s="48">
        <v>2197.1615934193696</v>
      </c>
      <c r="AJ30" s="48">
        <v>2326.7241649924663</v>
      </c>
      <c r="AK30" s="48">
        <v>2668.5314254257582</v>
      </c>
      <c r="AL30" s="48">
        <v>2834.6883354805059</v>
      </c>
      <c r="AM30" s="48">
        <v>2882.1520156815782</v>
      </c>
      <c r="AN30" s="48">
        <v>2997.7604591690501</v>
      </c>
      <c r="AO30" s="48">
        <v>3003.1826515053358</v>
      </c>
      <c r="AP30" s="48">
        <v>2954.2272365747267</v>
      </c>
      <c r="AQ30" s="48">
        <v>2993.0336514774067</v>
      </c>
      <c r="AR30" s="48">
        <v>3066.0951513578598</v>
      </c>
      <c r="AS30" s="48">
        <v>3364.4917902744533</v>
      </c>
      <c r="AT30" s="48">
        <v>3404.4204975426355</v>
      </c>
      <c r="AU30" s="48">
        <v>3526.0815951562195</v>
      </c>
      <c r="AV30" s="48">
        <v>3650.6065265873071</v>
      </c>
      <c r="AW30" s="48">
        <v>3802.2630751345673</v>
      </c>
      <c r="AX30" s="48">
        <v>3885.034003187126</v>
      </c>
      <c r="AY30" s="48">
        <v>4155.3238043387064</v>
      </c>
      <c r="AZ30" s="48">
        <v>4252.3953859188177</v>
      </c>
      <c r="BA30" s="48">
        <v>4404.3081936255221</v>
      </c>
      <c r="BB30" s="48">
        <v>4186.5199841160002</v>
      </c>
      <c r="BC30" s="48">
        <v>4270.780030820104</v>
      </c>
      <c r="BD30" s="48">
        <v>4423.4968423614027</v>
      </c>
      <c r="BE30" s="48">
        <v>4505.6005931298723</v>
      </c>
      <c r="BF30" s="48">
        <v>4568.6412279911456</v>
      </c>
      <c r="BG30" s="48">
        <v>4718.4365812235474</v>
      </c>
      <c r="BH30" s="48">
        <v>4770.2326556388844</v>
      </c>
      <c r="BI30" s="48">
        <v>4856.973248531117</v>
      </c>
      <c r="BJ30" s="48">
        <v>4945.8576986722637</v>
      </c>
      <c r="BK30" s="48">
        <v>5001.4221566343313</v>
      </c>
      <c r="BL30" s="48">
        <v>5078.809944417716</v>
      </c>
      <c r="BM30" s="48">
        <v>4435.6211541943203</v>
      </c>
      <c r="BO30">
        <v>4770.2326556388844</v>
      </c>
      <c r="BP30">
        <v>4856.973248531117</v>
      </c>
      <c r="BQ30">
        <v>4945.8576986722637</v>
      </c>
      <c r="BR30">
        <v>5001.4221566343313</v>
      </c>
      <c r="BS30">
        <v>5078.809944417716</v>
      </c>
      <c r="BT30">
        <v>4115.1770079562193</v>
      </c>
      <c r="BY30" s="48">
        <f t="shared" si="0"/>
        <v>0</v>
      </c>
      <c r="BZ30" s="48">
        <f t="shared" si="1"/>
        <v>-1</v>
      </c>
    </row>
    <row r="31" spans="1:78" x14ac:dyDescent="0.25">
      <c r="A31" s="48" t="s">
        <v>610</v>
      </c>
      <c r="B31" s="48" t="s">
        <v>611</v>
      </c>
      <c r="C31" s="48" t="s">
        <v>735</v>
      </c>
      <c r="D31" s="48" t="s">
        <v>734</v>
      </c>
      <c r="E31" s="48">
        <v>1902.4021188493666</v>
      </c>
      <c r="F31" s="48">
        <v>1961.5381691711973</v>
      </c>
      <c r="G31" s="48">
        <v>2020.3859649558924</v>
      </c>
      <c r="H31" s="48">
        <v>2020.2652474469003</v>
      </c>
      <c r="I31" s="48">
        <v>2199.7270068273497</v>
      </c>
      <c r="J31" s="48">
        <v>2282.2165462108896</v>
      </c>
      <c r="K31" s="48">
        <v>2630.8504663853623</v>
      </c>
      <c r="L31" s="48">
        <v>2982.7497043718045</v>
      </c>
      <c r="M31" s="48">
        <v>2830.1886792452829</v>
      </c>
      <c r="N31" s="48">
        <v>3053.7037037037039</v>
      </c>
      <c r="O31" s="48">
        <v>3387.2727272727275</v>
      </c>
      <c r="P31" s="48">
        <v>3866.3003663003665</v>
      </c>
      <c r="Q31" s="48">
        <v>4343.1734317343171</v>
      </c>
      <c r="R31" s="48">
        <v>5009.2936802973982</v>
      </c>
      <c r="S31" s="48">
        <v>5853.9325842696626</v>
      </c>
      <c r="T31" s="48">
        <v>6509.433962264151</v>
      </c>
      <c r="U31" s="48">
        <v>7261.2781954887214</v>
      </c>
      <c r="V31" s="48">
        <v>8370.786516853932</v>
      </c>
      <c r="W31" s="48">
        <v>8876.8656716417918</v>
      </c>
      <c r="X31" s="48">
        <v>9613.3828996282537</v>
      </c>
      <c r="Y31" s="48">
        <v>11218.217815986831</v>
      </c>
      <c r="Z31" s="48">
        <v>13425.976966394188</v>
      </c>
      <c r="AA31" s="48">
        <v>14166.171292539089</v>
      </c>
      <c r="AB31" s="48">
        <v>15902.020382621133</v>
      </c>
      <c r="AC31" s="48">
        <v>17469.825567587686</v>
      </c>
      <c r="AD31" s="48">
        <v>18269.53551970192</v>
      </c>
      <c r="AE31" s="48">
        <v>20450.664528946359</v>
      </c>
      <c r="AF31" s="48">
        <v>22411.795674946843</v>
      </c>
      <c r="AG31" s="48">
        <v>24253.175518878434</v>
      </c>
      <c r="AH31" s="48">
        <v>25517.921721248789</v>
      </c>
      <c r="AI31" s="48">
        <v>26841.519738394632</v>
      </c>
      <c r="AJ31" s="48">
        <v>27700.310059131494</v>
      </c>
      <c r="AK31" s="48">
        <v>28669.681713456779</v>
      </c>
      <c r="AL31" s="48">
        <v>30900.694279409268</v>
      </c>
      <c r="AM31" s="48">
        <v>31476.063722184761</v>
      </c>
      <c r="AN31" s="48">
        <v>33989.72316138319</v>
      </c>
      <c r="AO31" s="48">
        <v>44826.789070165811</v>
      </c>
      <c r="AP31" s="48">
        <v>48478.883250409111</v>
      </c>
      <c r="AQ31" s="48">
        <v>51371.740806983573</v>
      </c>
      <c r="AR31" s="48">
        <v>54245.459737292978</v>
      </c>
      <c r="AS31" s="48">
        <v>56284.16864780942</v>
      </c>
      <c r="AT31" s="48">
        <v>58883.959426596695</v>
      </c>
      <c r="AU31" s="48">
        <v>62583.100203458802</v>
      </c>
      <c r="AV31" s="48">
        <v>66111.725227003539</v>
      </c>
      <c r="AW31" s="48">
        <v>70359.319108879819</v>
      </c>
      <c r="AX31" s="48">
        <v>75882.033856033915</v>
      </c>
      <c r="AY31" s="48">
        <v>95221.858872030134</v>
      </c>
      <c r="AZ31" s="48">
        <v>104287.38749845888</v>
      </c>
      <c r="BA31" s="48">
        <v>106935.48634197908</v>
      </c>
      <c r="BB31" s="48">
        <v>101407.76403193369</v>
      </c>
      <c r="BC31" s="48">
        <v>101875.28407345986</v>
      </c>
      <c r="BD31" s="48">
        <v>97774.162071742772</v>
      </c>
      <c r="BE31" s="48">
        <v>98431.865181024099</v>
      </c>
      <c r="BF31" s="48">
        <v>99471.638897863115</v>
      </c>
      <c r="BG31" s="48">
        <v>98467.683993982006</v>
      </c>
      <c r="BH31" s="48">
        <v>102005.62564189034</v>
      </c>
      <c r="BI31" s="48">
        <v>106885.87848932676</v>
      </c>
      <c r="BJ31" s="48">
        <v>111820.58146634728</v>
      </c>
      <c r="BK31" s="48">
        <v>113023.18559426775</v>
      </c>
      <c r="BL31" s="48">
        <v>117098.44632547369</v>
      </c>
      <c r="BO31">
        <v>102005.62564189034</v>
      </c>
      <c r="BP31">
        <v>106885.87848932676</v>
      </c>
      <c r="BQ31">
        <v>111820.58146634728</v>
      </c>
      <c r="BR31">
        <v>113023.18559426775</v>
      </c>
      <c r="BS31">
        <v>117098.44632547369</v>
      </c>
      <c r="BT31">
        <v>107079.47983662739</v>
      </c>
      <c r="BY31" s="48">
        <f t="shared" si="0"/>
        <v>0</v>
      </c>
      <c r="BZ31" s="48">
        <f t="shared" si="1"/>
        <v>-1</v>
      </c>
    </row>
    <row r="32" spans="1:78" x14ac:dyDescent="0.25">
      <c r="A32" s="48" t="s">
        <v>609</v>
      </c>
      <c r="B32" s="48" t="s">
        <v>499</v>
      </c>
      <c r="C32" s="48" t="s">
        <v>735</v>
      </c>
      <c r="D32" s="48" t="s">
        <v>734</v>
      </c>
      <c r="E32" s="48">
        <v>102.23772241360669</v>
      </c>
      <c r="F32" s="48">
        <v>109.06130397942536</v>
      </c>
      <c r="G32" s="48">
        <v>116.92496820851291</v>
      </c>
      <c r="H32" s="48">
        <v>123.42934134547819</v>
      </c>
      <c r="I32" s="48">
        <v>136.31236195032483</v>
      </c>
      <c r="J32" s="48">
        <v>149.64033320675597</v>
      </c>
      <c r="K32" s="48">
        <v>162.3260544933882</v>
      </c>
      <c r="L32" s="48">
        <v>179.58303840134332</v>
      </c>
      <c r="M32" s="48">
        <v>199.62956743734131</v>
      </c>
      <c r="N32" s="48">
        <v>211.79701616988368</v>
      </c>
      <c r="O32" s="48">
        <v>226.80697140398783</v>
      </c>
      <c r="P32" s="48">
        <v>239.12749874347099</v>
      </c>
      <c r="Q32" s="48">
        <v>268.5840153877154</v>
      </c>
      <c r="R32" s="48">
        <v>263.89274607872949</v>
      </c>
      <c r="S32" s="48">
        <v>429.297559603423</v>
      </c>
      <c r="T32" s="48">
        <v>480.8036551219451</v>
      </c>
      <c r="U32" s="48">
        <v>534.27328590476395</v>
      </c>
      <c r="V32" s="48">
        <v>617.30682923322001</v>
      </c>
      <c r="W32" s="48">
        <v>703.13542729060737</v>
      </c>
      <c r="X32" s="48">
        <v>809.41217849718657</v>
      </c>
      <c r="Y32" s="48">
        <v>811.28529928502962</v>
      </c>
      <c r="Z32" s="48">
        <v>1030.8330544982416</v>
      </c>
      <c r="AA32" s="48">
        <v>960.98377818937138</v>
      </c>
      <c r="AB32" s="48">
        <v>913.97485069118295</v>
      </c>
      <c r="AC32" s="48">
        <v>1019.0572574763421</v>
      </c>
      <c r="AD32" s="48">
        <v>870.18564837645613</v>
      </c>
      <c r="AE32" s="48">
        <v>627.39862875261804</v>
      </c>
      <c r="AF32" s="48">
        <v>671.0758546504145</v>
      </c>
      <c r="AG32" s="48">
        <v>698.69200282812176</v>
      </c>
      <c r="AH32" s="48">
        <v>701.66593859564307</v>
      </c>
      <c r="AI32" s="48">
        <v>709.05998235458731</v>
      </c>
      <c r="AJ32" s="48">
        <v>762.07770705084567</v>
      </c>
      <c r="AK32" s="48">
        <v>788.15232001806385</v>
      </c>
      <c r="AL32" s="48">
        <v>784.19098868263313</v>
      </c>
      <c r="AM32" s="48">
        <v>801.04613693765691</v>
      </c>
      <c r="AN32" s="48">
        <v>880.99268636767192</v>
      </c>
      <c r="AO32" s="48">
        <v>950.85638616262338</v>
      </c>
      <c r="AP32" s="48">
        <v>998.51595321744662</v>
      </c>
      <c r="AQ32" s="48">
        <v>1049.4993736487368</v>
      </c>
      <c r="AR32" s="48">
        <v>1003.3922306389547</v>
      </c>
      <c r="AS32" s="48">
        <v>997.58174887438747</v>
      </c>
      <c r="AT32" s="48">
        <v>948.87021133789199</v>
      </c>
      <c r="AU32" s="48">
        <v>904.2257998822945</v>
      </c>
      <c r="AV32" s="48">
        <v>907.53741580152825</v>
      </c>
      <c r="AW32" s="48">
        <v>967.40645859820404</v>
      </c>
      <c r="AX32" s="48">
        <v>1034.3118003958609</v>
      </c>
      <c r="AY32" s="48">
        <v>1218.8740702771279</v>
      </c>
      <c r="AZ32" s="48">
        <v>1372.6283684337229</v>
      </c>
      <c r="BA32" s="48">
        <v>1715.2083925524046</v>
      </c>
      <c r="BB32" s="48">
        <v>1754.2094637561511</v>
      </c>
      <c r="BC32" s="48">
        <v>1955.4601809749965</v>
      </c>
      <c r="BD32" s="48">
        <v>2346.3378439235003</v>
      </c>
      <c r="BE32" s="48">
        <v>2609.88056208632</v>
      </c>
      <c r="BF32" s="48">
        <v>2908.2003709480014</v>
      </c>
      <c r="BG32" s="48">
        <v>3081.8788236516257</v>
      </c>
      <c r="BH32" s="48">
        <v>3035.9716549510713</v>
      </c>
      <c r="BI32" s="48">
        <v>3076.6564393372059</v>
      </c>
      <c r="BJ32" s="48">
        <v>3351.1243443264202</v>
      </c>
      <c r="BK32" s="48">
        <v>3548.5907802189927</v>
      </c>
      <c r="BL32" s="48">
        <v>3552.0681438365323</v>
      </c>
      <c r="BM32" s="48">
        <v>3143.0454942418905</v>
      </c>
      <c r="BO32">
        <v>3035.9716548978554</v>
      </c>
      <c r="BP32">
        <v>3076.6564398936675</v>
      </c>
      <c r="BQ32">
        <v>3351.1243438412539</v>
      </c>
      <c r="BR32">
        <v>3548.5907802137658</v>
      </c>
      <c r="BS32">
        <v>3552.0681432150168</v>
      </c>
      <c r="BT32">
        <v>3133.0998032150396</v>
      </c>
      <c r="BY32" s="48">
        <f t="shared" si="0"/>
        <v>-6.2151548263500445E-7</v>
      </c>
      <c r="BZ32" s="48">
        <f t="shared" si="1"/>
        <v>-1.0000000001983709</v>
      </c>
    </row>
    <row r="33" spans="1:78" x14ac:dyDescent="0.25">
      <c r="A33" s="48" t="s">
        <v>220</v>
      </c>
      <c r="B33" s="48" t="s">
        <v>498</v>
      </c>
      <c r="C33" s="48" t="s">
        <v>735</v>
      </c>
      <c r="D33" s="48" t="s">
        <v>734</v>
      </c>
      <c r="E33" s="48">
        <v>210.10987318610304</v>
      </c>
      <c r="F33" s="48">
        <v>205.0407820603227</v>
      </c>
      <c r="G33" s="48">
        <v>260.42564967166248</v>
      </c>
      <c r="H33" s="48">
        <v>292.25217342524076</v>
      </c>
      <c r="I33" s="48">
        <v>261.66661633630065</v>
      </c>
      <c r="J33" s="48">
        <v>261.35434511561419</v>
      </c>
      <c r="K33" s="48">
        <v>315.79721396225796</v>
      </c>
      <c r="L33" s="48">
        <v>347.49305216252384</v>
      </c>
      <c r="M33" s="48">
        <v>374.78677540146168</v>
      </c>
      <c r="N33" s="48">
        <v>403.88429782515868</v>
      </c>
      <c r="O33" s="48">
        <v>445.02310059739028</v>
      </c>
      <c r="P33" s="48">
        <v>504.74947470239732</v>
      </c>
      <c r="Q33" s="48">
        <v>586.21437562153267</v>
      </c>
      <c r="R33" s="48">
        <v>775.27330034518945</v>
      </c>
      <c r="S33" s="48">
        <v>1004.1049580396798</v>
      </c>
      <c r="T33" s="48">
        <v>1153.8309153226103</v>
      </c>
      <c r="U33" s="48">
        <v>1390.6249120460582</v>
      </c>
      <c r="V33" s="48">
        <v>1567.0061823023145</v>
      </c>
      <c r="W33" s="48">
        <v>1744.2570536874189</v>
      </c>
      <c r="X33" s="48">
        <v>1908.4876103962185</v>
      </c>
      <c r="Y33" s="48">
        <v>1947.2763817252289</v>
      </c>
      <c r="Z33" s="48">
        <v>2132.8833173447001</v>
      </c>
      <c r="AA33" s="48">
        <v>2226.7671199704969</v>
      </c>
      <c r="AB33" s="48">
        <v>1570.5397959092586</v>
      </c>
      <c r="AC33" s="48">
        <v>1578.9264051102807</v>
      </c>
      <c r="AD33" s="48">
        <v>1648.0820678363002</v>
      </c>
      <c r="AE33" s="48">
        <v>1941.4910668853067</v>
      </c>
      <c r="AF33" s="48">
        <v>2087.3075461476415</v>
      </c>
      <c r="AG33" s="48">
        <v>2300.3768115201151</v>
      </c>
      <c r="AH33" s="48">
        <v>2908.4961381873454</v>
      </c>
      <c r="AI33" s="48">
        <v>3100.2804268162654</v>
      </c>
      <c r="AJ33" s="48">
        <v>3975.3901942146854</v>
      </c>
      <c r="AK33" s="48">
        <v>2596.9198424508145</v>
      </c>
      <c r="AL33" s="48">
        <v>2791.2089818601276</v>
      </c>
      <c r="AM33" s="48">
        <v>3500.6114679539878</v>
      </c>
      <c r="AN33" s="48">
        <v>4748.2157340747744</v>
      </c>
      <c r="AO33" s="48">
        <v>5166.1639330065473</v>
      </c>
      <c r="AP33" s="48">
        <v>5282.0086380055973</v>
      </c>
      <c r="AQ33" s="48">
        <v>5087.1521311271763</v>
      </c>
      <c r="AR33" s="48">
        <v>3478.3727501621361</v>
      </c>
      <c r="AS33" s="48">
        <v>3749.7532714145386</v>
      </c>
      <c r="AT33" s="48">
        <v>3156.7987713335992</v>
      </c>
      <c r="AU33" s="48">
        <v>2829.2831448945853</v>
      </c>
      <c r="AV33" s="48">
        <v>3070.9105243954441</v>
      </c>
      <c r="AW33" s="48">
        <v>3637.4624287935758</v>
      </c>
      <c r="AX33" s="48">
        <v>4790.4369590864108</v>
      </c>
      <c r="AY33" s="48">
        <v>5886.4636822266693</v>
      </c>
      <c r="AZ33" s="48">
        <v>7348.030716260856</v>
      </c>
      <c r="BA33" s="48">
        <v>8831.0231169756589</v>
      </c>
      <c r="BB33" s="48">
        <v>8597.9154845515186</v>
      </c>
      <c r="BC33" s="48">
        <v>11286.242900911495</v>
      </c>
      <c r="BD33" s="48">
        <v>13245.612030114566</v>
      </c>
      <c r="BE33" s="48">
        <v>12370.024449000151</v>
      </c>
      <c r="BF33" s="48">
        <v>12300.324821091033</v>
      </c>
      <c r="BG33" s="48">
        <v>12112.58766833271</v>
      </c>
      <c r="BH33" s="48">
        <v>8814.0014178746351</v>
      </c>
      <c r="BI33" s="48">
        <v>8710.0967740383767</v>
      </c>
      <c r="BJ33" s="48">
        <v>9928.6430632111042</v>
      </c>
      <c r="BK33" s="48">
        <v>9151.4452525436482</v>
      </c>
      <c r="BL33" s="48">
        <v>8897.4877704429164</v>
      </c>
      <c r="BM33" s="48">
        <v>6796.8445422787727</v>
      </c>
      <c r="BO33">
        <v>8813.9898064782828</v>
      </c>
      <c r="BP33">
        <v>8710.0632899535212</v>
      </c>
      <c r="BQ33">
        <v>9928.6758965340505</v>
      </c>
      <c r="BR33">
        <v>9151.3817316153563</v>
      </c>
      <c r="BS33">
        <v>8897.5529658552896</v>
      </c>
      <c r="BT33">
        <v>6796.8445422787727</v>
      </c>
      <c r="BY33" s="48">
        <f t="shared" si="0"/>
        <v>6.5195412373213912E-2</v>
      </c>
      <c r="BZ33" s="48">
        <f t="shared" si="1"/>
        <v>-0.99999040798829997</v>
      </c>
    </row>
    <row r="34" spans="1:78" x14ac:dyDescent="0.25">
      <c r="A34" s="48" t="s">
        <v>194</v>
      </c>
      <c r="B34" s="48" t="s">
        <v>497</v>
      </c>
      <c r="C34" s="48" t="s">
        <v>735</v>
      </c>
      <c r="D34" s="48" t="s">
        <v>734</v>
      </c>
      <c r="S34" s="48">
        <v>1274.5483724216701</v>
      </c>
      <c r="T34" s="48">
        <v>1633.8230121286067</v>
      </c>
      <c r="U34" s="48">
        <v>1760.6600935023248</v>
      </c>
      <c r="V34" s="48">
        <v>1988.8951875380776</v>
      </c>
      <c r="W34" s="48">
        <v>2209.7670146088667</v>
      </c>
      <c r="X34" s="48">
        <v>2667.079583784086</v>
      </c>
      <c r="Y34" s="48">
        <v>4010.8111896283394</v>
      </c>
      <c r="Z34" s="48">
        <v>4398.8248657733038</v>
      </c>
      <c r="AA34" s="48">
        <v>4580.9705301461545</v>
      </c>
      <c r="AB34" s="48">
        <v>4851.0995550743019</v>
      </c>
      <c r="AC34" s="48">
        <v>5271.7298364272001</v>
      </c>
      <c r="AD34" s="48">
        <v>5500.4141142465469</v>
      </c>
      <c r="AE34" s="48">
        <v>6019.6532443005963</v>
      </c>
      <c r="AF34" s="48">
        <v>6605.779218645449</v>
      </c>
      <c r="AG34" s="48">
        <v>6999.876116015871</v>
      </c>
      <c r="AH34" s="48">
        <v>7717.1774489540257</v>
      </c>
      <c r="AI34" s="48">
        <v>7711.2954561762781</v>
      </c>
      <c r="AJ34" s="48">
        <v>7714.7427459728069</v>
      </c>
      <c r="AK34" s="48">
        <v>7444.178173380501</v>
      </c>
      <c r="AL34" s="48">
        <v>7819.5700026859213</v>
      </c>
      <c r="AM34" s="48">
        <v>8121.5619186147314</v>
      </c>
      <c r="AN34" s="48">
        <v>8335.8992925705152</v>
      </c>
      <c r="AO34" s="48">
        <v>8851.046458003244</v>
      </c>
      <c r="AP34" s="48">
        <v>9315.967565682311</v>
      </c>
      <c r="AQ34" s="48">
        <v>10459.442470491425</v>
      </c>
      <c r="AR34" s="48">
        <v>10914.282244899614</v>
      </c>
      <c r="AS34" s="48">
        <v>11268.42006401214</v>
      </c>
      <c r="AT34" s="48">
        <v>11209.421124868804</v>
      </c>
      <c r="AU34" s="48">
        <v>11361.516770717899</v>
      </c>
      <c r="AV34" s="48">
        <v>11699.370468521603</v>
      </c>
      <c r="AW34" s="48">
        <v>12512.577965221246</v>
      </c>
      <c r="AX34" s="48">
        <v>13822.741748697163</v>
      </c>
      <c r="AY34" s="48">
        <v>15199.567528606181</v>
      </c>
      <c r="AZ34" s="48">
        <v>16770.661030997377</v>
      </c>
      <c r="BA34" s="48">
        <v>17092.582140841449</v>
      </c>
      <c r="BB34" s="48">
        <v>15885.410181888035</v>
      </c>
      <c r="BC34" s="48">
        <v>16056.370976603068</v>
      </c>
      <c r="BD34" s="48">
        <v>16458.353210571509</v>
      </c>
      <c r="BE34" s="48">
        <v>16249.673949058506</v>
      </c>
      <c r="BF34" s="48">
        <v>16451.279309447262</v>
      </c>
      <c r="BG34" s="48">
        <v>16489.072237338718</v>
      </c>
      <c r="BH34" s="48">
        <v>16524.899501273976</v>
      </c>
      <c r="BI34" s="48">
        <v>16900.048285852245</v>
      </c>
      <c r="BJ34" s="48">
        <v>17391.668908461408</v>
      </c>
      <c r="BK34" s="48">
        <v>17745.255372592801</v>
      </c>
      <c r="BL34" s="48">
        <v>18148.497845105412</v>
      </c>
      <c r="BM34" s="48">
        <v>15191.164035341075</v>
      </c>
      <c r="BO34">
        <v>16524.899501273976</v>
      </c>
      <c r="BP34">
        <v>16900.048285852245</v>
      </c>
      <c r="BQ34">
        <v>17391.668908461408</v>
      </c>
      <c r="BR34">
        <v>17745.255372592801</v>
      </c>
      <c r="BS34">
        <v>18148.497845105412</v>
      </c>
      <c r="BT34">
        <v>15373.854703501745</v>
      </c>
      <c r="BY34" s="48">
        <f t="shared" si="0"/>
        <v>0</v>
      </c>
      <c r="BZ34" s="48">
        <f t="shared" si="1"/>
        <v>-1</v>
      </c>
    </row>
    <row r="35" spans="1:78" x14ac:dyDescent="0.25">
      <c r="A35" s="48" t="s">
        <v>179</v>
      </c>
      <c r="B35" s="48" t="s">
        <v>496</v>
      </c>
      <c r="C35" s="48" t="s">
        <v>735</v>
      </c>
      <c r="D35" s="48" t="s">
        <v>734</v>
      </c>
      <c r="J35" s="48">
        <v>1113.783041852706</v>
      </c>
      <c r="K35" s="48">
        <v>1237.5635792502987</v>
      </c>
      <c r="L35" s="48">
        <v>1236.4196643446451</v>
      </c>
      <c r="M35" s="48">
        <v>1364.0659775421973</v>
      </c>
      <c r="N35" s="48">
        <v>1304.3406719498814</v>
      </c>
      <c r="O35" s="48">
        <v>1382.5376307223125</v>
      </c>
      <c r="P35" s="48">
        <v>1455.8875762271007</v>
      </c>
      <c r="Q35" s="48">
        <v>1906.971487684548</v>
      </c>
      <c r="R35" s="48">
        <v>2916.1302726929944</v>
      </c>
      <c r="S35" s="48">
        <v>6923.221827970734</v>
      </c>
      <c r="T35" s="48">
        <v>7228.0403727851381</v>
      </c>
      <c r="U35" s="48">
        <v>8461.8895818331166</v>
      </c>
      <c r="V35" s="48">
        <v>9917.3014700413532</v>
      </c>
      <c r="W35" s="48">
        <v>10715.176536586336</v>
      </c>
      <c r="X35" s="48">
        <v>14945.841092124865</v>
      </c>
      <c r="Y35" s="48">
        <v>25422.039189021532</v>
      </c>
      <c r="Z35" s="48">
        <v>21828.12245135093</v>
      </c>
      <c r="AA35" s="48">
        <v>20693.824910943193</v>
      </c>
      <c r="AB35" s="48">
        <v>18129.243903992923</v>
      </c>
      <c r="AC35" s="48">
        <v>17337.026476160532</v>
      </c>
      <c r="AD35" s="48">
        <v>15699.574777514326</v>
      </c>
      <c r="AE35" s="48">
        <v>10214.028491281879</v>
      </c>
      <c r="AF35" s="48">
        <v>11594.567540659489</v>
      </c>
      <c r="AG35" s="48">
        <v>11009.257385007131</v>
      </c>
      <c r="AH35" s="48">
        <v>11872.725165775477</v>
      </c>
      <c r="AI35" s="48">
        <v>13607.890273189432</v>
      </c>
      <c r="AJ35" s="48">
        <v>13905.168336633244</v>
      </c>
      <c r="AK35" s="48">
        <v>15274.667707504714</v>
      </c>
      <c r="AL35" s="48">
        <v>14575.574586243645</v>
      </c>
      <c r="AM35" s="48">
        <v>14120.95255839279</v>
      </c>
      <c r="AN35" s="48">
        <v>15933.452828182273</v>
      </c>
      <c r="AO35" s="48">
        <v>16793.391231302714</v>
      </c>
      <c r="AP35" s="48">
        <v>16660.147627396709</v>
      </c>
      <c r="AQ35" s="48">
        <v>12694.148957442652</v>
      </c>
      <c r="AR35" s="48">
        <v>14101.172849724415</v>
      </c>
      <c r="AS35" s="48">
        <v>18012.502194895344</v>
      </c>
      <c r="AT35" s="48">
        <v>16472.003294821508</v>
      </c>
      <c r="AU35" s="48">
        <v>16850.394079081689</v>
      </c>
      <c r="AV35" s="48">
        <v>18560.503501622359</v>
      </c>
      <c r="AW35" s="48">
        <v>21902.02711764647</v>
      </c>
      <c r="AX35" s="48">
        <v>26105.422029057128</v>
      </c>
      <c r="AY35" s="48">
        <v>30979.962842735436</v>
      </c>
      <c r="AZ35" s="48">
        <v>32663.392371141403</v>
      </c>
      <c r="BA35" s="48">
        <v>37934.676448101942</v>
      </c>
      <c r="BB35" s="48">
        <v>27956.005142625632</v>
      </c>
      <c r="BC35" s="48">
        <v>35270.642139065822</v>
      </c>
      <c r="BD35" s="48">
        <v>47055.960643203041</v>
      </c>
      <c r="BE35" s="48">
        <v>47739.557693156305</v>
      </c>
      <c r="BF35" s="48">
        <v>44740.85942443549</v>
      </c>
      <c r="BG35" s="48">
        <v>41725.867522015498</v>
      </c>
      <c r="BH35" s="48">
        <v>31164.036252846759</v>
      </c>
      <c r="BI35" s="48">
        <v>27158.405653572412</v>
      </c>
      <c r="BJ35" s="48">
        <v>28571.608291419005</v>
      </c>
      <c r="BK35" s="48">
        <v>31628.476256600865</v>
      </c>
      <c r="BL35" s="48">
        <v>31085.961886082212</v>
      </c>
      <c r="BM35" s="48">
        <v>27466.339641419945</v>
      </c>
      <c r="BO35">
        <v>31164.036252846759</v>
      </c>
      <c r="BP35">
        <v>27158.405653572412</v>
      </c>
      <c r="BQ35">
        <v>28571.608291419005</v>
      </c>
      <c r="BR35">
        <v>31628.476256600865</v>
      </c>
      <c r="BS35">
        <v>31085.961925590083</v>
      </c>
      <c r="BT35">
        <v>27442.953827939971</v>
      </c>
      <c r="BY35" s="48">
        <f t="shared" si="0"/>
        <v>3.9507871406385675E-5</v>
      </c>
      <c r="BZ35" s="48">
        <f t="shared" si="1"/>
        <v>-0.9999999985603637</v>
      </c>
    </row>
    <row r="36" spans="1:78" x14ac:dyDescent="0.25">
      <c r="A36" s="48" t="s">
        <v>162</v>
      </c>
      <c r="B36" s="48" t="s">
        <v>495</v>
      </c>
      <c r="C36" s="48" t="s">
        <v>735</v>
      </c>
      <c r="D36" s="48" t="s">
        <v>734</v>
      </c>
      <c r="Y36" s="48">
        <v>316.34993576163168</v>
      </c>
      <c r="Z36" s="48">
        <v>332.81059946317151</v>
      </c>
      <c r="AA36" s="48">
        <v>329.57335203616401</v>
      </c>
      <c r="AB36" s="48">
        <v>356.25056457857272</v>
      </c>
      <c r="AC36" s="48">
        <v>355.41589722193254</v>
      </c>
      <c r="AD36" s="48">
        <v>351.67989513250285</v>
      </c>
      <c r="AE36" s="48">
        <v>399.49350009715482</v>
      </c>
      <c r="AF36" s="48">
        <v>491.12781088165303</v>
      </c>
      <c r="AG36" s="48">
        <v>534.29618793610416</v>
      </c>
      <c r="AH36" s="48">
        <v>506.9683935225932</v>
      </c>
      <c r="AI36" s="48">
        <v>541.93225710574995</v>
      </c>
      <c r="AJ36" s="48">
        <v>449.50124215582281</v>
      </c>
      <c r="AK36" s="48">
        <v>449.40042820988515</v>
      </c>
      <c r="AL36" s="48">
        <v>424.33784182473431</v>
      </c>
      <c r="AM36" s="48">
        <v>486.90198006187853</v>
      </c>
      <c r="AN36" s="48">
        <v>543.30161871144901</v>
      </c>
      <c r="AO36" s="48">
        <v>560.39107897313875</v>
      </c>
      <c r="AP36" s="48">
        <v>638.48586657471481</v>
      </c>
      <c r="AQ36" s="48">
        <v>643.98822633607665</v>
      </c>
      <c r="AR36" s="48">
        <v>690.91274346858279</v>
      </c>
      <c r="AS36" s="48">
        <v>718.19633696941412</v>
      </c>
      <c r="AT36" s="48">
        <v>764.43280824618205</v>
      </c>
      <c r="AU36" s="48">
        <v>845.5006721035777</v>
      </c>
      <c r="AV36" s="48">
        <v>962.09537130774538</v>
      </c>
      <c r="AW36" s="48">
        <v>1068.4318114127534</v>
      </c>
      <c r="AX36" s="48">
        <v>1228.4323557233761</v>
      </c>
      <c r="AY36" s="48">
        <v>1330.9774440087392</v>
      </c>
      <c r="AZ36" s="48">
        <v>1757.1904959789458</v>
      </c>
      <c r="BA36" s="48">
        <v>1828.1546768490969</v>
      </c>
      <c r="BB36" s="48">
        <v>1819.1973095996427</v>
      </c>
      <c r="BC36" s="48">
        <v>2258.1864353595265</v>
      </c>
      <c r="BD36" s="48">
        <v>2563.2612238009951</v>
      </c>
      <c r="BE36" s="48">
        <v>2538.9495191996439</v>
      </c>
      <c r="BF36" s="48">
        <v>2472.7247532059514</v>
      </c>
      <c r="BG36" s="48">
        <v>2652.2256543802264</v>
      </c>
      <c r="BH36" s="48">
        <v>2752.6301723367751</v>
      </c>
      <c r="BI36" s="48">
        <v>2930.5749227006022</v>
      </c>
      <c r="BJ36" s="48">
        <v>3286.5967437668182</v>
      </c>
      <c r="BK36" s="48">
        <v>3243.477437487184</v>
      </c>
      <c r="BL36" s="48">
        <v>3316.1670221057707</v>
      </c>
      <c r="BM36" s="48">
        <v>3122.3760623472353</v>
      </c>
      <c r="BO36">
        <v>2752.6301723367751</v>
      </c>
      <c r="BP36">
        <v>2930.5749227006022</v>
      </c>
      <c r="BQ36">
        <v>3286.5967437668182</v>
      </c>
      <c r="BR36">
        <v>3243.477437487184</v>
      </c>
      <c r="BS36">
        <v>3322.8633287193356</v>
      </c>
      <c r="BT36">
        <v>3000.7793270297607</v>
      </c>
      <c r="BY36" s="48">
        <f t="shared" si="0"/>
        <v>6.6963066135649569</v>
      </c>
      <c r="BZ36" s="48">
        <f t="shared" si="1"/>
        <v>-0.99776847749074804</v>
      </c>
    </row>
    <row r="37" spans="1:78" x14ac:dyDescent="0.25">
      <c r="A37" s="48" t="s">
        <v>104</v>
      </c>
      <c r="B37" s="48" t="s">
        <v>494</v>
      </c>
      <c r="C37" s="48" t="s">
        <v>735</v>
      </c>
      <c r="D37" s="48" t="s">
        <v>734</v>
      </c>
      <c r="E37" s="48">
        <v>60.493957998383294</v>
      </c>
      <c r="F37" s="48">
        <v>64.176139571720128</v>
      </c>
      <c r="G37" s="48">
        <v>68.050348958668678</v>
      </c>
      <c r="H37" s="48">
        <v>71.106439084765128</v>
      </c>
      <c r="I37" s="48">
        <v>75.95591846716637</v>
      </c>
      <c r="J37" s="48">
        <v>81.769994334446267</v>
      </c>
      <c r="K37" s="48">
        <v>89.979552914718269</v>
      </c>
      <c r="L37" s="48">
        <v>100.40514351126755</v>
      </c>
      <c r="M37" s="48">
        <v>110.97864233084009</v>
      </c>
      <c r="N37" s="48">
        <v>126.54554836490136</v>
      </c>
      <c r="O37" s="48">
        <v>153.32637867117009</v>
      </c>
      <c r="P37" s="48">
        <v>197.19422158384572</v>
      </c>
      <c r="Q37" s="48">
        <v>246.54153780865744</v>
      </c>
      <c r="R37" s="48">
        <v>353.858479311184</v>
      </c>
      <c r="S37" s="48">
        <v>428.1984332160643</v>
      </c>
      <c r="T37" s="48">
        <v>479.09129312507707</v>
      </c>
      <c r="U37" s="48">
        <v>483.14131966100007</v>
      </c>
      <c r="V37" s="48">
        <v>564.12901097729628</v>
      </c>
      <c r="W37" s="48">
        <v>709.18933795440432</v>
      </c>
      <c r="X37" s="48">
        <v>947.755045659149</v>
      </c>
      <c r="Y37" s="48">
        <v>1181.6138697906256</v>
      </c>
      <c r="Z37" s="48">
        <v>1154.1785780272357</v>
      </c>
      <c r="AA37" s="48">
        <v>1054.055946447151</v>
      </c>
      <c r="AB37" s="48">
        <v>1176.8195346660602</v>
      </c>
      <c r="AC37" s="48">
        <v>1202.9760022227426</v>
      </c>
      <c r="AD37" s="48">
        <v>1042.2397538747393</v>
      </c>
      <c r="AE37" s="48">
        <v>1253.5553166892621</v>
      </c>
      <c r="AF37" s="48">
        <v>1701.678132869444</v>
      </c>
      <c r="AG37" s="48">
        <v>2203.6466149246221</v>
      </c>
      <c r="AH37" s="48">
        <v>2477.9753575759223</v>
      </c>
      <c r="AI37" s="48">
        <v>2945.8320395380147</v>
      </c>
      <c r="AJ37" s="48">
        <v>2972.728952762227</v>
      </c>
      <c r="AK37" s="48">
        <v>3040.9893962339152</v>
      </c>
      <c r="AL37" s="48">
        <v>2973.3804012170563</v>
      </c>
      <c r="AM37" s="48">
        <v>2970.1184252493531</v>
      </c>
      <c r="AN37" s="48">
        <v>3219.9142422455225</v>
      </c>
      <c r="AO37" s="48">
        <v>3221.6890557931174</v>
      </c>
      <c r="AP37" s="48">
        <v>3258.9824278592218</v>
      </c>
      <c r="AQ37" s="48">
        <v>3039.9649435951919</v>
      </c>
      <c r="AR37" s="48">
        <v>3405.8210582008155</v>
      </c>
      <c r="AS37" s="48">
        <v>3522.3108214570952</v>
      </c>
      <c r="AT37" s="48">
        <v>3278.0160793470563</v>
      </c>
      <c r="AU37" s="48">
        <v>3190.624811461536</v>
      </c>
      <c r="AV37" s="48">
        <v>4330.9723685528315</v>
      </c>
      <c r="AW37" s="48">
        <v>5073.5204080214889</v>
      </c>
      <c r="AX37" s="48">
        <v>5513.3310625932163</v>
      </c>
      <c r="AY37" s="48">
        <v>5521.9906081044473</v>
      </c>
      <c r="AZ37" s="48">
        <v>5832.7370516847595</v>
      </c>
      <c r="BA37" s="48">
        <v>5713.5439310642796</v>
      </c>
      <c r="BB37" s="48">
        <v>5255.7765326931294</v>
      </c>
      <c r="BC37" s="48">
        <v>6434.8124852682195</v>
      </c>
      <c r="BD37" s="48">
        <v>7617.3100413255052</v>
      </c>
      <c r="BE37" s="48">
        <v>7050.5734718668118</v>
      </c>
      <c r="BF37" s="48">
        <v>7224.9127372856374</v>
      </c>
      <c r="BG37" s="48">
        <v>7780.634757539744</v>
      </c>
      <c r="BH37" s="48">
        <v>6799.8701778341292</v>
      </c>
      <c r="BI37" s="48">
        <v>7243.9339743083865</v>
      </c>
      <c r="BJ37" s="48">
        <v>7893.4186714803263</v>
      </c>
      <c r="BK37" s="48">
        <v>8279.818456602934</v>
      </c>
      <c r="BL37" s="48">
        <v>7970.7969680064125</v>
      </c>
      <c r="BM37" s="48">
        <v>6710.9904112659979</v>
      </c>
      <c r="BO37">
        <v>6402.910183383914</v>
      </c>
      <c r="BP37">
        <v>6982.9174924130266</v>
      </c>
      <c r="BQ37">
        <v>7296.0921415700759</v>
      </c>
      <c r="BR37">
        <v>7503.8785883645951</v>
      </c>
      <c r="BS37">
        <v>7203.0642212299763</v>
      </c>
      <c r="BT37">
        <v>6404.8999315907367</v>
      </c>
      <c r="BY37" s="48">
        <f t="shared" si="0"/>
        <v>-767.73274677643622</v>
      </c>
      <c r="BZ37" s="48">
        <f t="shared" si="1"/>
        <v>-1.1198664701988186</v>
      </c>
    </row>
    <row r="38" spans="1:78" x14ac:dyDescent="0.25">
      <c r="A38" s="48" t="s">
        <v>96</v>
      </c>
      <c r="B38" s="48" t="s">
        <v>493</v>
      </c>
      <c r="C38" s="48" t="s">
        <v>735</v>
      </c>
      <c r="D38" s="48" t="s">
        <v>734</v>
      </c>
      <c r="E38" s="48">
        <v>74.687346969883606</v>
      </c>
      <c r="F38" s="48">
        <v>80.688063727418637</v>
      </c>
      <c r="G38" s="48">
        <v>80.212711667133235</v>
      </c>
      <c r="H38" s="48">
        <v>81.917909229256907</v>
      </c>
      <c r="I38" s="48">
        <v>88.290115777441315</v>
      </c>
      <c r="J38" s="48">
        <v>91.83037465299536</v>
      </c>
      <c r="K38" s="48">
        <v>94.398235690021011</v>
      </c>
      <c r="L38" s="48">
        <v>95.896483924980203</v>
      </c>
      <c r="M38" s="48">
        <v>109.94591035930807</v>
      </c>
      <c r="N38" s="48">
        <v>105.70710131915671</v>
      </c>
      <c r="O38" s="48">
        <v>104.41201647415275</v>
      </c>
      <c r="P38" s="48">
        <v>109.4533592287127</v>
      </c>
      <c r="Q38" s="48">
        <v>123.31065124090415</v>
      </c>
      <c r="R38" s="48">
        <v>143.11584629898684</v>
      </c>
      <c r="S38" s="48">
        <v>146.22776727777764</v>
      </c>
      <c r="T38" s="48">
        <v>193.35498211823239</v>
      </c>
      <c r="U38" s="48">
        <v>225.91317449196026</v>
      </c>
      <c r="V38" s="48">
        <v>248.6860331774524</v>
      </c>
      <c r="W38" s="48">
        <v>292.47000891963262</v>
      </c>
      <c r="X38" s="48">
        <v>327.34122487470961</v>
      </c>
      <c r="Y38" s="48">
        <v>362.40014875845486</v>
      </c>
      <c r="Z38" s="48">
        <v>306.83223926892174</v>
      </c>
      <c r="AA38" s="48">
        <v>320.4298321257674</v>
      </c>
      <c r="AB38" s="48">
        <v>273.50138183680122</v>
      </c>
      <c r="AC38" s="48">
        <v>257.35363663478614</v>
      </c>
      <c r="AD38" s="48">
        <v>340.20138899430975</v>
      </c>
      <c r="AE38" s="48">
        <v>432.0117587167216</v>
      </c>
      <c r="AF38" s="48">
        <v>453.74621848651628</v>
      </c>
      <c r="AG38" s="48">
        <v>469.52916702301303</v>
      </c>
      <c r="AH38" s="48">
        <v>449.39889575986672</v>
      </c>
      <c r="AI38" s="48">
        <v>513.3041876592365</v>
      </c>
      <c r="AJ38" s="48">
        <v>478.503276361394</v>
      </c>
      <c r="AK38" s="48">
        <v>477.1223242953771</v>
      </c>
      <c r="AL38" s="48">
        <v>419.80270384822944</v>
      </c>
      <c r="AM38" s="48">
        <v>271.50549762550224</v>
      </c>
      <c r="AN38" s="48">
        <v>346.10819620276243</v>
      </c>
      <c r="AO38" s="48">
        <v>304.63107554362426</v>
      </c>
      <c r="AP38" s="48">
        <v>276.42159607905944</v>
      </c>
      <c r="AQ38" s="48">
        <v>278.33190149240005</v>
      </c>
      <c r="AR38" s="48">
        <v>280.90842423456212</v>
      </c>
      <c r="AS38" s="48">
        <v>251.20729143608239</v>
      </c>
      <c r="AT38" s="48">
        <v>250.35714589965673</v>
      </c>
      <c r="AU38" s="48">
        <v>260.74545869554413</v>
      </c>
      <c r="AV38" s="48">
        <v>293.66154902769193</v>
      </c>
      <c r="AW38" s="48">
        <v>320.7368123383136</v>
      </c>
      <c r="AX38" s="48">
        <v>331.16308820671799</v>
      </c>
      <c r="AY38" s="48">
        <v>354.67086331470381</v>
      </c>
      <c r="AZ38" s="48">
        <v>404.37454291449808</v>
      </c>
      <c r="BA38" s="48">
        <v>464.56120469500507</v>
      </c>
      <c r="BB38" s="48">
        <v>474.70562754305502</v>
      </c>
      <c r="BC38" s="48">
        <v>488.42177309143943</v>
      </c>
      <c r="BD38" s="48">
        <v>551.74969183388475</v>
      </c>
      <c r="BE38" s="48">
        <v>565.80116449868353</v>
      </c>
      <c r="BF38" s="48">
        <v>380.29789277781748</v>
      </c>
      <c r="BG38" s="48">
        <v>424.4491059777489</v>
      </c>
      <c r="BH38" s="48">
        <v>377.42291896808075</v>
      </c>
      <c r="BI38" s="48">
        <v>402.19163490749247</v>
      </c>
      <c r="BJ38" s="48">
        <v>450.90069700533923</v>
      </c>
      <c r="BK38" s="48">
        <v>475.95384951277674</v>
      </c>
      <c r="BL38" s="48">
        <v>467.90802175194159</v>
      </c>
      <c r="BM38" s="48">
        <v>476.85111271985653</v>
      </c>
      <c r="BO38">
        <v>377.42291768019527</v>
      </c>
      <c r="BP38">
        <v>402.1916451305018</v>
      </c>
      <c r="BQ38">
        <v>450.90065785854716</v>
      </c>
      <c r="BR38">
        <v>475.95381386481267</v>
      </c>
      <c r="BS38">
        <v>467.90803227779787</v>
      </c>
      <c r="BT38">
        <v>492.79587119399002</v>
      </c>
      <c r="BY38" s="48">
        <f t="shared" si="0"/>
        <v>1.0525856282583845E-5</v>
      </c>
      <c r="BZ38" s="48">
        <f t="shared" si="1"/>
        <v>-0.9999999786405348</v>
      </c>
    </row>
    <row r="39" spans="1:78" x14ac:dyDescent="0.25">
      <c r="A39" s="48" t="s">
        <v>292</v>
      </c>
      <c r="B39" s="48" t="s">
        <v>492</v>
      </c>
      <c r="C39" s="48" t="s">
        <v>735</v>
      </c>
      <c r="D39" s="48" t="s">
        <v>734</v>
      </c>
      <c r="E39" s="48">
        <v>2259.2942854988105</v>
      </c>
      <c r="F39" s="48">
        <v>2240.4330394585322</v>
      </c>
      <c r="G39" s="48">
        <v>2268.585346079075</v>
      </c>
      <c r="H39" s="48">
        <v>2374.4984476488321</v>
      </c>
      <c r="I39" s="48">
        <v>2555.1111460130937</v>
      </c>
      <c r="J39" s="48">
        <v>2770.3618040814526</v>
      </c>
      <c r="K39" s="48">
        <v>3047.1061470795817</v>
      </c>
      <c r="L39" s="48">
        <v>3217.1592936079483</v>
      </c>
      <c r="M39" s="48">
        <v>3462.6788719579413</v>
      </c>
      <c r="N39" s="48">
        <v>3763.9533793841656</v>
      </c>
      <c r="O39" s="48">
        <v>4121.9328137369312</v>
      </c>
      <c r="P39" s="48">
        <v>4520.162878125705</v>
      </c>
      <c r="Q39" s="48">
        <v>5089.5879020487546</v>
      </c>
      <c r="R39" s="48">
        <v>5838.6608943401225</v>
      </c>
      <c r="S39" s="48">
        <v>7033.0110209073555</v>
      </c>
      <c r="T39" s="48">
        <v>7511.2113427915147</v>
      </c>
      <c r="U39" s="48">
        <v>8809.2646604493348</v>
      </c>
      <c r="V39" s="48">
        <v>8919.0574610427502</v>
      </c>
      <c r="W39" s="48">
        <v>9123.6913336450471</v>
      </c>
      <c r="X39" s="48">
        <v>10043.660958666887</v>
      </c>
      <c r="Y39" s="48">
        <v>11170.563972339281</v>
      </c>
      <c r="Z39" s="48">
        <v>12337.46624938037</v>
      </c>
      <c r="AA39" s="48">
        <v>12481.874787429784</v>
      </c>
      <c r="AB39" s="48">
        <v>13425.1224888294</v>
      </c>
      <c r="AC39" s="48">
        <v>13877.917076346948</v>
      </c>
      <c r="AD39" s="48">
        <v>14114.807759966354</v>
      </c>
      <c r="AE39" s="48">
        <v>14461.06923887871</v>
      </c>
      <c r="AF39" s="48">
        <v>16308.966966357904</v>
      </c>
      <c r="AG39" s="48">
        <v>18936.9641024997</v>
      </c>
      <c r="AH39" s="48">
        <v>20715.631483174035</v>
      </c>
      <c r="AI39" s="48">
        <v>21448.36196000567</v>
      </c>
      <c r="AJ39" s="48">
        <v>21768.343294182832</v>
      </c>
      <c r="AK39" s="48">
        <v>20879.848330089073</v>
      </c>
      <c r="AL39" s="48">
        <v>20121.161253285456</v>
      </c>
      <c r="AM39" s="48">
        <v>19935.381457920801</v>
      </c>
      <c r="AN39" s="48">
        <v>20613.787882921635</v>
      </c>
      <c r="AO39" s="48">
        <v>21227.347531589621</v>
      </c>
      <c r="AP39" s="48">
        <v>21901.562854839241</v>
      </c>
      <c r="AQ39" s="48">
        <v>21024.585068704466</v>
      </c>
      <c r="AR39" s="48">
        <v>22315.246673154485</v>
      </c>
      <c r="AS39" s="48">
        <v>24271.002056382138</v>
      </c>
      <c r="AT39" s="48">
        <v>23822.060117896377</v>
      </c>
      <c r="AU39" s="48">
        <v>24255.338581832191</v>
      </c>
      <c r="AV39" s="48">
        <v>28300.463096379102</v>
      </c>
      <c r="AW39" s="48">
        <v>32143.681407856151</v>
      </c>
      <c r="AX39" s="48">
        <v>36382.507916453651</v>
      </c>
      <c r="AY39" s="48">
        <v>40504.060725320283</v>
      </c>
      <c r="AZ39" s="48">
        <v>44659.895140803361</v>
      </c>
      <c r="BA39" s="48">
        <v>46710.505575901334</v>
      </c>
      <c r="BB39" s="48">
        <v>40876.310154029488</v>
      </c>
      <c r="BC39" s="48">
        <v>47562.083425305653</v>
      </c>
      <c r="BD39" s="48">
        <v>52223.696112356032</v>
      </c>
      <c r="BE39" s="48">
        <v>52669.089963231643</v>
      </c>
      <c r="BF39" s="48">
        <v>52635.174958043252</v>
      </c>
      <c r="BG39" s="48">
        <v>50955.998323240412</v>
      </c>
      <c r="BH39" s="48">
        <v>43596.135536554619</v>
      </c>
      <c r="BI39" s="48">
        <v>42315.603705680587</v>
      </c>
      <c r="BJ39" s="48">
        <v>45129.35643956616</v>
      </c>
      <c r="BK39" s="48">
        <v>46454.743394720273</v>
      </c>
      <c r="BL39" s="48">
        <v>46326.67263755716</v>
      </c>
      <c r="BM39" s="48">
        <v>43241.617828282702</v>
      </c>
      <c r="BO39">
        <v>43596.135536554619</v>
      </c>
      <c r="BP39">
        <v>42315.603705680587</v>
      </c>
      <c r="BQ39">
        <v>45129.429298092233</v>
      </c>
      <c r="BR39">
        <v>46548.638410829553</v>
      </c>
      <c r="BS39">
        <v>46328.671840849704</v>
      </c>
      <c r="BT39">
        <v>43258.26387156015</v>
      </c>
      <c r="BY39" s="48">
        <f t="shared" si="0"/>
        <v>1.9992032925438252</v>
      </c>
      <c r="BZ39" s="48">
        <f t="shared" si="1"/>
        <v>-0.99995378447691563</v>
      </c>
    </row>
    <row r="40" spans="1:78" x14ac:dyDescent="0.25">
      <c r="A40" s="48" t="s">
        <v>719</v>
      </c>
      <c r="B40" s="48" t="s">
        <v>718</v>
      </c>
      <c r="C40" s="48" t="s">
        <v>735</v>
      </c>
      <c r="D40" s="48" t="s">
        <v>734</v>
      </c>
      <c r="AI40" s="48">
        <v>2313.5644313304633</v>
      </c>
      <c r="AJ40" s="48">
        <v>2196.1786740401158</v>
      </c>
      <c r="AK40" s="48">
        <v>2359.7995287644353</v>
      </c>
      <c r="AL40" s="48">
        <v>2489.8023013081379</v>
      </c>
      <c r="AM40" s="48">
        <v>2824.8629351462532</v>
      </c>
      <c r="AN40" s="48">
        <v>3578.6153664721005</v>
      </c>
      <c r="AO40" s="48">
        <v>3793.6350179594974</v>
      </c>
      <c r="AP40" s="48">
        <v>3745.6100995124521</v>
      </c>
      <c r="AQ40" s="48">
        <v>4106.1995469403773</v>
      </c>
      <c r="AR40" s="48">
        <v>3986.1960096351281</v>
      </c>
      <c r="AS40" s="48">
        <v>3946.8432944336555</v>
      </c>
      <c r="AT40" s="48">
        <v>4352.3403381478374</v>
      </c>
      <c r="AU40" s="48">
        <v>4936.0393380702026</v>
      </c>
      <c r="AV40" s="48">
        <v>5943.4390685334702</v>
      </c>
      <c r="AW40" s="48">
        <v>7171.1741693852191</v>
      </c>
      <c r="AX40" s="48">
        <v>8356.2676708828039</v>
      </c>
      <c r="AY40" s="48">
        <v>9474.9760539652962</v>
      </c>
      <c r="AZ40" s="48">
        <v>12012.39221675027</v>
      </c>
      <c r="BA40" s="48">
        <v>14585.414724874603</v>
      </c>
      <c r="BB40" s="48">
        <v>12304.555659983926</v>
      </c>
      <c r="BC40" s="48">
        <v>12608.382874838882</v>
      </c>
      <c r="BD40" s="48">
        <v>13907.671817551103</v>
      </c>
      <c r="BE40" s="48">
        <v>13014.505813185182</v>
      </c>
      <c r="BF40" s="48">
        <v>13712.808703077166</v>
      </c>
      <c r="BG40" s="48">
        <v>14153.747624032101</v>
      </c>
      <c r="BH40" s="48">
        <v>12513.201836330585</v>
      </c>
      <c r="BI40" s="48">
        <v>12822.376223060946</v>
      </c>
      <c r="BJ40" s="48">
        <v>14238.196766139612</v>
      </c>
      <c r="BK40" s="48">
        <v>16034.714970211126</v>
      </c>
      <c r="BL40" s="48">
        <v>16294.377000594259</v>
      </c>
      <c r="BM40" s="48">
        <v>16082.457710300458</v>
      </c>
      <c r="BO40">
        <v>12522.661057036314</v>
      </c>
      <c r="BP40">
        <v>12831.409936811238</v>
      </c>
      <c r="BQ40">
        <v>14254.738101900724</v>
      </c>
      <c r="BR40">
        <v>16047.27969992149</v>
      </c>
      <c r="BS40">
        <v>16346.561805639598</v>
      </c>
      <c r="BT40">
        <v>16180.967920213621</v>
      </c>
      <c r="BY40" s="48">
        <f t="shared" si="0"/>
        <v>52.18480504533909</v>
      </c>
      <c r="BZ40" s="48">
        <f t="shared" si="1"/>
        <v>-0.99677492685835256</v>
      </c>
    </row>
    <row r="41" spans="1:78" x14ac:dyDescent="0.25">
      <c r="A41" s="48" t="s">
        <v>291</v>
      </c>
      <c r="B41" s="48" t="s">
        <v>491</v>
      </c>
      <c r="C41" s="48" t="s">
        <v>735</v>
      </c>
      <c r="D41" s="48" t="s">
        <v>734</v>
      </c>
      <c r="E41" s="48">
        <v>1787.3603477020074</v>
      </c>
      <c r="F41" s="48">
        <v>1971.3163227922828</v>
      </c>
      <c r="G41" s="48">
        <v>2131.3916515998317</v>
      </c>
      <c r="H41" s="48">
        <v>2294.1828473173787</v>
      </c>
      <c r="I41" s="48">
        <v>2501.2931899637747</v>
      </c>
      <c r="J41" s="48">
        <v>2620.4755473530031</v>
      </c>
      <c r="K41" s="48">
        <v>2784.7335477164634</v>
      </c>
      <c r="L41" s="48">
        <v>2960.7225858838383</v>
      </c>
      <c r="M41" s="48">
        <v>3121.8890308772043</v>
      </c>
      <c r="N41" s="48">
        <v>3344.7836025463948</v>
      </c>
      <c r="Y41" s="48">
        <v>19410.189354774338</v>
      </c>
      <c r="Z41" s="48">
        <v>17679.868867147201</v>
      </c>
      <c r="AA41" s="48">
        <v>18015.105958874581</v>
      </c>
      <c r="AB41" s="48">
        <v>17874.250650005237</v>
      </c>
      <c r="AC41" s="48">
        <v>17005.534240885132</v>
      </c>
      <c r="AD41" s="48">
        <v>17166.518499415924</v>
      </c>
      <c r="AE41" s="48">
        <v>24480.422564234563</v>
      </c>
      <c r="AF41" s="48">
        <v>30466.109021917837</v>
      </c>
      <c r="AG41" s="48">
        <v>32717.920447929591</v>
      </c>
      <c r="AH41" s="48">
        <v>31334.979079401077</v>
      </c>
      <c r="AI41" s="48">
        <v>39607.819085642899</v>
      </c>
      <c r="AJ41" s="48">
        <v>39577.748748750666</v>
      </c>
      <c r="AK41" s="48">
        <v>40747.925462279134</v>
      </c>
      <c r="AL41" s="48">
        <v>39270.114134604089</v>
      </c>
      <c r="AM41" s="48">
        <v>43128.014108909047</v>
      </c>
      <c r="AN41" s="48">
        <v>50155.974127321781</v>
      </c>
      <c r="AO41" s="48">
        <v>48144.579128429636</v>
      </c>
      <c r="AP41" s="48">
        <v>41631.438858784364</v>
      </c>
      <c r="AQ41" s="48">
        <v>42740.128182514934</v>
      </c>
      <c r="AR41" s="48">
        <v>41786.234141170069</v>
      </c>
      <c r="AS41" s="48">
        <v>38952.03420055718</v>
      </c>
      <c r="AT41" s="48">
        <v>39727.846671388295</v>
      </c>
      <c r="AU41" s="48">
        <v>42578.763135569643</v>
      </c>
      <c r="AV41" s="48">
        <v>49470.397125967393</v>
      </c>
      <c r="AW41" s="48">
        <v>54878.471000978687</v>
      </c>
      <c r="AX41" s="48">
        <v>56546.785655398664</v>
      </c>
      <c r="AY41" s="48">
        <v>59300.617216501516</v>
      </c>
      <c r="AZ41" s="48">
        <v>65359.519221826929</v>
      </c>
      <c r="BA41" s="48">
        <v>74572.232372807048</v>
      </c>
      <c r="BB41" s="48">
        <v>72083.167695454045</v>
      </c>
      <c r="BC41" s="48">
        <v>77117.126014203954</v>
      </c>
      <c r="BD41" s="48">
        <v>91254.034760968731</v>
      </c>
      <c r="BE41" s="48">
        <v>86547.670890726542</v>
      </c>
      <c r="BF41" s="48">
        <v>88109.486752403711</v>
      </c>
      <c r="BG41" s="48">
        <v>89684.707579593596</v>
      </c>
      <c r="BH41" s="48">
        <v>84776.142165974787</v>
      </c>
      <c r="BI41" s="48">
        <v>83073.2800824812</v>
      </c>
      <c r="BJ41" s="48">
        <v>83352.088653341154</v>
      </c>
      <c r="BK41" s="48">
        <v>86429.500816359214</v>
      </c>
      <c r="BL41" s="48">
        <v>85300.347970028874</v>
      </c>
      <c r="BM41" s="48">
        <v>86601.556412628852</v>
      </c>
      <c r="BO41">
        <v>84776.142165974787</v>
      </c>
      <c r="BP41">
        <v>83073.2800824812</v>
      </c>
      <c r="BQ41">
        <v>83352.088653341154</v>
      </c>
      <c r="BR41">
        <v>86388.404952718367</v>
      </c>
      <c r="BS41">
        <v>85334.519462090931</v>
      </c>
      <c r="BT41">
        <v>87100.414821375118</v>
      </c>
      <c r="BY41" s="48">
        <f t="shared" si="0"/>
        <v>34.171492062057951</v>
      </c>
      <c r="BZ41" s="48">
        <f t="shared" si="1"/>
        <v>-0.99960767704571629</v>
      </c>
    </row>
    <row r="42" spans="1:78" x14ac:dyDescent="0.25">
      <c r="A42" s="48" t="s">
        <v>260</v>
      </c>
      <c r="B42" s="48" t="s">
        <v>604</v>
      </c>
      <c r="C42" s="48" t="s">
        <v>735</v>
      </c>
      <c r="D42" s="48" t="s">
        <v>734</v>
      </c>
      <c r="AQ42" s="48">
        <v>40584.828509315856</v>
      </c>
      <c r="AR42" s="48">
        <v>42444.007623373582</v>
      </c>
      <c r="AS42" s="48">
        <v>43382.826849481899</v>
      </c>
      <c r="AT42" s="48">
        <v>41804.37091614923</v>
      </c>
      <c r="AU42" s="48">
        <v>44545.9223131619</v>
      </c>
      <c r="AV42" s="48">
        <v>48858.831864857617</v>
      </c>
      <c r="AW42" s="48">
        <v>56751.126936231958</v>
      </c>
      <c r="AX42" s="48">
        <v>58198.984184980458</v>
      </c>
      <c r="AY42" s="48">
        <v>63243.373833043857</v>
      </c>
      <c r="AZ42" s="48">
        <v>74458.794666051937</v>
      </c>
      <c r="BT42"/>
      <c r="BY42" s="48">
        <f t="shared" si="0"/>
        <v>0</v>
      </c>
      <c r="BZ42" s="48" t="str">
        <f t="shared" si="1"/>
        <v/>
      </c>
    </row>
    <row r="43" spans="1:78" x14ac:dyDescent="0.25">
      <c r="A43" s="48" t="s">
        <v>221</v>
      </c>
      <c r="B43" s="48" t="s">
        <v>490</v>
      </c>
      <c r="C43" s="48" t="s">
        <v>735</v>
      </c>
      <c r="D43" s="48" t="s">
        <v>734</v>
      </c>
      <c r="E43" s="48">
        <v>505.34932548775424</v>
      </c>
      <c r="F43" s="48">
        <v>555.13440258552248</v>
      </c>
      <c r="G43" s="48">
        <v>638.94535997823812</v>
      </c>
      <c r="H43" s="48">
        <v>655.25224874254229</v>
      </c>
      <c r="I43" s="48">
        <v>678.12810640017972</v>
      </c>
      <c r="J43" s="48">
        <v>670.39568581807862</v>
      </c>
      <c r="K43" s="48">
        <v>772.72571615316076</v>
      </c>
      <c r="L43" s="48">
        <v>753.12795788092831</v>
      </c>
      <c r="M43" s="48">
        <v>756.91200088814776</v>
      </c>
      <c r="N43" s="48">
        <v>870.31983854804105</v>
      </c>
      <c r="O43" s="48">
        <v>932.86156915700792</v>
      </c>
      <c r="P43" s="48">
        <v>1094.6822532292344</v>
      </c>
      <c r="Q43" s="48">
        <v>1173.2183891200289</v>
      </c>
      <c r="R43" s="48">
        <v>1640.0296998171077</v>
      </c>
      <c r="S43" s="48">
        <v>1554.3878030427618</v>
      </c>
      <c r="T43" s="48">
        <v>719.59915753430164</v>
      </c>
      <c r="U43" s="48">
        <v>961.42460404323197</v>
      </c>
      <c r="V43" s="48">
        <v>1278.3281597290982</v>
      </c>
      <c r="W43" s="48">
        <v>1441.9420856438771</v>
      </c>
      <c r="X43" s="48">
        <v>1937.2665721033554</v>
      </c>
      <c r="Y43" s="48">
        <v>2542.7638063282825</v>
      </c>
      <c r="Z43" s="48">
        <v>2979.6078787283864</v>
      </c>
      <c r="AA43" s="48">
        <v>2156.513066105761</v>
      </c>
      <c r="AB43" s="48">
        <v>1709.4420693740312</v>
      </c>
      <c r="AC43" s="48">
        <v>1624.6319676363421</v>
      </c>
      <c r="AD43" s="48">
        <v>1444.2801382750245</v>
      </c>
      <c r="AE43" s="48">
        <v>1517.8613451379711</v>
      </c>
      <c r="AF43" s="48">
        <v>1760.3063980171569</v>
      </c>
      <c r="AG43" s="48">
        <v>2026.8379142581707</v>
      </c>
      <c r="AH43" s="48">
        <v>2288.5549408994839</v>
      </c>
      <c r="AI43" s="48">
        <v>2494.5267963643028</v>
      </c>
      <c r="AJ43" s="48">
        <v>2803.5627137325869</v>
      </c>
      <c r="AK43" s="48">
        <v>3350.2140887644109</v>
      </c>
      <c r="AL43" s="48">
        <v>3535.174360102279</v>
      </c>
      <c r="AM43" s="48">
        <v>4024.2152278241406</v>
      </c>
      <c r="AN43" s="48">
        <v>5107.2775126239549</v>
      </c>
      <c r="AO43" s="48">
        <v>5349.8052267830344</v>
      </c>
      <c r="AP43" s="48">
        <v>5745.3710755602406</v>
      </c>
      <c r="AQ43" s="48">
        <v>5446.5795218588019</v>
      </c>
      <c r="AR43" s="48">
        <v>4957.7775568664474</v>
      </c>
      <c r="AS43" s="48">
        <v>5074.9026160820931</v>
      </c>
      <c r="AT43" s="48">
        <v>4574.5947155043868</v>
      </c>
      <c r="AU43" s="48">
        <v>4446.2493709584924</v>
      </c>
      <c r="AV43" s="48">
        <v>4772.5637229948006</v>
      </c>
      <c r="AW43" s="48">
        <v>6194.852720167828</v>
      </c>
      <c r="AX43" s="48">
        <v>7598.5288774553865</v>
      </c>
      <c r="AY43" s="48">
        <v>9464.5485067699265</v>
      </c>
      <c r="AZ43" s="48">
        <v>10502.350708213116</v>
      </c>
      <c r="BA43" s="48">
        <v>10751.481604666311</v>
      </c>
      <c r="BB43" s="48">
        <v>10208.907971429217</v>
      </c>
      <c r="BC43" s="48">
        <v>12808.038339685392</v>
      </c>
      <c r="BD43" s="48">
        <v>14637.233440788736</v>
      </c>
      <c r="BE43" s="48">
        <v>15351.540738711323</v>
      </c>
      <c r="BF43" s="48">
        <v>15842.936483627333</v>
      </c>
      <c r="BG43" s="48">
        <v>14670.988914269963</v>
      </c>
      <c r="BH43" s="48">
        <v>13574.169237749689</v>
      </c>
      <c r="BI43" s="48">
        <v>13753.592148511967</v>
      </c>
      <c r="BJ43" s="48">
        <v>14998.817056321161</v>
      </c>
      <c r="BK43" s="48">
        <v>15888.144355397988</v>
      </c>
      <c r="BL43" s="48">
        <v>14741.714403995438</v>
      </c>
      <c r="BM43" s="48">
        <v>13231.704206938271</v>
      </c>
      <c r="BT43">
        <v>13231.704206938075</v>
      </c>
      <c r="BY43" s="48">
        <f t="shared" si="0"/>
        <v>-14741.714403995438</v>
      </c>
      <c r="BZ43" s="48">
        <f t="shared" si="1"/>
        <v>-2.1141206131456283</v>
      </c>
    </row>
    <row r="44" spans="1:78" x14ac:dyDescent="0.25">
      <c r="A44" s="48" t="s">
        <v>170</v>
      </c>
      <c r="B44" s="48" t="s">
        <v>489</v>
      </c>
      <c r="C44" s="48" t="s">
        <v>735</v>
      </c>
      <c r="D44" s="48" t="s">
        <v>734</v>
      </c>
      <c r="E44" s="48">
        <v>89.520541510358441</v>
      </c>
      <c r="F44" s="48">
        <v>75.805837925996457</v>
      </c>
      <c r="G44" s="48">
        <v>70.909411667100727</v>
      </c>
      <c r="H44" s="48">
        <v>74.313643448614471</v>
      </c>
      <c r="I44" s="48">
        <v>85.498555159631337</v>
      </c>
      <c r="J44" s="48">
        <v>98.486777752220632</v>
      </c>
      <c r="K44" s="48">
        <v>104.3245661811473</v>
      </c>
      <c r="L44" s="48">
        <v>96.589531941781914</v>
      </c>
      <c r="M44" s="48">
        <v>91.472718306607177</v>
      </c>
      <c r="N44" s="48">
        <v>100.12990326618034</v>
      </c>
      <c r="O44" s="48">
        <v>113.16299155468569</v>
      </c>
      <c r="P44" s="48">
        <v>118.65457778534622</v>
      </c>
      <c r="Q44" s="48">
        <v>131.88356124386769</v>
      </c>
      <c r="R44" s="48">
        <v>157.09037429865688</v>
      </c>
      <c r="S44" s="48">
        <v>160.14009372768567</v>
      </c>
      <c r="T44" s="48">
        <v>178.34181960809613</v>
      </c>
      <c r="U44" s="48">
        <v>165.40554037242046</v>
      </c>
      <c r="V44" s="48">
        <v>185.42283291367269</v>
      </c>
      <c r="W44" s="48">
        <v>156.39638852004444</v>
      </c>
      <c r="X44" s="48">
        <v>183.98315221597773</v>
      </c>
      <c r="Y44" s="48">
        <v>194.80472218683599</v>
      </c>
      <c r="Z44" s="48">
        <v>197.07147449910167</v>
      </c>
      <c r="AA44" s="48">
        <v>203.33491950346371</v>
      </c>
      <c r="AB44" s="48">
        <v>225.43192889081189</v>
      </c>
      <c r="AC44" s="48">
        <v>250.71396904698756</v>
      </c>
      <c r="AD44" s="48">
        <v>294.45884850495992</v>
      </c>
      <c r="AE44" s="48">
        <v>281.92812091156304</v>
      </c>
      <c r="AF44" s="48">
        <v>251.81195696132875</v>
      </c>
      <c r="AG44" s="48">
        <v>283.53769524052439</v>
      </c>
      <c r="AH44" s="48">
        <v>310.88191240489954</v>
      </c>
      <c r="AI44" s="48">
        <v>317.88467304092774</v>
      </c>
      <c r="AJ44" s="48">
        <v>333.14214540018395</v>
      </c>
      <c r="AK44" s="48">
        <v>366.46069230611567</v>
      </c>
      <c r="AL44" s="48">
        <v>377.38983947890046</v>
      </c>
      <c r="AM44" s="48">
        <v>473.49227871998886</v>
      </c>
      <c r="AN44" s="48">
        <v>609.65667920546537</v>
      </c>
      <c r="AO44" s="48">
        <v>709.41375508800206</v>
      </c>
      <c r="AP44" s="48">
        <v>781.74416434301395</v>
      </c>
      <c r="AQ44" s="48">
        <v>828.58047929957172</v>
      </c>
      <c r="AR44" s="48">
        <v>873.28706173061187</v>
      </c>
      <c r="AS44" s="48">
        <v>959.37248363586446</v>
      </c>
      <c r="AT44" s="48">
        <v>1053.1082430026236</v>
      </c>
      <c r="AU44" s="48">
        <v>1148.5082904388682</v>
      </c>
      <c r="AV44" s="48">
        <v>1288.6432518347469</v>
      </c>
      <c r="AW44" s="48">
        <v>1508.6680978845261</v>
      </c>
      <c r="AX44" s="48">
        <v>1753.4178292610411</v>
      </c>
      <c r="AY44" s="48">
        <v>2099.2294346073427</v>
      </c>
      <c r="AZ44" s="48">
        <v>2693.9700634042656</v>
      </c>
      <c r="BA44" s="48">
        <v>3468.3046020797728</v>
      </c>
      <c r="BB44" s="48">
        <v>3832.2364324692176</v>
      </c>
      <c r="BC44" s="48">
        <v>4550.4531077559932</v>
      </c>
      <c r="BD44" s="48">
        <v>5618.1322671149128</v>
      </c>
      <c r="BE44" s="48">
        <v>6316.9183176021588</v>
      </c>
      <c r="BF44" s="48">
        <v>7050.6462712428656</v>
      </c>
      <c r="BG44" s="48">
        <v>7678.5994858772201</v>
      </c>
      <c r="BH44" s="48">
        <v>8066.9426349320602</v>
      </c>
      <c r="BI44" s="48">
        <v>8147.9377054938477</v>
      </c>
      <c r="BJ44" s="48">
        <v>8879.4386671145257</v>
      </c>
      <c r="BK44" s="48">
        <v>9976.6771372629955</v>
      </c>
      <c r="BL44" s="48">
        <v>10216.630334103127</v>
      </c>
      <c r="BM44" s="48">
        <v>10500.395615963704</v>
      </c>
      <c r="BT44">
        <v>10434.775187483907</v>
      </c>
      <c r="BY44" s="48">
        <f t="shared" si="0"/>
        <v>-10216.630334103127</v>
      </c>
      <c r="BZ44" s="48">
        <f t="shared" si="1"/>
        <v>-1.9790944366829832</v>
      </c>
    </row>
    <row r="45" spans="1:78" x14ac:dyDescent="0.25">
      <c r="A45" s="48" t="s">
        <v>717</v>
      </c>
      <c r="B45" s="48" t="s">
        <v>488</v>
      </c>
      <c r="C45" s="48" t="s">
        <v>735</v>
      </c>
      <c r="D45" s="48" t="s">
        <v>734</v>
      </c>
      <c r="E45" s="48">
        <v>155.89963279396437</v>
      </c>
      <c r="F45" s="48">
        <v>170.24305047446217</v>
      </c>
      <c r="G45" s="48">
        <v>171.12863963728174</v>
      </c>
      <c r="H45" s="48">
        <v>194.21252984599249</v>
      </c>
      <c r="I45" s="48">
        <v>226.2270417910452</v>
      </c>
      <c r="J45" s="48">
        <v>217.60244145006016</v>
      </c>
      <c r="K45" s="48">
        <v>233.61490547919769</v>
      </c>
      <c r="L45" s="48">
        <v>238.31048767387577</v>
      </c>
      <c r="M45" s="48">
        <v>271.85334549586833</v>
      </c>
      <c r="N45" s="48">
        <v>277.97212790889711</v>
      </c>
      <c r="O45" s="48">
        <v>285.27303432556323</v>
      </c>
      <c r="P45" s="48">
        <v>297.28036055261299</v>
      </c>
      <c r="Q45" s="48">
        <v>331.67001010676427</v>
      </c>
      <c r="R45" s="48">
        <v>429.41293374776438</v>
      </c>
      <c r="S45" s="48">
        <v>501.55267816104839</v>
      </c>
      <c r="T45" s="48">
        <v>607.23500173929347</v>
      </c>
      <c r="U45" s="48">
        <v>694.38324714356577</v>
      </c>
      <c r="V45" s="48">
        <v>891.63460225847143</v>
      </c>
      <c r="W45" s="48">
        <v>1074.8620081611166</v>
      </c>
      <c r="X45" s="48">
        <v>1189.5683966225108</v>
      </c>
      <c r="Y45" s="48">
        <v>1266.62387688845</v>
      </c>
      <c r="Z45" s="48">
        <v>1004.6343727832455</v>
      </c>
      <c r="AA45" s="48">
        <v>863.33343258553168</v>
      </c>
      <c r="AB45" s="48">
        <v>747.75618194722131</v>
      </c>
      <c r="AC45" s="48">
        <v>717.89766748013108</v>
      </c>
      <c r="AD45" s="48">
        <v>703.51951515977885</v>
      </c>
      <c r="AE45" s="48">
        <v>888.52858054747094</v>
      </c>
      <c r="AF45" s="48">
        <v>942.93100750600809</v>
      </c>
      <c r="AG45" s="48">
        <v>924.32724516176063</v>
      </c>
      <c r="AH45" s="48">
        <v>848.28954433295223</v>
      </c>
      <c r="AI45" s="48">
        <v>905.32201952630442</v>
      </c>
      <c r="AJ45" s="48">
        <v>848.75311593866968</v>
      </c>
      <c r="AK45" s="48">
        <v>870.48070171196389</v>
      </c>
      <c r="AL45" s="48">
        <v>832.28305872577039</v>
      </c>
      <c r="AM45" s="48">
        <v>605.26336693829001</v>
      </c>
      <c r="AN45" s="48">
        <v>774.67137572525223</v>
      </c>
      <c r="AO45" s="48">
        <v>827.76211854902897</v>
      </c>
      <c r="AP45" s="48">
        <v>774.72706808221619</v>
      </c>
      <c r="AQ45" s="48">
        <v>809.01305154565341</v>
      </c>
      <c r="AR45" s="48">
        <v>771.96840600236101</v>
      </c>
      <c r="AS45" s="48">
        <v>652.92786780206313</v>
      </c>
      <c r="AT45" s="48">
        <v>664.70869504162545</v>
      </c>
      <c r="AU45" s="48">
        <v>719.91298429484937</v>
      </c>
      <c r="AV45" s="48">
        <v>871.66650079865678</v>
      </c>
      <c r="AW45" s="48">
        <v>922.85527371009869</v>
      </c>
      <c r="AX45" s="48">
        <v>931.20007630564942</v>
      </c>
      <c r="AY45" s="48">
        <v>949.97582789471608</v>
      </c>
      <c r="AZ45" s="48">
        <v>1062.5569184225042</v>
      </c>
      <c r="BA45" s="48">
        <v>1240.6148927312693</v>
      </c>
      <c r="BB45" s="48">
        <v>1215.1667854036964</v>
      </c>
      <c r="BC45" s="48">
        <v>1213.1129995521148</v>
      </c>
      <c r="BD45" s="48">
        <v>1208.5831989172877</v>
      </c>
      <c r="BE45" s="48">
        <v>1243.2734867584011</v>
      </c>
      <c r="BF45" s="48">
        <v>1415.8716936035028</v>
      </c>
      <c r="BG45" s="48">
        <v>1561.4644130190136</v>
      </c>
      <c r="BH45" s="48">
        <v>1972.545683058358</v>
      </c>
      <c r="BI45" s="48">
        <v>2013.3814476165073</v>
      </c>
      <c r="BJ45" s="48">
        <v>2111.0265572664453</v>
      </c>
      <c r="BK45" s="48">
        <v>2314.0509583688104</v>
      </c>
      <c r="BL45" s="48">
        <v>2276.3323939017969</v>
      </c>
      <c r="BM45" s="48">
        <v>2325.7237050224721</v>
      </c>
      <c r="BT45">
        <v>2325.7237050224721</v>
      </c>
      <c r="BY45" s="48">
        <f t="shared" si="0"/>
        <v>-2276.3323939017969</v>
      </c>
      <c r="BZ45" s="48">
        <f t="shared" si="1"/>
        <v>-1.9787630357750521</v>
      </c>
    </row>
    <row r="46" spans="1:78" x14ac:dyDescent="0.25">
      <c r="A46" s="48" t="s">
        <v>95</v>
      </c>
      <c r="B46" s="48" t="s">
        <v>487</v>
      </c>
      <c r="C46" s="48" t="s">
        <v>735</v>
      </c>
      <c r="D46" s="48" t="s">
        <v>734</v>
      </c>
      <c r="E46" s="48">
        <v>118.64314515237527</v>
      </c>
      <c r="F46" s="48">
        <v>123.51480812138431</v>
      </c>
      <c r="G46" s="48">
        <v>128.59463717155779</v>
      </c>
      <c r="H46" s="48">
        <v>130.17527422277371</v>
      </c>
      <c r="I46" s="48">
        <v>137.62976406685686</v>
      </c>
      <c r="J46" s="48">
        <v>141.00251500174954</v>
      </c>
      <c r="K46" s="48">
        <v>144.01536525703744</v>
      </c>
      <c r="L46" s="48">
        <v>154.67789071490731</v>
      </c>
      <c r="M46" s="48">
        <v>168.70214877646114</v>
      </c>
      <c r="N46" s="48">
        <v>173.12171761368052</v>
      </c>
      <c r="O46" s="48">
        <v>176.57370922057621</v>
      </c>
      <c r="P46" s="48">
        <v>184.90347579035347</v>
      </c>
      <c r="Q46" s="48">
        <v>218.17605362504244</v>
      </c>
      <c r="R46" s="48">
        <v>269.59229599075286</v>
      </c>
      <c r="S46" s="48">
        <v>297.68603600117115</v>
      </c>
      <c r="T46" s="48">
        <v>383.44054689943425</v>
      </c>
      <c r="U46" s="48">
        <v>378.12362159242394</v>
      </c>
      <c r="V46" s="48">
        <v>430.38139934693902</v>
      </c>
      <c r="W46" s="48">
        <v>574.16638949795663</v>
      </c>
      <c r="X46" s="48">
        <v>707.54428955229014</v>
      </c>
      <c r="Y46" s="48">
        <v>774.18524339591113</v>
      </c>
      <c r="Z46" s="48">
        <v>743.76016035988027</v>
      </c>
      <c r="AA46" s="48">
        <v>721.21630693668044</v>
      </c>
      <c r="AB46" s="48">
        <v>726.50595515939222</v>
      </c>
      <c r="AC46" s="48">
        <v>749.33906616289607</v>
      </c>
      <c r="AD46" s="48">
        <v>848.47327952331216</v>
      </c>
      <c r="AE46" s="48">
        <v>1140.5971821824537</v>
      </c>
      <c r="AF46" s="48">
        <v>1216.0644673742061</v>
      </c>
      <c r="AG46" s="48">
        <v>1104.7937530729662</v>
      </c>
      <c r="AH46" s="48">
        <v>963.83267812105419</v>
      </c>
      <c r="AI46" s="48">
        <v>1045.3643619484403</v>
      </c>
      <c r="AJ46" s="48">
        <v>975.47194889241212</v>
      </c>
      <c r="AK46" s="48">
        <v>965.78073894403701</v>
      </c>
      <c r="AL46" s="48">
        <v>1129.0493587432647</v>
      </c>
      <c r="AM46" s="48">
        <v>626.75119645668053</v>
      </c>
      <c r="AN46" s="48">
        <v>736.79256246021453</v>
      </c>
      <c r="AO46" s="48">
        <v>738.20039556281461</v>
      </c>
      <c r="AP46" s="48">
        <v>700.16227208652731</v>
      </c>
      <c r="AQ46" s="48">
        <v>735.62820091969184</v>
      </c>
      <c r="AR46" s="48">
        <v>708.44507696746052</v>
      </c>
      <c r="AS46" s="48">
        <v>651.61025917973143</v>
      </c>
      <c r="AT46" s="48">
        <v>651.67057813126883</v>
      </c>
      <c r="AU46" s="48">
        <v>711.22935373221344</v>
      </c>
      <c r="AV46" s="48">
        <v>867.90354552751421</v>
      </c>
      <c r="AW46" s="48">
        <v>1011.7564055524464</v>
      </c>
      <c r="AX46" s="48">
        <v>1012.2826295684483</v>
      </c>
      <c r="AY46" s="48">
        <v>1063.081627874986</v>
      </c>
      <c r="AZ46" s="48">
        <v>1195.6492107081051</v>
      </c>
      <c r="BA46" s="48">
        <v>1377.2986346909411</v>
      </c>
      <c r="BB46" s="48">
        <v>1319.9974204435659</v>
      </c>
      <c r="BC46" s="48">
        <v>1286.515887851054</v>
      </c>
      <c r="BD46" s="48">
        <v>1405.094123483698</v>
      </c>
      <c r="BE46" s="48">
        <v>1354.5455497017447</v>
      </c>
      <c r="BF46" s="48">
        <v>1465.6387103943173</v>
      </c>
      <c r="BG46" s="48">
        <v>1542.62060627136</v>
      </c>
      <c r="BH46" s="48">
        <v>1327.5025612881268</v>
      </c>
      <c r="BI46" s="48">
        <v>1364.3295402039705</v>
      </c>
      <c r="BJ46" s="48">
        <v>1425.1063677727061</v>
      </c>
      <c r="BK46" s="48">
        <v>1534.4922414545204</v>
      </c>
      <c r="BL46" s="48">
        <v>1507.4497981221189</v>
      </c>
      <c r="BM46" s="48">
        <v>1499.372842722973</v>
      </c>
      <c r="BT46">
        <v>1537.1302183277348</v>
      </c>
      <c r="BY46" s="48">
        <f t="shared" si="0"/>
        <v>-1507.4497981221189</v>
      </c>
      <c r="BZ46" s="48">
        <f t="shared" si="1"/>
        <v>-1.9806910176823498</v>
      </c>
    </row>
    <row r="47" spans="1:78" x14ac:dyDescent="0.25">
      <c r="A47" s="48" t="s">
        <v>603</v>
      </c>
      <c r="B47" s="48" t="s">
        <v>486</v>
      </c>
      <c r="C47" s="48" t="s">
        <v>735</v>
      </c>
      <c r="D47" s="48" t="s">
        <v>734</v>
      </c>
      <c r="E47" s="48">
        <v>220.31398985215483</v>
      </c>
      <c r="F47" s="48">
        <v>197.39135916041727</v>
      </c>
      <c r="G47" s="48">
        <v>235.63352441259048</v>
      </c>
      <c r="H47" s="48">
        <v>377.42987853926417</v>
      </c>
      <c r="I47" s="48">
        <v>170.4670049762257</v>
      </c>
      <c r="J47" s="48">
        <v>232.81112780051231</v>
      </c>
      <c r="K47" s="48">
        <v>253.75920873022775</v>
      </c>
      <c r="L47" s="48">
        <v>184.13043916017173</v>
      </c>
      <c r="M47" s="48">
        <v>206.71495109474429</v>
      </c>
      <c r="N47" s="48">
        <v>258.60647669263301</v>
      </c>
      <c r="O47" s="48">
        <v>243.74978094232526</v>
      </c>
      <c r="P47" s="48">
        <v>272.06542945072999</v>
      </c>
      <c r="Q47" s="48">
        <v>292.2971254867706</v>
      </c>
      <c r="R47" s="48">
        <v>362.84356418446703</v>
      </c>
      <c r="S47" s="48">
        <v>430.7021578164742</v>
      </c>
      <c r="T47" s="48">
        <v>446.9755402790268</v>
      </c>
      <c r="U47" s="48">
        <v>409.5242253228447</v>
      </c>
      <c r="V47" s="48">
        <v>509.06677026239663</v>
      </c>
      <c r="W47" s="48">
        <v>615.97890761961366</v>
      </c>
      <c r="X47" s="48">
        <v>587.15158476088482</v>
      </c>
      <c r="Y47" s="48">
        <v>546.11249954672621</v>
      </c>
      <c r="Z47" s="48">
        <v>463.67117198242011</v>
      </c>
      <c r="AA47" s="48">
        <v>492.53249122010749</v>
      </c>
      <c r="AB47" s="48">
        <v>387.50766358739514</v>
      </c>
      <c r="AC47" s="48">
        <v>269.84272425142507</v>
      </c>
      <c r="AD47" s="48">
        <v>240.78809815766905</v>
      </c>
      <c r="AE47" s="48">
        <v>263.83130033462487</v>
      </c>
      <c r="AF47" s="48">
        <v>243.00478568946639</v>
      </c>
      <c r="AG47" s="48">
        <v>273.12781939189261</v>
      </c>
      <c r="AH47" s="48">
        <v>269.59287585237877</v>
      </c>
      <c r="AI47" s="48">
        <v>270.13054337707956</v>
      </c>
      <c r="AJ47" s="48">
        <v>268.29249687579824</v>
      </c>
      <c r="AK47" s="48">
        <v>220.36800725844361</v>
      </c>
      <c r="AL47" s="48">
        <v>275.82161689765178</v>
      </c>
      <c r="AM47" s="48">
        <v>145.09560354125162</v>
      </c>
      <c r="AN47" s="48">
        <v>135.82359356829241</v>
      </c>
      <c r="AO47" s="48">
        <v>134.9951648212369</v>
      </c>
      <c r="AP47" s="48">
        <v>138.9790482192895</v>
      </c>
      <c r="AQ47" s="48">
        <v>138.5891002708112</v>
      </c>
      <c r="AR47" s="48">
        <v>102.59797315967757</v>
      </c>
      <c r="AS47" s="48">
        <v>405.21621858264888</v>
      </c>
      <c r="AT47" s="48">
        <v>153.59104408019729</v>
      </c>
      <c r="AU47" s="48">
        <v>175.00995104315408</v>
      </c>
      <c r="AV47" s="48">
        <v>173.79612516745883</v>
      </c>
      <c r="AW47" s="48">
        <v>194.04000264680622</v>
      </c>
      <c r="AX47" s="48">
        <v>218.38622671577153</v>
      </c>
      <c r="AY47" s="48">
        <v>255.43304319720582</v>
      </c>
      <c r="AZ47" s="48">
        <v>286.33047247096653</v>
      </c>
      <c r="BA47" s="48">
        <v>327.56372182166319</v>
      </c>
      <c r="BB47" s="48">
        <v>298.61969161479141</v>
      </c>
      <c r="BC47" s="48">
        <v>334.02157774665966</v>
      </c>
      <c r="BD47" s="48">
        <v>387.0824769585692</v>
      </c>
      <c r="BE47" s="48">
        <v>424.60037381496034</v>
      </c>
      <c r="BF47" s="48">
        <v>457.96374750963219</v>
      </c>
      <c r="BG47" s="48">
        <v>486.78709511943617</v>
      </c>
      <c r="BH47" s="48">
        <v>497.3170390773646</v>
      </c>
      <c r="BI47" s="48">
        <v>471.31882246348567</v>
      </c>
      <c r="BJ47" s="48">
        <v>467.07423172679006</v>
      </c>
      <c r="BK47" s="48">
        <v>557.06441169792822</v>
      </c>
      <c r="BL47" s="48">
        <v>580.71686051673112</v>
      </c>
      <c r="BM47" s="48">
        <v>556.81318529917462</v>
      </c>
      <c r="BT47">
        <v>543.95039251580283</v>
      </c>
      <c r="BY47" s="48">
        <f t="shared" si="0"/>
        <v>-580.71686051673112</v>
      </c>
      <c r="BZ47" s="48">
        <f t="shared" si="1"/>
        <v>-2.0675915828112217</v>
      </c>
    </row>
    <row r="48" spans="1:78" x14ac:dyDescent="0.25">
      <c r="A48" s="48" t="s">
        <v>602</v>
      </c>
      <c r="B48" s="48" t="s">
        <v>485</v>
      </c>
      <c r="C48" s="48" t="s">
        <v>735</v>
      </c>
      <c r="D48" s="48" t="s">
        <v>734</v>
      </c>
      <c r="E48" s="48">
        <v>129.37033644746333</v>
      </c>
      <c r="F48" s="48">
        <v>145.40597876234881</v>
      </c>
      <c r="G48" s="48">
        <v>155.73852719447387</v>
      </c>
      <c r="H48" s="48">
        <v>157.05586608478268</v>
      </c>
      <c r="I48" s="48">
        <v>165.00916586724111</v>
      </c>
      <c r="J48" s="48">
        <v>171.64614156863271</v>
      </c>
      <c r="K48" s="48">
        <v>185.89225516553677</v>
      </c>
      <c r="L48" s="48">
        <v>194.66033562987801</v>
      </c>
      <c r="M48" s="48">
        <v>200.39501787991441</v>
      </c>
      <c r="N48" s="48">
        <v>205.53402940100324</v>
      </c>
      <c r="O48" s="48">
        <v>207.2213001630837</v>
      </c>
      <c r="P48" s="48">
        <v>235.83728081054696</v>
      </c>
      <c r="Q48" s="48">
        <v>291.97749244442571</v>
      </c>
      <c r="R48" s="48">
        <v>374.12770288179684</v>
      </c>
      <c r="S48" s="48">
        <v>392.3210842460926</v>
      </c>
      <c r="T48" s="48">
        <v>499.20195581495028</v>
      </c>
      <c r="U48" s="48">
        <v>476.85047884019667</v>
      </c>
      <c r="V48" s="48">
        <v>469.68793042826502</v>
      </c>
      <c r="W48" s="48">
        <v>523.91232908264851</v>
      </c>
      <c r="X48" s="48">
        <v>694.17682676441552</v>
      </c>
      <c r="Y48" s="48">
        <v>959.42749753454711</v>
      </c>
      <c r="Z48" s="48">
        <v>1088.9766992236327</v>
      </c>
      <c r="AA48" s="48">
        <v>1146.3056484651922</v>
      </c>
      <c r="AB48" s="48">
        <v>1080.8162881548701</v>
      </c>
      <c r="AC48" s="48">
        <v>1098.4416409900364</v>
      </c>
      <c r="AD48" s="48">
        <v>1051.8736924642756</v>
      </c>
      <c r="AE48" s="48">
        <v>875.45167023304577</v>
      </c>
      <c r="AF48" s="48">
        <v>1058.2294215081356</v>
      </c>
      <c r="AG48" s="48">
        <v>991.51870537556056</v>
      </c>
      <c r="AH48" s="48">
        <v>1042.0520067926668</v>
      </c>
      <c r="AI48" s="48">
        <v>1187.5497723899471</v>
      </c>
      <c r="AJ48" s="48">
        <v>1124.8978631711434</v>
      </c>
      <c r="AK48" s="48">
        <v>1178.0271106851987</v>
      </c>
      <c r="AL48" s="48">
        <v>1048.6129912605313</v>
      </c>
      <c r="AM48" s="48">
        <v>672.16319480939251</v>
      </c>
      <c r="AN48" s="48">
        <v>781.52501169895231</v>
      </c>
      <c r="AO48" s="48">
        <v>912.01235116365626</v>
      </c>
      <c r="AP48" s="48">
        <v>810.07664442769533</v>
      </c>
      <c r="AQ48" s="48">
        <v>660.47147735542615</v>
      </c>
      <c r="AR48" s="48">
        <v>774.71194482588965</v>
      </c>
      <c r="AS48" s="48">
        <v>1032.1375424609309</v>
      </c>
      <c r="AT48" s="48">
        <v>869.10050166044721</v>
      </c>
      <c r="AU48" s="48">
        <v>916.58803775561887</v>
      </c>
      <c r="AV48" s="48">
        <v>1028.4152216407128</v>
      </c>
      <c r="AW48" s="48">
        <v>1326.5966881687652</v>
      </c>
      <c r="AX48" s="48">
        <v>1834.8800138263794</v>
      </c>
      <c r="AY48" s="48">
        <v>2153.4917433777409</v>
      </c>
      <c r="AZ48" s="48">
        <v>2262.8544101954112</v>
      </c>
      <c r="BA48" s="48">
        <v>2892.416962344791</v>
      </c>
      <c r="BB48" s="48">
        <v>2336.1609574998233</v>
      </c>
      <c r="BC48" s="48">
        <v>3073.5577836655657</v>
      </c>
      <c r="BD48" s="48">
        <v>3557.5561698837992</v>
      </c>
      <c r="BE48" s="48">
        <v>3923.0935086094646</v>
      </c>
      <c r="BF48" s="48">
        <v>3883.7468478860851</v>
      </c>
      <c r="BG48" s="48">
        <v>3776.4855678541167</v>
      </c>
      <c r="BH48" s="48">
        <v>2447.5393082572778</v>
      </c>
      <c r="BI48" s="48">
        <v>2039.4532228715686</v>
      </c>
      <c r="BJ48" s="48">
        <v>2173.6802525226758</v>
      </c>
      <c r="BK48" s="48">
        <v>2601.4104828623717</v>
      </c>
      <c r="BL48" s="48">
        <v>2359.1773090003439</v>
      </c>
      <c r="BM48" s="48">
        <v>1972.5452461909283</v>
      </c>
      <c r="BT48">
        <v>1846.1312970869474</v>
      </c>
      <c r="BY48" s="48">
        <f t="shared" si="0"/>
        <v>-2359.1773090003439</v>
      </c>
      <c r="BZ48" s="48">
        <f t="shared" si="1"/>
        <v>-2.2779033174525254</v>
      </c>
    </row>
    <row r="49" spans="1:78" x14ac:dyDescent="0.25">
      <c r="A49" s="48" t="s">
        <v>222</v>
      </c>
      <c r="B49" s="48" t="s">
        <v>484</v>
      </c>
      <c r="C49" s="48" t="s">
        <v>735</v>
      </c>
      <c r="D49" s="48" t="s">
        <v>734</v>
      </c>
      <c r="E49" s="48">
        <v>251.04152288669707</v>
      </c>
      <c r="F49" s="48">
        <v>274.05226416938513</v>
      </c>
      <c r="G49" s="48">
        <v>289.91794575102642</v>
      </c>
      <c r="H49" s="48">
        <v>274.31495754938931</v>
      </c>
      <c r="I49" s="48">
        <v>328.65503208669418</v>
      </c>
      <c r="J49" s="48">
        <v>307.64686003854609</v>
      </c>
      <c r="K49" s="48">
        <v>281.56604850038485</v>
      </c>
      <c r="L49" s="48">
        <v>293.64426411256107</v>
      </c>
      <c r="M49" s="48">
        <v>292.25749619243663</v>
      </c>
      <c r="N49" s="48">
        <v>307.99521019573149</v>
      </c>
      <c r="O49" s="48">
        <v>335.11820356768351</v>
      </c>
      <c r="P49" s="48">
        <v>355.40751738159133</v>
      </c>
      <c r="Q49" s="48">
        <v>385.11252084799321</v>
      </c>
      <c r="R49" s="48">
        <v>448.03381719184273</v>
      </c>
      <c r="S49" s="48">
        <v>525.52572982442291</v>
      </c>
      <c r="T49" s="48">
        <v>544.29090662090789</v>
      </c>
      <c r="U49" s="48">
        <v>623.4289690635145</v>
      </c>
      <c r="V49" s="48">
        <v>773.74581550652044</v>
      </c>
      <c r="W49" s="48">
        <v>904.01069346352836</v>
      </c>
      <c r="X49" s="48">
        <v>1061.8483448358834</v>
      </c>
      <c r="Y49" s="48">
        <v>1241.6395870311487</v>
      </c>
      <c r="Z49" s="48">
        <v>1323.3765731769872</v>
      </c>
      <c r="AA49" s="48">
        <v>1386.6729690481313</v>
      </c>
      <c r="AB49" s="48">
        <v>1348.8046231926476</v>
      </c>
      <c r="AC49" s="48">
        <v>1304.177176953272</v>
      </c>
      <c r="AD49" s="48">
        <v>1165.0424137342575</v>
      </c>
      <c r="AE49" s="48">
        <v>1142.9393633395327</v>
      </c>
      <c r="AF49" s="48">
        <v>1165.9823968722312</v>
      </c>
      <c r="AG49" s="48">
        <v>1232.2261538319153</v>
      </c>
      <c r="AH49" s="48">
        <v>1218.2110099368972</v>
      </c>
      <c r="AI49" s="48">
        <v>1445.3286302338299</v>
      </c>
      <c r="AJ49" s="48">
        <v>1456.6943573468889</v>
      </c>
      <c r="AK49" s="48">
        <v>1697.1129360051566</v>
      </c>
      <c r="AL49" s="48">
        <v>1893.5422119373359</v>
      </c>
      <c r="AM49" s="48">
        <v>2284.8388129559066</v>
      </c>
      <c r="AN49" s="48">
        <v>2539.9128772191457</v>
      </c>
      <c r="AO49" s="48">
        <v>2620.53876171399</v>
      </c>
      <c r="AP49" s="48">
        <v>2827.3795266944576</v>
      </c>
      <c r="AQ49" s="48">
        <v>2566.0241938207405</v>
      </c>
      <c r="AR49" s="48">
        <v>2209.9316504719627</v>
      </c>
      <c r="AS49" s="48">
        <v>2520.481088760162</v>
      </c>
      <c r="AT49" s="48">
        <v>2439.6824558220451</v>
      </c>
      <c r="AU49" s="48">
        <v>2396.6271273183579</v>
      </c>
      <c r="AV49" s="48">
        <v>2281.4017624300604</v>
      </c>
      <c r="AW49" s="48">
        <v>2782.6231850215554</v>
      </c>
      <c r="AX49" s="48">
        <v>3414.4651583471427</v>
      </c>
      <c r="AY49" s="48">
        <v>3741.09283661273</v>
      </c>
      <c r="AZ49" s="48">
        <v>4714.0730553050271</v>
      </c>
      <c r="BA49" s="48">
        <v>5472.5365299242521</v>
      </c>
      <c r="BB49" s="48">
        <v>5193.2414579507849</v>
      </c>
      <c r="BC49" s="48">
        <v>6336.7094739846571</v>
      </c>
      <c r="BD49" s="48">
        <v>7335.1669344760494</v>
      </c>
      <c r="BE49" s="48">
        <v>8050.2553716704842</v>
      </c>
      <c r="BF49" s="48">
        <v>8218.347844314756</v>
      </c>
      <c r="BG49" s="48">
        <v>8114.3439208515865</v>
      </c>
      <c r="BH49" s="48">
        <v>6175.8760297025883</v>
      </c>
      <c r="BI49" s="48">
        <v>5870.7779572416403</v>
      </c>
      <c r="BJ49" s="48">
        <v>6376.7067155260083</v>
      </c>
      <c r="BK49" s="48">
        <v>6729.5833319816784</v>
      </c>
      <c r="BL49" s="48">
        <v>6424.9794924083044</v>
      </c>
      <c r="BM49" s="48">
        <v>5332.773524126851</v>
      </c>
      <c r="BT49">
        <v>5334.5560423391653</v>
      </c>
      <c r="BY49" s="48">
        <f t="shared" si="0"/>
        <v>-6424.9794924083044</v>
      </c>
      <c r="BZ49" s="48">
        <f t="shared" si="1"/>
        <v>-2.2044075348378938</v>
      </c>
    </row>
    <row r="50" spans="1:78" x14ac:dyDescent="0.25">
      <c r="A50" s="48" t="s">
        <v>74</v>
      </c>
      <c r="B50" s="48" t="s">
        <v>483</v>
      </c>
      <c r="C50" s="48" t="s">
        <v>735</v>
      </c>
      <c r="D50" s="48" t="s">
        <v>734</v>
      </c>
      <c r="Y50" s="48">
        <v>689.39848952784916</v>
      </c>
      <c r="Z50" s="48">
        <v>618.1972868895765</v>
      </c>
      <c r="AA50" s="48">
        <v>562.81502533671232</v>
      </c>
      <c r="AB50" s="48">
        <v>570.15412146629717</v>
      </c>
      <c r="AC50" s="48">
        <v>534.64911492788906</v>
      </c>
      <c r="AD50" s="48">
        <v>553.63240265430352</v>
      </c>
      <c r="AE50" s="48">
        <v>763.3253504699444</v>
      </c>
      <c r="AF50" s="48">
        <v>896.13317142302594</v>
      </c>
      <c r="AG50" s="48">
        <v>918.89976052332918</v>
      </c>
      <c r="AH50" s="48">
        <v>854.46520111768029</v>
      </c>
      <c r="AI50" s="48">
        <v>1043.790659195249</v>
      </c>
      <c r="AJ50" s="48">
        <v>1000.5562905940596</v>
      </c>
      <c r="AK50" s="48">
        <v>1047.9651439192758</v>
      </c>
      <c r="AL50" s="48">
        <v>1008.0384692593815</v>
      </c>
      <c r="AM50" s="48">
        <v>690.46725005001952</v>
      </c>
      <c r="AN50" s="48">
        <v>838.17168403195262</v>
      </c>
      <c r="AO50" s="48">
        <v>810.54755207637993</v>
      </c>
      <c r="AP50" s="48">
        <v>726.05231485365164</v>
      </c>
      <c r="AQ50" s="48">
        <v>718.12126935618392</v>
      </c>
      <c r="AR50" s="48">
        <v>723.17825547989889</v>
      </c>
      <c r="AS50" s="48">
        <v>647.42581181050389</v>
      </c>
      <c r="AT50" s="48">
        <v>680.90557282413317</v>
      </c>
      <c r="AU50" s="48">
        <v>747.98886250380042</v>
      </c>
      <c r="AV50" s="48">
        <v>937.71089634520183</v>
      </c>
      <c r="AW50" s="48">
        <v>1061.0755475281876</v>
      </c>
      <c r="AX50" s="48">
        <v>1069.0294263185356</v>
      </c>
      <c r="AY50" s="48">
        <v>1114.9452813192247</v>
      </c>
      <c r="AZ50" s="48">
        <v>1240.0925284675166</v>
      </c>
      <c r="BA50" s="48">
        <v>1393.2160316376414</v>
      </c>
      <c r="BB50" s="48">
        <v>1344.7304060003105</v>
      </c>
      <c r="BC50" s="48">
        <v>1316.4912246875767</v>
      </c>
      <c r="BD50" s="48">
        <v>1447.945269589799</v>
      </c>
      <c r="BE50" s="48">
        <v>1403.3604211370159</v>
      </c>
      <c r="BF50" s="48">
        <v>1505.3372197730812</v>
      </c>
      <c r="BG50" s="48">
        <v>1513.8303898458209</v>
      </c>
      <c r="BH50" s="48">
        <v>1242.5856821486402</v>
      </c>
      <c r="BI50" s="48">
        <v>1273.0509196436763</v>
      </c>
      <c r="BJ50" s="48">
        <v>1323.8149579454357</v>
      </c>
      <c r="BK50" s="48">
        <v>1415.9551637653085</v>
      </c>
      <c r="BL50" s="48">
        <v>1370.1401234737377</v>
      </c>
      <c r="BM50" s="48">
        <v>1402.5954892827897</v>
      </c>
      <c r="BT50">
        <v>1420.6617474722111</v>
      </c>
      <c r="BY50" s="48">
        <f t="shared" si="0"/>
        <v>-1370.1401234737377</v>
      </c>
      <c r="BZ50" s="48">
        <f t="shared" si="1"/>
        <v>-1.9644379641470837</v>
      </c>
    </row>
    <row r="51" spans="1:78" x14ac:dyDescent="0.25">
      <c r="A51" s="48" t="s">
        <v>112</v>
      </c>
      <c r="B51" s="48" t="s">
        <v>482</v>
      </c>
      <c r="C51" s="48" t="s">
        <v>735</v>
      </c>
      <c r="D51" s="48" t="s">
        <v>734</v>
      </c>
      <c r="Y51" s="48">
        <v>501.13749449253021</v>
      </c>
      <c r="Z51" s="48">
        <v>483.12692550087235</v>
      </c>
      <c r="AA51" s="48">
        <v>477.93925651805495</v>
      </c>
      <c r="AB51" s="48">
        <v>461.23999709149882</v>
      </c>
      <c r="AC51" s="48">
        <v>431.23755482269092</v>
      </c>
      <c r="AD51" s="48">
        <v>441.90662888927039</v>
      </c>
      <c r="AE51" s="48">
        <v>602.1584963330971</v>
      </c>
      <c r="AF51" s="48">
        <v>732.56327312350049</v>
      </c>
      <c r="AG51" s="48">
        <v>811.39833822004198</v>
      </c>
      <c r="AH51" s="48">
        <v>807.56239237927275</v>
      </c>
      <c r="AI51" s="48">
        <v>908.08812841442011</v>
      </c>
      <c r="AJ51" s="48">
        <v>923.74428078778715</v>
      </c>
      <c r="AK51" s="48">
        <v>1003.9295410917192</v>
      </c>
      <c r="AL51" s="48">
        <v>1339.7295767669223</v>
      </c>
      <c r="AM51" s="48">
        <v>1080.1565646159811</v>
      </c>
      <c r="AN51" s="48">
        <v>1261.1030980333551</v>
      </c>
      <c r="AO51" s="48">
        <v>1269.1205772329572</v>
      </c>
      <c r="AP51" s="48">
        <v>1213.6328637988961</v>
      </c>
      <c r="AQ51" s="48">
        <v>1265.1978495826024</v>
      </c>
      <c r="AR51" s="48">
        <v>1408.9862032147907</v>
      </c>
      <c r="AS51" s="48">
        <v>1259.353067244022</v>
      </c>
      <c r="AT51" s="48">
        <v>1292.2265115219525</v>
      </c>
      <c r="AU51" s="48">
        <v>1401.8910729764932</v>
      </c>
      <c r="AV51" s="48">
        <v>1809.1100298476783</v>
      </c>
      <c r="AW51" s="48">
        <v>2024.2663812933758</v>
      </c>
      <c r="AX51" s="48">
        <v>2099.1484170858162</v>
      </c>
      <c r="AY51" s="48">
        <v>2361.3801011542278</v>
      </c>
      <c r="AZ51" s="48">
        <v>3186.7799346702332</v>
      </c>
      <c r="BA51" s="48">
        <v>3721.2199928457394</v>
      </c>
      <c r="BB51" s="48">
        <v>3517.4301555882889</v>
      </c>
      <c r="BC51" s="48">
        <v>3378.3234334576036</v>
      </c>
      <c r="BD51" s="48">
        <v>3740.3741026994758</v>
      </c>
      <c r="BE51" s="48">
        <v>3447.4831000738709</v>
      </c>
      <c r="BF51" s="48">
        <v>3616.0355696893239</v>
      </c>
      <c r="BG51" s="48">
        <v>3588.6255841840662</v>
      </c>
      <c r="BH51" s="48">
        <v>3043.0313815681075</v>
      </c>
      <c r="BI51" s="48">
        <v>3130.9987534063594</v>
      </c>
      <c r="BJ51" s="48">
        <v>3292.6335033579726</v>
      </c>
      <c r="BK51" s="48">
        <v>3617.3474454467928</v>
      </c>
      <c r="BL51" s="48">
        <v>3603.775240584625</v>
      </c>
      <c r="BM51" s="48">
        <v>3064.272388428195</v>
      </c>
      <c r="BT51">
        <v>3064.272388428195</v>
      </c>
      <c r="BY51" s="48">
        <f t="shared" si="0"/>
        <v>-3603.775240584625</v>
      </c>
      <c r="BZ51" s="48">
        <f t="shared" si="1"/>
        <v>-2.1760623024877908</v>
      </c>
    </row>
    <row r="52" spans="1:78" x14ac:dyDescent="0.25">
      <c r="A52" s="48" t="s">
        <v>210</v>
      </c>
      <c r="B52" s="48" t="s">
        <v>481</v>
      </c>
      <c r="C52" s="48" t="s">
        <v>735</v>
      </c>
      <c r="D52" s="48" t="s">
        <v>734</v>
      </c>
      <c r="E52" s="48">
        <v>381.36368178743459</v>
      </c>
      <c r="F52" s="48">
        <v>355.00274880539331</v>
      </c>
      <c r="G52" s="48">
        <v>334.30924867303918</v>
      </c>
      <c r="H52" s="48">
        <v>344.35465678025554</v>
      </c>
      <c r="I52" s="48">
        <v>352.33688492332686</v>
      </c>
      <c r="J52" s="48">
        <v>372.28057805405393</v>
      </c>
      <c r="K52" s="48">
        <v>393.48068428977092</v>
      </c>
      <c r="L52" s="48">
        <v>412.23510637912221</v>
      </c>
      <c r="M52" s="48">
        <v>442.77960870613362</v>
      </c>
      <c r="N52" s="48">
        <v>474.79530392753787</v>
      </c>
      <c r="O52" s="48">
        <v>533.09156492365241</v>
      </c>
      <c r="P52" s="48">
        <v>568.09644681117084</v>
      </c>
      <c r="Q52" s="48">
        <v>636.90505231223653</v>
      </c>
      <c r="R52" s="48">
        <v>767.3271287503934</v>
      </c>
      <c r="S52" s="48">
        <v>816.03686247680776</v>
      </c>
      <c r="T52" s="48">
        <v>936.33682279300717</v>
      </c>
      <c r="U52" s="48">
        <v>1122.8076321726294</v>
      </c>
      <c r="V52" s="48">
        <v>1393.0005163339583</v>
      </c>
      <c r="W52" s="48">
        <v>1555.540411101756</v>
      </c>
      <c r="X52" s="48">
        <v>1734.6179703156456</v>
      </c>
      <c r="Y52" s="48">
        <v>2021.5487794911744</v>
      </c>
      <c r="Z52" s="48">
        <v>1068.502424585344</v>
      </c>
      <c r="AA52" s="48">
        <v>1032.9970043948629</v>
      </c>
      <c r="AB52" s="48">
        <v>1213.556459877891</v>
      </c>
      <c r="AC52" s="48">
        <v>1373.9392613492112</v>
      </c>
      <c r="AD52" s="48">
        <v>1432.0812477992952</v>
      </c>
      <c r="AE52" s="48">
        <v>1572.4550247283571</v>
      </c>
      <c r="AF52" s="48">
        <v>1571.2923096183256</v>
      </c>
      <c r="AG52" s="48">
        <v>1558.5058685587792</v>
      </c>
      <c r="AH52" s="48">
        <v>1727.8709606488505</v>
      </c>
      <c r="AI52" s="48">
        <v>1831.000150911859</v>
      </c>
      <c r="AJ52" s="48">
        <v>2247.3733792849835</v>
      </c>
      <c r="AK52" s="48">
        <v>2605.8052250535379</v>
      </c>
      <c r="AL52" s="48">
        <v>2841.6427798246368</v>
      </c>
      <c r="AM52" s="48">
        <v>3031.8887706791779</v>
      </c>
      <c r="AN52" s="48">
        <v>3265.6933812512639</v>
      </c>
      <c r="AO52" s="48">
        <v>3215.1056880249744</v>
      </c>
      <c r="AP52" s="48">
        <v>3391.9777363355138</v>
      </c>
      <c r="AQ52" s="48">
        <v>3597.4345099782349</v>
      </c>
      <c r="AR52" s="48">
        <v>3668.802069721683</v>
      </c>
      <c r="AS52" s="48">
        <v>3789.0538880002428</v>
      </c>
      <c r="AT52" s="48">
        <v>3960.3077030743748</v>
      </c>
      <c r="AU52" s="48">
        <v>4042.7056860111188</v>
      </c>
      <c r="AV52" s="48">
        <v>4147.8243689377332</v>
      </c>
      <c r="AW52" s="48">
        <v>4404.7118842968866</v>
      </c>
      <c r="AX52" s="48">
        <v>4676.3793656432636</v>
      </c>
      <c r="AY52" s="48">
        <v>5227.4659519303596</v>
      </c>
      <c r="AZ52" s="48">
        <v>6103.7419170286348</v>
      </c>
      <c r="BA52" s="48">
        <v>6901.3883061255692</v>
      </c>
      <c r="BB52" s="48">
        <v>6801.0367345982031</v>
      </c>
      <c r="BC52" s="48">
        <v>8227.127493768252</v>
      </c>
      <c r="BD52" s="48">
        <v>9229.8345167027364</v>
      </c>
      <c r="BE52" s="48">
        <v>10075.004616001397</v>
      </c>
      <c r="BF52" s="48">
        <v>10744.091018940055</v>
      </c>
      <c r="BG52" s="48">
        <v>10847.169667304148</v>
      </c>
      <c r="BH52" s="48">
        <v>11642.778051712305</v>
      </c>
      <c r="BI52" s="48">
        <v>12011.222754417384</v>
      </c>
      <c r="BJ52" s="48">
        <v>12225.574493138462</v>
      </c>
      <c r="BK52" s="48">
        <v>12468.575292187126</v>
      </c>
      <c r="BL52" s="48">
        <v>12669.70608225634</v>
      </c>
      <c r="BM52" s="48">
        <v>12076.814513849446</v>
      </c>
      <c r="BT52">
        <v>12140.854154575418</v>
      </c>
      <c r="BY52" s="48">
        <f t="shared" si="0"/>
        <v>-12669.70608225634</v>
      </c>
      <c r="BZ52" s="48">
        <f t="shared" si="1"/>
        <v>-2.0435596969494618</v>
      </c>
    </row>
    <row r="53" spans="1:78" x14ac:dyDescent="0.25">
      <c r="A53" s="48" t="s">
        <v>716</v>
      </c>
      <c r="B53" s="48" t="s">
        <v>715</v>
      </c>
      <c r="C53" s="48" t="s">
        <v>735</v>
      </c>
      <c r="D53" s="48" t="s">
        <v>734</v>
      </c>
      <c r="E53" s="48">
        <v>448.25641744737248</v>
      </c>
      <c r="F53" s="48">
        <v>476.90148388872603</v>
      </c>
      <c r="G53" s="48">
        <v>494.73637187033148</v>
      </c>
      <c r="H53" s="48">
        <v>516.73952401849556</v>
      </c>
      <c r="I53" s="48">
        <v>547.95052729119357</v>
      </c>
      <c r="J53" s="48">
        <v>580.94413596388063</v>
      </c>
      <c r="K53" s="48">
        <v>621.43472709233629</v>
      </c>
      <c r="L53" s="48">
        <v>658.35089836345139</v>
      </c>
      <c r="M53" s="48">
        <v>645.92830726659258</v>
      </c>
      <c r="N53" s="48">
        <v>695.03898174207029</v>
      </c>
      <c r="O53" s="48">
        <v>755.14455935799435</v>
      </c>
      <c r="P53" s="48">
        <v>811.13174702384606</v>
      </c>
      <c r="Q53" s="48">
        <v>925.52753448040289</v>
      </c>
      <c r="R53" s="48">
        <v>1000.8623626892497</v>
      </c>
      <c r="S53" s="48">
        <v>1285.4933030582922</v>
      </c>
      <c r="T53" s="48">
        <v>1485.1613291795441</v>
      </c>
      <c r="U53" s="48">
        <v>1511.8749381020459</v>
      </c>
      <c r="V53" s="48">
        <v>1736.7491543316007</v>
      </c>
      <c r="W53" s="48">
        <v>1759.8250200568586</v>
      </c>
      <c r="X53" s="48">
        <v>1999.1884867315125</v>
      </c>
      <c r="Y53" s="48">
        <v>2461.655883537413</v>
      </c>
      <c r="Z53" s="48">
        <v>2683.6552241115751</v>
      </c>
      <c r="AA53" s="48">
        <v>2940.21279062542</v>
      </c>
      <c r="AB53" s="48">
        <v>2942.7191694844882</v>
      </c>
      <c r="AC53" s="48">
        <v>2778.8933470921097</v>
      </c>
      <c r="AD53" s="48">
        <v>2722.8282748124707</v>
      </c>
      <c r="AE53" s="48">
        <v>2466.2990989814707</v>
      </c>
      <c r="AF53" s="48">
        <v>2633.1164445761879</v>
      </c>
      <c r="AG53" s="48">
        <v>2775.6222220327809</v>
      </c>
      <c r="AH53" s="48">
        <v>2827.6886233308355</v>
      </c>
      <c r="AI53" s="48">
        <v>2997.3195630245805</v>
      </c>
      <c r="AJ53" s="48">
        <v>2951.0596376612239</v>
      </c>
      <c r="AK53" s="48">
        <v>2875.1897212525023</v>
      </c>
      <c r="AL53" s="48">
        <v>3084.66082821993</v>
      </c>
      <c r="AM53" s="48">
        <v>3214.0518079265403</v>
      </c>
      <c r="AN53" s="48">
        <v>3514.1007434016251</v>
      </c>
      <c r="AO53" s="48">
        <v>3803.6232886453067</v>
      </c>
      <c r="AP53" s="48">
        <v>4421.507074111536</v>
      </c>
      <c r="AQ53" s="48">
        <v>4690.2039519048221</v>
      </c>
      <c r="AR53" s="48">
        <v>4938.5238800506477</v>
      </c>
      <c r="AS53" s="48">
        <v>5253.44208546355</v>
      </c>
      <c r="AT53" s="48">
        <v>5374.0832448320925</v>
      </c>
      <c r="AU53" s="48">
        <v>5600.4425736227558</v>
      </c>
      <c r="AV53" s="48">
        <v>5945.8778892160844</v>
      </c>
      <c r="AW53" s="48">
        <v>6459.5653766611313</v>
      </c>
      <c r="AX53" s="48">
        <v>7255.1440884144049</v>
      </c>
      <c r="AY53" s="48">
        <v>8201.29050639659</v>
      </c>
      <c r="AZ53" s="48">
        <v>9054.8514279313149</v>
      </c>
      <c r="BA53" s="48">
        <v>10225.38042927147</v>
      </c>
      <c r="BB53" s="48">
        <v>8578.7167466064056</v>
      </c>
      <c r="BC53" s="48">
        <v>9253.2140270586442</v>
      </c>
      <c r="BD53" s="48">
        <v>9920.9101658611635</v>
      </c>
      <c r="BE53" s="48">
        <v>10187.301509490626</v>
      </c>
      <c r="BF53" s="48">
        <v>10306.888156355786</v>
      </c>
      <c r="BG53" s="48">
        <v>10377.11289044174</v>
      </c>
      <c r="BH53" s="48">
        <v>10116.519945520775</v>
      </c>
      <c r="BI53" s="48">
        <v>9560.1946792765975</v>
      </c>
      <c r="BJ53" s="48">
        <v>9810.470067594486</v>
      </c>
      <c r="BK53" s="48">
        <v>10250.434070083</v>
      </c>
      <c r="BL53" s="48">
        <v>10355.407683765307</v>
      </c>
      <c r="BM53" s="48">
        <v>9192.7678007043523</v>
      </c>
      <c r="BT53">
        <v>8873.5219288372919</v>
      </c>
      <c r="BY53" s="48">
        <f t="shared" si="0"/>
        <v>-10355.407683765307</v>
      </c>
      <c r="BZ53" s="48">
        <f t="shared" si="1"/>
        <v>-2.1670008556706399</v>
      </c>
    </row>
    <row r="54" spans="1:78" x14ac:dyDescent="0.25">
      <c r="A54" s="48" t="s">
        <v>195</v>
      </c>
      <c r="B54" s="48" t="s">
        <v>480</v>
      </c>
      <c r="C54" s="48" t="s">
        <v>735</v>
      </c>
      <c r="D54" s="48" t="s">
        <v>734</v>
      </c>
      <c r="O54" s="48">
        <v>653.42695323462112</v>
      </c>
      <c r="P54" s="48">
        <v>779.72378935840391</v>
      </c>
      <c r="Q54" s="48">
        <v>901.36710443601248</v>
      </c>
      <c r="R54" s="48">
        <v>1088.1269727021165</v>
      </c>
      <c r="S54" s="48">
        <v>1223.6913493702484</v>
      </c>
      <c r="T54" s="48">
        <v>1379.0818408649818</v>
      </c>
      <c r="U54" s="48">
        <v>1443.3024333583057</v>
      </c>
      <c r="V54" s="48">
        <v>1472.7295819094095</v>
      </c>
      <c r="W54" s="48">
        <v>1835.1115363808847</v>
      </c>
      <c r="X54" s="48">
        <v>2000.2801889183506</v>
      </c>
      <c r="Y54" s="48">
        <v>2021.7246352881291</v>
      </c>
      <c r="Z54" s="48">
        <v>2035.6072307883317</v>
      </c>
      <c r="AA54" s="48">
        <v>2107.9324290252921</v>
      </c>
      <c r="AB54" s="48">
        <v>2224.6534858448354</v>
      </c>
      <c r="AC54" s="48">
        <v>2396.3536618671692</v>
      </c>
      <c r="AD54" s="48">
        <v>2269.8252186939649</v>
      </c>
      <c r="AE54" s="48">
        <v>2378.9107225614562</v>
      </c>
      <c r="AF54" s="48">
        <v>2451.1329993483687</v>
      </c>
      <c r="AG54" s="48">
        <v>2640.918422202019</v>
      </c>
      <c r="AH54" s="48">
        <v>2572.6916950422378</v>
      </c>
      <c r="AI54" s="48">
        <v>2703.168294187511</v>
      </c>
      <c r="AJ54" s="48">
        <v>2278.2103870806541</v>
      </c>
      <c r="AK54" s="48">
        <v>2057.103595496962</v>
      </c>
      <c r="AL54" s="48">
        <v>2073.0937120795897</v>
      </c>
      <c r="AM54" s="48">
        <v>2624.7570348554796</v>
      </c>
      <c r="AN54" s="48">
        <v>2794.7388083644692</v>
      </c>
      <c r="AO54" s="48">
        <v>2286.9290543211919</v>
      </c>
      <c r="AP54" s="48">
        <v>2308.1466150669762</v>
      </c>
      <c r="AQ54" s="48">
        <v>2331.4626913698035</v>
      </c>
      <c r="AR54" s="48">
        <v>2558.9041011854838</v>
      </c>
      <c r="AS54" s="48">
        <v>2747.1003034847768</v>
      </c>
      <c r="AT54" s="48">
        <v>2837.7357300829867</v>
      </c>
      <c r="AU54" s="48">
        <v>2999.2417629671745</v>
      </c>
      <c r="AV54" s="48">
        <v>3197.1331846434091</v>
      </c>
      <c r="AW54" s="48">
        <v>3395.7108429065747</v>
      </c>
      <c r="AX54" s="48">
        <v>3786.663450423413</v>
      </c>
      <c r="AY54" s="48">
        <v>4683.5690666774644</v>
      </c>
      <c r="AZ54" s="48">
        <v>5208.7183876943063</v>
      </c>
      <c r="BA54" s="48">
        <v>5411.2694920118629</v>
      </c>
      <c r="BB54" s="48">
        <v>5529.6693751179664</v>
      </c>
      <c r="BC54" s="48">
        <v>5730.3542641334498</v>
      </c>
      <c r="BD54" s="48">
        <v>6139.7187832588497</v>
      </c>
      <c r="BE54" s="48">
        <v>6497.3147642130589</v>
      </c>
      <c r="BF54" s="48">
        <v>6837.711679858814</v>
      </c>
      <c r="BG54" s="48">
        <v>7133.3376787590669</v>
      </c>
      <c r="BH54" s="48">
        <v>7694.0146371094106</v>
      </c>
      <c r="BI54" s="48">
        <v>8060.7965976151263</v>
      </c>
      <c r="BJ54" s="48">
        <v>8541.2136864370714</v>
      </c>
      <c r="BK54" s="48">
        <v>8824.1940084384169</v>
      </c>
      <c r="BL54" s="48">
        <v>9099.6731455217123</v>
      </c>
      <c r="BT54">
        <v>9477.8528732677078</v>
      </c>
      <c r="BY54" s="48">
        <f t="shared" si="0"/>
        <v>-9099.6731455217123</v>
      </c>
      <c r="BZ54" s="48">
        <f t="shared" si="1"/>
        <v>-1.960098586377865</v>
      </c>
    </row>
    <row r="55" spans="1:78" x14ac:dyDescent="0.25">
      <c r="A55" s="48" t="s">
        <v>714</v>
      </c>
      <c r="B55" s="48" t="s">
        <v>601</v>
      </c>
      <c r="C55" s="48" t="s">
        <v>735</v>
      </c>
      <c r="D55" s="48" t="s">
        <v>734</v>
      </c>
      <c r="BD55" s="48">
        <v>20146.386412200063</v>
      </c>
      <c r="BE55" s="48">
        <v>20587.397358012957</v>
      </c>
      <c r="BF55" s="48">
        <v>20462.717953981344</v>
      </c>
      <c r="BG55" s="48">
        <v>20258.009694883254</v>
      </c>
      <c r="BH55" s="48">
        <v>19951.327903044086</v>
      </c>
      <c r="BI55" s="48">
        <v>19555.365849289094</v>
      </c>
      <c r="BJ55" s="48">
        <v>19457.531523220499</v>
      </c>
      <c r="BK55" s="48">
        <v>19630.893487301913</v>
      </c>
      <c r="BL55" s="48">
        <v>19701.270377456996</v>
      </c>
      <c r="BT55">
        <v>16752.965264336373</v>
      </c>
      <c r="BY55" s="48">
        <f t="shared" si="0"/>
        <v>-19701.270377456996</v>
      </c>
      <c r="BZ55" s="48">
        <f t="shared" si="1"/>
        <v>-2.1759870605949958</v>
      </c>
    </row>
    <row r="56" spans="1:78" x14ac:dyDescent="0.25">
      <c r="A56" s="48" t="s">
        <v>605</v>
      </c>
      <c r="B56" s="48" t="s">
        <v>606</v>
      </c>
      <c r="C56" s="48" t="s">
        <v>735</v>
      </c>
      <c r="D56" s="48" t="s">
        <v>734</v>
      </c>
      <c r="AY56" s="48">
        <v>82801.54265958925</v>
      </c>
      <c r="AZ56" s="48">
        <v>85433.030940212368</v>
      </c>
      <c r="BA56" s="48">
        <v>85188.337040308019</v>
      </c>
      <c r="BB56" s="48">
        <v>77400.421444814623</v>
      </c>
      <c r="BC56" s="48">
        <v>73351.756769310858</v>
      </c>
      <c r="BD56" s="48">
        <v>72329.661332694464</v>
      </c>
      <c r="BE56" s="48">
        <v>72777.148489056766</v>
      </c>
      <c r="BF56" s="48">
        <v>73514.668683121607</v>
      </c>
      <c r="BG56" s="48">
        <v>74990.433222377527</v>
      </c>
      <c r="BH56" s="48">
        <v>76284.193928635927</v>
      </c>
      <c r="BI56" s="48">
        <v>78471.628731526085</v>
      </c>
      <c r="BJ56" s="48">
        <v>81513.163022497669</v>
      </c>
      <c r="BK56" s="48">
        <v>86059.739216845352</v>
      </c>
      <c r="BL56" s="48">
        <v>91392.642587516646</v>
      </c>
      <c r="BT56">
        <v>85082.526855547752</v>
      </c>
      <c r="BY56" s="48">
        <f t="shared" si="0"/>
        <v>-91392.642587516646</v>
      </c>
      <c r="BZ56" s="48">
        <f t="shared" si="1"/>
        <v>-2.0741646489023786</v>
      </c>
    </row>
    <row r="57" spans="1:78" x14ac:dyDescent="0.25">
      <c r="A57" s="48" t="s">
        <v>138</v>
      </c>
      <c r="B57" s="48" t="s">
        <v>479</v>
      </c>
      <c r="C57" s="48" t="s">
        <v>735</v>
      </c>
      <c r="D57" s="48" t="s">
        <v>734</v>
      </c>
      <c r="T57" s="48">
        <v>976.33424476933999</v>
      </c>
      <c r="U57" s="48">
        <v>1157.41164807939</v>
      </c>
      <c r="V57" s="48">
        <v>1476.2715427396699</v>
      </c>
      <c r="W57" s="48">
        <v>1929.4036069205199</v>
      </c>
      <c r="X57" s="48">
        <v>2559.2596754658698</v>
      </c>
      <c r="Y57" s="48">
        <v>4232.0229387065901</v>
      </c>
      <c r="Z57" s="48">
        <v>4033.2404777290199</v>
      </c>
      <c r="AA57" s="48">
        <v>4122.7844989430096</v>
      </c>
      <c r="AB57" s="48">
        <v>4091.0484976266598</v>
      </c>
      <c r="AC57" s="48">
        <v>4258.7435894791397</v>
      </c>
      <c r="AD57" s="48">
        <v>4488.2870025945303</v>
      </c>
      <c r="AE57" s="48">
        <v>5642.63147635102</v>
      </c>
      <c r="AF57" s="48">
        <v>6690.57797489323</v>
      </c>
      <c r="AG57" s="48">
        <v>7645.6297671171096</v>
      </c>
      <c r="AH57" s="48">
        <v>8038.9142422416699</v>
      </c>
      <c r="AI57" s="48">
        <v>9641.5752730129298</v>
      </c>
      <c r="AJ57" s="48">
        <v>9696.0995933236209</v>
      </c>
      <c r="AK57" s="48">
        <v>11310.0719239521</v>
      </c>
      <c r="AL57" s="48">
        <v>10526.141769674699</v>
      </c>
      <c r="AM57" s="48">
        <v>11617.6927784249</v>
      </c>
      <c r="AN57" s="48">
        <v>15261.410562372699</v>
      </c>
      <c r="AO57" s="48">
        <v>15139.22613332</v>
      </c>
      <c r="AP57" s="48">
        <v>14234.2443841858</v>
      </c>
      <c r="AQ57" s="48">
        <v>15092.826254543301</v>
      </c>
      <c r="AR57" s="48">
        <v>15287.919127343999</v>
      </c>
      <c r="AS57" s="48">
        <v>14388.348060991701</v>
      </c>
      <c r="AT57" s="48">
        <v>14821.4468167502</v>
      </c>
      <c r="AU57" s="48">
        <v>16093.214611298001</v>
      </c>
      <c r="AV57" s="48">
        <v>20252.2389846021</v>
      </c>
      <c r="AW57" s="48">
        <v>23792.621363224302</v>
      </c>
      <c r="AX57" s="48">
        <v>24959.2591697881</v>
      </c>
      <c r="AY57" s="48">
        <v>26729.323404580198</v>
      </c>
      <c r="AZ57" s="48">
        <v>31244.926223972201</v>
      </c>
      <c r="BA57" s="48">
        <v>35397.363683790099</v>
      </c>
      <c r="BB57" s="48">
        <v>32109.242514857899</v>
      </c>
      <c r="BC57" s="48">
        <v>31023.638330979102</v>
      </c>
      <c r="BD57" s="48">
        <v>32396.385743712101</v>
      </c>
      <c r="BE57" s="48">
        <v>28912.156939040298</v>
      </c>
      <c r="BF57" s="48">
        <v>27729.192699073501</v>
      </c>
      <c r="BG57" s="48">
        <v>27163.332965760601</v>
      </c>
      <c r="BH57" s="48">
        <v>23408.3366816249</v>
      </c>
      <c r="BI57" s="48">
        <v>24605.920832876702</v>
      </c>
      <c r="BJ57" s="48">
        <v>26444.0743777801</v>
      </c>
      <c r="BK57" s="48">
        <v>29089.471327385701</v>
      </c>
      <c r="BL57" s="48">
        <v>28288.461575719801</v>
      </c>
      <c r="BM57" s="48">
        <v>26623.8008913181</v>
      </c>
      <c r="BT57">
        <v>27527.845305582501</v>
      </c>
      <c r="BY57" s="48">
        <f t="shared" si="0"/>
        <v>-28288.461575719801</v>
      </c>
      <c r="BZ57" s="48">
        <f t="shared" si="1"/>
        <v>-2.0276307957158943</v>
      </c>
    </row>
    <row r="58" spans="1:78" x14ac:dyDescent="0.25">
      <c r="A58" s="48" t="s">
        <v>600</v>
      </c>
      <c r="B58" s="48" t="s">
        <v>478</v>
      </c>
      <c r="C58" s="48" t="s">
        <v>735</v>
      </c>
      <c r="D58" s="48" t="s">
        <v>734</v>
      </c>
      <c r="AI58" s="48">
        <v>3941.5030940694105</v>
      </c>
      <c r="AJ58" s="48">
        <v>2896.6091306550356</v>
      </c>
      <c r="AK58" s="48">
        <v>3372.8654295110141</v>
      </c>
      <c r="AL58" s="48">
        <v>3956.1783495612995</v>
      </c>
      <c r="AM58" s="48">
        <v>4630.5512167435272</v>
      </c>
      <c r="AN58" s="48">
        <v>5824.1212911957427</v>
      </c>
      <c r="AO58" s="48">
        <v>6532.8370547019849</v>
      </c>
      <c r="AP58" s="48">
        <v>6034.4884373193499</v>
      </c>
      <c r="AQ58" s="48">
        <v>6489.7036188032998</v>
      </c>
      <c r="AR58" s="48">
        <v>6337.4191203712589</v>
      </c>
      <c r="AS58" s="48">
        <v>6029.0381927535791</v>
      </c>
      <c r="AT58" s="48">
        <v>6637.0416571398137</v>
      </c>
      <c r="AU58" s="48">
        <v>8060.868702924241</v>
      </c>
      <c r="AV58" s="48">
        <v>9818.5684930748848</v>
      </c>
      <c r="AW58" s="48">
        <v>11749.852664357717</v>
      </c>
      <c r="AX58" s="48">
        <v>13430.669895561346</v>
      </c>
      <c r="AY58" s="48">
        <v>15261.797591113764</v>
      </c>
      <c r="AZ58" s="48">
        <v>18466.547929921559</v>
      </c>
      <c r="BA58" s="48">
        <v>22804.577677450729</v>
      </c>
      <c r="BB58" s="48">
        <v>19861.697429525586</v>
      </c>
      <c r="BC58" s="48">
        <v>19960.068487215722</v>
      </c>
      <c r="BD58" s="48">
        <v>21871.266075412812</v>
      </c>
      <c r="BE58" s="48">
        <v>19870.801212340346</v>
      </c>
      <c r="BF58" s="48">
        <v>20133.169143135263</v>
      </c>
      <c r="BG58" s="48">
        <v>19890.919905664778</v>
      </c>
      <c r="BH58" s="48">
        <v>17829.698322366781</v>
      </c>
      <c r="BI58" s="48">
        <v>18575.232027191487</v>
      </c>
      <c r="BJ58" s="48">
        <v>20636.199952434956</v>
      </c>
      <c r="BK58" s="48">
        <v>23419.735613650162</v>
      </c>
      <c r="BL58" s="48">
        <v>23490.398463349356</v>
      </c>
      <c r="BM58" s="48">
        <v>22762.197136677732</v>
      </c>
      <c r="BT58">
        <v>22933.49959092365</v>
      </c>
      <c r="BY58" s="48">
        <f t="shared" si="0"/>
        <v>-23490.398463349356</v>
      </c>
      <c r="BZ58" s="48">
        <f t="shared" si="1"/>
        <v>-2.0242832050214483</v>
      </c>
    </row>
    <row r="59" spans="1:78" x14ac:dyDescent="0.25">
      <c r="A59" s="48" t="s">
        <v>288</v>
      </c>
      <c r="B59" s="48" t="s">
        <v>477</v>
      </c>
      <c r="C59" s="48" t="s">
        <v>735</v>
      </c>
      <c r="D59" s="48" t="s">
        <v>734</v>
      </c>
      <c r="O59" s="48">
        <v>2761.1668328933929</v>
      </c>
      <c r="P59" s="48">
        <v>3192.1336156374291</v>
      </c>
      <c r="Q59" s="48">
        <v>3809.9814448945558</v>
      </c>
      <c r="R59" s="48">
        <v>5046.7551030581499</v>
      </c>
      <c r="S59" s="48">
        <v>5639.077621296794</v>
      </c>
      <c r="T59" s="48">
        <v>6236.3588812986009</v>
      </c>
      <c r="U59" s="48">
        <v>6634.8568990930917</v>
      </c>
      <c r="V59" s="48">
        <v>7682.9537749288247</v>
      </c>
      <c r="W59" s="48">
        <v>9482.0428496471577</v>
      </c>
      <c r="X59" s="48">
        <v>11281.023324508136</v>
      </c>
      <c r="Y59" s="48">
        <v>12138.308103426707</v>
      </c>
      <c r="Z59" s="48">
        <v>10209.073115384628</v>
      </c>
      <c r="AA59" s="48">
        <v>9913.7376415939507</v>
      </c>
      <c r="AB59" s="48">
        <v>9864.3449403866034</v>
      </c>
      <c r="AC59" s="48">
        <v>9313.1694124311816</v>
      </c>
      <c r="AD59" s="48">
        <v>9429.569216882137</v>
      </c>
      <c r="AE59" s="48">
        <v>13461.831003414711</v>
      </c>
      <c r="AF59" s="48">
        <v>16677.510788159987</v>
      </c>
      <c r="AG59" s="48">
        <v>17931.282322887593</v>
      </c>
      <c r="AH59" s="48">
        <v>17764.376445832982</v>
      </c>
      <c r="AI59" s="48">
        <v>22303.961326662753</v>
      </c>
      <c r="AJ59" s="48">
        <v>23357.757725073017</v>
      </c>
      <c r="AK59" s="48">
        <v>26438.230388841715</v>
      </c>
      <c r="AL59" s="48">
        <v>25522.629573361766</v>
      </c>
      <c r="AM59" s="48">
        <v>27076.606750140018</v>
      </c>
      <c r="AN59" s="48">
        <v>31658.349378913532</v>
      </c>
      <c r="AO59" s="48">
        <v>30485.866548227867</v>
      </c>
      <c r="AP59" s="48">
        <v>26964.049467267312</v>
      </c>
      <c r="AQ59" s="48">
        <v>27289.059360319126</v>
      </c>
      <c r="AR59" s="48">
        <v>26725.915218257298</v>
      </c>
      <c r="AS59" s="48">
        <v>23635.929220397713</v>
      </c>
      <c r="AT59" s="48">
        <v>23607.882855392225</v>
      </c>
      <c r="AU59" s="48">
        <v>25077.729075960167</v>
      </c>
      <c r="AV59" s="48">
        <v>30243.576529697923</v>
      </c>
      <c r="AW59" s="48">
        <v>34044.053634124837</v>
      </c>
      <c r="AX59" s="48">
        <v>34507.368814233232</v>
      </c>
      <c r="AY59" s="48">
        <v>36323.447742182201</v>
      </c>
      <c r="AZ59" s="48">
        <v>41587.212898426355</v>
      </c>
      <c r="BA59" s="48">
        <v>45427.151677488953</v>
      </c>
      <c r="BB59" s="48">
        <v>41485.901649513944</v>
      </c>
      <c r="BC59" s="48">
        <v>41531.934197868861</v>
      </c>
      <c r="BD59" s="48">
        <v>46644.776027967957</v>
      </c>
      <c r="BE59" s="48">
        <v>43858.363055107635</v>
      </c>
      <c r="BF59" s="48">
        <v>46285.764068840683</v>
      </c>
      <c r="BG59" s="48">
        <v>47959.993273759865</v>
      </c>
      <c r="BH59" s="48">
        <v>41086.729673725269</v>
      </c>
      <c r="BI59" s="48">
        <v>42107.517270307399</v>
      </c>
      <c r="BJ59" s="48">
        <v>44442.771839757741</v>
      </c>
      <c r="BK59" s="48">
        <v>47787.160507444729</v>
      </c>
      <c r="BL59" s="48">
        <v>46467.516202385581</v>
      </c>
      <c r="BM59" s="48">
        <v>45723.644103932835</v>
      </c>
      <c r="BT59">
        <v>46252.689304489213</v>
      </c>
      <c r="BY59" s="48">
        <f t="shared" si="0"/>
        <v>-46467.516202385581</v>
      </c>
      <c r="BZ59" s="48">
        <f t="shared" si="1"/>
        <v>-2.0046446358282459</v>
      </c>
    </row>
    <row r="60" spans="1:78" x14ac:dyDescent="0.25">
      <c r="A60" s="48" t="s">
        <v>75</v>
      </c>
      <c r="B60" s="48" t="s">
        <v>476</v>
      </c>
      <c r="C60" s="48" t="s">
        <v>735</v>
      </c>
      <c r="D60" s="48" t="s">
        <v>734</v>
      </c>
      <c r="AD60" s="48">
        <v>801.18213935827043</v>
      </c>
      <c r="AF60" s="48">
        <v>761.45944174397448</v>
      </c>
      <c r="AG60" s="48">
        <v>748.20373545732218</v>
      </c>
      <c r="AH60" s="48">
        <v>725.75411604546991</v>
      </c>
      <c r="AI60" s="48">
        <v>766.14744294542106</v>
      </c>
      <c r="AJ60" s="48">
        <v>762.01257743070153</v>
      </c>
      <c r="AK60" s="48">
        <v>777.26738455591931</v>
      </c>
      <c r="AL60" s="48">
        <v>753.50922424084615</v>
      </c>
      <c r="AM60" s="48">
        <v>790.03480398107115</v>
      </c>
      <c r="AN60" s="48">
        <v>789.55552652730216</v>
      </c>
      <c r="AO60" s="48">
        <v>767.50627707705621</v>
      </c>
      <c r="AP60" s="48">
        <v>760.64077608385855</v>
      </c>
      <c r="AQ60" s="48">
        <v>755.75947227375093</v>
      </c>
      <c r="AR60" s="48">
        <v>765.85832324575176</v>
      </c>
      <c r="AS60" s="48">
        <v>768.18357034367796</v>
      </c>
      <c r="AT60" s="48">
        <v>780.90396131636692</v>
      </c>
      <c r="AU60" s="48">
        <v>791.38418067332441</v>
      </c>
      <c r="AV60" s="48">
        <v>818.86878571933357</v>
      </c>
      <c r="AW60" s="48">
        <v>863.23608736857511</v>
      </c>
      <c r="AX60" s="48">
        <v>904.73667947644401</v>
      </c>
      <c r="AY60" s="48">
        <v>967.6795838078192</v>
      </c>
      <c r="AZ60" s="48">
        <v>1052.7191170069921</v>
      </c>
      <c r="BA60" s="48">
        <v>1223.8523634369215</v>
      </c>
      <c r="BB60" s="48">
        <v>1267.3173935456186</v>
      </c>
      <c r="BC60" s="48">
        <v>1343.2751249851856</v>
      </c>
      <c r="BD60" s="48">
        <v>1451.5480809061739</v>
      </c>
      <c r="BE60" s="48">
        <v>1559.2406506822642</v>
      </c>
      <c r="BF60" s="48">
        <v>2312.7209484208997</v>
      </c>
      <c r="BG60" s="48">
        <v>2464.2976782970745</v>
      </c>
      <c r="BH60" s="48">
        <v>2658.9642067343516</v>
      </c>
      <c r="BI60" s="48">
        <v>2802.1819712637302</v>
      </c>
      <c r="BJ60" s="48">
        <v>2914.3745954804235</v>
      </c>
      <c r="BK60" s="48">
        <v>3141.8793893077241</v>
      </c>
      <c r="BL60" s="48">
        <v>3414.9353927230181</v>
      </c>
      <c r="BM60" s="48">
        <v>3425.5034504707719</v>
      </c>
      <c r="BT60">
        <v>3425.4841758580333</v>
      </c>
      <c r="BY60" s="48">
        <f t="shared" si="0"/>
        <v>-3414.9353927230181</v>
      </c>
      <c r="BZ60" s="48">
        <f t="shared" si="1"/>
        <v>-1.9969204986526108</v>
      </c>
    </row>
    <row r="61" spans="1:78" x14ac:dyDescent="0.25">
      <c r="A61" s="48" t="s">
        <v>598</v>
      </c>
      <c r="B61" s="48" t="s">
        <v>599</v>
      </c>
      <c r="C61" s="48" t="s">
        <v>735</v>
      </c>
      <c r="D61" s="48" t="s">
        <v>734</v>
      </c>
      <c r="V61" s="48">
        <v>624.60612185514481</v>
      </c>
      <c r="W61" s="48">
        <v>769.11975707533054</v>
      </c>
      <c r="X61" s="48">
        <v>733.96156468635127</v>
      </c>
      <c r="Y61" s="48">
        <v>966.63019906706666</v>
      </c>
      <c r="Z61" s="48">
        <v>1090.2009070174352</v>
      </c>
      <c r="AA61" s="48">
        <v>1193.5100606125241</v>
      </c>
      <c r="AB61" s="48">
        <v>1324.649474806421</v>
      </c>
      <c r="AC61" s="48">
        <v>1478.1717458053345</v>
      </c>
      <c r="AD61" s="48">
        <v>1632.2473665491409</v>
      </c>
      <c r="AE61" s="48">
        <v>1863.5060666269389</v>
      </c>
      <c r="AF61" s="48">
        <v>2113.9271518672149</v>
      </c>
      <c r="AG61" s="48">
        <v>2402.7717810772633</v>
      </c>
      <c r="AH61" s="48">
        <v>2617.8168457193369</v>
      </c>
      <c r="AI61" s="48">
        <v>2860.3224791915823</v>
      </c>
      <c r="AJ61" s="48">
        <v>3122.6531816213105</v>
      </c>
      <c r="AK61" s="48">
        <v>3317.8246712678147</v>
      </c>
      <c r="AL61" s="48">
        <v>3466.9988692977195</v>
      </c>
      <c r="AM61" s="48">
        <v>3721.2723674634599</v>
      </c>
      <c r="AN61" s="48">
        <v>3860.8005375461953</v>
      </c>
      <c r="AO61" s="48">
        <v>4120.5811848531039</v>
      </c>
      <c r="AP61" s="48">
        <v>4292.1136798629996</v>
      </c>
      <c r="AQ61" s="48">
        <v>4593.8633445579571</v>
      </c>
      <c r="AR61" s="48">
        <v>4751.0921014386668</v>
      </c>
      <c r="AS61" s="48">
        <v>4787.8014410677724</v>
      </c>
      <c r="AT61" s="48">
        <v>4883.0030242669645</v>
      </c>
      <c r="AU61" s="48">
        <v>4770.851894276866</v>
      </c>
      <c r="AV61" s="48">
        <v>4897.3083665389158</v>
      </c>
      <c r="AW61" s="48">
        <v>5216.8724338301108</v>
      </c>
      <c r="AX61" s="48">
        <v>5160.8891407701267</v>
      </c>
      <c r="AY61" s="48">
        <v>5518.4231999187177</v>
      </c>
      <c r="AZ61" s="48">
        <v>5951.8634133377691</v>
      </c>
      <c r="BA61" s="48">
        <v>6468.9447668171069</v>
      </c>
      <c r="BB61" s="48">
        <v>6903.1458061494186</v>
      </c>
      <c r="BC61" s="48">
        <v>6967.3649551466051</v>
      </c>
      <c r="BD61" s="48">
        <v>7065.4603723759856</v>
      </c>
      <c r="BE61" s="48">
        <v>6849.4559333694542</v>
      </c>
      <c r="BF61" s="48">
        <v>7016.3800714780018</v>
      </c>
      <c r="BG61" s="48">
        <v>7317.4861432165444</v>
      </c>
      <c r="BH61" s="48">
        <v>7597.2888940925468</v>
      </c>
      <c r="BI61" s="48">
        <v>8080.9686234118617</v>
      </c>
      <c r="BJ61" s="48">
        <v>7274.5177307170025</v>
      </c>
      <c r="BK61" s="48">
        <v>7693.7714527416583</v>
      </c>
      <c r="BL61" s="48">
        <v>8001.9970951343503</v>
      </c>
      <c r="BM61" s="48">
        <v>6526.7932154070695</v>
      </c>
      <c r="BT61">
        <v>7003.8590214723345</v>
      </c>
      <c r="BY61" s="48">
        <f t="shared" si="0"/>
        <v>-8001.9970951343503</v>
      </c>
      <c r="BZ61" s="48">
        <f t="shared" si="1"/>
        <v>-2.1425125877893798</v>
      </c>
    </row>
    <row r="62" spans="1:78" x14ac:dyDescent="0.25">
      <c r="A62" s="48" t="s">
        <v>261</v>
      </c>
      <c r="B62" s="48" t="s">
        <v>475</v>
      </c>
      <c r="C62" s="48" t="s">
        <v>735</v>
      </c>
      <c r="D62" s="48" t="s">
        <v>734</v>
      </c>
      <c r="K62" s="48">
        <v>2487.1361809088389</v>
      </c>
      <c r="L62" s="48">
        <v>2700.7462896467719</v>
      </c>
      <c r="M62" s="48">
        <v>2776.1353904434427</v>
      </c>
      <c r="N62" s="48">
        <v>3151.1331613469451</v>
      </c>
      <c r="O62" s="48">
        <v>3464.4551557319623</v>
      </c>
      <c r="P62" s="48">
        <v>3845.5060887917516</v>
      </c>
      <c r="Q62" s="48">
        <v>4654.2989360392157</v>
      </c>
      <c r="R62" s="48">
        <v>6119.370222186677</v>
      </c>
      <c r="S62" s="48">
        <v>6770.750026828925</v>
      </c>
      <c r="T62" s="48">
        <v>7999.1126667648377</v>
      </c>
      <c r="U62" s="48">
        <v>8787.5897219329672</v>
      </c>
      <c r="V62" s="48">
        <v>9783.852021513223</v>
      </c>
      <c r="W62" s="48">
        <v>11826.01861305033</v>
      </c>
      <c r="X62" s="48">
        <v>13751.998948016029</v>
      </c>
      <c r="Y62" s="48">
        <v>13883.887143273194</v>
      </c>
      <c r="Z62" s="48">
        <v>12081.801049607682</v>
      </c>
      <c r="AA62" s="48">
        <v>11804.432888013429</v>
      </c>
      <c r="AB62" s="48">
        <v>11857.892135723148</v>
      </c>
      <c r="AC62" s="48">
        <v>11562.919077848665</v>
      </c>
      <c r="AD62" s="48">
        <v>12253.100214178539</v>
      </c>
      <c r="AE62" s="48">
        <v>17201.088812967369</v>
      </c>
      <c r="AF62" s="48">
        <v>21340.727862552438</v>
      </c>
      <c r="AG62" s="48">
        <v>22527.046726563101</v>
      </c>
      <c r="AH62" s="48">
        <v>21901.054745943984</v>
      </c>
      <c r="AI62" s="48">
        <v>26891.446448957078</v>
      </c>
      <c r="AJ62" s="48">
        <v>27011.37745900514</v>
      </c>
      <c r="AK62" s="48">
        <v>29569.660356711156</v>
      </c>
      <c r="AL62" s="48">
        <v>27597.975228635663</v>
      </c>
      <c r="AM62" s="48">
        <v>29995.579623547947</v>
      </c>
      <c r="AN62" s="48">
        <v>35351.365460681853</v>
      </c>
      <c r="AO62" s="48">
        <v>35650.714086099404</v>
      </c>
      <c r="AP62" s="48">
        <v>32835.939939883254</v>
      </c>
      <c r="AQ62" s="48">
        <v>33368.142415091963</v>
      </c>
      <c r="AR62" s="48">
        <v>33440.794805420432</v>
      </c>
      <c r="AS62" s="48">
        <v>30743.547681635428</v>
      </c>
      <c r="AT62" s="48">
        <v>30751.654348268032</v>
      </c>
      <c r="AU62" s="48">
        <v>33228.693544881928</v>
      </c>
      <c r="AV62" s="48">
        <v>40458.777398660881</v>
      </c>
      <c r="AW62" s="48">
        <v>46511.598332430505</v>
      </c>
      <c r="AX62" s="48">
        <v>48799.825601127486</v>
      </c>
      <c r="AY62" s="48">
        <v>52026.999514272291</v>
      </c>
      <c r="AZ62" s="48">
        <v>58487.054967769582</v>
      </c>
      <c r="BA62" s="48">
        <v>64322.063502084209</v>
      </c>
      <c r="BB62" s="48">
        <v>58163.276876281459</v>
      </c>
      <c r="BC62" s="48">
        <v>58041.398436338481</v>
      </c>
      <c r="BD62" s="48">
        <v>61753.647131976963</v>
      </c>
      <c r="BE62" s="48">
        <v>58507.508051785189</v>
      </c>
      <c r="BF62" s="48">
        <v>61191.193704202844</v>
      </c>
      <c r="BG62" s="48">
        <v>62548.984733290752</v>
      </c>
      <c r="BH62" s="48">
        <v>53254.856370091584</v>
      </c>
      <c r="BI62" s="48">
        <v>54663.998371919501</v>
      </c>
      <c r="BJ62" s="48">
        <v>57610.098180113484</v>
      </c>
      <c r="BK62" s="48">
        <v>61598.536704393635</v>
      </c>
      <c r="BL62" s="48">
        <v>60213.092145474628</v>
      </c>
      <c r="BM62" s="48">
        <v>60908.835134944202</v>
      </c>
      <c r="BT62">
        <v>61063.316430423787</v>
      </c>
      <c r="BY62" s="48">
        <f t="shared" si="0"/>
        <v>-60213.092145474628</v>
      </c>
      <c r="BZ62" s="48">
        <f t="shared" si="1"/>
        <v>-1.9860763493591458</v>
      </c>
    </row>
    <row r="63" spans="1:78" x14ac:dyDescent="0.25">
      <c r="A63" s="48" t="s">
        <v>197</v>
      </c>
      <c r="B63" s="48" t="s">
        <v>474</v>
      </c>
      <c r="C63" s="48" t="s">
        <v>735</v>
      </c>
      <c r="D63" s="48" t="s">
        <v>734</v>
      </c>
      <c r="E63" s="48">
        <v>204.11487143246569</v>
      </c>
      <c r="F63" s="48">
        <v>192.02761251123658</v>
      </c>
      <c r="G63" s="48">
        <v>234.05162938672851</v>
      </c>
      <c r="H63" s="48">
        <v>258.59578187575414</v>
      </c>
      <c r="I63" s="48">
        <v>272.97480013297405</v>
      </c>
      <c r="J63" s="48">
        <v>229.02350011656191</v>
      </c>
      <c r="K63" s="48">
        <v>245.9875453648136</v>
      </c>
      <c r="L63" s="48">
        <v>250.97620722272077</v>
      </c>
      <c r="M63" s="48">
        <v>254.05179775019016</v>
      </c>
      <c r="N63" s="48">
        <v>281.37760462936478</v>
      </c>
      <c r="O63" s="48">
        <v>330.13150590192015</v>
      </c>
      <c r="P63" s="48">
        <v>360.15285263102845</v>
      </c>
      <c r="Q63" s="48">
        <v>417.91926087548973</v>
      </c>
      <c r="R63" s="48">
        <v>480.05306625502101</v>
      </c>
      <c r="S63" s="48">
        <v>583.48442130299486</v>
      </c>
      <c r="T63" s="48">
        <v>699.60300367450964</v>
      </c>
      <c r="U63" s="48">
        <v>748.99062070026969</v>
      </c>
      <c r="V63" s="48">
        <v>848.28541713207005</v>
      </c>
      <c r="W63" s="48">
        <v>854.64716199520683</v>
      </c>
      <c r="X63" s="48">
        <v>969.49804832715392</v>
      </c>
      <c r="Y63" s="48">
        <v>1164.9522246050908</v>
      </c>
      <c r="Z63" s="48">
        <v>1273.8264406631181</v>
      </c>
      <c r="AA63" s="48">
        <v>1362.5106690778769</v>
      </c>
      <c r="AB63" s="48">
        <v>1487.2758283240507</v>
      </c>
      <c r="AC63" s="48">
        <v>1831.0864593730653</v>
      </c>
      <c r="AD63" s="48">
        <v>780.3858657861573</v>
      </c>
      <c r="AE63" s="48">
        <v>928.03224876354875</v>
      </c>
      <c r="AF63" s="48">
        <v>865.83175448466909</v>
      </c>
      <c r="AG63" s="48">
        <v>783.03540127052327</v>
      </c>
      <c r="AH63" s="48">
        <v>955.51737476050357</v>
      </c>
      <c r="AI63" s="48">
        <v>991.61484114979123</v>
      </c>
      <c r="AJ63" s="48">
        <v>1351.2985002409939</v>
      </c>
      <c r="AK63" s="48">
        <v>1566.5296234419079</v>
      </c>
      <c r="AL63" s="48">
        <v>1733.3995364983375</v>
      </c>
      <c r="AM63" s="48">
        <v>1905.9434963905105</v>
      </c>
      <c r="AN63" s="48">
        <v>2127.7480889330586</v>
      </c>
      <c r="AO63" s="48">
        <v>2293.7543814761348</v>
      </c>
      <c r="AP63" s="48">
        <v>2476.0604030492323</v>
      </c>
      <c r="AQ63" s="48">
        <v>2638.3132701342547</v>
      </c>
      <c r="AR63" s="48">
        <v>2653.225123846722</v>
      </c>
      <c r="AS63" s="48">
        <v>2869.178138610213</v>
      </c>
      <c r="AT63" s="48">
        <v>2977.434510030675</v>
      </c>
      <c r="AU63" s="48">
        <v>3110.3254470273673</v>
      </c>
      <c r="AV63" s="48">
        <v>2418.350421588782</v>
      </c>
      <c r="AW63" s="48">
        <v>2487.3290610568652</v>
      </c>
      <c r="AX63" s="48">
        <v>3932.784406508516</v>
      </c>
      <c r="AY63" s="48">
        <v>4109.0335914539082</v>
      </c>
      <c r="AZ63" s="48">
        <v>4707.7950524572479</v>
      </c>
      <c r="BA63" s="48">
        <v>5087.9832127843438</v>
      </c>
      <c r="BB63" s="48">
        <v>5039.4031221298501</v>
      </c>
      <c r="BC63" s="48">
        <v>5555.3920139381635</v>
      </c>
      <c r="BD63" s="48">
        <v>5913.4266488549274</v>
      </c>
      <c r="BE63" s="48">
        <v>6110.3665760338345</v>
      </c>
      <c r="BF63" s="48">
        <v>6238.1323665836162</v>
      </c>
      <c r="BG63" s="48">
        <v>6608.8255013006456</v>
      </c>
      <c r="BH63" s="48">
        <v>6921.5205943277633</v>
      </c>
      <c r="BI63" s="48">
        <v>7280.8836104122547</v>
      </c>
      <c r="BJ63" s="48">
        <v>7609.3532753402333</v>
      </c>
      <c r="BK63" s="48">
        <v>8050.6440762341617</v>
      </c>
      <c r="BL63" s="48">
        <v>8282.1171305092084</v>
      </c>
      <c r="BM63" s="48">
        <v>7268.1969096590956</v>
      </c>
      <c r="BT63">
        <v>7268.1969096590956</v>
      </c>
      <c r="BY63" s="48">
        <f t="shared" si="0"/>
        <v>-8282.1171305092084</v>
      </c>
      <c r="BZ63" s="48">
        <f t="shared" si="1"/>
        <v>-2.139500928972172</v>
      </c>
    </row>
    <row r="64" spans="1:78" x14ac:dyDescent="0.25">
      <c r="A64" s="48" t="s">
        <v>127</v>
      </c>
      <c r="B64" s="48" t="s">
        <v>473</v>
      </c>
      <c r="C64" s="48" t="s">
        <v>735</v>
      </c>
      <c r="D64" s="48" t="s">
        <v>734</v>
      </c>
      <c r="E64" s="48">
        <v>246.30375131947173</v>
      </c>
      <c r="F64" s="48">
        <v>214.77198010088949</v>
      </c>
      <c r="G64" s="48">
        <v>172.24250895718129</v>
      </c>
      <c r="H64" s="48">
        <v>226.89545012827077</v>
      </c>
      <c r="I64" s="48">
        <v>238.04371039420039</v>
      </c>
      <c r="J64" s="48">
        <v>249.88358560700883</v>
      </c>
      <c r="K64" s="48">
        <v>235.59813008212925</v>
      </c>
      <c r="L64" s="48">
        <v>253.92376552105782</v>
      </c>
      <c r="M64" s="48">
        <v>281.92578629113245</v>
      </c>
      <c r="N64" s="48">
        <v>302.7522636736216</v>
      </c>
      <c r="O64" s="48">
        <v>336.22469287626518</v>
      </c>
      <c r="P64" s="48">
        <v>341.38891847622</v>
      </c>
      <c r="Q64" s="48">
        <v>442.67762346528264</v>
      </c>
      <c r="R64" s="48">
        <v>554.29290896192458</v>
      </c>
      <c r="S64" s="48">
        <v>818.00822887595325</v>
      </c>
      <c r="T64" s="48">
        <v>936.79008217609828</v>
      </c>
      <c r="U64" s="48">
        <v>1037.6071598989311</v>
      </c>
      <c r="V64" s="48">
        <v>1192.7442268348898</v>
      </c>
      <c r="W64" s="48">
        <v>1456.4193959721472</v>
      </c>
      <c r="X64" s="48">
        <v>1782.699319755242</v>
      </c>
      <c r="Y64" s="48">
        <v>2203.0554610697668</v>
      </c>
      <c r="Z64" s="48">
        <v>2237.0867762862681</v>
      </c>
      <c r="AA64" s="48">
        <v>2210.3020356695743</v>
      </c>
      <c r="AB64" s="48">
        <v>2312.6556194825116</v>
      </c>
      <c r="AC64" s="48">
        <v>2467.3460818789913</v>
      </c>
      <c r="AD64" s="48">
        <v>2582.8790134427313</v>
      </c>
      <c r="AE64" s="48">
        <v>2756.9549811889274</v>
      </c>
      <c r="AF64" s="48">
        <v>2807.5036032110311</v>
      </c>
      <c r="AG64" s="48">
        <v>2417.3761889225207</v>
      </c>
      <c r="AH64" s="48">
        <v>2215.9638731835726</v>
      </c>
      <c r="AI64" s="48">
        <v>2408.8229852320751</v>
      </c>
      <c r="AJ64" s="48">
        <v>1731.6213697312633</v>
      </c>
      <c r="AK64" s="48">
        <v>1776.0282780526982</v>
      </c>
      <c r="AL64" s="48">
        <v>1807.2974509064265</v>
      </c>
      <c r="AM64" s="48">
        <v>1507.8866626901749</v>
      </c>
      <c r="AN64" s="48">
        <v>1452.2784342953146</v>
      </c>
      <c r="AO64" s="48">
        <v>1603.9403022018976</v>
      </c>
      <c r="AP64" s="48">
        <v>1619.7977486502916</v>
      </c>
      <c r="AQ64" s="48">
        <v>1596.0039257404189</v>
      </c>
      <c r="AR64" s="48">
        <v>1588.3489076722078</v>
      </c>
      <c r="AS64" s="48">
        <v>1765.0267180764399</v>
      </c>
      <c r="AT64" s="48">
        <v>1740.6070660485902</v>
      </c>
      <c r="AU64" s="48">
        <v>1781.8277260792256</v>
      </c>
      <c r="AV64" s="48">
        <v>2103.3816915364032</v>
      </c>
      <c r="AW64" s="48">
        <v>2610.185422434879</v>
      </c>
      <c r="AX64" s="48">
        <v>3113.0957064914573</v>
      </c>
      <c r="AY64" s="48">
        <v>3478.7104115569086</v>
      </c>
      <c r="AZ64" s="48">
        <v>3950.5142602778528</v>
      </c>
      <c r="BA64" s="48">
        <v>4923.630277917161</v>
      </c>
      <c r="BB64" s="48">
        <v>3883.2712900086094</v>
      </c>
      <c r="BC64" s="48">
        <v>4480.7874386492695</v>
      </c>
      <c r="BD64" s="48">
        <v>5455.6790295270557</v>
      </c>
      <c r="BE64" s="48">
        <v>5592.220114657528</v>
      </c>
      <c r="BF64" s="48">
        <v>5499.5873310533379</v>
      </c>
      <c r="BG64" s="48">
        <v>5493.0566626535056</v>
      </c>
      <c r="BH64" s="48">
        <v>4177.8868916957363</v>
      </c>
      <c r="BI64" s="48">
        <v>3946.4524245930515</v>
      </c>
      <c r="BJ64" s="48">
        <v>4109.7034422082561</v>
      </c>
      <c r="BK64" s="48">
        <v>4153.9562344674132</v>
      </c>
      <c r="BL64" s="48">
        <v>3975.5089933334993</v>
      </c>
      <c r="BM64" s="48">
        <v>3310.3865335236824</v>
      </c>
      <c r="BT64">
        <v>3306.8582083810356</v>
      </c>
      <c r="BY64" s="48">
        <f t="shared" si="0"/>
        <v>-3975.5089933334993</v>
      </c>
      <c r="BZ64" s="48">
        <f t="shared" si="1"/>
        <v>-2.2022012263053217</v>
      </c>
    </row>
    <row r="65" spans="1:78" x14ac:dyDescent="0.25">
      <c r="A65" s="48" t="s">
        <v>713</v>
      </c>
      <c r="B65" s="48" t="s">
        <v>712</v>
      </c>
      <c r="C65" s="48" t="s">
        <v>735</v>
      </c>
      <c r="D65" s="48" t="s">
        <v>734</v>
      </c>
      <c r="E65" s="48">
        <v>89.652779682283665</v>
      </c>
      <c r="F65" s="48">
        <v>78.734460905071657</v>
      </c>
      <c r="G65" s="48">
        <v>71.198988922121259</v>
      </c>
      <c r="H65" s="48">
        <v>75.172820389217577</v>
      </c>
      <c r="I65" s="48">
        <v>85.063538001314896</v>
      </c>
      <c r="J65" s="48">
        <v>96.844203731195137</v>
      </c>
      <c r="K65" s="48">
        <v>103.11977135161438</v>
      </c>
      <c r="L65" s="48">
        <v>97.345879852953871</v>
      </c>
      <c r="M65" s="48">
        <v>95.699146592092376</v>
      </c>
      <c r="N65" s="48">
        <v>104.57293300148105</v>
      </c>
      <c r="O65" s="48">
        <v>113.4295792425451</v>
      </c>
      <c r="P65" s="48">
        <v>118.71556246649715</v>
      </c>
      <c r="Q65" s="48">
        <v>131.35906204934273</v>
      </c>
      <c r="R65" s="48">
        <v>161.53817857769522</v>
      </c>
      <c r="S65" s="48">
        <v>178.3200346511035</v>
      </c>
      <c r="T65" s="48">
        <v>196.62396523937082</v>
      </c>
      <c r="U65" s="48">
        <v>196.10436928014434</v>
      </c>
      <c r="V65" s="48">
        <v>223.01567098566875</v>
      </c>
      <c r="W65" s="48">
        <v>212.53378529752698</v>
      </c>
      <c r="X65" s="48">
        <v>242.3436126094474</v>
      </c>
      <c r="Y65" s="48">
        <v>275.41850470481677</v>
      </c>
      <c r="Z65" s="48">
        <v>289.36899792173739</v>
      </c>
      <c r="AA65" s="48">
        <v>298.57883394510822</v>
      </c>
      <c r="AB65" s="48">
        <v>308.0820874179006</v>
      </c>
      <c r="AC65" s="48">
        <v>329.15694149934023</v>
      </c>
      <c r="AD65" s="48">
        <v>355.00065232861846</v>
      </c>
      <c r="AE65" s="48">
        <v>348.1069167347502</v>
      </c>
      <c r="AF65" s="48">
        <v>337.83960610237892</v>
      </c>
      <c r="AG65" s="48">
        <v>368.22271050072823</v>
      </c>
      <c r="AH65" s="48">
        <v>391.37725909025784</v>
      </c>
      <c r="AI65" s="48">
        <v>412.85001750804264</v>
      </c>
      <c r="AJ65" s="48">
        <v>441.33653905612738</v>
      </c>
      <c r="AK65" s="48">
        <v>487.70778111934169</v>
      </c>
      <c r="AL65" s="48">
        <v>528.37944166058537</v>
      </c>
      <c r="AM65" s="48">
        <v>627.44490152710523</v>
      </c>
      <c r="AN65" s="48">
        <v>764.77641666683053</v>
      </c>
      <c r="AO65" s="48">
        <v>867.79211604063119</v>
      </c>
      <c r="AP65" s="48">
        <v>888.24164093494255</v>
      </c>
      <c r="AQ65" s="48">
        <v>804.94267963655454</v>
      </c>
      <c r="AR65" s="48">
        <v>876.17482153864341</v>
      </c>
      <c r="AS65" s="48">
        <v>954.30566366186076</v>
      </c>
      <c r="AT65" s="48">
        <v>1007.1640308872549</v>
      </c>
      <c r="AU65" s="48">
        <v>1106.7380701819748</v>
      </c>
      <c r="AV65" s="48">
        <v>1240.8351313155893</v>
      </c>
      <c r="AW65" s="48">
        <v>1427.1465835672627</v>
      </c>
      <c r="AX65" s="48">
        <v>1640.2275467308268</v>
      </c>
      <c r="AY65" s="48">
        <v>1961.1955498899595</v>
      </c>
      <c r="AZ65" s="48">
        <v>2463.8598675530088</v>
      </c>
      <c r="BA65" s="48">
        <v>3091.0903884546706</v>
      </c>
      <c r="BB65" s="48">
        <v>3330.6327039078183</v>
      </c>
      <c r="BC65" s="48">
        <v>4006.5615906112976</v>
      </c>
      <c r="BD65" s="48">
        <v>4855.6740232113143</v>
      </c>
      <c r="BE65" s="48">
        <v>5375.5305939566924</v>
      </c>
      <c r="BF65" s="48">
        <v>5890.4716039092373</v>
      </c>
      <c r="BG65" s="48">
        <v>6303.5155613928673</v>
      </c>
      <c r="BH65" s="48">
        <v>6519.0389011345787</v>
      </c>
      <c r="BI65" s="48">
        <v>6609.4843661755813</v>
      </c>
      <c r="BJ65" s="48">
        <v>7172.7019441599577</v>
      </c>
      <c r="BK65" s="48">
        <v>7968.0899747456597</v>
      </c>
      <c r="BL65" s="48">
        <v>8194.2651115760018</v>
      </c>
      <c r="BM65" s="48">
        <v>8291.7459760378097</v>
      </c>
      <c r="BT65">
        <v>8254.6708710242838</v>
      </c>
      <c r="BY65" s="48">
        <f t="shared" si="0"/>
        <v>-8194.2651115760018</v>
      </c>
      <c r="BZ65" s="48">
        <f t="shared" si="1"/>
        <v>-1.9926822328361609</v>
      </c>
    </row>
    <row r="66" spans="1:78" x14ac:dyDescent="0.25">
      <c r="A66" s="48" t="s">
        <v>711</v>
      </c>
      <c r="B66" s="48" t="s">
        <v>710</v>
      </c>
      <c r="C66" s="48" t="s">
        <v>735</v>
      </c>
      <c r="D66" s="48" t="s">
        <v>734</v>
      </c>
      <c r="E66" s="48">
        <v>158.9391626393016</v>
      </c>
      <c r="F66" s="48">
        <v>156.00310160879923</v>
      </c>
      <c r="G66" s="48">
        <v>157.44436851827871</v>
      </c>
      <c r="H66" s="48">
        <v>163.00688060699966</v>
      </c>
      <c r="I66" s="48">
        <v>182.67246186429091</v>
      </c>
      <c r="J66" s="48">
        <v>193.38594239767306</v>
      </c>
      <c r="K66" s="48">
        <v>186.11904969819042</v>
      </c>
      <c r="L66" s="48">
        <v>190.86498797004236</v>
      </c>
      <c r="M66" s="48">
        <v>201.63228853369176</v>
      </c>
      <c r="N66" s="48">
        <v>219.79689305162239</v>
      </c>
      <c r="O66" s="48">
        <v>226.9660132368584</v>
      </c>
      <c r="P66" s="48">
        <v>239.84623472675719</v>
      </c>
      <c r="Q66" s="48">
        <v>256.18634897712366</v>
      </c>
      <c r="R66" s="48">
        <v>319.52242712060547</v>
      </c>
      <c r="S66" s="48">
        <v>436.78517539755552</v>
      </c>
      <c r="T66" s="48">
        <v>458.48821785377493</v>
      </c>
      <c r="U66" s="48">
        <v>489.20707046589297</v>
      </c>
      <c r="V66" s="48">
        <v>533.60726151840197</v>
      </c>
      <c r="W66" s="48">
        <v>578.69511873017211</v>
      </c>
      <c r="X66" s="48">
        <v>686.2538522331572</v>
      </c>
      <c r="Y66" s="48">
        <v>833.30532608987653</v>
      </c>
      <c r="Z66" s="48">
        <v>906.98815065981705</v>
      </c>
      <c r="AA66" s="48">
        <v>840.89049114585089</v>
      </c>
      <c r="AB66" s="48">
        <v>825.38329650245009</v>
      </c>
      <c r="AC66" s="48">
        <v>799.1723455770134</v>
      </c>
      <c r="AD66" s="48">
        <v>800.76997585962772</v>
      </c>
      <c r="AE66" s="48">
        <v>783.75674552849705</v>
      </c>
      <c r="AF66" s="48">
        <v>764.7147886775964</v>
      </c>
      <c r="AG66" s="48">
        <v>792.4929838312006</v>
      </c>
      <c r="AH66" s="48">
        <v>787.68375043656079</v>
      </c>
      <c r="AI66" s="48">
        <v>902.90448247957602</v>
      </c>
      <c r="AJ66" s="48">
        <v>932.86089590539007</v>
      </c>
      <c r="AK66" s="48">
        <v>1002.6740575428643</v>
      </c>
      <c r="AL66" s="48">
        <v>1079.8551026798013</v>
      </c>
      <c r="AM66" s="48">
        <v>1106.5566918303571</v>
      </c>
      <c r="AN66" s="48">
        <v>1108.5166734409863</v>
      </c>
      <c r="AO66" s="48">
        <v>1183.8436105116648</v>
      </c>
      <c r="AP66" s="48">
        <v>1241.778121661428</v>
      </c>
      <c r="AQ66" s="48">
        <v>1204.3127026697582</v>
      </c>
      <c r="AR66" s="48">
        <v>1251.3348445082077</v>
      </c>
      <c r="AS66" s="48">
        <v>1337.3088672737747</v>
      </c>
      <c r="AT66" s="48">
        <v>1301.1634839979722</v>
      </c>
      <c r="AU66" s="48">
        <v>1242.9593138010309</v>
      </c>
      <c r="AV66" s="48">
        <v>1358.8447375451922</v>
      </c>
      <c r="AW66" s="48">
        <v>1554.22907558564</v>
      </c>
      <c r="AX66" s="48">
        <v>1782.6192250488089</v>
      </c>
      <c r="AY66" s="48">
        <v>2006.4117984864361</v>
      </c>
      <c r="AZ66" s="48">
        <v>2343.8584356620804</v>
      </c>
      <c r="BA66" s="48">
        <v>2599.7265159590788</v>
      </c>
      <c r="BB66" s="48">
        <v>2466.2468296403886</v>
      </c>
      <c r="BC66" s="48">
        <v>2949.396478719435</v>
      </c>
      <c r="BD66" s="48">
        <v>3255.8259067197268</v>
      </c>
      <c r="BE66" s="48">
        <v>3365.3192803269576</v>
      </c>
      <c r="BF66" s="48">
        <v>3378.6041045753336</v>
      </c>
      <c r="BG66" s="48">
        <v>3447.0974366756463</v>
      </c>
      <c r="BH66" s="48">
        <v>3301.1375785243799</v>
      </c>
      <c r="BI66" s="48">
        <v>3333.1470409142057</v>
      </c>
      <c r="BJ66" s="48">
        <v>3554.5318696785657</v>
      </c>
      <c r="BK66" s="48">
        <v>3526.9750439498739</v>
      </c>
      <c r="BL66" s="48">
        <v>3581.1327402915831</v>
      </c>
      <c r="BM66" s="48">
        <v>3254.9694109426705</v>
      </c>
      <c r="BT66">
        <v>3201.6542612039011</v>
      </c>
      <c r="BY66" s="48">
        <f t="shared" si="0"/>
        <v>-3581.1327402915831</v>
      </c>
      <c r="BZ66" s="48">
        <f t="shared" si="1"/>
        <v>-2.1185257520420047</v>
      </c>
    </row>
    <row r="67" spans="1:78" x14ac:dyDescent="0.25">
      <c r="A67" s="48" t="s">
        <v>709</v>
      </c>
      <c r="B67" s="48" t="s">
        <v>708</v>
      </c>
      <c r="C67" s="48" t="s">
        <v>735</v>
      </c>
      <c r="D67" s="48" t="s">
        <v>734</v>
      </c>
      <c r="E67" s="48">
        <v>147.23552871653183</v>
      </c>
      <c r="F67" s="48">
        <v>147.38511740642403</v>
      </c>
      <c r="G67" s="48">
        <v>148.7395200417175</v>
      </c>
      <c r="H67" s="48">
        <v>162.03276623168551</v>
      </c>
      <c r="I67" s="48">
        <v>181.89998506887761</v>
      </c>
      <c r="J67" s="48">
        <v>197.87762539318288</v>
      </c>
      <c r="K67" s="48">
        <v>215.55660826400819</v>
      </c>
      <c r="L67" s="48">
        <v>227.93876066313865</v>
      </c>
      <c r="M67" s="48">
        <v>244.98491731712181</v>
      </c>
      <c r="N67" s="48">
        <v>275.00924676154472</v>
      </c>
      <c r="O67" s="48">
        <v>316.37012575244466</v>
      </c>
      <c r="P67" s="48">
        <v>341.93631032340289</v>
      </c>
      <c r="Q67" s="48">
        <v>414.48825683777181</v>
      </c>
      <c r="R67" s="48">
        <v>534.1860382718105</v>
      </c>
      <c r="S67" s="48">
        <v>602.23039815138281</v>
      </c>
      <c r="T67" s="48">
        <v>647.16688851259789</v>
      </c>
      <c r="U67" s="48">
        <v>699.57258833430603</v>
      </c>
      <c r="V67" s="48">
        <v>821.14803011329514</v>
      </c>
      <c r="W67" s="48">
        <v>1020.8501686833005</v>
      </c>
      <c r="X67" s="48">
        <v>1091.7847173410623</v>
      </c>
      <c r="Y67" s="48">
        <v>1162.6828820414989</v>
      </c>
      <c r="Z67" s="48">
        <v>1262.6403272237608</v>
      </c>
      <c r="AA67" s="48">
        <v>1217.3899236231894</v>
      </c>
      <c r="AB67" s="48">
        <v>1275.3131786205804</v>
      </c>
      <c r="AC67" s="48">
        <v>1345.9269867511014</v>
      </c>
      <c r="AD67" s="48">
        <v>1399.2735432004763</v>
      </c>
      <c r="AE67" s="48">
        <v>1800.6073003878935</v>
      </c>
      <c r="AF67" s="48">
        <v>2080.5300201598361</v>
      </c>
      <c r="AG67" s="48">
        <v>2463.3617239872424</v>
      </c>
      <c r="AH67" s="48">
        <v>2525.8300883465149</v>
      </c>
      <c r="AI67" s="48">
        <v>2598.9779934955345</v>
      </c>
      <c r="AJ67" s="48">
        <v>2893.1441020165385</v>
      </c>
      <c r="AK67" s="48">
        <v>3119.8336587863714</v>
      </c>
      <c r="AL67" s="48">
        <v>3446.1614136969424</v>
      </c>
      <c r="AM67" s="48">
        <v>3807.2967607982605</v>
      </c>
      <c r="AN67" s="48">
        <v>4275.8366286617038</v>
      </c>
      <c r="AO67" s="48">
        <v>4072.7594739981946</v>
      </c>
      <c r="AP67" s="48">
        <v>3853.8236526543433</v>
      </c>
      <c r="AQ67" s="48">
        <v>3417.6781988092239</v>
      </c>
      <c r="AR67" s="48">
        <v>3779.4423469277194</v>
      </c>
      <c r="AS67" s="48">
        <v>4050.2740040966055</v>
      </c>
      <c r="AT67" s="48">
        <v>3735.1867556101552</v>
      </c>
      <c r="AU67" s="48">
        <v>3766.2193100336408</v>
      </c>
      <c r="AV67" s="48">
        <v>4108.0336928915958</v>
      </c>
      <c r="AW67" s="48">
        <v>4573.8565515070532</v>
      </c>
      <c r="AX67" s="48">
        <v>4847.6252905419478</v>
      </c>
      <c r="AY67" s="48">
        <v>5105.6329875646943</v>
      </c>
      <c r="AZ67" s="48">
        <v>5675.001381853459</v>
      </c>
      <c r="BA67" s="48">
        <v>6498.4973807273054</v>
      </c>
      <c r="BB67" s="48">
        <v>6650.3014357369611</v>
      </c>
      <c r="BC67" s="48">
        <v>7698.9815075557317</v>
      </c>
      <c r="BD67" s="48">
        <v>8858.8554723647921</v>
      </c>
      <c r="BE67" s="48">
        <v>9417.628081327377</v>
      </c>
      <c r="BF67" s="48">
        <v>9465.4038877855983</v>
      </c>
      <c r="BG67" s="48">
        <v>9700.7555460971525</v>
      </c>
      <c r="BH67" s="48">
        <v>9595.1592065122732</v>
      </c>
      <c r="BI67" s="48">
        <v>9855.7253294961538</v>
      </c>
      <c r="BJ67" s="48">
        <v>10467.85399947672</v>
      </c>
      <c r="BK67" s="48">
        <v>11318.840357478068</v>
      </c>
      <c r="BL67" s="48">
        <v>11499.634666135569</v>
      </c>
      <c r="BT67">
        <v>11477.491728373769</v>
      </c>
      <c r="BY67" s="48">
        <f t="shared" si="0"/>
        <v>-11499.634666135569</v>
      </c>
      <c r="BZ67" s="48">
        <f t="shared" si="1"/>
        <v>-2.0019292488538296</v>
      </c>
    </row>
    <row r="68" spans="1:78" x14ac:dyDescent="0.25">
      <c r="A68" s="48" t="s">
        <v>707</v>
      </c>
      <c r="B68" s="48" t="s">
        <v>706</v>
      </c>
      <c r="C68" s="48" t="s">
        <v>735</v>
      </c>
      <c r="D68" s="48" t="s">
        <v>734</v>
      </c>
      <c r="AG68" s="48">
        <v>2348.7023555552273</v>
      </c>
      <c r="AH68" s="48">
        <v>2260.9046073724912</v>
      </c>
      <c r="AI68" s="48">
        <v>2388.5066917409963</v>
      </c>
      <c r="AJ68" s="48">
        <v>2305.4520075902674</v>
      </c>
      <c r="AK68" s="48">
        <v>2120.9834331863312</v>
      </c>
      <c r="AL68" s="48">
        <v>2095.2839222894036</v>
      </c>
      <c r="AM68" s="48">
        <v>1813.308689875126</v>
      </c>
      <c r="AN68" s="48">
        <v>1944.3937601408704</v>
      </c>
      <c r="AO68" s="48">
        <v>1962.2473743682781</v>
      </c>
      <c r="AP68" s="48">
        <v>2038.829540982794</v>
      </c>
      <c r="AQ68" s="48">
        <v>1910.5981201596376</v>
      </c>
      <c r="AR68" s="48">
        <v>1605.2166650068643</v>
      </c>
      <c r="AS68" s="48">
        <v>1786.8326384667157</v>
      </c>
      <c r="AT68" s="48">
        <v>1777.3804333615005</v>
      </c>
      <c r="AU68" s="48">
        <v>2036.3405765027205</v>
      </c>
      <c r="AV68" s="48">
        <v>2567.1295824080103</v>
      </c>
      <c r="AW68" s="48">
        <v>3398.1885619129307</v>
      </c>
      <c r="AX68" s="48">
        <v>4301.2955405216344</v>
      </c>
      <c r="AY68" s="48">
        <v>5269.8137933212756</v>
      </c>
      <c r="AZ68" s="48">
        <v>6811.4561658131706</v>
      </c>
      <c r="BA68" s="48">
        <v>8410.1540006617488</v>
      </c>
      <c r="BB68" s="48">
        <v>6585.4077688248381</v>
      </c>
      <c r="BC68" s="48">
        <v>7815.6792818895674</v>
      </c>
      <c r="BD68" s="48">
        <v>9601.4253090503462</v>
      </c>
      <c r="BE68" s="48">
        <v>10121.834969287394</v>
      </c>
      <c r="BF68" s="48">
        <v>10689.039194711781</v>
      </c>
      <c r="BG68" s="48">
        <v>9916.7567044368061</v>
      </c>
      <c r="BH68" s="48">
        <v>7546.2329964273085</v>
      </c>
      <c r="BI68" s="48">
        <v>7177.7722373262586</v>
      </c>
      <c r="BJ68" s="48">
        <v>8018.7141378307724</v>
      </c>
      <c r="BK68" s="48">
        <v>8206.5966605571284</v>
      </c>
      <c r="BL68" s="48">
        <v>8337.8574220047994</v>
      </c>
      <c r="BM68" s="48">
        <v>7656.593919051511</v>
      </c>
      <c r="BT68">
        <v>7668.9956402278231</v>
      </c>
      <c r="BY68" s="48">
        <f t="shared" si="0"/>
        <v>-8337.8574220047994</v>
      </c>
      <c r="BZ68" s="48">
        <f t="shared" si="1"/>
        <v>-2.0872163465928253</v>
      </c>
    </row>
    <row r="69" spans="1:78" x14ac:dyDescent="0.25">
      <c r="A69" s="48" t="s">
        <v>705</v>
      </c>
      <c r="B69" s="48" t="s">
        <v>704</v>
      </c>
      <c r="C69" s="48" t="s">
        <v>735</v>
      </c>
      <c r="D69" s="48" t="s">
        <v>734</v>
      </c>
      <c r="K69" s="48">
        <v>1032.7918170631444</v>
      </c>
      <c r="L69" s="48">
        <v>1102.0854366930707</v>
      </c>
      <c r="M69" s="48">
        <v>1142.8125240641284</v>
      </c>
      <c r="N69" s="48">
        <v>1253.3552530393301</v>
      </c>
      <c r="O69" s="48">
        <v>1375.975053469861</v>
      </c>
      <c r="P69" s="48">
        <v>1540.0537244017205</v>
      </c>
      <c r="Q69" s="48">
        <v>1830.2010146974999</v>
      </c>
      <c r="R69" s="48">
        <v>2306.2424318716739</v>
      </c>
      <c r="S69" s="48">
        <v>2586.2073440312975</v>
      </c>
      <c r="T69" s="48">
        <v>2999.1627730045702</v>
      </c>
      <c r="U69" s="48">
        <v>3095.4002052190608</v>
      </c>
      <c r="V69" s="48">
        <v>3484.1227795093241</v>
      </c>
      <c r="W69" s="48">
        <v>4223.9321282714191</v>
      </c>
      <c r="X69" s="48">
        <v>5132.7109339704602</v>
      </c>
      <c r="Y69" s="48">
        <v>5774.1050534021015</v>
      </c>
      <c r="Z69" s="48">
        <v>5105.1928319068138</v>
      </c>
      <c r="AA69" s="48">
        <v>4890.4183600544757</v>
      </c>
      <c r="AB69" s="48">
        <v>4717.4515861344789</v>
      </c>
      <c r="AC69" s="48">
        <v>4507.5723099601864</v>
      </c>
      <c r="AD69" s="48">
        <v>4637.0966191118932</v>
      </c>
      <c r="AE69" s="48">
        <v>6291.0139166598628</v>
      </c>
      <c r="AF69" s="48">
        <v>7726.438186347933</v>
      </c>
      <c r="AG69" s="48">
        <v>8548.3445477324367</v>
      </c>
      <c r="AH69" s="48">
        <v>8611.8310326700794</v>
      </c>
      <c r="AI69" s="48">
        <v>10484.719218257202</v>
      </c>
      <c r="AJ69" s="48">
        <v>10783.002272505148</v>
      </c>
      <c r="AK69" s="48">
        <v>11542.143601309252</v>
      </c>
      <c r="AL69" s="48">
        <v>10567.686881091349</v>
      </c>
      <c r="AM69" s="48">
        <v>11024.373025926825</v>
      </c>
      <c r="AN69" s="48">
        <v>12701.701537921292</v>
      </c>
      <c r="AO69" s="48">
        <v>12942.475300486196</v>
      </c>
      <c r="AP69" s="48">
        <v>12257.124226792801</v>
      </c>
      <c r="AQ69" s="48">
        <v>12558.740320988893</v>
      </c>
      <c r="AR69" s="48">
        <v>12399.905783257427</v>
      </c>
      <c r="AS69" s="48">
        <v>11657.596991872806</v>
      </c>
      <c r="AT69" s="48">
        <v>11770.264174992337</v>
      </c>
      <c r="AU69" s="48">
        <v>12840.209242330946</v>
      </c>
      <c r="AV69" s="48">
        <v>15594.952781774467</v>
      </c>
      <c r="AW69" s="48">
        <v>18122.439243290504</v>
      </c>
      <c r="AX69" s="48">
        <v>19235.981571456283</v>
      </c>
      <c r="AY69" s="48">
        <v>20764.721224930156</v>
      </c>
      <c r="AZ69" s="48">
        <v>24174.228688203813</v>
      </c>
      <c r="BA69" s="48">
        <v>26436.530979632382</v>
      </c>
      <c r="BB69" s="48">
        <v>23165.179577216324</v>
      </c>
      <c r="BC69" s="48">
        <v>23640.663801118826</v>
      </c>
      <c r="BD69" s="48">
        <v>26138.774156140735</v>
      </c>
      <c r="BE69" s="48">
        <v>25097.80320519019</v>
      </c>
      <c r="BF69" s="48">
        <v>26102.050195473104</v>
      </c>
      <c r="BG69" s="48">
        <v>26334.39368319494</v>
      </c>
      <c r="BH69" s="48">
        <v>22582.952702121544</v>
      </c>
      <c r="BI69" s="48">
        <v>22404.899576160573</v>
      </c>
      <c r="BJ69" s="48">
        <v>23617.219289892822</v>
      </c>
      <c r="BK69" s="48">
        <v>25221.760863991061</v>
      </c>
      <c r="BL69" s="48">
        <v>24791.449097887646</v>
      </c>
      <c r="BM69" s="48">
        <v>23780.388470083933</v>
      </c>
      <c r="BT69">
        <v>23963.336340770355</v>
      </c>
      <c r="BY69" s="48">
        <f t="shared" ref="BY69:BY132" si="2">BS69-BL69</f>
        <v>-24791.449097887646</v>
      </c>
      <c r="BZ69" s="48">
        <f t="shared" ref="BZ69:BZ132" si="3">IFERROR(BY69/BT69-1,"")</f>
        <v>-2.0345574900481771</v>
      </c>
    </row>
    <row r="70" spans="1:78" x14ac:dyDescent="0.25">
      <c r="A70" s="48" t="s">
        <v>223</v>
      </c>
      <c r="B70" s="48" t="s">
        <v>472</v>
      </c>
      <c r="C70" s="48" t="s">
        <v>735</v>
      </c>
      <c r="D70" s="48" t="s">
        <v>734</v>
      </c>
      <c r="E70" s="48">
        <v>455.46238876667564</v>
      </c>
      <c r="F70" s="48">
        <v>375.22130461246195</v>
      </c>
      <c r="G70" s="48">
        <v>315.68870401787069</v>
      </c>
      <c r="H70" s="48">
        <v>368.62958370134157</v>
      </c>
      <c r="I70" s="48">
        <v>440.56023420839176</v>
      </c>
      <c r="J70" s="48">
        <v>455.19781834631971</v>
      </c>
      <c r="K70" s="48">
        <v>449.92020699406942</v>
      </c>
      <c r="L70" s="48">
        <v>459.27879877665322</v>
      </c>
      <c r="M70" s="48">
        <v>450.99955150964257</v>
      </c>
      <c r="N70" s="48">
        <v>527.90035300602119</v>
      </c>
      <c r="O70" s="48">
        <v>471.6307972400669</v>
      </c>
      <c r="P70" s="48">
        <v>440.85715738146729</v>
      </c>
      <c r="Q70" s="48">
        <v>495.53591815208432</v>
      </c>
      <c r="R70" s="48">
        <v>588.3370651355707</v>
      </c>
      <c r="S70" s="48">
        <v>970.01272196801347</v>
      </c>
      <c r="T70" s="48">
        <v>1105.4205551338398</v>
      </c>
      <c r="U70" s="48">
        <v>1264.9116411564892</v>
      </c>
      <c r="V70" s="48">
        <v>1493.3335829143339</v>
      </c>
      <c r="W70" s="48">
        <v>1572.4005306846564</v>
      </c>
      <c r="X70" s="48">
        <v>1821.0471801241088</v>
      </c>
      <c r="Y70" s="48">
        <v>2238.2170835195288</v>
      </c>
      <c r="Z70" s="48">
        <v>2660.612801302213</v>
      </c>
      <c r="AA70" s="48">
        <v>2369.9506569329742</v>
      </c>
      <c r="AB70" s="48">
        <v>1988.7873231312258</v>
      </c>
      <c r="AC70" s="48">
        <v>1912.4312707904423</v>
      </c>
      <c r="AD70" s="48">
        <v>1891.5624789030182</v>
      </c>
      <c r="AE70" s="48">
        <v>1648.0145601655918</v>
      </c>
      <c r="AF70" s="48">
        <v>1464.4929359151715</v>
      </c>
      <c r="AG70" s="48">
        <v>1337.8898952084151</v>
      </c>
      <c r="AH70" s="48">
        <v>1390.2131140266335</v>
      </c>
      <c r="AI70" s="48">
        <v>1489.5299460381646</v>
      </c>
      <c r="AJ70" s="48">
        <v>1622.2080879090884</v>
      </c>
      <c r="AK70" s="48">
        <v>1688.5047522337613</v>
      </c>
      <c r="AL70" s="48">
        <v>1727.7550033188409</v>
      </c>
      <c r="AM70" s="48">
        <v>2026.1130766221813</v>
      </c>
      <c r="AN70" s="48">
        <v>2132.9067827438362</v>
      </c>
      <c r="AO70" s="48">
        <v>2155.5181503914278</v>
      </c>
      <c r="AP70" s="48">
        <v>2356.3698573749843</v>
      </c>
      <c r="AQ70" s="48">
        <v>2293.8897353650646</v>
      </c>
      <c r="AR70" s="48">
        <v>1578.9342977398894</v>
      </c>
      <c r="AS70" s="48">
        <v>1445.2793244290131</v>
      </c>
      <c r="AT70" s="48">
        <v>1894.6161958580403</v>
      </c>
      <c r="AU70" s="48">
        <v>2172.1018772446992</v>
      </c>
      <c r="AV70" s="48">
        <v>2425.8518417571463</v>
      </c>
      <c r="AW70" s="48">
        <v>2691.2776847383752</v>
      </c>
      <c r="AX70" s="48">
        <v>3002.1386043913863</v>
      </c>
      <c r="AY70" s="48">
        <v>3328.8841562632319</v>
      </c>
      <c r="AZ70" s="48">
        <v>3567.8371864996279</v>
      </c>
      <c r="BA70" s="48">
        <v>4249.0189697944516</v>
      </c>
      <c r="BB70" s="48">
        <v>4231.619234660574</v>
      </c>
      <c r="BC70" s="48">
        <v>4633.5912844309887</v>
      </c>
      <c r="BD70" s="48">
        <v>5200.5551078350436</v>
      </c>
      <c r="BE70" s="48">
        <v>5682.0461081449721</v>
      </c>
      <c r="BF70" s="48">
        <v>6056.3312125381335</v>
      </c>
      <c r="BG70" s="48">
        <v>6377.0939287725696</v>
      </c>
      <c r="BH70" s="48">
        <v>6124.4908870713352</v>
      </c>
      <c r="BI70" s="48">
        <v>6060.0929615679133</v>
      </c>
      <c r="BJ70" s="48">
        <v>6213.5031273688801</v>
      </c>
      <c r="BK70" s="48">
        <v>6295.9346616399243</v>
      </c>
      <c r="BL70" s="48">
        <v>6222.5246532724805</v>
      </c>
      <c r="BM70" s="48">
        <v>5600.3896149534148</v>
      </c>
      <c r="BT70">
        <v>5600.3896149534148</v>
      </c>
      <c r="BY70" s="48">
        <f t="shared" si="2"/>
        <v>-6222.5246532724805</v>
      </c>
      <c r="BZ70" s="48">
        <f t="shared" si="3"/>
        <v>-2.1110878137224462</v>
      </c>
    </row>
    <row r="71" spans="1:78" x14ac:dyDescent="0.25">
      <c r="A71" s="48" t="s">
        <v>597</v>
      </c>
      <c r="B71" s="48" t="s">
        <v>471</v>
      </c>
      <c r="C71" s="48" t="s">
        <v>735</v>
      </c>
      <c r="D71" s="48" t="s">
        <v>734</v>
      </c>
      <c r="J71" s="48">
        <v>162.60847230990453</v>
      </c>
      <c r="K71" s="48">
        <v>168.96324041553279</v>
      </c>
      <c r="L71" s="48">
        <v>174.86260976111217</v>
      </c>
      <c r="M71" s="48">
        <v>180.4108537029546</v>
      </c>
      <c r="N71" s="48">
        <v>193.58604932447776</v>
      </c>
      <c r="O71" s="48">
        <v>233.0137095436757</v>
      </c>
      <c r="P71" s="48">
        <v>243.80682226249709</v>
      </c>
      <c r="Q71" s="48">
        <v>257.58865080734512</v>
      </c>
      <c r="R71" s="48">
        <v>273.69860704435848</v>
      </c>
      <c r="S71" s="48">
        <v>244.74721494115548</v>
      </c>
      <c r="T71" s="48">
        <v>301.74942894090879</v>
      </c>
      <c r="U71" s="48">
        <v>337.77436888926059</v>
      </c>
      <c r="V71" s="48">
        <v>357.0779478061794</v>
      </c>
      <c r="W71" s="48">
        <v>358.84779701689399</v>
      </c>
      <c r="X71" s="48">
        <v>426.3465239054741</v>
      </c>
      <c r="Y71" s="48">
        <v>500.35504524922163</v>
      </c>
      <c r="Z71" s="48">
        <v>498.55911585362588</v>
      </c>
      <c r="AA71" s="48">
        <v>607.28152277704567</v>
      </c>
      <c r="AB71" s="48">
        <v>662.6872883613039</v>
      </c>
      <c r="AC71" s="48">
        <v>708.19574761818262</v>
      </c>
      <c r="AD71" s="48">
        <v>792.82404199964878</v>
      </c>
      <c r="AE71" s="48">
        <v>815.24869494933455</v>
      </c>
      <c r="AF71" s="48">
        <v>778.11688723472753</v>
      </c>
      <c r="AG71" s="48">
        <v>655.06780553083138</v>
      </c>
      <c r="AH71" s="48">
        <v>725.62980254277613</v>
      </c>
      <c r="AI71" s="48">
        <v>765.64200545964604</v>
      </c>
      <c r="AJ71" s="48">
        <v>651.07754764074468</v>
      </c>
      <c r="AK71" s="48">
        <v>713.45254825545078</v>
      </c>
      <c r="AL71" s="48">
        <v>777.85773510198408</v>
      </c>
      <c r="AM71" s="48">
        <v>849.45249910526286</v>
      </c>
      <c r="AN71" s="48">
        <v>965.11086939202369</v>
      </c>
      <c r="AO71" s="48">
        <v>1063.3330443648376</v>
      </c>
      <c r="AP71" s="48">
        <v>1208.719919642376</v>
      </c>
      <c r="AQ71" s="48">
        <v>1281.3969135087566</v>
      </c>
      <c r="AR71" s="48">
        <v>1343.5519627879974</v>
      </c>
      <c r="AS71" s="48">
        <v>1450.4762424329781</v>
      </c>
      <c r="AT71" s="48">
        <v>1378.2033833384453</v>
      </c>
      <c r="AU71" s="48">
        <v>1191.1032385421813</v>
      </c>
      <c r="AV71" s="48">
        <v>1102.4681993615632</v>
      </c>
      <c r="AW71" s="48">
        <v>1062.1580919339754</v>
      </c>
      <c r="AX71" s="48">
        <v>1186.3933132271745</v>
      </c>
      <c r="AY71" s="48">
        <v>1397.4366900464327</v>
      </c>
      <c r="AZ71" s="48">
        <v>1667.3179980551015</v>
      </c>
      <c r="BA71" s="48">
        <v>2044.5278041517615</v>
      </c>
      <c r="BB71" s="48">
        <v>2331.2688401105734</v>
      </c>
      <c r="BC71" s="48">
        <v>2645.9687587792419</v>
      </c>
      <c r="BD71" s="48">
        <v>2791.8107659279362</v>
      </c>
      <c r="BE71" s="48">
        <v>3229.6856303038048</v>
      </c>
      <c r="BF71" s="48">
        <v>3262.6575864710353</v>
      </c>
      <c r="BG71" s="48">
        <v>3379.5579862705767</v>
      </c>
      <c r="BH71" s="48">
        <v>3562.9326579842254</v>
      </c>
      <c r="BI71" s="48">
        <v>3519.8732398108036</v>
      </c>
      <c r="BJ71" s="48">
        <v>2444.2903871844783</v>
      </c>
      <c r="BK71" s="48">
        <v>2537.1251850471172</v>
      </c>
      <c r="BL71" s="48">
        <v>3019.0922834664611</v>
      </c>
      <c r="BM71" s="48">
        <v>3547.8708481380891</v>
      </c>
      <c r="BT71">
        <v>3569.2068412110843</v>
      </c>
      <c r="BY71" s="48">
        <f t="shared" si="2"/>
        <v>-3019.0922834664611</v>
      </c>
      <c r="BZ71" s="48">
        <f t="shared" si="3"/>
        <v>-1.8458720432246059</v>
      </c>
    </row>
    <row r="72" spans="1:78" x14ac:dyDescent="0.25">
      <c r="A72" s="48" t="s">
        <v>703</v>
      </c>
      <c r="B72" s="48" t="s">
        <v>702</v>
      </c>
      <c r="C72" s="48" t="s">
        <v>735</v>
      </c>
      <c r="D72" s="48" t="s">
        <v>734</v>
      </c>
      <c r="E72" s="48">
        <v>923.14698761662885</v>
      </c>
      <c r="F72" s="48">
        <v>1004.9783421634403</v>
      </c>
      <c r="G72" s="48">
        <v>1106.2377823577692</v>
      </c>
      <c r="H72" s="48">
        <v>1229.8566350138974</v>
      </c>
      <c r="I72" s="48">
        <v>1355.586566372107</v>
      </c>
      <c r="J72" s="48">
        <v>1468.4720731955349</v>
      </c>
      <c r="K72" s="48">
        <v>1588.9728736876955</v>
      </c>
      <c r="L72" s="48">
        <v>1714.3279140851719</v>
      </c>
      <c r="M72" s="48">
        <v>1828.2152612027469</v>
      </c>
      <c r="N72" s="48">
        <v>2027.1195597760961</v>
      </c>
      <c r="O72" s="48">
        <v>2236.6254106282972</v>
      </c>
      <c r="P72" s="48">
        <v>2521.0971857189884</v>
      </c>
      <c r="Q72" s="48">
        <v>3025.128989130526</v>
      </c>
      <c r="R72" s="48">
        <v>3902.3510950626883</v>
      </c>
      <c r="S72" s="48">
        <v>4400.4249138582563</v>
      </c>
      <c r="T72" s="48">
        <v>5076.000882525389</v>
      </c>
      <c r="U72" s="48">
        <v>5273.7010611133283</v>
      </c>
      <c r="V72" s="48">
        <v>5974.735447027897</v>
      </c>
      <c r="W72" s="48">
        <v>7286.7970458633908</v>
      </c>
      <c r="X72" s="48">
        <v>8790.7814686686615</v>
      </c>
      <c r="Y72" s="48">
        <v>9803.26635055314</v>
      </c>
      <c r="Z72" s="48">
        <v>8487.2630026907664</v>
      </c>
      <c r="AA72" s="48">
        <v>8194.8326265790147</v>
      </c>
      <c r="AB72" s="48">
        <v>7978.5756200001742</v>
      </c>
      <c r="AC72" s="48">
        <v>7640.2417990910963</v>
      </c>
      <c r="AD72" s="48">
        <v>7834.3260214132888</v>
      </c>
      <c r="AE72" s="48">
        <v>10967.700196951069</v>
      </c>
      <c r="AF72" s="48">
        <v>13528.068934055525</v>
      </c>
      <c r="AG72" s="48">
        <v>14828.552347714982</v>
      </c>
      <c r="AH72" s="48">
        <v>15082.233535647245</v>
      </c>
      <c r="AI72" s="48">
        <v>18894.456549128005</v>
      </c>
      <c r="AJ72" s="48">
        <v>19553.727891623665</v>
      </c>
      <c r="AK72" s="48">
        <v>21473.517948135166</v>
      </c>
      <c r="AL72" s="48">
        <v>19569.030936398663</v>
      </c>
      <c r="AM72" s="48">
        <v>20597.112448416443</v>
      </c>
      <c r="AN72" s="48">
        <v>23697.631347014176</v>
      </c>
      <c r="AO72" s="48">
        <v>23916.316326566106</v>
      </c>
      <c r="AP72" s="48">
        <v>21810.584540916872</v>
      </c>
      <c r="AQ72" s="48">
        <v>22380.941942250458</v>
      </c>
      <c r="AR72" s="48">
        <v>22213.303456826445</v>
      </c>
      <c r="AS72" s="48">
        <v>20165.889626187392</v>
      </c>
      <c r="AT72" s="48">
        <v>20432.602591013438</v>
      </c>
      <c r="AU72" s="48">
        <v>22109.174314196414</v>
      </c>
      <c r="AV72" s="48">
        <v>27134.801434813053</v>
      </c>
      <c r="AW72" s="48">
        <v>30949.128540109134</v>
      </c>
      <c r="AX72" s="48">
        <v>31936.315545298214</v>
      </c>
      <c r="AY72" s="48">
        <v>33767.000764961958</v>
      </c>
      <c r="AZ72" s="48">
        <v>38666.771404804444</v>
      </c>
      <c r="BA72" s="48">
        <v>42177.639697027975</v>
      </c>
      <c r="BB72" s="48">
        <v>38422.452314346978</v>
      </c>
      <c r="BC72" s="48">
        <v>37561.065090388503</v>
      </c>
      <c r="BD72" s="48">
        <v>40599.577654146677</v>
      </c>
      <c r="BE72" s="48">
        <v>37589.045174149447</v>
      </c>
      <c r="BF72" s="48">
        <v>39100.927939153116</v>
      </c>
      <c r="BG72" s="48">
        <v>39854.42161791549</v>
      </c>
      <c r="BH72" s="48">
        <v>34367.101203048951</v>
      </c>
      <c r="BI72" s="48">
        <v>35137.754359838211</v>
      </c>
      <c r="BJ72" s="48">
        <v>37045.478262364755</v>
      </c>
      <c r="BK72" s="48">
        <v>39997.554747509035</v>
      </c>
      <c r="BL72" s="48">
        <v>39042.504970280053</v>
      </c>
      <c r="BM72" s="48">
        <v>37712.120825814483</v>
      </c>
      <c r="BT72">
        <v>37994.547962709199</v>
      </c>
      <c r="BY72" s="48">
        <f t="shared" si="2"/>
        <v>-39042.504970280053</v>
      </c>
      <c r="BZ72" s="48">
        <f t="shared" si="3"/>
        <v>-2.0275817732744024</v>
      </c>
    </row>
    <row r="73" spans="1:78" x14ac:dyDescent="0.25">
      <c r="A73" s="48" t="s">
        <v>76</v>
      </c>
      <c r="B73" s="48" t="s">
        <v>470</v>
      </c>
      <c r="C73" s="48" t="s">
        <v>735</v>
      </c>
      <c r="D73" s="48" t="s">
        <v>734</v>
      </c>
      <c r="AK73" s="48">
        <v>211.33200344277094</v>
      </c>
      <c r="AL73" s="48">
        <v>208.99947993019092</v>
      </c>
      <c r="AM73" s="48">
        <v>239.66808674593798</v>
      </c>
      <c r="AN73" s="48">
        <v>262.23053478611774</v>
      </c>
      <c r="AO73" s="48">
        <v>315.75068243231846</v>
      </c>
      <c r="AP73" s="48">
        <v>312.72439501425879</v>
      </c>
      <c r="AQ73" s="48">
        <v>337.88659234759257</v>
      </c>
      <c r="AR73" s="48">
        <v>307.90990917722922</v>
      </c>
      <c r="AS73" s="48">
        <v>308.13418680857922</v>
      </c>
      <c r="AT73" s="48">
        <v>316.82395342973854</v>
      </c>
      <c r="AU73" s="48">
        <v>293.95567241724626</v>
      </c>
      <c r="AV73" s="48">
        <v>334.58557154123849</v>
      </c>
      <c r="AW73" s="48">
        <v>407.7690769608123</v>
      </c>
      <c r="AX73" s="48">
        <v>388.59594748317363</v>
      </c>
      <c r="AY73" s="48">
        <v>415.03603054983273</v>
      </c>
      <c r="AZ73" s="48">
        <v>439.83210337819969</v>
      </c>
      <c r="BA73" s="48">
        <v>450.63239891053297</v>
      </c>
      <c r="BB73" s="48">
        <v>595.10998718541248</v>
      </c>
      <c r="BC73" s="48">
        <v>501.35531699714318</v>
      </c>
      <c r="BD73" s="48">
        <v>642.50825879660329</v>
      </c>
      <c r="BT73"/>
      <c r="BY73" s="48">
        <f t="shared" si="2"/>
        <v>0</v>
      </c>
      <c r="BZ73" s="48" t="str">
        <f t="shared" si="3"/>
        <v/>
      </c>
    </row>
    <row r="74" spans="1:78" x14ac:dyDescent="0.25">
      <c r="A74" s="48" t="s">
        <v>283</v>
      </c>
      <c r="B74" s="48" t="s">
        <v>469</v>
      </c>
      <c r="C74" s="48" t="s">
        <v>735</v>
      </c>
      <c r="D74" s="48" t="s">
        <v>734</v>
      </c>
      <c r="E74" s="48">
        <v>396.39225333761419</v>
      </c>
      <c r="F74" s="48">
        <v>450.05328924696846</v>
      </c>
      <c r="G74" s="48">
        <v>520.2061313800051</v>
      </c>
      <c r="H74" s="48">
        <v>609.48738405651261</v>
      </c>
      <c r="I74" s="48">
        <v>675.24163914120777</v>
      </c>
      <c r="J74" s="48">
        <v>774.76160933009623</v>
      </c>
      <c r="K74" s="48">
        <v>889.65987201152882</v>
      </c>
      <c r="L74" s="48">
        <v>968.30678176598303</v>
      </c>
      <c r="M74" s="48">
        <v>950.54574059373374</v>
      </c>
      <c r="N74" s="48">
        <v>1077.6786999459102</v>
      </c>
      <c r="O74" s="48">
        <v>1212.289326394013</v>
      </c>
      <c r="P74" s="48">
        <v>1362.1655241402118</v>
      </c>
      <c r="Q74" s="48">
        <v>1708.8086287736585</v>
      </c>
      <c r="R74" s="48">
        <v>2247.5533769321878</v>
      </c>
      <c r="S74" s="48">
        <v>2749.9246634659612</v>
      </c>
      <c r="T74" s="48">
        <v>3209.8374450628139</v>
      </c>
      <c r="U74" s="48">
        <v>3279.3126706150747</v>
      </c>
      <c r="V74" s="48">
        <v>3627.5906632409569</v>
      </c>
      <c r="W74" s="48">
        <v>4356.4392203119614</v>
      </c>
      <c r="X74" s="48">
        <v>5770.2146138646285</v>
      </c>
      <c r="Y74" s="48">
        <v>6208.5780190813957</v>
      </c>
      <c r="Z74" s="48">
        <v>5371.1664364098415</v>
      </c>
      <c r="AA74" s="48">
        <v>5159.7086450014231</v>
      </c>
      <c r="AB74" s="48">
        <v>4478.5002856147139</v>
      </c>
      <c r="AC74" s="48">
        <v>4489.9889385481365</v>
      </c>
      <c r="AD74" s="48">
        <v>4699.6557636727357</v>
      </c>
      <c r="AE74" s="48">
        <v>6513.5032857892402</v>
      </c>
      <c r="AF74" s="48">
        <v>8239.6138016478999</v>
      </c>
      <c r="AG74" s="48">
        <v>9703.1238381095027</v>
      </c>
      <c r="AH74" s="48">
        <v>10681.971202925715</v>
      </c>
      <c r="AI74" s="48">
        <v>13804.876786993662</v>
      </c>
      <c r="AJ74" s="48">
        <v>14811.902819488056</v>
      </c>
      <c r="AK74" s="48">
        <v>16112.188915215569</v>
      </c>
      <c r="AL74" s="48">
        <v>13339.908563674959</v>
      </c>
      <c r="AM74" s="48">
        <v>13415.287001045564</v>
      </c>
      <c r="AN74" s="48">
        <v>15471.962716535027</v>
      </c>
      <c r="AO74" s="48">
        <v>16109.084398528403</v>
      </c>
      <c r="AP74" s="48">
        <v>14730.797175204621</v>
      </c>
      <c r="AQ74" s="48">
        <v>15394.351462824874</v>
      </c>
      <c r="AR74" s="48">
        <v>15715.332271327503</v>
      </c>
      <c r="AS74" s="48">
        <v>14713.065711151856</v>
      </c>
      <c r="AT74" s="48">
        <v>15355.703166343943</v>
      </c>
      <c r="AU74" s="48">
        <v>17025.531982869154</v>
      </c>
      <c r="AV74" s="48">
        <v>21463.442657744916</v>
      </c>
      <c r="AW74" s="48">
        <v>24861.28279644129</v>
      </c>
      <c r="AX74" s="48">
        <v>26419.296863822081</v>
      </c>
      <c r="AY74" s="48">
        <v>28365.313489634627</v>
      </c>
      <c r="AZ74" s="48">
        <v>32549.970978551264</v>
      </c>
      <c r="BA74" s="48">
        <v>35366.259601198326</v>
      </c>
      <c r="BB74" s="48">
        <v>32042.474078661719</v>
      </c>
      <c r="BC74" s="48">
        <v>30502.719708077631</v>
      </c>
      <c r="BD74" s="48">
        <v>31636.446314255838</v>
      </c>
      <c r="BE74" s="48">
        <v>28324.429336391786</v>
      </c>
      <c r="BF74" s="48">
        <v>29059.54795223214</v>
      </c>
      <c r="BG74" s="48">
        <v>29461.55033373892</v>
      </c>
      <c r="BH74" s="48">
        <v>25732.018364745443</v>
      </c>
      <c r="BI74" s="48">
        <v>26505.343215520417</v>
      </c>
      <c r="BJ74" s="48">
        <v>28100.58624194529</v>
      </c>
      <c r="BK74" s="48">
        <v>30374.521043908862</v>
      </c>
      <c r="BL74" s="48">
        <v>29564.744898172252</v>
      </c>
      <c r="BM74" s="48">
        <v>27057.163515123924</v>
      </c>
      <c r="BT74">
        <v>27056.421751216552</v>
      </c>
      <c r="BY74" s="48">
        <f t="shared" si="2"/>
        <v>-29564.744898172252</v>
      </c>
      <c r="BZ74" s="48">
        <f t="shared" si="3"/>
        <v>-2.0927071277207201</v>
      </c>
    </row>
    <row r="75" spans="1:78" x14ac:dyDescent="0.25">
      <c r="A75" s="48" t="s">
        <v>262</v>
      </c>
      <c r="B75" s="48" t="s">
        <v>468</v>
      </c>
      <c r="C75" s="48" t="s">
        <v>735</v>
      </c>
      <c r="D75" s="48" t="s">
        <v>734</v>
      </c>
      <c r="AN75" s="48">
        <v>3130.8069841158244</v>
      </c>
      <c r="AO75" s="48">
        <v>3376.7947400600042</v>
      </c>
      <c r="AP75" s="48">
        <v>3678.1579420831913</v>
      </c>
      <c r="AQ75" s="48">
        <v>4087.5033056688103</v>
      </c>
      <c r="AR75" s="48">
        <v>4144.6311237157752</v>
      </c>
      <c r="AS75" s="48">
        <v>4075.9706385107061</v>
      </c>
      <c r="AT75" s="48">
        <v>4509.178202036167</v>
      </c>
      <c r="AU75" s="48">
        <v>5344.8779350230952</v>
      </c>
      <c r="AV75" s="48">
        <v>7206.1665624875777</v>
      </c>
      <c r="AW75" s="48">
        <v>8912.9921951693159</v>
      </c>
      <c r="AX75" s="48">
        <v>10406.396692325969</v>
      </c>
      <c r="AY75" s="48">
        <v>12631.568051810193</v>
      </c>
      <c r="AZ75" s="48">
        <v>16741.939226659626</v>
      </c>
      <c r="BA75" s="48">
        <v>18227.119530447588</v>
      </c>
      <c r="BB75" s="48">
        <v>14794.971104954928</v>
      </c>
      <c r="BC75" s="48">
        <v>14784.384661631835</v>
      </c>
      <c r="BD75" s="48">
        <v>17624.044558825393</v>
      </c>
      <c r="BE75" s="48">
        <v>17534.421349913024</v>
      </c>
      <c r="BF75" s="48">
        <v>19174.100326150947</v>
      </c>
      <c r="BG75" s="48">
        <v>20367.103161315994</v>
      </c>
      <c r="BH75" s="48">
        <v>17522.230186252022</v>
      </c>
      <c r="BI75" s="48">
        <v>18437.252820717342</v>
      </c>
      <c r="BJ75" s="48">
        <v>20407.927380915691</v>
      </c>
      <c r="BK75" s="48">
        <v>23159.39249484615</v>
      </c>
      <c r="BL75" s="48">
        <v>23717.799451233695</v>
      </c>
      <c r="BM75" s="48">
        <v>23312.276327218075</v>
      </c>
      <c r="BT75">
        <v>23054.35849059781</v>
      </c>
      <c r="BY75" s="48">
        <f t="shared" si="2"/>
        <v>-23717.799451233695</v>
      </c>
      <c r="BZ75" s="48">
        <f t="shared" si="3"/>
        <v>-2.0287772466497582</v>
      </c>
    </row>
    <row r="76" spans="1:78" x14ac:dyDescent="0.25">
      <c r="A76" s="48" t="s">
        <v>77</v>
      </c>
      <c r="B76" s="48" t="s">
        <v>467</v>
      </c>
      <c r="C76" s="48" t="s">
        <v>735</v>
      </c>
      <c r="D76" s="48" t="s">
        <v>734</v>
      </c>
      <c r="Z76" s="48">
        <v>203.55700032343893</v>
      </c>
      <c r="AA76" s="48">
        <v>208.34239132573066</v>
      </c>
      <c r="AB76" s="48">
        <v>224.62740022157436</v>
      </c>
      <c r="AC76" s="48">
        <v>205.62379289169041</v>
      </c>
      <c r="AD76" s="48">
        <v>233.21869608290265</v>
      </c>
      <c r="AE76" s="48">
        <v>234.68217635578398</v>
      </c>
      <c r="AF76" s="48">
        <v>242.96154590447671</v>
      </c>
      <c r="AG76" s="48">
        <v>243.7358576969288</v>
      </c>
      <c r="AH76" s="48">
        <v>248.02274568251607</v>
      </c>
      <c r="AI76" s="48">
        <v>254.24326220282083</v>
      </c>
      <c r="AJ76" s="48">
        <v>271.39437353261218</v>
      </c>
      <c r="AK76" s="48">
        <v>204.05018151317506</v>
      </c>
      <c r="AL76" s="48">
        <v>165.69322804152398</v>
      </c>
      <c r="AM76" s="48">
        <v>125.54958125810762</v>
      </c>
      <c r="AN76" s="48">
        <v>134.34296024645033</v>
      </c>
      <c r="AO76" s="48">
        <v>145.16690126181027</v>
      </c>
      <c r="AP76" s="48">
        <v>141.50861990176625</v>
      </c>
      <c r="AQ76" s="48">
        <v>125.07614107899229</v>
      </c>
      <c r="AR76" s="48">
        <v>119.68407634915282</v>
      </c>
      <c r="AS76" s="48">
        <v>124.46079087492141</v>
      </c>
      <c r="AT76" s="48">
        <v>120.76578373089696</v>
      </c>
      <c r="AU76" s="48">
        <v>111.92722512500022</v>
      </c>
      <c r="AV76" s="48">
        <v>119.49039595567048</v>
      </c>
      <c r="AW76" s="48">
        <v>136.46625003821521</v>
      </c>
      <c r="AX76" s="48">
        <v>162.43272862793017</v>
      </c>
      <c r="AY76" s="48">
        <v>194.6874329355534</v>
      </c>
      <c r="AZ76" s="48">
        <v>244.28605229297793</v>
      </c>
      <c r="BA76" s="48">
        <v>326.4368227619841</v>
      </c>
      <c r="BB76" s="48">
        <v>380.56900321293443</v>
      </c>
      <c r="BC76" s="48">
        <v>341.55412269966286</v>
      </c>
      <c r="BD76" s="48">
        <v>354.47957190879964</v>
      </c>
      <c r="BE76" s="48">
        <v>467.0778718332802</v>
      </c>
      <c r="BF76" s="48">
        <v>499.53153016422777</v>
      </c>
      <c r="BG76" s="48">
        <v>566.92640288853033</v>
      </c>
      <c r="BH76" s="48">
        <v>640.54192307542189</v>
      </c>
      <c r="BI76" s="48">
        <v>717.124869806118</v>
      </c>
      <c r="BJ76" s="48">
        <v>768.52301542937198</v>
      </c>
      <c r="BK76" s="48">
        <v>771.52486634943079</v>
      </c>
      <c r="BL76" s="48">
        <v>855.7608851869029</v>
      </c>
      <c r="BM76" s="48">
        <v>936.34046106474909</v>
      </c>
      <c r="BT76">
        <v>936.34046106474909</v>
      </c>
      <c r="BY76" s="48">
        <f t="shared" si="2"/>
        <v>-855.7608851869029</v>
      </c>
      <c r="BZ76" s="48">
        <f t="shared" si="3"/>
        <v>-1.9139420123037127</v>
      </c>
    </row>
    <row r="77" spans="1:78" x14ac:dyDescent="0.25">
      <c r="A77" s="48" t="s">
        <v>701</v>
      </c>
      <c r="B77" s="48" t="s">
        <v>700</v>
      </c>
      <c r="C77" s="48" t="s">
        <v>735</v>
      </c>
      <c r="D77" s="48" t="s">
        <v>734</v>
      </c>
      <c r="K77" s="48">
        <v>1339.2534424404059</v>
      </c>
      <c r="L77" s="48">
        <v>1444.4528070732815</v>
      </c>
      <c r="M77" s="48">
        <v>1536.3205692229915</v>
      </c>
      <c r="N77" s="48">
        <v>1700.9018806669148</v>
      </c>
      <c r="O77" s="48">
        <v>1879.1700738907111</v>
      </c>
      <c r="P77" s="48">
        <v>2113.4532049955328</v>
      </c>
      <c r="Q77" s="48">
        <v>2533.2133902025034</v>
      </c>
      <c r="R77" s="48">
        <v>3257.9506371884986</v>
      </c>
      <c r="S77" s="48">
        <v>3666.7073551900198</v>
      </c>
      <c r="T77" s="48">
        <v>4245.2344017660971</v>
      </c>
      <c r="U77" s="48">
        <v>4420.1061686328057</v>
      </c>
      <c r="V77" s="48">
        <v>4982.2619562005366</v>
      </c>
      <c r="W77" s="48">
        <v>6042.4906162941597</v>
      </c>
      <c r="X77" s="48">
        <v>7272.3885019479794</v>
      </c>
      <c r="Y77" s="48">
        <v>8098.8379545264797</v>
      </c>
      <c r="Z77" s="48">
        <v>7032.3149869038079</v>
      </c>
      <c r="AA77" s="48">
        <v>6759.5678961403055</v>
      </c>
      <c r="AB77" s="48">
        <v>6559.0687581022912</v>
      </c>
      <c r="AC77" s="48">
        <v>6304.9077294043009</v>
      </c>
      <c r="AD77" s="48">
        <v>6469.2055868611296</v>
      </c>
      <c r="AE77" s="48">
        <v>9020.4955778985823</v>
      </c>
      <c r="AF77" s="48">
        <v>11125.199313268275</v>
      </c>
      <c r="AG77" s="48">
        <v>12173.998445029743</v>
      </c>
      <c r="AH77" s="48">
        <v>12393.798923122309</v>
      </c>
      <c r="AI77" s="48">
        <v>15455.694201426208</v>
      </c>
      <c r="AJ77" s="48">
        <v>15973.1277894631</v>
      </c>
      <c r="AK77" s="48">
        <v>17511.364079034796</v>
      </c>
      <c r="AL77" s="48">
        <v>15934.181545850573</v>
      </c>
      <c r="AM77" s="48">
        <v>16836.753274693772</v>
      </c>
      <c r="AN77" s="48">
        <v>19466.249482627969</v>
      </c>
      <c r="AO77" s="48">
        <v>19752.205449677247</v>
      </c>
      <c r="AP77" s="48">
        <v>18088.820594701945</v>
      </c>
      <c r="AQ77" s="48">
        <v>18615.599975294823</v>
      </c>
      <c r="AR77" s="48">
        <v>18477.317351486872</v>
      </c>
      <c r="AS77" s="48">
        <v>16909.916120075464</v>
      </c>
      <c r="AT77" s="48">
        <v>17185.04668803075</v>
      </c>
      <c r="AU77" s="48">
        <v>18682.11884353013</v>
      </c>
      <c r="AV77" s="48">
        <v>22922.694027868769</v>
      </c>
      <c r="AW77" s="48">
        <v>26263.882413545278</v>
      </c>
      <c r="AX77" s="48">
        <v>27333.203221882301</v>
      </c>
      <c r="AY77" s="48">
        <v>29070.010045801428</v>
      </c>
      <c r="AZ77" s="48">
        <v>33551.408930172489</v>
      </c>
      <c r="BA77" s="48">
        <v>36913.83511357884</v>
      </c>
      <c r="BB77" s="48">
        <v>33361.831932881367</v>
      </c>
      <c r="BC77" s="48">
        <v>32934.038748482111</v>
      </c>
      <c r="BD77" s="48">
        <v>35709.530744773292</v>
      </c>
      <c r="BE77" s="48">
        <v>33150.832218082294</v>
      </c>
      <c r="BF77" s="48">
        <v>34560.522730590979</v>
      </c>
      <c r="BG77" s="48">
        <v>35239.175100667948</v>
      </c>
      <c r="BH77" s="48">
        <v>30466.80950418314</v>
      </c>
      <c r="BI77" s="48">
        <v>31164.595037963336</v>
      </c>
      <c r="BJ77" s="48">
        <v>33008.504140014615</v>
      </c>
      <c r="BK77" s="48">
        <v>35703.689534726844</v>
      </c>
      <c r="BL77" s="48">
        <v>34960.015623714688</v>
      </c>
      <c r="BM77" s="48">
        <v>33927.718896915416</v>
      </c>
      <c r="BT77">
        <v>34173.487262893563</v>
      </c>
      <c r="BY77" s="48">
        <f t="shared" si="2"/>
        <v>-34960.015623714688</v>
      </c>
      <c r="BZ77" s="48">
        <f t="shared" si="3"/>
        <v>-2.0230157476985138</v>
      </c>
    </row>
    <row r="78" spans="1:78" x14ac:dyDescent="0.25">
      <c r="A78" s="48" t="s">
        <v>699</v>
      </c>
      <c r="B78" s="48" t="s">
        <v>698</v>
      </c>
      <c r="C78" s="48" t="s">
        <v>735</v>
      </c>
      <c r="D78" s="48" t="s">
        <v>734</v>
      </c>
      <c r="E78" s="48">
        <v>140.91131829134918</v>
      </c>
      <c r="F78" s="48">
        <v>143.00790202170157</v>
      </c>
      <c r="G78" s="48">
        <v>154.49336157217201</v>
      </c>
      <c r="H78" s="48">
        <v>173.48639199317213</v>
      </c>
      <c r="I78" s="48">
        <v>149.14258614081214</v>
      </c>
      <c r="J78" s="48">
        <v>159.97071691653488</v>
      </c>
      <c r="K78" s="48">
        <v>166.41349331517233</v>
      </c>
      <c r="L78" s="48">
        <v>157.46171040543339</v>
      </c>
      <c r="M78" s="48">
        <v>162.25499842338635</v>
      </c>
      <c r="N78" s="48">
        <v>177.76686427567844</v>
      </c>
      <c r="O78" s="48">
        <v>211.16072518616551</v>
      </c>
      <c r="P78" s="48">
        <v>209.56236698721028</v>
      </c>
      <c r="Q78" s="48">
        <v>234.20108552429676</v>
      </c>
      <c r="R78" s="48">
        <v>279.80312391336071</v>
      </c>
      <c r="S78" s="48">
        <v>404.97149137344576</v>
      </c>
      <c r="T78" s="48">
        <v>443.90591640179821</v>
      </c>
      <c r="U78" s="48">
        <v>508.59572134378584</v>
      </c>
      <c r="V78" s="48">
        <v>544.03676224201331</v>
      </c>
      <c r="W78" s="48">
        <v>584.58311796760495</v>
      </c>
      <c r="X78" s="48">
        <v>715.59908219953911</v>
      </c>
      <c r="Y78" s="48">
        <v>867.60890730289213</v>
      </c>
      <c r="Z78" s="48">
        <v>1181.7385090138023</v>
      </c>
      <c r="AA78" s="48">
        <v>1106.4575059383656</v>
      </c>
      <c r="AB78" s="48">
        <v>917.26069984868116</v>
      </c>
      <c r="AC78" s="48">
        <v>804.70781104790433</v>
      </c>
      <c r="AD78" s="48">
        <v>808.6028603483021</v>
      </c>
      <c r="AE78" s="48">
        <v>746.26379048009585</v>
      </c>
      <c r="AF78" s="48">
        <v>732.43923242070468</v>
      </c>
      <c r="AG78" s="48">
        <v>752.95960128465595</v>
      </c>
      <c r="AH78" s="48">
        <v>676.94714626289976</v>
      </c>
      <c r="AI78" s="48">
        <v>1023.2723007047135</v>
      </c>
      <c r="AJ78" s="48">
        <v>578.07542057991304</v>
      </c>
      <c r="AK78" s="48">
        <v>555.89572214338148</v>
      </c>
      <c r="AL78" s="48">
        <v>502.70158303334495</v>
      </c>
      <c r="AM78" s="48">
        <v>465.68783309967313</v>
      </c>
      <c r="AN78" s="48">
        <v>550.01355543114289</v>
      </c>
      <c r="AO78" s="48">
        <v>551.10288421926066</v>
      </c>
      <c r="AP78" s="48">
        <v>616.98329183200644</v>
      </c>
      <c r="AQ78" s="48">
        <v>608.24063370158183</v>
      </c>
      <c r="AR78" s="48">
        <v>667.8139788150861</v>
      </c>
      <c r="AS78" s="48">
        <v>767.28278982459938</v>
      </c>
      <c r="AT78" s="48">
        <v>724.68969164150428</v>
      </c>
      <c r="AU78" s="48">
        <v>682.39330480698982</v>
      </c>
      <c r="AV78" s="48">
        <v>684.60739157654143</v>
      </c>
      <c r="AW78" s="48">
        <v>844.25247811017516</v>
      </c>
      <c r="AX78" s="48">
        <v>1035.6640874635732</v>
      </c>
      <c r="AY78" s="48">
        <v>1264.9637466581094</v>
      </c>
      <c r="AZ78" s="48">
        <v>1524.6307811945367</v>
      </c>
      <c r="BA78" s="48">
        <v>1918.4638601513541</v>
      </c>
      <c r="BB78" s="48">
        <v>1777.5338205690616</v>
      </c>
      <c r="BC78" s="48">
        <v>2067.7122990778043</v>
      </c>
      <c r="BD78" s="48">
        <v>2047.2546978361388</v>
      </c>
      <c r="BE78" s="48">
        <v>2298.5025105463328</v>
      </c>
      <c r="BF78" s="48">
        <v>2362.4011966781645</v>
      </c>
      <c r="BG78" s="48">
        <v>2504.4445437226836</v>
      </c>
      <c r="BH78" s="48">
        <v>2167.4078433980903</v>
      </c>
      <c r="BI78" s="48">
        <v>1928.9785920488125</v>
      </c>
      <c r="BJ78" s="48">
        <v>1929.8772390020388</v>
      </c>
      <c r="BK78" s="48">
        <v>2021.7257912492735</v>
      </c>
      <c r="BL78" s="48">
        <v>2107.4238239333936</v>
      </c>
      <c r="BM78" s="48">
        <v>1864.5794101871759</v>
      </c>
      <c r="BT78">
        <v>1622.1912383606852</v>
      </c>
      <c r="BY78" s="48">
        <f t="shared" si="2"/>
        <v>-2107.4238239333936</v>
      </c>
      <c r="BZ78" s="48">
        <f t="shared" si="3"/>
        <v>-2.2991216905246405</v>
      </c>
    </row>
    <row r="79" spans="1:78" x14ac:dyDescent="0.25">
      <c r="A79" s="48" t="s">
        <v>263</v>
      </c>
      <c r="B79" s="48" t="s">
        <v>466</v>
      </c>
      <c r="C79" s="48" t="s">
        <v>735</v>
      </c>
      <c r="D79" s="48" t="s">
        <v>734</v>
      </c>
      <c r="E79" s="48">
        <v>1179.3530109999399</v>
      </c>
      <c r="F79" s="48">
        <v>1327.427224365998</v>
      </c>
      <c r="G79" s="48">
        <v>1411.7023981804352</v>
      </c>
      <c r="H79" s="48">
        <v>1522.3192420995049</v>
      </c>
      <c r="I79" s="48">
        <v>1707.5039382470122</v>
      </c>
      <c r="J79" s="48">
        <v>1882.0868576484877</v>
      </c>
      <c r="K79" s="48">
        <v>2010.2134561972505</v>
      </c>
      <c r="L79" s="48">
        <v>2034.189049654778</v>
      </c>
      <c r="M79" s="48">
        <v>1907.0772721766712</v>
      </c>
      <c r="N79" s="48">
        <v>2178.0352504498242</v>
      </c>
      <c r="O79" s="48">
        <v>2465.6448186242187</v>
      </c>
      <c r="P79" s="48">
        <v>2716.190092228615</v>
      </c>
      <c r="Q79" s="48">
        <v>3177.6457009373362</v>
      </c>
      <c r="R79" s="48">
        <v>4173.1730474942833</v>
      </c>
      <c r="S79" s="48">
        <v>5297.6078173946171</v>
      </c>
      <c r="T79" s="48">
        <v>6255.5446407642257</v>
      </c>
      <c r="U79" s="48">
        <v>6739.6907125325533</v>
      </c>
      <c r="V79" s="48">
        <v>7069.1057382561585</v>
      </c>
      <c r="W79" s="48">
        <v>7628.8157142490609</v>
      </c>
      <c r="X79" s="48">
        <v>9332.2452638376853</v>
      </c>
      <c r="Y79" s="48">
        <v>11223.93756352801</v>
      </c>
      <c r="Z79" s="48">
        <v>10926.817966565997</v>
      </c>
      <c r="AA79" s="48">
        <v>10938.122061410968</v>
      </c>
      <c r="AB79" s="48">
        <v>10497.479996566035</v>
      </c>
      <c r="AC79" s="48">
        <v>10833.866288693498</v>
      </c>
      <c r="AD79" s="48">
        <v>11398.105953150869</v>
      </c>
      <c r="AE79" s="48">
        <v>14951.046785288747</v>
      </c>
      <c r="AF79" s="48">
        <v>18571.059925357884</v>
      </c>
      <c r="AG79" s="48">
        <v>22047.793322259458</v>
      </c>
      <c r="AH79" s="48">
        <v>23973.239484004072</v>
      </c>
      <c r="AI79" s="48">
        <v>28364.645076592249</v>
      </c>
      <c r="AJ79" s="48">
        <v>25484.739293574614</v>
      </c>
      <c r="AK79" s="48">
        <v>22319.059460245957</v>
      </c>
      <c r="AL79" s="48">
        <v>17608.812390226405</v>
      </c>
      <c r="AM79" s="48">
        <v>20301.333085865972</v>
      </c>
      <c r="AN79" s="48">
        <v>26271.599814169102</v>
      </c>
      <c r="AO79" s="48">
        <v>25783.450487861108</v>
      </c>
      <c r="AP79" s="48">
        <v>24691.872813369799</v>
      </c>
      <c r="AQ79" s="48">
        <v>26009.269488618163</v>
      </c>
      <c r="AR79" s="48">
        <v>26177.347983644057</v>
      </c>
      <c r="AS79" s="48">
        <v>24285.466820516212</v>
      </c>
      <c r="AT79" s="48">
        <v>24946.18918914043</v>
      </c>
      <c r="AU79" s="48">
        <v>26869.674903629257</v>
      </c>
      <c r="AV79" s="48">
        <v>32855.132628780295</v>
      </c>
      <c r="AW79" s="48">
        <v>37702.845376264115</v>
      </c>
      <c r="AX79" s="48">
        <v>39040.288882505207</v>
      </c>
      <c r="AY79" s="48">
        <v>41188.093699730169</v>
      </c>
      <c r="AZ79" s="48">
        <v>48414.845092972217</v>
      </c>
      <c r="BA79" s="48">
        <v>53554.038922467298</v>
      </c>
      <c r="BB79" s="48">
        <v>47293.992833504235</v>
      </c>
      <c r="BC79" s="48">
        <v>46459.973254854252</v>
      </c>
      <c r="BD79" s="48">
        <v>51081.997670312718</v>
      </c>
      <c r="BE79" s="48">
        <v>47710.790216941481</v>
      </c>
      <c r="BF79" s="48">
        <v>49878.043244453642</v>
      </c>
      <c r="BG79" s="48">
        <v>50260.299858895785</v>
      </c>
      <c r="BH79" s="48">
        <v>42784.69836164319</v>
      </c>
      <c r="BI79" s="48">
        <v>43784.283962209796</v>
      </c>
      <c r="BJ79" s="48">
        <v>46297.496345999403</v>
      </c>
      <c r="BK79" s="48">
        <v>50013.294202762627</v>
      </c>
      <c r="BL79" s="48">
        <v>48711.564207949566</v>
      </c>
      <c r="BM79" s="48">
        <v>49041.342256565877</v>
      </c>
      <c r="BT79">
        <v>48755.355006290643</v>
      </c>
      <c r="BY79" s="48">
        <f t="shared" si="2"/>
        <v>-48711.564207949566</v>
      </c>
      <c r="BZ79" s="48">
        <f t="shared" si="3"/>
        <v>-1.9991018258746054</v>
      </c>
    </row>
    <row r="80" spans="1:78" x14ac:dyDescent="0.25">
      <c r="A80" s="48" t="s">
        <v>234</v>
      </c>
      <c r="B80" s="48" t="s">
        <v>465</v>
      </c>
      <c r="C80" s="48" t="s">
        <v>735</v>
      </c>
      <c r="D80" s="48" t="s">
        <v>734</v>
      </c>
      <c r="E80" s="48">
        <v>285.47428614690449</v>
      </c>
      <c r="F80" s="48">
        <v>287.26705590196252</v>
      </c>
      <c r="G80" s="48">
        <v>291.47333350205935</v>
      </c>
      <c r="H80" s="48">
        <v>296.7083165222312</v>
      </c>
      <c r="I80" s="48">
        <v>310.81227658561301</v>
      </c>
      <c r="J80" s="48">
        <v>317.02032509587508</v>
      </c>
      <c r="K80" s="48">
        <v>316.12981033934381</v>
      </c>
      <c r="L80" s="48">
        <v>333.26820513324259</v>
      </c>
      <c r="M80" s="48">
        <v>334.61257603058687</v>
      </c>
      <c r="N80" s="48">
        <v>357.42438357563185</v>
      </c>
      <c r="O80" s="48">
        <v>422.3875437721307</v>
      </c>
      <c r="P80" s="48">
        <v>466.02534831377824</v>
      </c>
      <c r="Q80" s="48">
        <v>583.31876613960753</v>
      </c>
      <c r="R80" s="48">
        <v>768.68851425593414</v>
      </c>
      <c r="S80" s="48">
        <v>987.92375004629184</v>
      </c>
      <c r="T80" s="48">
        <v>1186.6760791444558</v>
      </c>
      <c r="U80" s="48">
        <v>1182.0941344283181</v>
      </c>
      <c r="V80" s="48">
        <v>1202.6313551028202</v>
      </c>
      <c r="W80" s="48">
        <v>1360.7854007153451</v>
      </c>
      <c r="X80" s="48">
        <v>1640.5569114498114</v>
      </c>
      <c r="Y80" s="48">
        <v>1892.8768218028354</v>
      </c>
      <c r="Z80" s="48">
        <v>1898.0108636217738</v>
      </c>
      <c r="AA80" s="48">
        <v>1786.8571665552276</v>
      </c>
      <c r="AB80" s="48">
        <v>1638.3839408529166</v>
      </c>
      <c r="AC80" s="48">
        <v>1681.7050837197519</v>
      </c>
      <c r="AD80" s="48">
        <v>1603.2193540991177</v>
      </c>
      <c r="AE80" s="48">
        <v>1795.3704582032219</v>
      </c>
      <c r="AF80" s="48">
        <v>1631.9581033130041</v>
      </c>
      <c r="AG80" s="48">
        <v>1535.3991953749223</v>
      </c>
      <c r="AH80" s="48">
        <v>1632.1878455020196</v>
      </c>
      <c r="AI80" s="48">
        <v>1835.1230583358256</v>
      </c>
      <c r="AJ80" s="48">
        <v>1881.7617944632634</v>
      </c>
      <c r="AK80" s="48">
        <v>2058.3796028594638</v>
      </c>
      <c r="AL80" s="48">
        <v>2167.0954536284462</v>
      </c>
      <c r="AM80" s="48">
        <v>2384.7264556572372</v>
      </c>
      <c r="AN80" s="48">
        <v>2540.9808789080621</v>
      </c>
      <c r="AO80" s="48">
        <v>2713.8277610034552</v>
      </c>
      <c r="AP80" s="48">
        <v>2636.6721600505521</v>
      </c>
      <c r="AQ80" s="48">
        <v>2066.0688543708602</v>
      </c>
      <c r="AR80" s="48">
        <v>2401.6864219535469</v>
      </c>
      <c r="AS80" s="48">
        <v>2069.3174547145804</v>
      </c>
      <c r="AT80" s="48">
        <v>2030.2463513151652</v>
      </c>
      <c r="AU80" s="48">
        <v>2248.7141911905264</v>
      </c>
      <c r="AV80" s="48">
        <v>2818.9139204213507</v>
      </c>
      <c r="AW80" s="48">
        <v>3311.1598953250432</v>
      </c>
      <c r="AX80" s="48">
        <v>3627.6328558525402</v>
      </c>
      <c r="AY80" s="48">
        <v>3715.9326570569315</v>
      </c>
      <c r="AZ80" s="48">
        <v>4040.1521191650399</v>
      </c>
      <c r="BA80" s="48">
        <v>4167.6949351022067</v>
      </c>
      <c r="BB80" s="48">
        <v>3362.8204945437155</v>
      </c>
      <c r="BC80" s="48">
        <v>3652.5359332095427</v>
      </c>
      <c r="BD80" s="48">
        <v>4371.4473845755656</v>
      </c>
      <c r="BE80" s="48">
        <v>4591.5770150620665</v>
      </c>
      <c r="BF80" s="48">
        <v>4840.7272698724237</v>
      </c>
      <c r="BG80" s="48">
        <v>5605.6091484418457</v>
      </c>
      <c r="BH80" s="48">
        <v>5390.7142070308455</v>
      </c>
      <c r="BI80" s="48">
        <v>5651.272721327723</v>
      </c>
      <c r="BJ80" s="48">
        <v>6101.0238895008069</v>
      </c>
      <c r="BK80" s="48">
        <v>6317.437798535957</v>
      </c>
      <c r="BL80" s="48">
        <v>6175.8748412176656</v>
      </c>
      <c r="BM80" s="48">
        <v>4881.5260691980184</v>
      </c>
      <c r="BT80">
        <v>5057.6319126176095</v>
      </c>
      <c r="BY80" s="48">
        <f t="shared" si="2"/>
        <v>-6175.8748412176656</v>
      </c>
      <c r="BZ80" s="48">
        <f t="shared" si="3"/>
        <v>-2.2211001013755669</v>
      </c>
    </row>
    <row r="81" spans="1:78" x14ac:dyDescent="0.25">
      <c r="A81" s="48" t="s">
        <v>287</v>
      </c>
      <c r="B81" s="48" t="s">
        <v>464</v>
      </c>
      <c r="C81" s="48" t="s">
        <v>735</v>
      </c>
      <c r="D81" s="48" t="s">
        <v>734</v>
      </c>
      <c r="E81" s="48">
        <v>1334.6895119044648</v>
      </c>
      <c r="F81" s="48">
        <v>1428.0460006316437</v>
      </c>
      <c r="G81" s="48">
        <v>1578.2845377801452</v>
      </c>
      <c r="H81" s="48">
        <v>1744.6401228939235</v>
      </c>
      <c r="I81" s="48">
        <v>1909.5416202624401</v>
      </c>
      <c r="J81" s="48">
        <v>2038.1631021584144</v>
      </c>
      <c r="K81" s="48">
        <v>2186.4745917492005</v>
      </c>
      <c r="L81" s="48">
        <v>2343.1045026067663</v>
      </c>
      <c r="M81" s="48">
        <v>2536.0851140655177</v>
      </c>
      <c r="N81" s="48">
        <v>2752.0951142351628</v>
      </c>
      <c r="O81" s="48">
        <v>2857.2516815601593</v>
      </c>
      <c r="P81" s="48">
        <v>3169.0363230562507</v>
      </c>
      <c r="Q81" s="48">
        <v>3854.5558351778118</v>
      </c>
      <c r="R81" s="48">
        <v>4969.7629775885598</v>
      </c>
      <c r="S81" s="48">
        <v>5328.2415476562264</v>
      </c>
      <c r="T81" s="48">
        <v>6690.5782702439365</v>
      </c>
      <c r="U81" s="48">
        <v>6866.8168924586826</v>
      </c>
      <c r="V81" s="48">
        <v>7532.5269600326847</v>
      </c>
      <c r="W81" s="48">
        <v>9264.7752928599912</v>
      </c>
      <c r="X81" s="48">
        <v>11179.632901623369</v>
      </c>
      <c r="Y81" s="48">
        <v>12713.36516613524</v>
      </c>
      <c r="Z81" s="48">
        <v>11104.981338468144</v>
      </c>
      <c r="AA81" s="48">
        <v>10496.92855443075</v>
      </c>
      <c r="AB81" s="48">
        <v>9993.4211821984591</v>
      </c>
      <c r="AC81" s="48">
        <v>9419.6961434678542</v>
      </c>
      <c r="AD81" s="48">
        <v>9763.327404029651</v>
      </c>
      <c r="AE81" s="48">
        <v>13540.246369472501</v>
      </c>
      <c r="AF81" s="48">
        <v>16302.447375566222</v>
      </c>
      <c r="AG81" s="48">
        <v>17679.996689009025</v>
      </c>
      <c r="AH81" s="48">
        <v>17694.309324231537</v>
      </c>
      <c r="AI81" s="48">
        <v>21793.835537518335</v>
      </c>
      <c r="AJ81" s="48">
        <v>21675.06498882666</v>
      </c>
      <c r="AK81" s="48">
        <v>23813.712246357707</v>
      </c>
      <c r="AL81" s="48">
        <v>22380.10774832212</v>
      </c>
      <c r="AM81" s="48">
        <v>23496.520153868543</v>
      </c>
      <c r="AN81" s="48">
        <v>26890.217622361411</v>
      </c>
      <c r="AO81" s="48">
        <v>26871.83126747757</v>
      </c>
      <c r="AP81" s="48">
        <v>24228.94639142113</v>
      </c>
      <c r="AQ81" s="48">
        <v>24974.273858798788</v>
      </c>
      <c r="AR81" s="48">
        <v>24673.203047611063</v>
      </c>
      <c r="AS81" s="48">
        <v>22364.029394340596</v>
      </c>
      <c r="AT81" s="48">
        <v>22433.554982952799</v>
      </c>
      <c r="AU81" s="48">
        <v>24177.335558649836</v>
      </c>
      <c r="AV81" s="48">
        <v>29568.388799867291</v>
      </c>
      <c r="AW81" s="48">
        <v>33741.26191834062</v>
      </c>
      <c r="AX81" s="48">
        <v>34760.185015473136</v>
      </c>
      <c r="AY81" s="48">
        <v>36443.62630554325</v>
      </c>
      <c r="AZ81" s="48">
        <v>41508.432688231813</v>
      </c>
      <c r="BA81" s="48">
        <v>45334.117956922018</v>
      </c>
      <c r="BB81" s="48">
        <v>41575.4219609625</v>
      </c>
      <c r="BC81" s="48">
        <v>40638.335254141399</v>
      </c>
      <c r="BD81" s="48">
        <v>43790.726016678062</v>
      </c>
      <c r="BE81" s="48">
        <v>40874.700392733801</v>
      </c>
      <c r="BF81" s="48">
        <v>42592.935385054858</v>
      </c>
      <c r="BG81" s="48">
        <v>43011.263102841702</v>
      </c>
      <c r="BH81" s="48">
        <v>36638.184929157011</v>
      </c>
      <c r="BI81" s="48">
        <v>37037.374186121946</v>
      </c>
      <c r="BJ81" s="48">
        <v>38685.258494495349</v>
      </c>
      <c r="BK81" s="48">
        <v>41526.414658412541</v>
      </c>
      <c r="BL81" s="48">
        <v>40380.098772543177</v>
      </c>
      <c r="BM81" s="48">
        <v>38625.067384557799</v>
      </c>
      <c r="BT81">
        <v>39037.122630907426</v>
      </c>
      <c r="BY81" s="48">
        <f t="shared" si="2"/>
        <v>-40380.098772543177</v>
      </c>
      <c r="BZ81" s="48">
        <f t="shared" si="3"/>
        <v>-2.0344025392018121</v>
      </c>
    </row>
    <row r="82" spans="1:78" x14ac:dyDescent="0.25">
      <c r="A82" s="48" t="s">
        <v>697</v>
      </c>
      <c r="B82" s="48" t="s">
        <v>596</v>
      </c>
      <c r="C82" s="48" t="s">
        <v>735</v>
      </c>
      <c r="D82" s="48" t="s">
        <v>734</v>
      </c>
      <c r="AQ82" s="48">
        <v>24035.289644611032</v>
      </c>
      <c r="AR82" s="48">
        <v>24129.412894584857</v>
      </c>
      <c r="AS82" s="48">
        <v>22651.861984669802</v>
      </c>
      <c r="AT82" s="48">
        <v>24418.7032800532</v>
      </c>
      <c r="AU82" s="48">
        <v>26731.658568000385</v>
      </c>
      <c r="AV82" s="48">
        <v>31493.31914693076</v>
      </c>
      <c r="AW82" s="48">
        <v>35467.175469944283</v>
      </c>
      <c r="AX82" s="48">
        <v>36198.543774304482</v>
      </c>
      <c r="AY82" s="48">
        <v>41521.675057478336</v>
      </c>
      <c r="AZ82" s="48">
        <v>47885.698878682888</v>
      </c>
      <c r="BA82" s="48">
        <v>50863.953789405416</v>
      </c>
      <c r="BB82" s="48">
        <v>47441.915980887235</v>
      </c>
      <c r="BC82" s="48">
        <v>48541.401193848433</v>
      </c>
      <c r="BD82" s="48">
        <v>52092.603379138549</v>
      </c>
      <c r="BE82" s="48">
        <v>49459.717233837175</v>
      </c>
      <c r="BF82" s="48">
        <v>54843.319285220612</v>
      </c>
      <c r="BG82" s="48">
        <v>59433.834572675842</v>
      </c>
      <c r="BH82" s="48">
        <v>52400.29727638355</v>
      </c>
      <c r="BI82" s="48">
        <v>56854.102653705988</v>
      </c>
      <c r="BJ82" s="48">
        <v>59993.09062665586</v>
      </c>
      <c r="BK82" s="48">
        <v>62918.146193612054</v>
      </c>
      <c r="BL82" s="48">
        <v>64225.264904983669</v>
      </c>
      <c r="BT82"/>
      <c r="BY82" s="48">
        <f t="shared" si="2"/>
        <v>-64225.264904983669</v>
      </c>
      <c r="BZ82" s="48" t="str">
        <f t="shared" si="3"/>
        <v/>
      </c>
    </row>
    <row r="83" spans="1:78" x14ac:dyDescent="0.25">
      <c r="A83" s="48" t="s">
        <v>572</v>
      </c>
      <c r="B83" s="48" t="s">
        <v>573</v>
      </c>
      <c r="C83" s="48" t="s">
        <v>735</v>
      </c>
      <c r="D83" s="48" t="s">
        <v>734</v>
      </c>
      <c r="AB83" s="48">
        <v>1320.848319484063</v>
      </c>
      <c r="AE83" s="48">
        <v>1276.5061885693483</v>
      </c>
      <c r="AF83" s="48">
        <v>1296.8828138023005</v>
      </c>
      <c r="AG83" s="48">
        <v>1355.6705514002435</v>
      </c>
      <c r="AH83" s="48">
        <v>1437.3498330888137</v>
      </c>
      <c r="AI83" s="48">
        <v>1528.4931051669712</v>
      </c>
      <c r="AJ83" s="48">
        <v>1682.5438605371587</v>
      </c>
      <c r="AK83" s="48">
        <v>1756.6527922987395</v>
      </c>
      <c r="AL83" s="48">
        <v>1909.5100143405741</v>
      </c>
      <c r="AM83" s="48">
        <v>1909.8368386305763</v>
      </c>
      <c r="AN83" s="48">
        <v>2060.4947226484401</v>
      </c>
      <c r="AO83" s="48">
        <v>2017.6593328470792</v>
      </c>
      <c r="AP83" s="48">
        <v>1904.8638831783023</v>
      </c>
      <c r="AQ83" s="48">
        <v>2022.7445797830064</v>
      </c>
      <c r="AR83" s="48">
        <v>2042.7070864534328</v>
      </c>
      <c r="AS83" s="48">
        <v>2171.8895768353427</v>
      </c>
      <c r="AT83" s="48">
        <v>2248.4921153307828</v>
      </c>
      <c r="AU83" s="48">
        <v>2265.9441075616432</v>
      </c>
      <c r="AV83" s="48">
        <v>2295.868178331556</v>
      </c>
      <c r="AW83" s="48">
        <v>2253.1137454981995</v>
      </c>
      <c r="AX83" s="48">
        <v>2358.146699957601</v>
      </c>
      <c r="AY83" s="48">
        <v>2406.1144115246643</v>
      </c>
      <c r="AZ83" s="48">
        <v>2458.6583941326285</v>
      </c>
      <c r="BA83" s="48">
        <v>2541.2616249311918</v>
      </c>
      <c r="BB83" s="48">
        <v>2721.9760903555371</v>
      </c>
      <c r="BC83" s="48">
        <v>2885.3054918574371</v>
      </c>
      <c r="BD83" s="48">
        <v>3009.2568246848659</v>
      </c>
      <c r="BE83" s="48">
        <v>3131.3867146383941</v>
      </c>
      <c r="BF83" s="48">
        <v>2994.7923944034287</v>
      </c>
      <c r="BG83" s="48">
        <v>2971.512601913555</v>
      </c>
      <c r="BH83" s="48">
        <v>2906.6170122880812</v>
      </c>
      <c r="BI83" s="48">
        <v>3014.7003583904188</v>
      </c>
      <c r="BJ83" s="48">
        <v>3289.64211697365</v>
      </c>
      <c r="BK83" s="48">
        <v>3568.291015625</v>
      </c>
      <c r="BL83" s="48">
        <v>3585.4232016237447</v>
      </c>
      <c r="BT83">
        <v>3565.2932942680031</v>
      </c>
      <c r="BY83" s="48">
        <f t="shared" si="2"/>
        <v>-3585.4232016237447</v>
      </c>
      <c r="BZ83" s="48">
        <f t="shared" si="3"/>
        <v>-2.0056460733225245</v>
      </c>
    </row>
    <row r="84" spans="1:78" x14ac:dyDescent="0.25">
      <c r="A84" s="48" t="s">
        <v>101</v>
      </c>
      <c r="B84" s="48" t="s">
        <v>463</v>
      </c>
      <c r="C84" s="48" t="s">
        <v>735</v>
      </c>
      <c r="D84" s="48" t="s">
        <v>734</v>
      </c>
      <c r="E84" s="48">
        <v>282.41717947467066</v>
      </c>
      <c r="F84" s="48">
        <v>331.43580178018141</v>
      </c>
      <c r="G84" s="48">
        <v>357.52376169830319</v>
      </c>
      <c r="H84" s="48">
        <v>298.47044619179906</v>
      </c>
      <c r="I84" s="48">
        <v>410.90408346219181</v>
      </c>
      <c r="J84" s="48">
        <v>424.62044294368616</v>
      </c>
      <c r="K84" s="48">
        <v>452.6628265922248</v>
      </c>
      <c r="L84" s="48">
        <v>490.10327563606529</v>
      </c>
      <c r="M84" s="48">
        <v>520.48042119104753</v>
      </c>
      <c r="N84" s="48">
        <v>550.72795882757021</v>
      </c>
      <c r="O84" s="48">
        <v>549.45381769239543</v>
      </c>
      <c r="P84" s="48">
        <v>635.50114726843879</v>
      </c>
      <c r="Q84" s="48">
        <v>703.78427137917788</v>
      </c>
      <c r="R84" s="48">
        <v>1160.3218118766608</v>
      </c>
      <c r="S84" s="48">
        <v>2432.8361798853512</v>
      </c>
      <c r="T84" s="48">
        <v>3331.9943178737199</v>
      </c>
      <c r="U84" s="48">
        <v>4550.0741927018653</v>
      </c>
      <c r="V84" s="48">
        <v>4154.2194678071119</v>
      </c>
      <c r="W84" s="48">
        <v>3452.6155566111338</v>
      </c>
      <c r="X84" s="48">
        <v>4275.2573637810738</v>
      </c>
      <c r="Y84" s="48">
        <v>5892.0992845606461</v>
      </c>
      <c r="Z84" s="48">
        <v>5186.3771435645549</v>
      </c>
      <c r="AA84" s="48">
        <v>4736.033893656876</v>
      </c>
      <c r="AB84" s="48">
        <v>4325.2978503048071</v>
      </c>
      <c r="AC84" s="48">
        <v>4423.5205097343078</v>
      </c>
      <c r="AD84" s="48">
        <v>4038.0685441820042</v>
      </c>
      <c r="AE84" s="48">
        <v>4004.0352749938274</v>
      </c>
      <c r="AF84" s="48">
        <v>3755.4708173925665</v>
      </c>
      <c r="AG84" s="48">
        <v>4267.8050939316654</v>
      </c>
      <c r="AH84" s="48">
        <v>4532.15113926707</v>
      </c>
      <c r="AI84" s="48">
        <v>6268.9180076574385</v>
      </c>
      <c r="AJ84" s="48">
        <v>5536.9983725291022</v>
      </c>
      <c r="AK84" s="48">
        <v>5578.0385553236274</v>
      </c>
      <c r="AL84" s="48">
        <v>4252.0653476825291</v>
      </c>
      <c r="AM84" s="48">
        <v>3963.8792965438533</v>
      </c>
      <c r="AN84" s="48">
        <v>4570.5713035406134</v>
      </c>
      <c r="AO84" s="48">
        <v>5116.1966251902249</v>
      </c>
      <c r="AP84" s="48">
        <v>4667.1931208411424</v>
      </c>
      <c r="AQ84" s="48">
        <v>3831.780667708163</v>
      </c>
      <c r="AR84" s="48">
        <v>3888.8794672211825</v>
      </c>
      <c r="AS84" s="48">
        <v>4135.992380077224</v>
      </c>
      <c r="AT84" s="48">
        <v>3993.0313362488105</v>
      </c>
      <c r="AU84" s="48">
        <v>4141.4343655977455</v>
      </c>
      <c r="AV84" s="48">
        <v>4933.4621699979343</v>
      </c>
      <c r="AW84" s="48">
        <v>5739.6132036378485</v>
      </c>
      <c r="AX84" s="48">
        <v>6891.3619203826529</v>
      </c>
      <c r="AY84" s="48">
        <v>7221.3698765098688</v>
      </c>
      <c r="AZ84" s="48">
        <v>8458.3091787107987</v>
      </c>
      <c r="BA84" s="48">
        <v>10254.171957359482</v>
      </c>
      <c r="BB84" s="48">
        <v>7721.0189529008121</v>
      </c>
      <c r="BC84" s="48">
        <v>8849.3226079916658</v>
      </c>
      <c r="BD84" s="48">
        <v>10809.684950390407</v>
      </c>
      <c r="BE84" s="48">
        <v>9813.5057465081809</v>
      </c>
      <c r="BF84" s="48">
        <v>9683.5816195125153</v>
      </c>
      <c r="BG84" s="48">
        <v>9663.4241100258514</v>
      </c>
      <c r="BH84" s="48">
        <v>7384.7007039307146</v>
      </c>
      <c r="BI84" s="48">
        <v>6984.4197120838699</v>
      </c>
      <c r="BJ84" s="48">
        <v>7230.4349116197909</v>
      </c>
      <c r="BK84" s="48">
        <v>7956.6278155868604</v>
      </c>
      <c r="BL84" s="48">
        <v>7767.0169794295371</v>
      </c>
      <c r="BM84" s="48">
        <v>7005.8790970475593</v>
      </c>
      <c r="BT84">
        <v>6881.7151923183092</v>
      </c>
      <c r="BY84" s="48">
        <f t="shared" si="2"/>
        <v>-7767.0169794295371</v>
      </c>
      <c r="BZ84" s="48">
        <f t="shared" si="3"/>
        <v>-2.1286455138537907</v>
      </c>
    </row>
    <row r="85" spans="1:78" x14ac:dyDescent="0.25">
      <c r="A85" s="48" t="s">
        <v>270</v>
      </c>
      <c r="B85" s="48" t="s">
        <v>462</v>
      </c>
      <c r="C85" s="48" t="s">
        <v>735</v>
      </c>
      <c r="D85" s="48" t="s">
        <v>734</v>
      </c>
      <c r="E85" s="48">
        <v>1397.5948032844049</v>
      </c>
      <c r="F85" s="48">
        <v>1472.3857140786822</v>
      </c>
      <c r="G85" s="48">
        <v>1525.775852710321</v>
      </c>
      <c r="H85" s="48">
        <v>1613.4568837339225</v>
      </c>
      <c r="I85" s="48">
        <v>1748.2881176141029</v>
      </c>
      <c r="J85" s="48">
        <v>1873.5677743542051</v>
      </c>
      <c r="K85" s="48">
        <v>1986.7471586968479</v>
      </c>
      <c r="L85" s="48">
        <v>2058.7818819805584</v>
      </c>
      <c r="M85" s="48">
        <v>1951.7585958753211</v>
      </c>
      <c r="N85" s="48">
        <v>2100.6678685867173</v>
      </c>
      <c r="O85" s="48">
        <v>2347.5443177374741</v>
      </c>
      <c r="P85" s="48">
        <v>2649.8015138722335</v>
      </c>
      <c r="Q85" s="48">
        <v>3030.4325141197723</v>
      </c>
      <c r="R85" s="48">
        <v>3426.2762205037789</v>
      </c>
      <c r="S85" s="48">
        <v>3665.8627976419029</v>
      </c>
      <c r="T85" s="48">
        <v>4299.7456179928358</v>
      </c>
      <c r="U85" s="48">
        <v>4138.1677876153472</v>
      </c>
      <c r="V85" s="48">
        <v>4681.4399317303796</v>
      </c>
      <c r="W85" s="48">
        <v>5976.9381689999063</v>
      </c>
      <c r="X85" s="48">
        <v>7804.7620805115466</v>
      </c>
      <c r="Y85" s="48">
        <v>10032.062080014974</v>
      </c>
      <c r="Z85" s="48">
        <v>9599.3062222196477</v>
      </c>
      <c r="AA85" s="48">
        <v>9146.0773570185174</v>
      </c>
      <c r="AB85" s="48">
        <v>8691.5188130651404</v>
      </c>
      <c r="AC85" s="48">
        <v>8179.1944406499106</v>
      </c>
      <c r="AD85" s="48">
        <v>8652.2165424759296</v>
      </c>
      <c r="AE85" s="48">
        <v>10611.112210095978</v>
      </c>
      <c r="AF85" s="48">
        <v>13118.586534629034</v>
      </c>
      <c r="AG85" s="48">
        <v>15987.168077568824</v>
      </c>
      <c r="AH85" s="48">
        <v>16239.282196094424</v>
      </c>
      <c r="AI85" s="48">
        <v>19095.466998460779</v>
      </c>
      <c r="AJ85" s="48">
        <v>19900.726650506862</v>
      </c>
      <c r="AK85" s="48">
        <v>20487.170785287846</v>
      </c>
      <c r="AL85" s="48">
        <v>18389.019567509866</v>
      </c>
      <c r="AM85" s="48">
        <v>19709.238098365302</v>
      </c>
      <c r="AN85" s="48">
        <v>23123.694562743134</v>
      </c>
      <c r="AO85" s="48">
        <v>24333.234175087811</v>
      </c>
      <c r="AP85" s="48">
        <v>26719.542957676607</v>
      </c>
      <c r="AQ85" s="48">
        <v>28238.995054635365</v>
      </c>
      <c r="AR85" s="48">
        <v>28665.707494910213</v>
      </c>
      <c r="AS85" s="48">
        <v>28156.267410720939</v>
      </c>
      <c r="AT85" s="48">
        <v>27717.625810167829</v>
      </c>
      <c r="AU85" s="48">
        <v>29982.618702684846</v>
      </c>
      <c r="AV85" s="48">
        <v>34383.94796277256</v>
      </c>
      <c r="AW85" s="48">
        <v>40208.856076028242</v>
      </c>
      <c r="AX85" s="48">
        <v>41932.877360699771</v>
      </c>
      <c r="AY85" s="48">
        <v>44472.574234959589</v>
      </c>
      <c r="AZ85" s="48">
        <v>50444.930154634814</v>
      </c>
      <c r="BA85" s="48">
        <v>47267.012177086392</v>
      </c>
      <c r="BB85" s="48">
        <v>38736.902199499375</v>
      </c>
      <c r="BC85" s="48">
        <v>39536.772680683491</v>
      </c>
      <c r="BD85" s="48">
        <v>42047.614252220563</v>
      </c>
      <c r="BE85" s="48">
        <v>42449.107665679221</v>
      </c>
      <c r="BF85" s="48">
        <v>43401.310529584196</v>
      </c>
      <c r="BG85" s="48">
        <v>47452.19913686256</v>
      </c>
      <c r="BH85" s="48">
        <v>45039.235952048592</v>
      </c>
      <c r="BI85" s="48">
        <v>41048.349657229235</v>
      </c>
      <c r="BJ85" s="48">
        <v>40304.723076367758</v>
      </c>
      <c r="BK85" s="48">
        <v>42992.803721608878</v>
      </c>
      <c r="BL85" s="48">
        <v>42354.414654576525</v>
      </c>
      <c r="BM85" s="48">
        <v>40284.638455327571</v>
      </c>
      <c r="BT85">
        <v>41059.168809054696</v>
      </c>
      <c r="BY85" s="48">
        <f t="shared" si="2"/>
        <v>-42354.414654576525</v>
      </c>
      <c r="BZ85" s="48">
        <f t="shared" si="3"/>
        <v>-2.0315458369735966</v>
      </c>
    </row>
    <row r="86" spans="1:78" x14ac:dyDescent="0.25">
      <c r="A86" s="48" t="s">
        <v>139</v>
      </c>
      <c r="B86" s="48" t="s">
        <v>461</v>
      </c>
      <c r="C86" s="48" t="s">
        <v>735</v>
      </c>
      <c r="D86" s="48" t="s">
        <v>734</v>
      </c>
      <c r="AI86" s="48">
        <v>1614.6482264940694</v>
      </c>
      <c r="AL86" s="48">
        <v>547.3348930876225</v>
      </c>
      <c r="AM86" s="48">
        <v>519.8575811882879</v>
      </c>
      <c r="AN86" s="48">
        <v>578.34460985258306</v>
      </c>
      <c r="AO86" s="48">
        <v>689.05944138471989</v>
      </c>
      <c r="AP86" s="48">
        <v>807.03228575235244</v>
      </c>
      <c r="AQ86" s="48">
        <v>851.52595816837004</v>
      </c>
      <c r="AR86" s="48">
        <v>673.54343867502962</v>
      </c>
      <c r="AS86" s="48">
        <v>749.90853499396133</v>
      </c>
      <c r="AT86" s="48">
        <v>801.99041388837327</v>
      </c>
      <c r="AU86" s="48">
        <v>853.51645371331836</v>
      </c>
      <c r="AV86" s="48">
        <v>1010.0079801312991</v>
      </c>
      <c r="AW86" s="48">
        <v>1305.0474855720777</v>
      </c>
      <c r="AX86" s="48">
        <v>1642.7609375639529</v>
      </c>
      <c r="AY86" s="48">
        <v>1996.0571292766367</v>
      </c>
      <c r="AZ86" s="48">
        <v>2635.3538820296317</v>
      </c>
      <c r="BA86" s="48">
        <v>3324.7358790541143</v>
      </c>
      <c r="BB86" s="48">
        <v>2822.6674302335173</v>
      </c>
      <c r="BC86" s="48">
        <v>3233.2959434742097</v>
      </c>
      <c r="BD86" s="48">
        <v>4021.743306172858</v>
      </c>
      <c r="BE86" s="48">
        <v>4421.8182422801301</v>
      </c>
      <c r="BF86" s="48">
        <v>4623.7457247341945</v>
      </c>
      <c r="BG86" s="48">
        <v>4739.1883384642069</v>
      </c>
      <c r="BH86" s="48">
        <v>4014.1859441932947</v>
      </c>
      <c r="BI86" s="48">
        <v>4062.1698875737929</v>
      </c>
      <c r="BJ86" s="48">
        <v>4357.0009355462771</v>
      </c>
      <c r="BK86" s="48">
        <v>4722.7877832176646</v>
      </c>
      <c r="BL86" s="48">
        <v>4697.9836523898448</v>
      </c>
      <c r="BM86" s="48">
        <v>4278.8607709166135</v>
      </c>
      <c r="BT86">
        <v>4256.7011855879773</v>
      </c>
      <c r="BY86" s="48">
        <f t="shared" si="2"/>
        <v>-4697.9836523898448</v>
      </c>
      <c r="BZ86" s="48">
        <f t="shared" si="3"/>
        <v>-2.103667710643145</v>
      </c>
    </row>
    <row r="87" spans="1:78" x14ac:dyDescent="0.25">
      <c r="A87" s="48" t="s">
        <v>115</v>
      </c>
      <c r="B87" s="48" t="s">
        <v>460</v>
      </c>
      <c r="C87" s="48" t="s">
        <v>735</v>
      </c>
      <c r="D87" s="48" t="s">
        <v>734</v>
      </c>
      <c r="E87" s="48">
        <v>183.44958979830349</v>
      </c>
      <c r="F87" s="48">
        <v>190.2188829591426</v>
      </c>
      <c r="G87" s="48">
        <v>195.49239773910395</v>
      </c>
      <c r="H87" s="48">
        <v>211.06456777921758</v>
      </c>
      <c r="I87" s="48">
        <v>230.08877952482072</v>
      </c>
      <c r="J87" s="48">
        <v>265.32368878599789</v>
      </c>
      <c r="K87" s="48">
        <v>267.74822496142076</v>
      </c>
      <c r="L87" s="48">
        <v>214.83214817906781</v>
      </c>
      <c r="M87" s="48">
        <v>200.30709396771545</v>
      </c>
      <c r="N87" s="48">
        <v>230.28722700601608</v>
      </c>
      <c r="O87" s="48">
        <v>253.56662187016772</v>
      </c>
      <c r="P87" s="48">
        <v>269.36823518322473</v>
      </c>
      <c r="Q87" s="48">
        <v>228.85973284347133</v>
      </c>
      <c r="R87" s="48">
        <v>259.70184370891724</v>
      </c>
      <c r="S87" s="48">
        <v>296.89002386561282</v>
      </c>
      <c r="T87" s="48">
        <v>281.40612646801048</v>
      </c>
      <c r="U87" s="48">
        <v>271.12557826191789</v>
      </c>
      <c r="V87" s="48">
        <v>306.80996503265141</v>
      </c>
      <c r="W87" s="48">
        <v>345.83442293382404</v>
      </c>
      <c r="X87" s="48">
        <v>372.06012078755293</v>
      </c>
      <c r="Y87" s="48">
        <v>402.06070775763072</v>
      </c>
      <c r="Z87" s="48">
        <v>372.0774434920728</v>
      </c>
      <c r="AA87" s="48">
        <v>345.641333225008</v>
      </c>
      <c r="AB87" s="48">
        <v>337.16334816898592</v>
      </c>
      <c r="AC87" s="48">
        <v>355.66670367484932</v>
      </c>
      <c r="AD87" s="48">
        <v>352.35271437142632</v>
      </c>
      <c r="AE87" s="48">
        <v>435.06818767132074</v>
      </c>
      <c r="AF87" s="48">
        <v>374.47034150646527</v>
      </c>
      <c r="AG87" s="48">
        <v>372.68397956457483</v>
      </c>
      <c r="AH87" s="48">
        <v>365.88968267176256</v>
      </c>
      <c r="AI87" s="48">
        <v>398.63708108893138</v>
      </c>
      <c r="AJ87" s="48">
        <v>433.77326476470432</v>
      </c>
      <c r="AK87" s="48">
        <v>409.74638978637881</v>
      </c>
      <c r="AL87" s="48">
        <v>370.41945492439226</v>
      </c>
      <c r="AM87" s="48">
        <v>328.74452686500689</v>
      </c>
      <c r="AN87" s="48">
        <v>379.98798491687864</v>
      </c>
      <c r="AO87" s="48">
        <v>397.13575495702804</v>
      </c>
      <c r="AP87" s="48">
        <v>384.79632833019997</v>
      </c>
      <c r="AQ87" s="48">
        <v>407.52323701785707</v>
      </c>
      <c r="AR87" s="48">
        <v>410.33401155961155</v>
      </c>
      <c r="AS87" s="48">
        <v>258.47103992967857</v>
      </c>
      <c r="AT87" s="48">
        <v>269.01498476458147</v>
      </c>
      <c r="AU87" s="48">
        <v>304.56463597706573</v>
      </c>
      <c r="AV87" s="48">
        <v>367.82136211366236</v>
      </c>
      <c r="AW87" s="48">
        <v>417.50806672766186</v>
      </c>
      <c r="AX87" s="48">
        <v>492.54405617263984</v>
      </c>
      <c r="AY87" s="48">
        <v>913.39384930994163</v>
      </c>
      <c r="AZ87" s="48">
        <v>1081.1663182626914</v>
      </c>
      <c r="BA87" s="48">
        <v>1217.0644354914641</v>
      </c>
      <c r="BB87" s="48">
        <v>1077.6620583257086</v>
      </c>
      <c r="BC87" s="48">
        <v>1299.345211640617</v>
      </c>
      <c r="BD87" s="48">
        <v>1549.4627188334548</v>
      </c>
      <c r="BE87" s="48">
        <v>1587.5609318580864</v>
      </c>
      <c r="BF87" s="48">
        <v>2361.0903236111285</v>
      </c>
      <c r="BG87" s="48">
        <v>1899.6683361413411</v>
      </c>
      <c r="BH87" s="48">
        <v>1705.5750820451922</v>
      </c>
      <c r="BI87" s="48">
        <v>1913.4735358543464</v>
      </c>
      <c r="BJ87" s="48">
        <v>2020.6817898422096</v>
      </c>
      <c r="BK87" s="48">
        <v>2194.232477095446</v>
      </c>
      <c r="BL87" s="48">
        <v>2210.3559225886511</v>
      </c>
      <c r="BM87" s="48">
        <v>2328.5346421107888</v>
      </c>
      <c r="BT87">
        <v>2205.5290158584007</v>
      </c>
      <c r="BY87" s="48">
        <f t="shared" si="2"/>
        <v>-2210.3559225886511</v>
      </c>
      <c r="BZ87" s="48">
        <f t="shared" si="3"/>
        <v>-2.0021885482782333</v>
      </c>
    </row>
    <row r="88" spans="1:78" x14ac:dyDescent="0.25">
      <c r="A88" s="48" t="s">
        <v>592</v>
      </c>
      <c r="B88" s="48" t="s">
        <v>593</v>
      </c>
      <c r="C88" s="48" t="s">
        <v>735</v>
      </c>
      <c r="D88" s="48" t="s">
        <v>734</v>
      </c>
      <c r="BT88"/>
      <c r="BY88" s="48">
        <f t="shared" si="2"/>
        <v>0</v>
      </c>
      <c r="BZ88" s="48" t="str">
        <f t="shared" si="3"/>
        <v/>
      </c>
    </row>
    <row r="89" spans="1:78" x14ac:dyDescent="0.25">
      <c r="A89" s="48" t="s">
        <v>116</v>
      </c>
      <c r="B89" s="48" t="s">
        <v>459</v>
      </c>
      <c r="C89" s="48" t="s">
        <v>735</v>
      </c>
      <c r="D89" s="48" t="s">
        <v>734</v>
      </c>
      <c r="AE89" s="48">
        <v>354.42136503357943</v>
      </c>
      <c r="AF89" s="48">
        <v>351.90904550173587</v>
      </c>
      <c r="AG89" s="48">
        <v>398.54615279946086</v>
      </c>
      <c r="AH89" s="48">
        <v>394.33114235097531</v>
      </c>
      <c r="AI89" s="48">
        <v>419.80987082272139</v>
      </c>
      <c r="AJ89" s="48">
        <v>461.37531246298585</v>
      </c>
      <c r="AK89" s="48">
        <v>489.07160407064998</v>
      </c>
      <c r="AL89" s="48">
        <v>475.42631699483519</v>
      </c>
      <c r="AM89" s="48">
        <v>477.76245923654187</v>
      </c>
      <c r="AN89" s="48">
        <v>508.10151614461779</v>
      </c>
      <c r="AO89" s="48">
        <v>518.36566259819938</v>
      </c>
      <c r="AP89" s="48">
        <v>493.82216135084025</v>
      </c>
      <c r="AQ89" s="48">
        <v>456.49148413953276</v>
      </c>
      <c r="AR89" s="48">
        <v>429.7196923212058</v>
      </c>
      <c r="AS89" s="48">
        <v>363.48227926661485</v>
      </c>
      <c r="AT89" s="48">
        <v>336.15402065889691</v>
      </c>
      <c r="AU89" s="48">
        <v>343.60263120769889</v>
      </c>
      <c r="AV89" s="48">
        <v>393.73968985004757</v>
      </c>
      <c r="AW89" s="48">
        <v>407.30097593744665</v>
      </c>
      <c r="AX89" s="48">
        <v>322.41554003346539</v>
      </c>
      <c r="AY89" s="48">
        <v>453.40371331132792</v>
      </c>
      <c r="AZ89" s="48">
        <v>659.99293097461543</v>
      </c>
      <c r="BA89" s="48">
        <v>715.09652670040145</v>
      </c>
      <c r="BB89" s="48">
        <v>674.08548259543079</v>
      </c>
      <c r="BC89" s="48">
        <v>672.42493036021358</v>
      </c>
      <c r="BD89" s="48">
        <v>651.1361133674792</v>
      </c>
      <c r="BE89" s="48">
        <v>717.05053593818718</v>
      </c>
      <c r="BF89" s="48">
        <v>769.00316669802555</v>
      </c>
      <c r="BG89" s="48">
        <v>787.23856440737563</v>
      </c>
      <c r="BH89" s="48">
        <v>769.25547543316077</v>
      </c>
      <c r="BI89" s="48">
        <v>732.29151190121809</v>
      </c>
      <c r="BJ89" s="48">
        <v>855.5752705523671</v>
      </c>
      <c r="BK89" s="48">
        <v>955.11128113689028</v>
      </c>
      <c r="BL89" s="48">
        <v>1058.143368173183</v>
      </c>
      <c r="BM89" s="48">
        <v>1194.0378646946363</v>
      </c>
      <c r="BT89">
        <v>1194.0378646944453</v>
      </c>
      <c r="BY89" s="48">
        <f t="shared" si="2"/>
        <v>-1058.143368173183</v>
      </c>
      <c r="BZ89" s="48">
        <f t="shared" si="3"/>
        <v>-1.8861891230258117</v>
      </c>
    </row>
    <row r="90" spans="1:78" x14ac:dyDescent="0.25">
      <c r="A90" s="48" t="s">
        <v>594</v>
      </c>
      <c r="B90" s="48" t="s">
        <v>457</v>
      </c>
      <c r="C90" s="48" t="s">
        <v>735</v>
      </c>
      <c r="D90" s="48" t="s">
        <v>734</v>
      </c>
      <c r="K90" s="48">
        <v>106.4132245241134</v>
      </c>
      <c r="L90" s="48">
        <v>109.45371583248712</v>
      </c>
      <c r="M90" s="48">
        <v>93.847690486643856</v>
      </c>
      <c r="N90" s="48">
        <v>100.10177271703706</v>
      </c>
      <c r="O90" s="48">
        <v>112.6106509620675</v>
      </c>
      <c r="P90" s="48">
        <v>116.56119976528836</v>
      </c>
      <c r="Q90" s="48">
        <v>120.14350436971544</v>
      </c>
      <c r="R90" s="48">
        <v>148.17465714310609</v>
      </c>
      <c r="S90" s="48">
        <v>183.08176485794672</v>
      </c>
      <c r="T90" s="48">
        <v>213.30689208754649</v>
      </c>
      <c r="U90" s="48">
        <v>201.12487851029195</v>
      </c>
      <c r="V90" s="48">
        <v>239.43310998487055</v>
      </c>
      <c r="W90" s="48">
        <v>288.0557773203717</v>
      </c>
      <c r="X90" s="48">
        <v>335.80489087677859</v>
      </c>
      <c r="Y90" s="48">
        <v>378.31298903758653</v>
      </c>
      <c r="Z90" s="48">
        <v>332.68060631974356</v>
      </c>
      <c r="AA90" s="48">
        <v>318.60786207540735</v>
      </c>
      <c r="AB90" s="48">
        <v>304.83743536979603</v>
      </c>
      <c r="AC90" s="48">
        <v>244.37334216736355</v>
      </c>
      <c r="AD90" s="48">
        <v>298.66041232444763</v>
      </c>
      <c r="AE90" s="48">
        <v>234.6562867886781</v>
      </c>
      <c r="AF90" s="48">
        <v>265.49165320893536</v>
      </c>
      <c r="AG90" s="48">
        <v>305.31361768387234</v>
      </c>
      <c r="AH90" s="48">
        <v>310.29933728142657</v>
      </c>
      <c r="AI90" s="48">
        <v>331.81774028177102</v>
      </c>
      <c r="AJ90" s="48">
        <v>695.41098850978676</v>
      </c>
      <c r="AK90" s="48">
        <v>695.15537151562603</v>
      </c>
      <c r="AL90" s="48">
        <v>711.72618095662278</v>
      </c>
      <c r="AM90" s="48">
        <v>682.21415693189113</v>
      </c>
      <c r="AN90" s="48">
        <v>696.44958429258088</v>
      </c>
      <c r="AO90" s="48">
        <v>728.66907188667358</v>
      </c>
      <c r="AP90" s="48">
        <v>669.40109596863692</v>
      </c>
      <c r="AQ90" s="48">
        <v>678.67617834041289</v>
      </c>
      <c r="AR90" s="48">
        <v>637.93906286163076</v>
      </c>
      <c r="AS90" s="48">
        <v>594.14938849964904</v>
      </c>
      <c r="AT90" s="48">
        <v>505.42163611470494</v>
      </c>
      <c r="AU90" s="48">
        <v>411.77189394314212</v>
      </c>
      <c r="AV90" s="48">
        <v>335.90621695050373</v>
      </c>
      <c r="AW90" s="48">
        <v>642.75621833846355</v>
      </c>
      <c r="AX90" s="48">
        <v>665.72021570054665</v>
      </c>
      <c r="AY90" s="48">
        <v>662.36287717913478</v>
      </c>
      <c r="AZ90" s="48">
        <v>780.38105092051808</v>
      </c>
      <c r="BA90" s="48">
        <v>924.50987459361443</v>
      </c>
      <c r="BB90" s="48">
        <v>833.28136036521005</v>
      </c>
      <c r="BC90" s="48">
        <v>860.63643385148646</v>
      </c>
      <c r="BD90" s="48">
        <v>762.76311772003407</v>
      </c>
      <c r="BE90" s="48">
        <v>742.77762863124258</v>
      </c>
      <c r="BF90" s="48">
        <v>700.51604215283317</v>
      </c>
      <c r="BG90" s="48">
        <v>607.42990465181254</v>
      </c>
      <c r="BH90" s="48">
        <v>660.72357124432176</v>
      </c>
      <c r="BI90" s="48">
        <v>690.78049315279247</v>
      </c>
      <c r="BJ90" s="48">
        <v>679.75507172296045</v>
      </c>
      <c r="BK90" s="48">
        <v>732.72072731885601</v>
      </c>
      <c r="BL90" s="48">
        <v>777.81524517025139</v>
      </c>
      <c r="BM90" s="48">
        <v>787.00645089482089</v>
      </c>
      <c r="BT90">
        <v>773.00207013552415</v>
      </c>
      <c r="BY90" s="48">
        <f t="shared" si="2"/>
        <v>-777.81524517025139</v>
      </c>
      <c r="BZ90" s="48">
        <f t="shared" si="3"/>
        <v>-2.0062266004460807</v>
      </c>
    </row>
    <row r="91" spans="1:78" x14ac:dyDescent="0.25">
      <c r="A91" s="48" t="s">
        <v>117</v>
      </c>
      <c r="B91" s="48" t="s">
        <v>456</v>
      </c>
      <c r="C91" s="48" t="s">
        <v>735</v>
      </c>
      <c r="D91" s="48" t="s">
        <v>734</v>
      </c>
      <c r="O91" s="48">
        <v>111.68883863548827</v>
      </c>
      <c r="P91" s="48">
        <v>109.33259990791115</v>
      </c>
      <c r="Q91" s="48">
        <v>119.72820875607371</v>
      </c>
      <c r="R91" s="48">
        <v>119.77602835802664</v>
      </c>
      <c r="S91" s="48">
        <v>130.3675606563408</v>
      </c>
      <c r="T91" s="48">
        <v>142.2818203430015</v>
      </c>
      <c r="U91" s="48">
        <v>145.87785674691759</v>
      </c>
      <c r="V91" s="48">
        <v>148.97815200793065</v>
      </c>
      <c r="W91" s="48">
        <v>158.86670213916102</v>
      </c>
      <c r="X91" s="48">
        <v>153.00619203827364</v>
      </c>
      <c r="Y91" s="48">
        <v>141.55935144996272</v>
      </c>
      <c r="Z91" s="48">
        <v>194.924653563058</v>
      </c>
      <c r="AA91" s="48">
        <v>204.2487981319365</v>
      </c>
      <c r="AB91" s="48">
        <v>197.0310454755099</v>
      </c>
      <c r="AC91" s="48">
        <v>162.67215407060564</v>
      </c>
      <c r="AD91" s="48">
        <v>164.94193531168801</v>
      </c>
      <c r="AE91" s="48">
        <v>145.90548076944302</v>
      </c>
      <c r="AF91" s="48">
        <v>190.45237989457991</v>
      </c>
      <c r="AG91" s="48">
        <v>176.25939162075159</v>
      </c>
      <c r="AH91" s="48">
        <v>223.47141846178303</v>
      </c>
      <c r="AI91" s="48">
        <v>250.14944195658086</v>
      </c>
      <c r="AJ91" s="48">
        <v>257.78917564696468</v>
      </c>
      <c r="AK91" s="48">
        <v>221.79916533698241</v>
      </c>
      <c r="AL91" s="48">
        <v>227.02324532129188</v>
      </c>
      <c r="AM91" s="48">
        <v>220.96042416003002</v>
      </c>
      <c r="AN91" s="48">
        <v>233.24325873921802</v>
      </c>
      <c r="AO91" s="48">
        <v>243.43829589282606</v>
      </c>
      <c r="AP91" s="48">
        <v>237.13007732345324</v>
      </c>
      <c r="AQ91" s="48">
        <v>178.84836473658666</v>
      </c>
      <c r="AR91" s="48">
        <v>190.67230618846639</v>
      </c>
      <c r="AS91" s="48">
        <v>308.91031840187185</v>
      </c>
      <c r="AT91" s="48">
        <v>319.95744935810393</v>
      </c>
      <c r="AU91" s="48">
        <v>333.05857933250621</v>
      </c>
      <c r="AV91" s="48">
        <v>372.05619487206582</v>
      </c>
      <c r="AW91" s="48">
        <v>405.07511837334209</v>
      </c>
      <c r="AX91" s="48">
        <v>436.47522024895829</v>
      </c>
      <c r="AY91" s="48">
        <v>430.00394027509094</v>
      </c>
      <c r="AZ91" s="48">
        <v>493.72199321924762</v>
      </c>
      <c r="BA91" s="48">
        <v>599.99523719098795</v>
      </c>
      <c r="BB91" s="48">
        <v>559.41457085732941</v>
      </c>
      <c r="BC91" s="48">
        <v>558.17466813475767</v>
      </c>
      <c r="BD91" s="48">
        <v>703.66056725746012</v>
      </c>
      <c r="BE91" s="48">
        <v>616.3756640341303</v>
      </c>
      <c r="BF91" s="48">
        <v>634.66203913896913</v>
      </c>
      <c r="BG91" s="48">
        <v>623.31309138768677</v>
      </c>
      <c r="BH91" s="48">
        <v>603.39938154773279</v>
      </c>
      <c r="BI91" s="48">
        <v>661.45783867960336</v>
      </c>
      <c r="BJ91" s="48">
        <v>738.54994489078229</v>
      </c>
      <c r="BK91" s="48">
        <v>802.76738511615554</v>
      </c>
      <c r="BL91" s="48">
        <v>749.45374702880599</v>
      </c>
      <c r="BM91" s="48">
        <v>727.52017171956163</v>
      </c>
      <c r="BT91">
        <v>727.52017171956163</v>
      </c>
      <c r="BY91" s="48">
        <f t="shared" si="2"/>
        <v>-749.45374702880599</v>
      </c>
      <c r="BZ91" s="48">
        <f t="shared" si="3"/>
        <v>-2.0301484084728569</v>
      </c>
    </row>
    <row r="92" spans="1:78" x14ac:dyDescent="0.25">
      <c r="A92" s="48" t="s">
        <v>100</v>
      </c>
      <c r="B92" s="48" t="s">
        <v>455</v>
      </c>
      <c r="C92" s="48" t="s">
        <v>735</v>
      </c>
      <c r="D92" s="48" t="s">
        <v>734</v>
      </c>
      <c r="G92" s="48">
        <v>34.790581358267147</v>
      </c>
      <c r="H92" s="48">
        <v>40.751471319580197</v>
      </c>
      <c r="I92" s="48">
        <v>46.976052399049188</v>
      </c>
      <c r="J92" s="48">
        <v>234.34408508749073</v>
      </c>
      <c r="K92" s="48">
        <v>243.76909130670961</v>
      </c>
      <c r="L92" s="48">
        <v>247.84412868581521</v>
      </c>
      <c r="M92" s="48">
        <v>225.48656622987988</v>
      </c>
      <c r="N92" s="48">
        <v>221.13721804511277</v>
      </c>
      <c r="O92" s="48">
        <v>218.2055376610389</v>
      </c>
      <c r="P92" s="48">
        <v>217.321465999217</v>
      </c>
      <c r="Q92" s="48">
        <v>226.00134793756291</v>
      </c>
      <c r="R92" s="48">
        <v>292.45983127983743</v>
      </c>
      <c r="S92" s="48">
        <v>354.30145283136449</v>
      </c>
      <c r="T92" s="48">
        <v>407.71063996605642</v>
      </c>
      <c r="U92" s="48">
        <v>418.00809753626419</v>
      </c>
      <c r="V92" s="48">
        <v>429.41658438977282</v>
      </c>
      <c r="Y92" s="48">
        <v>202.6274482707241</v>
      </c>
      <c r="Z92" s="48">
        <v>138.9394516991012</v>
      </c>
      <c r="AA92" s="48">
        <v>155.61747810720624</v>
      </c>
      <c r="AB92" s="48">
        <v>144.19631206081596</v>
      </c>
      <c r="AC92" s="48">
        <v>151.77290699725776</v>
      </c>
      <c r="AD92" s="48">
        <v>176.41505881454543</v>
      </c>
      <c r="AE92" s="48">
        <v>207.05264902905066</v>
      </c>
      <c r="AF92" s="48">
        <v>243.73747699478622</v>
      </c>
      <c r="AG92" s="48">
        <v>254.53553355527274</v>
      </c>
      <c r="AH92" s="48">
        <v>217.07238843234555</v>
      </c>
      <c r="AI92" s="48">
        <v>267.46807291318191</v>
      </c>
      <c r="AJ92" s="48">
        <v>256.22633575855292</v>
      </c>
      <c r="AK92" s="48">
        <v>301.17710897813407</v>
      </c>
      <c r="AL92" s="48">
        <v>294.07050485753979</v>
      </c>
      <c r="AM92" s="48">
        <v>210.40954335935905</v>
      </c>
      <c r="AN92" s="48">
        <v>285.55254818509849</v>
      </c>
      <c r="AO92" s="48">
        <v>450.6460023490805</v>
      </c>
      <c r="AP92" s="48">
        <v>824.55108307322109</v>
      </c>
      <c r="AQ92" s="48">
        <v>663.72475132736076</v>
      </c>
      <c r="AR92" s="48">
        <v>1067.6439553230302</v>
      </c>
      <c r="AS92" s="48">
        <v>1725.5575842797778</v>
      </c>
      <c r="AT92" s="48">
        <v>2313.1659368927349</v>
      </c>
      <c r="AU92" s="48">
        <v>2744.1914832486491</v>
      </c>
      <c r="AV92" s="48">
        <v>3618.5444756481115</v>
      </c>
      <c r="AW92" s="48">
        <v>6152.1312376017331</v>
      </c>
      <c r="AX92" s="48">
        <v>10963.406378492353</v>
      </c>
      <c r="AY92" s="48">
        <v>12857.368824822663</v>
      </c>
      <c r="AZ92" s="48">
        <v>15908.41119203358</v>
      </c>
      <c r="BA92" s="48">
        <v>22942.610100518636</v>
      </c>
      <c r="BB92" s="48">
        <v>16668.121697601353</v>
      </c>
      <c r="BC92" s="48">
        <v>17288.842597749986</v>
      </c>
      <c r="BD92" s="48">
        <v>21641.693898022713</v>
      </c>
      <c r="BE92" s="48">
        <v>21711.151594604307</v>
      </c>
      <c r="BF92" s="48">
        <v>20390.737273789011</v>
      </c>
      <c r="BG92" s="48">
        <v>19394.080662619108</v>
      </c>
      <c r="BH92" s="48">
        <v>11283.398054387149</v>
      </c>
      <c r="BI92" s="48">
        <v>9250.3164933395146</v>
      </c>
      <c r="BJ92" s="48">
        <v>9667.857800934602</v>
      </c>
      <c r="BK92" s="48">
        <v>10005.616791726818</v>
      </c>
      <c r="BL92" s="48">
        <v>8419.9333361253011</v>
      </c>
      <c r="BM92" s="48">
        <v>7143.2387049714616</v>
      </c>
      <c r="BT92">
        <v>7143.2387049714616</v>
      </c>
      <c r="BY92" s="48">
        <f t="shared" si="2"/>
        <v>-8419.9333361253011</v>
      </c>
      <c r="BZ92" s="48">
        <f t="shared" si="3"/>
        <v>-2.1787277009608124</v>
      </c>
    </row>
    <row r="93" spans="1:78" x14ac:dyDescent="0.25">
      <c r="A93" s="48" t="s">
        <v>275</v>
      </c>
      <c r="B93" s="48" t="s">
        <v>454</v>
      </c>
      <c r="C93" s="48" t="s">
        <v>735</v>
      </c>
      <c r="D93" s="48" t="s">
        <v>734</v>
      </c>
      <c r="E93" s="48">
        <v>520.32274431038252</v>
      </c>
      <c r="F93" s="48">
        <v>590.78005481239313</v>
      </c>
      <c r="G93" s="48">
        <v>617.05775769051877</v>
      </c>
      <c r="H93" s="48">
        <v>695.22862438987818</v>
      </c>
      <c r="I93" s="48">
        <v>783.70588099827853</v>
      </c>
      <c r="J93" s="48">
        <v>899.2812389129947</v>
      </c>
      <c r="K93" s="48">
        <v>997.43046747555593</v>
      </c>
      <c r="L93" s="48">
        <v>1068.1145562270262</v>
      </c>
      <c r="M93" s="48">
        <v>1154.4385305561284</v>
      </c>
      <c r="N93" s="48">
        <v>1324.0589888476102</v>
      </c>
      <c r="O93" s="48">
        <v>1494.3879844913715</v>
      </c>
      <c r="P93" s="48">
        <v>1652.3259558674656</v>
      </c>
      <c r="Q93" s="48">
        <v>1899.6757838933481</v>
      </c>
      <c r="R93" s="48">
        <v>2502.8147451223813</v>
      </c>
      <c r="S93" s="48">
        <v>2828.748558995037</v>
      </c>
      <c r="T93" s="48">
        <v>3153.2357756280871</v>
      </c>
      <c r="U93" s="48">
        <v>3390.5449759631178</v>
      </c>
      <c r="V93" s="48">
        <v>3886.3744514675891</v>
      </c>
      <c r="W93" s="48">
        <v>4694.6337817197991</v>
      </c>
      <c r="X93" s="48">
        <v>5705.9493705481145</v>
      </c>
      <c r="Y93" s="48">
        <v>5893.6618926912806</v>
      </c>
      <c r="Z93" s="48">
        <v>5380.2676196321081</v>
      </c>
      <c r="AA93" s="48">
        <v>5579.2346152375876</v>
      </c>
      <c r="AB93" s="48">
        <v>5019.8787705687728</v>
      </c>
      <c r="AC93" s="48">
        <v>4852.5656673771891</v>
      </c>
      <c r="AD93" s="48">
        <v>4813.7112047469418</v>
      </c>
      <c r="AE93" s="48">
        <v>5656.5053316452768</v>
      </c>
      <c r="AF93" s="48">
        <v>6564.8844271219314</v>
      </c>
      <c r="AG93" s="48">
        <v>7598.028005484678</v>
      </c>
      <c r="AH93" s="48">
        <v>7846.678122422778</v>
      </c>
      <c r="AI93" s="48">
        <v>9600.1852350660265</v>
      </c>
      <c r="AJ93" s="48">
        <v>10188.36978012384</v>
      </c>
      <c r="AK93" s="48">
        <v>11176.458419061359</v>
      </c>
      <c r="AL93" s="48">
        <v>10401.98301460955</v>
      </c>
      <c r="AM93" s="48">
        <v>11091.283847277869</v>
      </c>
      <c r="AN93" s="48">
        <v>12959.324290811457</v>
      </c>
      <c r="AO93" s="48">
        <v>13749.115112067906</v>
      </c>
      <c r="AP93" s="48">
        <v>13427.83250550021</v>
      </c>
      <c r="AQ93" s="48">
        <v>13472.137609262276</v>
      </c>
      <c r="AR93" s="48">
        <v>13245.189443611898</v>
      </c>
      <c r="AS93" s="48">
        <v>12042.953714047151</v>
      </c>
      <c r="AT93" s="48">
        <v>12538.178869027628</v>
      </c>
      <c r="AU93" s="48">
        <v>14110.313365211057</v>
      </c>
      <c r="AV93" s="48">
        <v>18477.578360286218</v>
      </c>
      <c r="AW93" s="48">
        <v>21955.104136494127</v>
      </c>
      <c r="AX93" s="48">
        <v>22551.735766736518</v>
      </c>
      <c r="AY93" s="48">
        <v>24801.157783735696</v>
      </c>
      <c r="AZ93" s="48">
        <v>28827.326392687795</v>
      </c>
      <c r="BA93" s="48">
        <v>31997.282024103875</v>
      </c>
      <c r="BB93" s="48">
        <v>29710.970232488031</v>
      </c>
      <c r="BC93" s="48">
        <v>26690.607415978244</v>
      </c>
      <c r="BD93" s="48">
        <v>25450.534119443786</v>
      </c>
      <c r="BE93" s="48">
        <v>21915.191323136431</v>
      </c>
      <c r="BF93" s="48">
        <v>21749.15248244449</v>
      </c>
      <c r="BG93" s="48">
        <v>21601.776398597449</v>
      </c>
      <c r="BH93" s="48">
        <v>18050.097610074568</v>
      </c>
      <c r="BI93" s="48">
        <v>17885.392808612567</v>
      </c>
      <c r="BJ93" s="48">
        <v>18562.229430957595</v>
      </c>
      <c r="BK93" s="48">
        <v>19765.996453608277</v>
      </c>
      <c r="BL93" s="48">
        <v>19150.786196498531</v>
      </c>
      <c r="BM93" s="48">
        <v>17676.192476933855</v>
      </c>
      <c r="BT93">
        <v>17647.232688274351</v>
      </c>
      <c r="BY93" s="48">
        <f t="shared" si="2"/>
        <v>-19150.786196498531</v>
      </c>
      <c r="BZ93" s="48">
        <f t="shared" si="3"/>
        <v>-2.0852005260418656</v>
      </c>
    </row>
    <row r="94" spans="1:78" x14ac:dyDescent="0.25">
      <c r="A94" s="48" t="s">
        <v>198</v>
      </c>
      <c r="B94" s="48" t="s">
        <v>520</v>
      </c>
      <c r="C94" s="48" t="s">
        <v>735</v>
      </c>
      <c r="D94" s="48" t="s">
        <v>734</v>
      </c>
      <c r="V94" s="48">
        <v>792.45497273506885</v>
      </c>
      <c r="W94" s="48">
        <v>991.2280738945085</v>
      </c>
      <c r="X94" s="48">
        <v>1153.9605004596031</v>
      </c>
      <c r="Y94" s="48">
        <v>1245.6246859223315</v>
      </c>
      <c r="Z94" s="48">
        <v>1276.3703662828482</v>
      </c>
      <c r="AA94" s="48">
        <v>1346.8581153631403</v>
      </c>
      <c r="AB94" s="48">
        <v>1372.6676965447011</v>
      </c>
      <c r="AC94" s="48">
        <v>1477.9156586719141</v>
      </c>
      <c r="AD94" s="48">
        <v>1678.073246277602</v>
      </c>
      <c r="AE94" s="48">
        <v>1872.4686083726037</v>
      </c>
      <c r="AF94" s="48">
        <v>2162.5302452062319</v>
      </c>
      <c r="AG94" s="48">
        <v>2408.7145476601891</v>
      </c>
      <c r="AH94" s="48">
        <v>2757.8884395475407</v>
      </c>
      <c r="AI94" s="48">
        <v>2886.9982036683305</v>
      </c>
      <c r="AJ94" s="48">
        <v>3117.8898311136913</v>
      </c>
      <c r="AK94" s="48">
        <v>3192.2319083216971</v>
      </c>
      <c r="AL94" s="48">
        <v>3153.8182827247715</v>
      </c>
      <c r="AM94" s="48">
        <v>3272.5533727395923</v>
      </c>
      <c r="AN94" s="48">
        <v>3411.9669596804988</v>
      </c>
      <c r="AO94" s="48">
        <v>3632.6786773110148</v>
      </c>
      <c r="AP94" s="48">
        <v>3861.3978220543345</v>
      </c>
      <c r="AQ94" s="48">
        <v>4370.6183173656191</v>
      </c>
      <c r="AR94" s="48">
        <v>4705.7900630716922</v>
      </c>
      <c r="AS94" s="48">
        <v>5056.9772588695732</v>
      </c>
      <c r="AT94" s="48">
        <v>5041.0122351870859</v>
      </c>
      <c r="AU94" s="48">
        <v>5213.7956494454229</v>
      </c>
      <c r="AV94" s="48">
        <v>5682.7053778007112</v>
      </c>
      <c r="AW94" s="48">
        <v>5741.6536579513595</v>
      </c>
      <c r="AX94" s="48">
        <v>6645.9855486972374</v>
      </c>
      <c r="AY94" s="48">
        <v>6658.2235859904577</v>
      </c>
      <c r="AZ94" s="48">
        <v>7212.9868190923689</v>
      </c>
      <c r="BA94" s="48">
        <v>7832.3490810191552</v>
      </c>
      <c r="BB94" s="48">
        <v>7290.8349377102613</v>
      </c>
      <c r="BC94" s="48">
        <v>7258.1665608485528</v>
      </c>
      <c r="BD94" s="48">
        <v>7291.7416695627317</v>
      </c>
      <c r="BE94" s="48">
        <v>7444.089074742762</v>
      </c>
      <c r="BF94" s="48">
        <v>7789.6323550559391</v>
      </c>
      <c r="BG94" s="48">
        <v>8370.0404720606748</v>
      </c>
      <c r="BH94" s="48">
        <v>9096.5386524632158</v>
      </c>
      <c r="BI94" s="48">
        <v>9628.1728433130083</v>
      </c>
      <c r="BJ94" s="48">
        <v>10152.832811887234</v>
      </c>
      <c r="BK94" s="48">
        <v>10486.377592408151</v>
      </c>
      <c r="BL94" s="48">
        <v>10815.911356080282</v>
      </c>
      <c r="BM94" s="48">
        <v>9680.1758254490669</v>
      </c>
      <c r="BT94">
        <v>9261.5518761769617</v>
      </c>
      <c r="BY94" s="48">
        <f t="shared" si="2"/>
        <v>-10815.911356080282</v>
      </c>
      <c r="BZ94" s="48">
        <f t="shared" si="3"/>
        <v>-2.167829268861682</v>
      </c>
    </row>
    <row r="95" spans="1:78" x14ac:dyDescent="0.25">
      <c r="A95" s="48" t="s">
        <v>590</v>
      </c>
      <c r="B95" s="48" t="s">
        <v>591</v>
      </c>
      <c r="C95" s="48" t="s">
        <v>735</v>
      </c>
      <c r="D95" s="48" t="s">
        <v>734</v>
      </c>
      <c r="O95" s="48">
        <v>1498.2764367816094</v>
      </c>
      <c r="P95" s="48">
        <v>1876.5032387468739</v>
      </c>
      <c r="Q95" s="48">
        <v>2196.7117113453401</v>
      </c>
      <c r="R95" s="48">
        <v>2860.2805764011528</v>
      </c>
      <c r="S95" s="48">
        <v>3432.706032912763</v>
      </c>
      <c r="T95" s="48">
        <v>4257.9497117540031</v>
      </c>
      <c r="U95" s="48">
        <v>4844.6763292742389</v>
      </c>
      <c r="V95" s="48">
        <v>5713.954919049921</v>
      </c>
      <c r="W95" s="48">
        <v>7235.5497409832114</v>
      </c>
      <c r="X95" s="48">
        <v>8480.6948268144788</v>
      </c>
      <c r="Y95" s="48">
        <v>9483.1730760734281</v>
      </c>
      <c r="Z95" s="48">
        <v>8544.0583286126312</v>
      </c>
      <c r="AA95" s="48">
        <v>7813.6906673353242</v>
      </c>
      <c r="AB95" s="48">
        <v>7988.1709586119987</v>
      </c>
      <c r="AC95" s="48">
        <v>7198.7022474938385</v>
      </c>
      <c r="AD95" s="48">
        <v>7760.8284044829525</v>
      </c>
      <c r="AE95" s="48">
        <v>11271.321429025213</v>
      </c>
      <c r="AF95" s="48">
        <v>14554.387538482588</v>
      </c>
      <c r="AG95" s="48">
        <v>16398.011093936289</v>
      </c>
      <c r="AH95" s="48">
        <v>16813.683949148217</v>
      </c>
      <c r="AI95" s="48">
        <v>18326.805123460937</v>
      </c>
      <c r="AJ95" s="48">
        <v>18315.196303158471</v>
      </c>
      <c r="AK95" s="48">
        <v>18768.930143719674</v>
      </c>
      <c r="AL95" s="48">
        <v>16797.45885628416</v>
      </c>
      <c r="AM95" s="48">
        <v>18123.963034820499</v>
      </c>
      <c r="AN95" s="48">
        <v>21665.701898367162</v>
      </c>
      <c r="AO95" s="48">
        <v>21422.35754340472</v>
      </c>
      <c r="AP95" s="48">
        <v>19145.496036252338</v>
      </c>
      <c r="AQ95" s="48">
        <v>20496.661371850987</v>
      </c>
      <c r="AR95" s="48">
        <v>20170.438416002744</v>
      </c>
      <c r="AS95" s="48">
        <v>19004.107291030436</v>
      </c>
      <c r="AT95" s="48">
        <v>19275.473337606632</v>
      </c>
      <c r="AU95" s="48">
        <v>20652.878328787829</v>
      </c>
      <c r="AV95" s="48">
        <v>27459.762783948441</v>
      </c>
      <c r="AW95" s="48">
        <v>32023.452207623697</v>
      </c>
      <c r="AX95" s="48">
        <v>32489.781908527802</v>
      </c>
      <c r="AY95" s="48">
        <v>35458.123121048244</v>
      </c>
      <c r="AZ95" s="48">
        <v>39780.951444575345</v>
      </c>
      <c r="BA95" s="48">
        <v>44367.055649787311</v>
      </c>
      <c r="BB95" s="48">
        <v>44918.564877075565</v>
      </c>
      <c r="BC95" s="48">
        <v>43988.332493194612</v>
      </c>
      <c r="BD95" s="48">
        <v>47186.981468004771</v>
      </c>
      <c r="BE95" s="48">
        <v>45936.765951698857</v>
      </c>
      <c r="BF95" s="48">
        <v>47535.589945368476</v>
      </c>
      <c r="BG95" s="48">
        <v>50484.927573902278</v>
      </c>
      <c r="BH95" s="48">
        <v>44536.401308099936</v>
      </c>
      <c r="BI95" s="48">
        <v>48181.874188063957</v>
      </c>
      <c r="BJ95" s="48">
        <v>50321.368754344228</v>
      </c>
      <c r="BK95" s="48">
        <v>54470.956386425481</v>
      </c>
      <c r="BT95"/>
      <c r="BY95" s="48">
        <f t="shared" si="2"/>
        <v>0</v>
      </c>
      <c r="BZ95" s="48" t="str">
        <f t="shared" si="3"/>
        <v/>
      </c>
    </row>
    <row r="96" spans="1:78" x14ac:dyDescent="0.25">
      <c r="A96" s="48" t="s">
        <v>212</v>
      </c>
      <c r="B96" s="48" t="s">
        <v>453</v>
      </c>
      <c r="C96" s="48" t="s">
        <v>735</v>
      </c>
      <c r="D96" s="48" t="s">
        <v>734</v>
      </c>
      <c r="E96" s="48">
        <v>252.75617116506169</v>
      </c>
      <c r="F96" s="48">
        <v>253.22729003499839</v>
      </c>
      <c r="G96" s="48">
        <v>261.17913380611719</v>
      </c>
      <c r="H96" s="48">
        <v>280.09663644485767</v>
      </c>
      <c r="I96" s="48">
        <v>279.93046450015567</v>
      </c>
      <c r="J96" s="48">
        <v>278.82813848172054</v>
      </c>
      <c r="K96" s="48">
        <v>283.19272459217353</v>
      </c>
      <c r="L96" s="48">
        <v>287.96804713681303</v>
      </c>
      <c r="M96" s="48">
        <v>310.66174520335755</v>
      </c>
      <c r="N96" s="48">
        <v>322.43752936974869</v>
      </c>
      <c r="O96" s="48">
        <v>349.02497563332724</v>
      </c>
      <c r="P96" s="48">
        <v>355.09037110772346</v>
      </c>
      <c r="Q96" s="48">
        <v>367.1188811408727</v>
      </c>
      <c r="R96" s="48">
        <v>438.54485116069634</v>
      </c>
      <c r="S96" s="48">
        <v>527.41769681197138</v>
      </c>
      <c r="T96" s="48">
        <v>594.65180355205734</v>
      </c>
      <c r="U96" s="48">
        <v>696.22201527500158</v>
      </c>
      <c r="V96" s="48">
        <v>854.63664338098329</v>
      </c>
      <c r="W96" s="48">
        <v>925.12574446591009</v>
      </c>
      <c r="X96" s="48">
        <v>1027.0836960251359</v>
      </c>
      <c r="Y96" s="48">
        <v>1143.4404019769108</v>
      </c>
      <c r="Z96" s="48">
        <v>1217.2640204910463</v>
      </c>
      <c r="AA96" s="48">
        <v>1200.2492338204552</v>
      </c>
      <c r="AB96" s="48">
        <v>1212.7165586723636</v>
      </c>
      <c r="AC96" s="48">
        <v>1234.7026407120961</v>
      </c>
      <c r="AD96" s="48">
        <v>1233.0809439630173</v>
      </c>
      <c r="AE96" s="48">
        <v>892.29290649245502</v>
      </c>
      <c r="AF96" s="48">
        <v>850.21851206716497</v>
      </c>
      <c r="AG96" s="48">
        <v>915.39806533596243</v>
      </c>
      <c r="AH96" s="48">
        <v>955.1134608633613</v>
      </c>
      <c r="AI96" s="48">
        <v>845.30696210518147</v>
      </c>
      <c r="AJ96" s="48">
        <v>1011.7549662810478</v>
      </c>
      <c r="AK96" s="48">
        <v>1093.9629083570144</v>
      </c>
      <c r="AL96" s="48">
        <v>1164.3740250810042</v>
      </c>
      <c r="AM96" s="48">
        <v>1293.4701979461902</v>
      </c>
      <c r="AN96" s="48">
        <v>1424.6825425625764</v>
      </c>
      <c r="AO96" s="48">
        <v>1487.6076583997421</v>
      </c>
      <c r="AP96" s="48">
        <v>1649.0016020609862</v>
      </c>
      <c r="AQ96" s="48">
        <v>1755.8495822319112</v>
      </c>
      <c r="AR96" s="48">
        <v>1619.510735525314</v>
      </c>
      <c r="AS96" s="48">
        <v>1664.2989582704549</v>
      </c>
      <c r="AT96" s="48">
        <v>1550.3603655544662</v>
      </c>
      <c r="AU96" s="48">
        <v>1682.9945006893565</v>
      </c>
      <c r="AV96" s="48">
        <v>1737.879286929734</v>
      </c>
      <c r="AW96" s="48">
        <v>1859.0983633510027</v>
      </c>
      <c r="AX96" s="48">
        <v>2068.5001285933326</v>
      </c>
      <c r="AY96" s="48">
        <v>2251.0879627549925</v>
      </c>
      <c r="AZ96" s="48">
        <v>2490.7491266520778</v>
      </c>
      <c r="BA96" s="48">
        <v>2802.4619619012465</v>
      </c>
      <c r="BB96" s="48">
        <v>2651.817122838137</v>
      </c>
      <c r="BC96" s="48">
        <v>2852.5473265011647</v>
      </c>
      <c r="BD96" s="48">
        <v>3228.0457411296034</v>
      </c>
      <c r="BE96" s="48">
        <v>3355.036918812722</v>
      </c>
      <c r="BF96" s="48">
        <v>3522.7737062147539</v>
      </c>
      <c r="BG96" s="48">
        <v>3779.6423361302482</v>
      </c>
      <c r="BH96" s="48">
        <v>3994.636912884745</v>
      </c>
      <c r="BI96" s="48">
        <v>4173.3016661947386</v>
      </c>
      <c r="BJ96" s="48">
        <v>4454.0481498354757</v>
      </c>
      <c r="BK96" s="48">
        <v>4478.424645509439</v>
      </c>
      <c r="BL96" s="48">
        <v>4638.6349431951057</v>
      </c>
      <c r="BM96" s="48">
        <v>4603.339616709748</v>
      </c>
      <c r="BT96">
        <v>4603.339616709748</v>
      </c>
      <c r="BY96" s="48">
        <f t="shared" si="2"/>
        <v>-4638.6349431951057</v>
      </c>
      <c r="BZ96" s="48">
        <f t="shared" si="3"/>
        <v>-2.0076673305522013</v>
      </c>
    </row>
    <row r="97" spans="1:78" x14ac:dyDescent="0.25">
      <c r="A97" s="48" t="s">
        <v>240</v>
      </c>
      <c r="B97" s="48" t="s">
        <v>452</v>
      </c>
      <c r="C97" s="48" t="s">
        <v>735</v>
      </c>
      <c r="D97" s="48" t="s">
        <v>734</v>
      </c>
      <c r="AU97" s="48">
        <v>21594.039688750614</v>
      </c>
      <c r="AV97" s="48">
        <v>22628.278691123043</v>
      </c>
      <c r="AW97" s="48">
        <v>24472.782015762776</v>
      </c>
      <c r="AX97" s="48">
        <v>26596.21478984382</v>
      </c>
      <c r="AY97" s="48">
        <v>26713.058386753146</v>
      </c>
      <c r="AZ97" s="48">
        <v>27680.549959709911</v>
      </c>
      <c r="BA97" s="48">
        <v>29288.781855794565</v>
      </c>
      <c r="BB97" s="48">
        <v>30320.538585209004</v>
      </c>
      <c r="BC97" s="48">
        <v>31040.084295561312</v>
      </c>
      <c r="BD97" s="48">
        <v>31210.470286179472</v>
      </c>
      <c r="BE97" s="48">
        <v>32908.306769173076</v>
      </c>
      <c r="BF97" s="48">
        <v>33656.453573543622</v>
      </c>
      <c r="BG97" s="48">
        <v>34843.205574912892</v>
      </c>
      <c r="BH97" s="48">
        <v>35829.250359898921</v>
      </c>
      <c r="BI97" s="48">
        <v>36214.006922453787</v>
      </c>
      <c r="BJ97" s="48">
        <v>36601.919881179201</v>
      </c>
      <c r="BK97" s="48">
        <v>36502.382819569284</v>
      </c>
      <c r="BL97" s="48">
        <v>37723.781344331866</v>
      </c>
      <c r="BT97">
        <v>34624.340129041433</v>
      </c>
      <c r="BY97" s="48">
        <f t="shared" si="2"/>
        <v>-37723.781344331866</v>
      </c>
      <c r="BZ97" s="48">
        <f t="shared" si="3"/>
        <v>-2.0895162537030059</v>
      </c>
    </row>
    <row r="98" spans="1:78" x14ac:dyDescent="0.25">
      <c r="A98" s="48" t="s">
        <v>225</v>
      </c>
      <c r="B98" s="48" t="s">
        <v>451</v>
      </c>
      <c r="C98" s="48" t="s">
        <v>735</v>
      </c>
      <c r="D98" s="48" t="s">
        <v>734</v>
      </c>
      <c r="E98" s="48">
        <v>297.6764225476947</v>
      </c>
      <c r="F98" s="48">
        <v>315.38545950255087</v>
      </c>
      <c r="G98" s="48">
        <v>321.54523678627703</v>
      </c>
      <c r="H98" s="48">
        <v>282.30407127238414</v>
      </c>
      <c r="I98" s="48">
        <v>305.3663986587847</v>
      </c>
      <c r="J98" s="48">
        <v>327.11572813028317</v>
      </c>
      <c r="K98" s="48">
        <v>344.16807724236389</v>
      </c>
      <c r="L98" s="48">
        <v>370.15964908203802</v>
      </c>
      <c r="M98" s="48">
        <v>334.84224885738269</v>
      </c>
      <c r="N98" s="48">
        <v>358.32196658823733</v>
      </c>
      <c r="O98" s="48">
        <v>379.89587618628798</v>
      </c>
      <c r="P98" s="48">
        <v>395.20291893891414</v>
      </c>
      <c r="Q98" s="48">
        <v>395.29239929822239</v>
      </c>
      <c r="R98" s="48">
        <v>420.66561591598276</v>
      </c>
      <c r="S98" s="48">
        <v>588.13701701241916</v>
      </c>
      <c r="T98" s="48">
        <v>663.39566515205763</v>
      </c>
      <c r="U98" s="48">
        <v>602.62484733477345</v>
      </c>
      <c r="V98" s="48">
        <v>590.06537045003824</v>
      </c>
      <c r="W98" s="48">
        <v>658.43600024930925</v>
      </c>
      <c r="X98" s="48">
        <v>683.33039186764177</v>
      </c>
      <c r="Y98" s="48">
        <v>773.1816707748352</v>
      </c>
      <c r="Z98" s="48">
        <v>729.60509219613982</v>
      </c>
      <c r="AA98" s="48">
        <v>616.9607897098108</v>
      </c>
      <c r="AB98" s="48">
        <v>628.19365652784359</v>
      </c>
      <c r="AC98" s="48">
        <v>564.5278744701908</v>
      </c>
      <c r="AD98" s="48">
        <v>588.61035343878405</v>
      </c>
      <c r="AE98" s="48">
        <v>660.15190004654835</v>
      </c>
      <c r="AF98" s="48">
        <v>468.13833097952931</v>
      </c>
      <c r="AG98" s="48">
        <v>551.26217459477971</v>
      </c>
      <c r="AH98" s="48">
        <v>509.37374974131899</v>
      </c>
      <c r="AI98" s="48">
        <v>533.53835875284096</v>
      </c>
      <c r="AJ98" s="48">
        <v>468.15831088423766</v>
      </c>
      <c r="AK98" s="48">
        <v>499.03170934230286</v>
      </c>
      <c r="AL98" s="48">
        <v>602.14387294747178</v>
      </c>
      <c r="AM98" s="48">
        <v>712.71285420006461</v>
      </c>
      <c r="AN98" s="48">
        <v>816.53542491309975</v>
      </c>
      <c r="AO98" s="48">
        <v>927.18858338054417</v>
      </c>
      <c r="AP98" s="48">
        <v>988.34131675126434</v>
      </c>
      <c r="AQ98" s="48">
        <v>951.91247710806977</v>
      </c>
      <c r="AR98" s="48">
        <v>926.74033616961867</v>
      </c>
      <c r="AS98" s="48">
        <v>954.40031809533434</v>
      </c>
      <c r="AT98" s="48">
        <v>955.66538061190681</v>
      </c>
      <c r="AU98" s="48">
        <v>974.94919328204162</v>
      </c>
      <c r="AV98" s="48">
        <v>997.21137285855116</v>
      </c>
      <c r="AW98" s="48">
        <v>1056.4238856109368</v>
      </c>
      <c r="AX98" s="48">
        <v>1105.5068247711804</v>
      </c>
      <c r="AY98" s="48">
        <v>3188.6731601747556</v>
      </c>
      <c r="AZ98" s="48">
        <v>3658.4769711551871</v>
      </c>
      <c r="BA98" s="48">
        <v>4050.7882129599989</v>
      </c>
      <c r="BB98" s="48">
        <v>4233.7644200294399</v>
      </c>
      <c r="BC98" s="48">
        <v>4580.6991357138804</v>
      </c>
      <c r="BD98" s="48">
        <v>4908.5670144673368</v>
      </c>
      <c r="BE98" s="48">
        <v>5378.8119696906542</v>
      </c>
      <c r="BF98" s="48">
        <v>5489.1427584672892</v>
      </c>
      <c r="BG98" s="48">
        <v>5407.1537114023522</v>
      </c>
      <c r="BH98" s="48">
        <v>5576.8260703974702</v>
      </c>
      <c r="BI98" s="48">
        <v>5811.3979236257683</v>
      </c>
      <c r="BJ98" s="48">
        <v>6124.9536700517656</v>
      </c>
      <c r="BK98" s="48">
        <v>6145.8187429139389</v>
      </c>
      <c r="BL98" s="48">
        <v>6609.5104308480095</v>
      </c>
      <c r="BM98" s="48">
        <v>6955.9392171778854</v>
      </c>
      <c r="BT98">
        <v>6955.9392171778854</v>
      </c>
      <c r="BY98" s="48">
        <f t="shared" si="2"/>
        <v>-6609.5104308480095</v>
      </c>
      <c r="BZ98" s="48">
        <f t="shared" si="3"/>
        <v>-1.9501966915590119</v>
      </c>
    </row>
    <row r="99" spans="1:78" x14ac:dyDescent="0.25">
      <c r="A99" s="48" t="s">
        <v>617</v>
      </c>
      <c r="B99" s="48" t="s">
        <v>618</v>
      </c>
      <c r="C99" s="48" t="s">
        <v>735</v>
      </c>
      <c r="D99" s="48" t="s">
        <v>734</v>
      </c>
      <c r="E99" s="48">
        <v>1402.9637230390324</v>
      </c>
      <c r="F99" s="48">
        <v>1466.3034468393407</v>
      </c>
      <c r="G99" s="48">
        <v>1562.5939712977015</v>
      </c>
      <c r="H99" s="48">
        <v>1662.1709420775751</v>
      </c>
      <c r="I99" s="48">
        <v>1792.0562092941582</v>
      </c>
      <c r="J99" s="48">
        <v>1923.372086384129</v>
      </c>
      <c r="K99" s="48">
        <v>2087.1674277767065</v>
      </c>
      <c r="L99" s="48">
        <v>2216.8648510061116</v>
      </c>
      <c r="M99" s="48">
        <v>2380.4072968934197</v>
      </c>
      <c r="N99" s="48">
        <v>2592.929379585787</v>
      </c>
      <c r="O99" s="48">
        <v>2805.2333096242387</v>
      </c>
      <c r="P99" s="48">
        <v>3078.0971434905882</v>
      </c>
      <c r="Q99" s="48">
        <v>3534.6965346832362</v>
      </c>
      <c r="R99" s="48">
        <v>4235.603480797492</v>
      </c>
      <c r="S99" s="48">
        <v>4730.6688787080411</v>
      </c>
      <c r="T99" s="48">
        <v>5230.8718903068348</v>
      </c>
      <c r="U99" s="48">
        <v>5652.6226015576949</v>
      </c>
      <c r="V99" s="48">
        <v>6349.3540545294854</v>
      </c>
      <c r="W99" s="48">
        <v>7546.2818722442908</v>
      </c>
      <c r="X99" s="48">
        <v>8651.1730468308888</v>
      </c>
      <c r="Y99" s="48">
        <v>9583.204169438266</v>
      </c>
      <c r="Z99" s="48">
        <v>9649.2061342333836</v>
      </c>
      <c r="AA99" s="48">
        <v>9485.9568230995028</v>
      </c>
      <c r="AB99" s="48">
        <v>9724.7398004233346</v>
      </c>
      <c r="AC99" s="48">
        <v>10076.127427418998</v>
      </c>
      <c r="AD99" s="48">
        <v>10509.300612900843</v>
      </c>
      <c r="AE99" s="48">
        <v>12674.961586682275</v>
      </c>
      <c r="AF99" s="48">
        <v>14591.075413215089</v>
      </c>
      <c r="AG99" s="48">
        <v>16318.502751740209</v>
      </c>
      <c r="AH99" s="48">
        <v>16951.007668142964</v>
      </c>
      <c r="AI99" s="48">
        <v>18905.017684910286</v>
      </c>
      <c r="AJ99" s="48">
        <v>19836.012421400337</v>
      </c>
      <c r="AK99" s="48">
        <v>21208.593798030255</v>
      </c>
      <c r="AL99" s="48">
        <v>21203.524454044829</v>
      </c>
      <c r="AM99" s="48">
        <v>22567.753249583278</v>
      </c>
      <c r="AN99" s="48">
        <v>24852.286196457171</v>
      </c>
      <c r="AO99" s="48">
        <v>24902.239450737303</v>
      </c>
      <c r="AP99" s="48">
        <v>24328.494883667026</v>
      </c>
      <c r="AQ99" s="48">
        <v>24269.719536058543</v>
      </c>
      <c r="AR99" s="48">
        <v>25332.103005717388</v>
      </c>
      <c r="AS99" s="48">
        <v>25685.894575799684</v>
      </c>
      <c r="AT99" s="48">
        <v>25277.363712540136</v>
      </c>
      <c r="AU99" s="48">
        <v>26167.972966055182</v>
      </c>
      <c r="AV99" s="48">
        <v>29147.401360218613</v>
      </c>
      <c r="AW99" s="48">
        <v>32222.741781506065</v>
      </c>
      <c r="AX99" s="48">
        <v>33845.25161768515</v>
      </c>
      <c r="AY99" s="48">
        <v>35478.27687128316</v>
      </c>
      <c r="AZ99" s="48">
        <v>38494.400136947617</v>
      </c>
      <c r="BA99" s="48">
        <v>40574.138861233361</v>
      </c>
      <c r="BB99" s="48">
        <v>37776.776580515689</v>
      </c>
      <c r="BC99" s="48">
        <v>39341.132364213801</v>
      </c>
      <c r="BD99" s="48">
        <v>42258.047099635631</v>
      </c>
      <c r="BE99" s="48">
        <v>42057.994653943395</v>
      </c>
      <c r="BF99" s="48">
        <v>42321.548714464552</v>
      </c>
      <c r="BG99" s="48">
        <v>42995.265617894074</v>
      </c>
      <c r="BH99" s="48">
        <v>40398.44865513836</v>
      </c>
      <c r="BI99" s="48">
        <v>41013.341279697008</v>
      </c>
      <c r="BJ99" s="48">
        <v>42658.207231004228</v>
      </c>
      <c r="BK99" s="48">
        <v>45114.360393818708</v>
      </c>
      <c r="BL99" s="48">
        <v>45297.717865361068</v>
      </c>
      <c r="BM99" s="48">
        <v>43833.931558107906</v>
      </c>
      <c r="BT99">
        <v>43934.548697209415</v>
      </c>
      <c r="BY99" s="48">
        <f t="shared" si="2"/>
        <v>-45297.717865361068</v>
      </c>
      <c r="BZ99" s="48">
        <f t="shared" si="3"/>
        <v>-2.0310272714429463</v>
      </c>
    </row>
    <row r="100" spans="1:78" x14ac:dyDescent="0.25">
      <c r="A100" s="48" t="s">
        <v>589</v>
      </c>
      <c r="B100" s="48" t="s">
        <v>450</v>
      </c>
      <c r="C100" s="48" t="s">
        <v>735</v>
      </c>
      <c r="D100" s="48" t="s">
        <v>734</v>
      </c>
      <c r="E100" s="48">
        <v>429.44287439205266</v>
      </c>
      <c r="F100" s="48">
        <v>436.75441152039252</v>
      </c>
      <c r="G100" s="48">
        <v>487.8211340508127</v>
      </c>
      <c r="H100" s="48">
        <v>565.7278103580461</v>
      </c>
      <c r="I100" s="48">
        <v>629.59152578449414</v>
      </c>
      <c r="J100" s="48">
        <v>676.80550711009573</v>
      </c>
      <c r="K100" s="48">
        <v>685.92661413508426</v>
      </c>
      <c r="L100" s="48">
        <v>723.23922561666143</v>
      </c>
      <c r="M100" s="48">
        <v>714.48296958060951</v>
      </c>
      <c r="N100" s="48">
        <v>825.5234491420116</v>
      </c>
      <c r="O100" s="48">
        <v>960.03196151070404</v>
      </c>
      <c r="P100" s="48">
        <v>1106.4697169591536</v>
      </c>
      <c r="Q100" s="48">
        <v>1384.7384373227123</v>
      </c>
      <c r="R100" s="48">
        <v>1893.1812418946447</v>
      </c>
      <c r="S100" s="48">
        <v>2144.6077129514379</v>
      </c>
      <c r="T100" s="48">
        <v>2252.1118813685871</v>
      </c>
      <c r="U100" s="48">
        <v>2850.0146101832001</v>
      </c>
      <c r="V100" s="48">
        <v>3429.4202760725439</v>
      </c>
      <c r="W100" s="48">
        <v>3923.9437313275516</v>
      </c>
      <c r="X100" s="48">
        <v>4569.4537072422418</v>
      </c>
      <c r="Y100" s="48">
        <v>5700.412634358222</v>
      </c>
      <c r="Z100" s="48">
        <v>5991.3202614197162</v>
      </c>
      <c r="AA100" s="48">
        <v>6133.7840786051547</v>
      </c>
      <c r="AB100" s="48">
        <v>5595.2351386384571</v>
      </c>
      <c r="AC100" s="48">
        <v>6208.2261593719941</v>
      </c>
      <c r="AD100" s="48">
        <v>6542.9315367431254</v>
      </c>
      <c r="AE100" s="48">
        <v>7435.0306975942249</v>
      </c>
      <c r="AF100" s="48">
        <v>9071.3326021171797</v>
      </c>
      <c r="AG100" s="48">
        <v>10609.745639454548</v>
      </c>
      <c r="AH100" s="48">
        <v>12097.775158681765</v>
      </c>
      <c r="AI100" s="48">
        <v>13485.544892956465</v>
      </c>
      <c r="AJ100" s="48">
        <v>15465.858855334902</v>
      </c>
      <c r="AK100" s="48">
        <v>17976.429382765476</v>
      </c>
      <c r="AL100" s="48">
        <v>20395.517366677559</v>
      </c>
      <c r="AM100" s="48">
        <v>22502.579740969202</v>
      </c>
      <c r="AN100" s="48">
        <v>23497.492313819341</v>
      </c>
      <c r="AO100" s="48">
        <v>24818.154552351698</v>
      </c>
      <c r="AP100" s="48">
        <v>27330.033350280693</v>
      </c>
      <c r="AQ100" s="48">
        <v>25808.97095245299</v>
      </c>
      <c r="AR100" s="48">
        <v>25091.666599796648</v>
      </c>
      <c r="AS100" s="48">
        <v>25756.663778327784</v>
      </c>
      <c r="AT100" s="48">
        <v>25230.216332951622</v>
      </c>
      <c r="AU100" s="48">
        <v>24665.889998277908</v>
      </c>
      <c r="AV100" s="48">
        <v>23977.019451669821</v>
      </c>
      <c r="AW100" s="48">
        <v>24928.100372255118</v>
      </c>
      <c r="AX100" s="48">
        <v>26649.75080170697</v>
      </c>
      <c r="AY100" s="48">
        <v>28224.215060938866</v>
      </c>
      <c r="AZ100" s="48">
        <v>30594.017841023058</v>
      </c>
      <c r="BA100" s="48">
        <v>31515.662771301828</v>
      </c>
      <c r="BB100" s="48">
        <v>30697.340383517017</v>
      </c>
      <c r="BC100" s="48">
        <v>32549.998231120971</v>
      </c>
      <c r="BD100" s="48">
        <v>35142.487934454257</v>
      </c>
      <c r="BE100" s="48">
        <v>36730.876700112778</v>
      </c>
      <c r="BF100" s="48">
        <v>38403.777714547701</v>
      </c>
      <c r="BG100" s="48">
        <v>40315.285564055164</v>
      </c>
      <c r="BH100" s="48">
        <v>42431.88828172769</v>
      </c>
      <c r="BI100" s="48">
        <v>43731.106824529867</v>
      </c>
      <c r="BJ100" s="48">
        <v>46165.856511595332</v>
      </c>
      <c r="BK100" s="48">
        <v>48542.681869916094</v>
      </c>
      <c r="BL100" s="48">
        <v>48354.473367413033</v>
      </c>
      <c r="BM100" s="48">
        <v>46323.863442438356</v>
      </c>
      <c r="BT100">
        <v>46323.863442438356</v>
      </c>
      <c r="BY100" s="48">
        <f t="shared" si="2"/>
        <v>-48354.473367413033</v>
      </c>
      <c r="BZ100" s="48">
        <f t="shared" si="3"/>
        <v>-2.0438350727697374</v>
      </c>
    </row>
    <row r="101" spans="1:78" x14ac:dyDescent="0.25">
      <c r="A101" s="48" t="s">
        <v>213</v>
      </c>
      <c r="B101" s="48" t="s">
        <v>449</v>
      </c>
      <c r="C101" s="48" t="s">
        <v>735</v>
      </c>
      <c r="D101" s="48" t="s">
        <v>734</v>
      </c>
      <c r="E101" s="48">
        <v>164.64439949063981</v>
      </c>
      <c r="F101" s="48">
        <v>169.90975511911572</v>
      </c>
      <c r="G101" s="48">
        <v>179.87630633572829</v>
      </c>
      <c r="H101" s="48">
        <v>185.04884712132204</v>
      </c>
      <c r="I101" s="48">
        <v>200.43472845260882</v>
      </c>
      <c r="J101" s="48">
        <v>216.81539468159701</v>
      </c>
      <c r="K101" s="48">
        <v>227.74095630910156</v>
      </c>
      <c r="L101" s="48">
        <v>240.54684288804216</v>
      </c>
      <c r="M101" s="48">
        <v>252.58491449485166</v>
      </c>
      <c r="N101" s="48">
        <v>253.26872074661188</v>
      </c>
      <c r="O101" s="48">
        <v>266.13640613519874</v>
      </c>
      <c r="P101" s="48">
        <v>261.24637033727942</v>
      </c>
      <c r="Q101" s="48">
        <v>278.61607604449807</v>
      </c>
      <c r="R101" s="48">
        <v>307.34480012987632</v>
      </c>
      <c r="S101" s="48">
        <v>338.15532917435513</v>
      </c>
      <c r="T101" s="48">
        <v>356.45739699840038</v>
      </c>
      <c r="U101" s="48">
        <v>414.62314046282154</v>
      </c>
      <c r="V101" s="48">
        <v>497.93829084428802</v>
      </c>
      <c r="W101" s="48">
        <v>895.64798644586256</v>
      </c>
      <c r="X101" s="48">
        <v>993.72549740274724</v>
      </c>
      <c r="Y101" s="48">
        <v>1078.8103458271012</v>
      </c>
      <c r="Z101" s="48">
        <v>1066.1687423522155</v>
      </c>
      <c r="AA101" s="48">
        <v>1090.9982365070775</v>
      </c>
      <c r="AB101" s="48">
        <v>1110.4756627298725</v>
      </c>
      <c r="AC101" s="48">
        <v>1183.025929726766</v>
      </c>
      <c r="AD101" s="48">
        <v>1232.869615351585</v>
      </c>
      <c r="AE101" s="48">
        <v>1287.4107387770023</v>
      </c>
      <c r="AF101" s="48">
        <v>1362.8851018301964</v>
      </c>
      <c r="AG101" s="48">
        <v>1262.0671507382938</v>
      </c>
      <c r="AH101" s="48">
        <v>1128.2840914105909</v>
      </c>
      <c r="AI101" s="48">
        <v>993.48325319337016</v>
      </c>
      <c r="AJ101" s="48">
        <v>911.75498158267408</v>
      </c>
      <c r="AK101" s="48">
        <v>942.61294471970018</v>
      </c>
      <c r="AL101" s="48">
        <v>913.30163134446639</v>
      </c>
      <c r="AM101" s="48">
        <v>836.60238183751221</v>
      </c>
      <c r="AN101" s="48">
        <v>936.66765432426359</v>
      </c>
      <c r="AO101" s="48">
        <v>887.69261230848952</v>
      </c>
      <c r="AP101" s="48">
        <v>948.95477022859768</v>
      </c>
      <c r="AQ101" s="48">
        <v>1023.4607338073449</v>
      </c>
      <c r="AR101" s="48">
        <v>1002.7169218770771</v>
      </c>
      <c r="AS101" s="48">
        <v>1093.1081001381499</v>
      </c>
      <c r="AT101" s="48">
        <v>1133.186371716444</v>
      </c>
      <c r="AU101" s="48">
        <v>1134.0644448371525</v>
      </c>
      <c r="AV101" s="48">
        <v>1158.1780834090857</v>
      </c>
      <c r="AW101" s="48">
        <v>1217.8180211998217</v>
      </c>
      <c r="AX101" s="48">
        <v>1308.0919697564366</v>
      </c>
      <c r="AY101" s="48">
        <v>1430.0576135021174</v>
      </c>
      <c r="AZ101" s="48">
        <v>1583.0474508053621</v>
      </c>
      <c r="BA101" s="48">
        <v>1739.353377340758</v>
      </c>
      <c r="BB101" s="48">
        <v>1789.7055532330783</v>
      </c>
      <c r="BC101" s="48">
        <v>1904.3471518413196</v>
      </c>
      <c r="BD101" s="48">
        <v>2088.3155465310952</v>
      </c>
      <c r="BE101" s="48">
        <v>2144.3423630102725</v>
      </c>
      <c r="BF101" s="48">
        <v>2102.5924493515658</v>
      </c>
      <c r="BG101" s="48">
        <v>2206.0543974547104</v>
      </c>
      <c r="BH101" s="48">
        <v>2302.2044109331596</v>
      </c>
      <c r="BI101" s="48">
        <v>2342.5849038800397</v>
      </c>
      <c r="BJ101" s="48">
        <v>2453.7271152797798</v>
      </c>
      <c r="BK101" s="48">
        <v>2510.3229430419133</v>
      </c>
      <c r="BL101" s="48">
        <v>2574.3567510514258</v>
      </c>
      <c r="BM101" s="48">
        <v>2405.7328477514147</v>
      </c>
      <c r="BT101">
        <v>2389.0124307710034</v>
      </c>
      <c r="BY101" s="48">
        <f t="shared" si="2"/>
        <v>-2574.3567510514258</v>
      </c>
      <c r="BZ101" s="48">
        <f t="shared" si="3"/>
        <v>-2.0775819823677546</v>
      </c>
    </row>
    <row r="102" spans="1:78" x14ac:dyDescent="0.25">
      <c r="A102" s="48" t="s">
        <v>696</v>
      </c>
      <c r="B102" s="48" t="s">
        <v>695</v>
      </c>
      <c r="C102" s="48" t="s">
        <v>735</v>
      </c>
      <c r="D102" s="48" t="s">
        <v>734</v>
      </c>
      <c r="E102" s="48">
        <v>107.34985415422743</v>
      </c>
      <c r="F102" s="48">
        <v>107.57731107416754</v>
      </c>
      <c r="G102" s="48">
        <v>114.32221671923179</v>
      </c>
      <c r="H102" s="48">
        <v>134.63160013168533</v>
      </c>
      <c r="I102" s="48">
        <v>117.35185625242093</v>
      </c>
      <c r="J102" s="48">
        <v>133.67957966717898</v>
      </c>
      <c r="K102" s="48">
        <v>141.9340543063168</v>
      </c>
      <c r="L102" s="48">
        <v>135.51825620225807</v>
      </c>
      <c r="M102" s="48">
        <v>139.74136641895657</v>
      </c>
      <c r="N102" s="48">
        <v>151.28058078823898</v>
      </c>
      <c r="O102" s="48">
        <v>154.45661568365881</v>
      </c>
      <c r="P102" s="48">
        <v>161.97865144624447</v>
      </c>
      <c r="Q102" s="48">
        <v>171.80121296521673</v>
      </c>
      <c r="R102" s="48">
        <v>202.34385217653488</v>
      </c>
      <c r="S102" s="48">
        <v>240.1826329426838</v>
      </c>
      <c r="T102" s="48">
        <v>267.19607718630238</v>
      </c>
      <c r="U102" s="48">
        <v>276.2441275428688</v>
      </c>
      <c r="V102" s="48">
        <v>316.23930095911578</v>
      </c>
      <c r="W102" s="48">
        <v>355.75780385213613</v>
      </c>
      <c r="X102" s="48">
        <v>387.36944307352462</v>
      </c>
      <c r="Y102" s="48">
        <v>401.96308757075201</v>
      </c>
      <c r="Z102" s="48">
        <v>387.28142900038591</v>
      </c>
      <c r="AA102" s="48">
        <v>378.73564907509569</v>
      </c>
      <c r="AB102" s="48">
        <v>350.36743922623714</v>
      </c>
      <c r="AC102" s="48">
        <v>340.96588419741698</v>
      </c>
      <c r="AD102" s="48">
        <v>348.70752091594483</v>
      </c>
      <c r="AE102" s="48">
        <v>392.56854551599724</v>
      </c>
      <c r="AF102" s="48">
        <v>426.51974695366749</v>
      </c>
      <c r="AG102" s="48">
        <v>412.79329474146363</v>
      </c>
      <c r="AH102" s="48">
        <v>387.57605588954544</v>
      </c>
      <c r="AI102" s="48">
        <v>392.82119749243157</v>
      </c>
      <c r="AJ102" s="48">
        <v>385.7454433178944</v>
      </c>
      <c r="AK102" s="48">
        <v>349.36002321040644</v>
      </c>
      <c r="AL102" s="48">
        <v>347.2148898163727</v>
      </c>
      <c r="AM102" s="48">
        <v>288.22497309949426</v>
      </c>
      <c r="AN102" s="48">
        <v>326.40600495768973</v>
      </c>
      <c r="AO102" s="48">
        <v>329.87559727509108</v>
      </c>
      <c r="AP102" s="48">
        <v>334.06706162506583</v>
      </c>
      <c r="AQ102" s="48">
        <v>344.09746233437033</v>
      </c>
      <c r="AR102" s="48">
        <v>336.93663229087889</v>
      </c>
      <c r="AS102" s="48">
        <v>359.38225816832534</v>
      </c>
      <c r="AT102" s="48">
        <v>334.15384507050084</v>
      </c>
      <c r="AU102" s="48">
        <v>348.85078486992961</v>
      </c>
      <c r="AV102" s="48">
        <v>384.11446832419159</v>
      </c>
      <c r="AW102" s="48">
        <v>428.41451051084175</v>
      </c>
      <c r="AX102" s="48">
        <v>475.33976103795663</v>
      </c>
      <c r="AY102" s="48">
        <v>548.33660004778324</v>
      </c>
      <c r="AZ102" s="48">
        <v>636.99779898075008</v>
      </c>
      <c r="BA102" s="48">
        <v>748.46844320240052</v>
      </c>
      <c r="BB102" s="48">
        <v>738.83077725900705</v>
      </c>
      <c r="BC102" s="48">
        <v>797.21012010503762</v>
      </c>
      <c r="BD102" s="48">
        <v>852.37078750654041</v>
      </c>
      <c r="BE102" s="48">
        <v>872.43783199320342</v>
      </c>
      <c r="BF102" s="48">
        <v>945.00369489324498</v>
      </c>
      <c r="BG102" s="48">
        <v>970.91216825369816</v>
      </c>
      <c r="BH102" s="48">
        <v>927.12445754117903</v>
      </c>
      <c r="BI102" s="48">
        <v>909.51322535731197</v>
      </c>
      <c r="BJ102" s="48">
        <v>944.46371750146307</v>
      </c>
      <c r="BK102" s="48">
        <v>979.88998854541865</v>
      </c>
      <c r="BL102" s="48">
        <v>984.81894276260243</v>
      </c>
      <c r="BM102" s="48">
        <v>973.27185460842372</v>
      </c>
      <c r="BT102">
        <v>968.69049980590592</v>
      </c>
      <c r="BY102" s="48">
        <f t="shared" si="2"/>
        <v>-984.81894276260243</v>
      </c>
      <c r="BZ102" s="48">
        <f t="shared" si="3"/>
        <v>-2.0166497379296358</v>
      </c>
    </row>
    <row r="103" spans="1:78" x14ac:dyDescent="0.25">
      <c r="A103" s="48" t="s">
        <v>274</v>
      </c>
      <c r="B103" s="48" t="s">
        <v>448</v>
      </c>
      <c r="C103" s="48" t="s">
        <v>735</v>
      </c>
      <c r="D103" s="48" t="s">
        <v>734</v>
      </c>
      <c r="AN103" s="48">
        <v>4877.5684173193131</v>
      </c>
      <c r="AO103" s="48">
        <v>5232.8517604707868</v>
      </c>
      <c r="AP103" s="48">
        <v>5263.4470021181787</v>
      </c>
      <c r="AQ103" s="48">
        <v>5640.3289527233856</v>
      </c>
      <c r="AR103" s="48">
        <v>5198.0927392816957</v>
      </c>
      <c r="AS103" s="48">
        <v>4841.6063754844236</v>
      </c>
      <c r="AT103" s="48">
        <v>5362.0228966222485</v>
      </c>
      <c r="AU103" s="48">
        <v>6232.6555947107636</v>
      </c>
      <c r="AV103" s="48">
        <v>8059.4201729064443</v>
      </c>
      <c r="AW103" s="48">
        <v>9661.1695736641195</v>
      </c>
      <c r="AX103" s="48">
        <v>10527.892681523334</v>
      </c>
      <c r="AY103" s="48">
        <v>11695.94466408601</v>
      </c>
      <c r="AZ103" s="48">
        <v>13937.448387518973</v>
      </c>
      <c r="BA103" s="48">
        <v>16296.805923849846</v>
      </c>
      <c r="BB103" s="48">
        <v>14540.641603443328</v>
      </c>
      <c r="BC103" s="48">
        <v>13949.326497497721</v>
      </c>
      <c r="BD103" s="48">
        <v>14609.524352416634</v>
      </c>
      <c r="BE103" s="48">
        <v>13258.359845104131</v>
      </c>
      <c r="BF103" s="48">
        <v>13674.417804999915</v>
      </c>
      <c r="BG103" s="48">
        <v>13599.409777060826</v>
      </c>
      <c r="BH103" s="48">
        <v>11781.734793242877</v>
      </c>
      <c r="BI103" s="48">
        <v>12361.48383036706</v>
      </c>
      <c r="BJ103" s="48">
        <v>13451.624947915157</v>
      </c>
      <c r="BK103" s="48">
        <v>15014.085019171625</v>
      </c>
      <c r="BL103" s="48">
        <v>14944.356224893625</v>
      </c>
      <c r="BM103" s="48">
        <v>13828.469504884553</v>
      </c>
      <c r="BT103">
        <v>14132.486560949948</v>
      </c>
      <c r="BY103" s="48">
        <f t="shared" si="2"/>
        <v>-14944.356224893625</v>
      </c>
      <c r="BZ103" s="48">
        <f t="shared" si="3"/>
        <v>-2.0574470501310778</v>
      </c>
    </row>
    <row r="104" spans="1:78" x14ac:dyDescent="0.25">
      <c r="A104" s="48" t="s">
        <v>200</v>
      </c>
      <c r="B104" s="48" t="s">
        <v>447</v>
      </c>
      <c r="C104" s="48" t="s">
        <v>735</v>
      </c>
      <c r="D104" s="48" t="s">
        <v>734</v>
      </c>
      <c r="E104" s="48">
        <v>70.661084558794997</v>
      </c>
      <c r="F104" s="48">
        <v>68.764339327988438</v>
      </c>
      <c r="G104" s="48">
        <v>70.138045880605731</v>
      </c>
      <c r="H104" s="48">
        <v>71.96218417157688</v>
      </c>
      <c r="I104" s="48">
        <v>77.862597247100098</v>
      </c>
      <c r="J104" s="48">
        <v>82.94760837375614</v>
      </c>
      <c r="K104" s="48">
        <v>84.985252198349585</v>
      </c>
      <c r="L104" s="48">
        <v>83.41190395808843</v>
      </c>
      <c r="M104" s="48">
        <v>81.592953673668362</v>
      </c>
      <c r="N104" s="48">
        <v>85.295796429257152</v>
      </c>
      <c r="O104" s="48">
        <v>70.826179254815358</v>
      </c>
      <c r="P104" s="48">
        <v>76.263748968663123</v>
      </c>
      <c r="Q104" s="48">
        <v>76.90186371253256</v>
      </c>
      <c r="R104" s="48">
        <v>94.904571907799436</v>
      </c>
      <c r="S104" s="48">
        <v>112.9962020165845</v>
      </c>
      <c r="T104" s="48">
        <v>133.75024781286743</v>
      </c>
      <c r="U104" s="48">
        <v>169.31075882231366</v>
      </c>
      <c r="V104" s="48">
        <v>178.86063696673514</v>
      </c>
      <c r="W104" s="48">
        <v>180.2732040221909</v>
      </c>
      <c r="X104" s="48">
        <v>195.75423803577669</v>
      </c>
      <c r="Y104" s="48">
        <v>245.21656691490162</v>
      </c>
      <c r="Z104" s="48">
        <v>256.24561889102148</v>
      </c>
      <c r="AA104" s="48">
        <v>249.43221262547962</v>
      </c>
      <c r="AB104" s="48">
        <v>268.291929248001</v>
      </c>
      <c r="AC104" s="48">
        <v>293.18677330860675</v>
      </c>
      <c r="AD104" s="48">
        <v>317.0763459057718</v>
      </c>
      <c r="AE104" s="48">
        <v>357.79682974720993</v>
      </c>
      <c r="AF104" s="48">
        <v>309.30348999855261</v>
      </c>
      <c r="AG104" s="48">
        <v>386.777291423691</v>
      </c>
      <c r="AH104" s="48">
        <v>396.68613918586556</v>
      </c>
      <c r="AI104" s="48">
        <v>439.94418801591098</v>
      </c>
      <c r="AJ104" s="48">
        <v>483.87363541799459</v>
      </c>
      <c r="AK104" s="48">
        <v>308.3713974364498</v>
      </c>
      <c r="AL104" s="48">
        <v>251.75288767752266</v>
      </c>
      <c r="AM104" s="48">
        <v>285.11885384618222</v>
      </c>
      <c r="AN104" s="48">
        <v>363.26554450525134</v>
      </c>
      <c r="AO104" s="48">
        <v>368.63186379910275</v>
      </c>
      <c r="AP104" s="48">
        <v>415.77074213105334</v>
      </c>
      <c r="AQ104" s="48">
        <v>455.54189605804839</v>
      </c>
      <c r="AR104" s="48">
        <v>499.3029686542157</v>
      </c>
      <c r="AS104" s="48">
        <v>811.53435768521956</v>
      </c>
      <c r="AT104" s="48">
        <v>739.34819095326498</v>
      </c>
      <c r="AU104" s="48">
        <v>697.59706295989577</v>
      </c>
      <c r="AV104" s="48">
        <v>561.81769127607129</v>
      </c>
      <c r="AW104" s="48">
        <v>663.79432945476719</v>
      </c>
      <c r="AX104" s="48">
        <v>766.69197552562525</v>
      </c>
      <c r="AY104" s="48">
        <v>792.82601065259507</v>
      </c>
      <c r="AZ104" s="48">
        <v>981.1105145900807</v>
      </c>
      <c r="BA104" s="48">
        <v>1076.7024473827851</v>
      </c>
      <c r="BB104" s="48">
        <v>1150.2110889227292</v>
      </c>
      <c r="BC104" s="48">
        <v>1172.0990145483552</v>
      </c>
      <c r="BD104" s="48">
        <v>1287.954058057074</v>
      </c>
      <c r="BE104" s="48">
        <v>1337.3364746886571</v>
      </c>
      <c r="BF104" s="48">
        <v>1393.9560850137111</v>
      </c>
      <c r="BG104" s="48">
        <v>1402.100288636402</v>
      </c>
      <c r="BH104" s="48">
        <v>1389.1197792648484</v>
      </c>
      <c r="BI104" s="48">
        <v>1265.9869321521951</v>
      </c>
      <c r="BJ104" s="48">
        <v>1294.2396281961589</v>
      </c>
      <c r="BK104" s="48">
        <v>1435.3508522205198</v>
      </c>
      <c r="BL104" s="48">
        <v>1272.4906987154807</v>
      </c>
      <c r="BM104" s="48">
        <v>1176.7558195279885</v>
      </c>
      <c r="BT104">
        <v>1272.3679920420495</v>
      </c>
      <c r="BY104" s="48">
        <f t="shared" si="2"/>
        <v>-1272.4906987154807</v>
      </c>
      <c r="BZ104" s="48">
        <f t="shared" si="3"/>
        <v>-2.0000964396103944</v>
      </c>
    </row>
    <row r="105" spans="1:78" x14ac:dyDescent="0.25">
      <c r="A105" s="48" t="s">
        <v>252</v>
      </c>
      <c r="B105" s="48" t="s">
        <v>446</v>
      </c>
      <c r="C105" s="48" t="s">
        <v>735</v>
      </c>
      <c r="D105" s="48" t="s">
        <v>734</v>
      </c>
      <c r="AJ105" s="48">
        <v>3350.258323492294</v>
      </c>
      <c r="AK105" s="48">
        <v>3735.1058203427647</v>
      </c>
      <c r="AL105" s="48">
        <v>3873.9877227976676</v>
      </c>
      <c r="AM105" s="48">
        <v>4173.3730240544119</v>
      </c>
      <c r="AN105" s="48">
        <v>4494.7076240594788</v>
      </c>
      <c r="AO105" s="48">
        <v>4525.039103122409</v>
      </c>
      <c r="AP105" s="48">
        <v>4596.182622351952</v>
      </c>
      <c r="AQ105" s="48">
        <v>4744.2122642963877</v>
      </c>
      <c r="AR105" s="48">
        <v>4793.4785220376316</v>
      </c>
      <c r="AS105" s="48">
        <v>4624.2816567029531</v>
      </c>
      <c r="AT105" s="48">
        <v>5276.0331890549551</v>
      </c>
      <c r="AU105" s="48">
        <v>6655.3330086531887</v>
      </c>
      <c r="AV105" s="48">
        <v>8421.1033131615277</v>
      </c>
      <c r="AW105" s="48">
        <v>10285.793627009829</v>
      </c>
      <c r="AX105" s="48">
        <v>11200.576949626378</v>
      </c>
      <c r="AY105" s="48">
        <v>11475.822705709257</v>
      </c>
      <c r="AZ105" s="48">
        <v>13918.960191013704</v>
      </c>
      <c r="BA105" s="48">
        <v>15753.473284019525</v>
      </c>
      <c r="BB105" s="48">
        <v>13046.481008184797</v>
      </c>
      <c r="BC105" s="48">
        <v>13191.621264469581</v>
      </c>
      <c r="BD105" s="48">
        <v>14216.165611433444</v>
      </c>
      <c r="BE105" s="48">
        <v>12950.68651530854</v>
      </c>
      <c r="BF105" s="48">
        <v>13687.514059330424</v>
      </c>
      <c r="BG105" s="48">
        <v>14267.012154768316</v>
      </c>
      <c r="BH105" s="48">
        <v>12706.891214892377</v>
      </c>
      <c r="BI105" s="48">
        <v>13090.506728785296</v>
      </c>
      <c r="BJ105" s="48">
        <v>14605.854345328316</v>
      </c>
      <c r="BK105" s="48">
        <v>16411.441110573825</v>
      </c>
      <c r="BL105" s="48">
        <v>16733.322169138748</v>
      </c>
      <c r="BM105" s="48">
        <v>15899.148279715797</v>
      </c>
      <c r="BT105">
        <v>15980.108225883239</v>
      </c>
      <c r="BY105" s="48">
        <f t="shared" si="2"/>
        <v>-16733.322169138748</v>
      </c>
      <c r="BZ105" s="48">
        <f t="shared" si="3"/>
        <v>-2.0471344707187598</v>
      </c>
    </row>
    <row r="106" spans="1:78" x14ac:dyDescent="0.25">
      <c r="A106" s="48" t="s">
        <v>694</v>
      </c>
      <c r="B106" s="48" t="s">
        <v>693</v>
      </c>
      <c r="C106" s="48" t="s">
        <v>735</v>
      </c>
      <c r="D106" s="48" t="s">
        <v>734</v>
      </c>
      <c r="E106" s="48">
        <v>164.60016534281468</v>
      </c>
      <c r="F106" s="48">
        <v>155.22863364872725</v>
      </c>
      <c r="G106" s="48">
        <v>158.88483529186797</v>
      </c>
      <c r="H106" s="48">
        <v>165.84688187118633</v>
      </c>
      <c r="I106" s="48">
        <v>183.94381417534848</v>
      </c>
      <c r="J106" s="48">
        <v>196.78880494779793</v>
      </c>
      <c r="K106" s="48">
        <v>198.04865529959301</v>
      </c>
      <c r="L106" s="48">
        <v>199.15941466809059</v>
      </c>
      <c r="M106" s="48">
        <v>205.72544908431351</v>
      </c>
      <c r="N106" s="48">
        <v>224.58871423296912</v>
      </c>
      <c r="O106" s="48">
        <v>238.60430400227494</v>
      </c>
      <c r="P106" s="48">
        <v>254.63457462302995</v>
      </c>
      <c r="Q106" s="48">
        <v>280.21675086659133</v>
      </c>
      <c r="R106" s="48">
        <v>352.64567440748476</v>
      </c>
      <c r="S106" s="48">
        <v>435.59033780235353</v>
      </c>
      <c r="T106" s="48">
        <v>461.00797414123087</v>
      </c>
      <c r="U106" s="48">
        <v>492.84967045808628</v>
      </c>
      <c r="V106" s="48">
        <v>548.47475171012263</v>
      </c>
      <c r="W106" s="48">
        <v>580.76552470156128</v>
      </c>
      <c r="X106" s="48">
        <v>683.34855442635489</v>
      </c>
      <c r="Y106" s="48">
        <v>791.16871858607703</v>
      </c>
      <c r="Z106" s="48">
        <v>841.45214365900142</v>
      </c>
      <c r="AA106" s="48">
        <v>819.60452854033201</v>
      </c>
      <c r="AB106" s="48">
        <v>793.14502519101927</v>
      </c>
      <c r="AC106" s="48">
        <v>796.31130967701426</v>
      </c>
      <c r="AD106" s="48">
        <v>825.84880722075491</v>
      </c>
      <c r="AE106" s="48">
        <v>843.64500169080509</v>
      </c>
      <c r="AF106" s="48">
        <v>846.50132117317662</v>
      </c>
      <c r="AG106" s="48">
        <v>899.06430432043658</v>
      </c>
      <c r="AH106" s="48">
        <v>917.15581383346887</v>
      </c>
      <c r="AI106" s="48">
        <v>1032.0276024156881</v>
      </c>
      <c r="AJ106" s="48">
        <v>1042.2005013165374</v>
      </c>
      <c r="AK106" s="48">
        <v>1027.3326146763541</v>
      </c>
      <c r="AL106" s="48">
        <v>1088.4431103659279</v>
      </c>
      <c r="AM106" s="48">
        <v>1175.2637671503603</v>
      </c>
      <c r="AN106" s="48">
        <v>1305.2253006911976</v>
      </c>
      <c r="AO106" s="48">
        <v>1406.7995873809361</v>
      </c>
      <c r="AP106" s="48">
        <v>1472.319109351748</v>
      </c>
      <c r="AQ106" s="48">
        <v>1413.8160859141035</v>
      </c>
      <c r="AR106" s="48">
        <v>1359.7872153841449</v>
      </c>
      <c r="AS106" s="48">
        <v>1463.1420088029249</v>
      </c>
      <c r="AT106" s="48">
        <v>1464.545883645229</v>
      </c>
      <c r="AU106" s="48">
        <v>1470.1989965557473</v>
      </c>
      <c r="AV106" s="48">
        <v>1633.9290441820076</v>
      </c>
      <c r="AW106" s="48">
        <v>1926.8835434774919</v>
      </c>
      <c r="AX106" s="48">
        <v>2280.1098352795475</v>
      </c>
      <c r="AY106" s="48">
        <v>2676.3077566173588</v>
      </c>
      <c r="AZ106" s="48">
        <v>3293.457459813631</v>
      </c>
      <c r="BA106" s="48">
        <v>3915.6258373365022</v>
      </c>
      <c r="BB106" s="48">
        <v>3760.7682609046738</v>
      </c>
      <c r="BC106" s="48">
        <v>4521.982562860002</v>
      </c>
      <c r="BD106" s="48">
        <v>5288.4618650689663</v>
      </c>
      <c r="BE106" s="48">
        <v>5567.7463901720894</v>
      </c>
      <c r="BF106" s="48">
        <v>5824.7707448743213</v>
      </c>
      <c r="BG106" s="48">
        <v>5965.7107513192468</v>
      </c>
      <c r="BH106" s="48">
        <v>5579.990995811334</v>
      </c>
      <c r="BI106" s="48">
        <v>5572.7246440124136</v>
      </c>
      <c r="BJ106" s="48">
        <v>6094.7193597636287</v>
      </c>
      <c r="BK106" s="48">
        <v>6415.1546494378345</v>
      </c>
      <c r="BL106" s="48">
        <v>6510.7274554954602</v>
      </c>
      <c r="BM106" s="48">
        <v>6187.6856965755278</v>
      </c>
      <c r="BT106">
        <v>6149.4628861146693</v>
      </c>
      <c r="BY106" s="48">
        <f t="shared" si="2"/>
        <v>-6510.7274554954602</v>
      </c>
      <c r="BZ106" s="48">
        <f t="shared" si="3"/>
        <v>-2.0587473371367957</v>
      </c>
    </row>
    <row r="107" spans="1:78" x14ac:dyDescent="0.25">
      <c r="A107" s="48" t="s">
        <v>692</v>
      </c>
      <c r="B107" s="48" t="s">
        <v>691</v>
      </c>
      <c r="C107" s="48" t="s">
        <v>735</v>
      </c>
      <c r="D107" s="48" t="s">
        <v>734</v>
      </c>
      <c r="E107" s="48">
        <v>153.35323578505935</v>
      </c>
      <c r="F107" s="48">
        <v>146.41166093852038</v>
      </c>
      <c r="G107" s="48">
        <v>150.46884652009169</v>
      </c>
      <c r="H107" s="48">
        <v>158.15676967688003</v>
      </c>
      <c r="I107" s="48">
        <v>171.93073627883325</v>
      </c>
      <c r="J107" s="48">
        <v>184.63548186643334</v>
      </c>
      <c r="K107" s="48">
        <v>186.99987831924582</v>
      </c>
      <c r="L107" s="48">
        <v>187.48207471254142</v>
      </c>
      <c r="M107" s="48">
        <v>193.4119325920189</v>
      </c>
      <c r="N107" s="48">
        <v>211.31075426323986</v>
      </c>
      <c r="O107" s="48">
        <v>226.33626164857296</v>
      </c>
      <c r="P107" s="48">
        <v>238.81735770168544</v>
      </c>
      <c r="Q107" s="48">
        <v>260.31121912090293</v>
      </c>
      <c r="R107" s="48">
        <v>323.2220046614533</v>
      </c>
      <c r="S107" s="48">
        <v>401.97639843863095</v>
      </c>
      <c r="T107" s="48">
        <v>430.40396692486001</v>
      </c>
      <c r="U107" s="48">
        <v>456.92915847704046</v>
      </c>
      <c r="V107" s="48">
        <v>505.44111864076456</v>
      </c>
      <c r="W107" s="48">
        <v>537.75046888103259</v>
      </c>
      <c r="X107" s="48">
        <v>629.33261516898131</v>
      </c>
      <c r="Y107" s="48">
        <v>727.82085767016076</v>
      </c>
      <c r="Z107" s="48">
        <v>805.69034562431034</v>
      </c>
      <c r="AA107" s="48">
        <v>777.50004117801666</v>
      </c>
      <c r="AB107" s="48">
        <v>734.10397317482136</v>
      </c>
      <c r="AC107" s="48">
        <v>726.21468751309749</v>
      </c>
      <c r="AD107" s="48">
        <v>749.70335268649387</v>
      </c>
      <c r="AE107" s="48">
        <v>760.0117276726578</v>
      </c>
      <c r="AF107" s="48">
        <v>764.0290043726427</v>
      </c>
      <c r="AG107" s="48">
        <v>804.92871314248168</v>
      </c>
      <c r="AH107" s="48">
        <v>815.41770220644639</v>
      </c>
      <c r="AI107" s="48">
        <v>911.42982730953463</v>
      </c>
      <c r="AJ107" s="48">
        <v>916.87011026840503</v>
      </c>
      <c r="AK107" s="48">
        <v>899.95838945068408</v>
      </c>
      <c r="AL107" s="48">
        <v>942.34056895438982</v>
      </c>
      <c r="AM107" s="48">
        <v>1005.6581658282909</v>
      </c>
      <c r="AN107" s="48">
        <v>1115.9495281085663</v>
      </c>
      <c r="AO107" s="48">
        <v>1200.1759903988661</v>
      </c>
      <c r="AP107" s="48">
        <v>1251.0281966897942</v>
      </c>
      <c r="AQ107" s="48">
        <v>1201.8072717157927</v>
      </c>
      <c r="AR107" s="48">
        <v>1157.387832346612</v>
      </c>
      <c r="AS107" s="48">
        <v>1243.7830825468384</v>
      </c>
      <c r="AT107" s="48">
        <v>1239.9047219662064</v>
      </c>
      <c r="AU107" s="48">
        <v>1247.1679757134818</v>
      </c>
      <c r="AV107" s="48">
        <v>1381.5714377735856</v>
      </c>
      <c r="AW107" s="48">
        <v>1622.4291299052054</v>
      </c>
      <c r="AX107" s="48">
        <v>1910.3076837911642</v>
      </c>
      <c r="AY107" s="48">
        <v>2238.2494238056556</v>
      </c>
      <c r="AZ107" s="48">
        <v>2735.233638130871</v>
      </c>
      <c r="BA107" s="48">
        <v>3240.5114043742251</v>
      </c>
      <c r="BB107" s="48">
        <v>3106.858573560592</v>
      </c>
      <c r="BC107" s="48">
        <v>3710.5565732061318</v>
      </c>
      <c r="BD107" s="48">
        <v>4312.4735607947223</v>
      </c>
      <c r="BE107" s="48">
        <v>4529.4991183622442</v>
      </c>
      <c r="BF107" s="48">
        <v>4737.4123272843062</v>
      </c>
      <c r="BG107" s="48">
        <v>4848.1237403054638</v>
      </c>
      <c r="BH107" s="48">
        <v>4536.0577924939516</v>
      </c>
      <c r="BI107" s="48">
        <v>4505.6046018988945</v>
      </c>
      <c r="BJ107" s="48">
        <v>4889.8738639317417</v>
      </c>
      <c r="BK107" s="48">
        <v>5127.0615412044172</v>
      </c>
      <c r="BL107" s="48">
        <v>5192.1297766941116</v>
      </c>
      <c r="BM107" s="48">
        <v>4929.8611405514139</v>
      </c>
      <c r="BT107">
        <v>4891.147627245804</v>
      </c>
      <c r="BY107" s="48">
        <f t="shared" si="2"/>
        <v>-5192.1297766941116</v>
      </c>
      <c r="BZ107" s="48">
        <f t="shared" si="3"/>
        <v>-2.0615360999884174</v>
      </c>
    </row>
    <row r="108" spans="1:78" x14ac:dyDescent="0.25">
      <c r="A108" s="48" t="s">
        <v>690</v>
      </c>
      <c r="B108" s="48" t="s">
        <v>689</v>
      </c>
      <c r="C108" s="48" t="s">
        <v>735</v>
      </c>
      <c r="D108" s="48" t="s">
        <v>734</v>
      </c>
      <c r="E108" s="48">
        <v>99.360664532003298</v>
      </c>
      <c r="F108" s="48">
        <v>102.43828199751496</v>
      </c>
      <c r="G108" s="48">
        <v>107.79333257145358</v>
      </c>
      <c r="H108" s="48">
        <v>118.27449856971316</v>
      </c>
      <c r="I108" s="48">
        <v>113.110248333066</v>
      </c>
      <c r="J108" s="48">
        <v>124.72768343270103</v>
      </c>
      <c r="K108" s="48">
        <v>131.8488322456746</v>
      </c>
      <c r="L108" s="48">
        <v>129.74092787613549</v>
      </c>
      <c r="M108" s="48">
        <v>132.83343737991709</v>
      </c>
      <c r="N108" s="48">
        <v>146.01980309859147</v>
      </c>
      <c r="O108" s="48">
        <v>164.9900687736183</v>
      </c>
      <c r="P108" s="48">
        <v>161.7567326525286</v>
      </c>
      <c r="Q108" s="48">
        <v>164.98707155765257</v>
      </c>
      <c r="R108" s="48">
        <v>184.91502869032476</v>
      </c>
      <c r="S108" s="48">
        <v>243.25945693510909</v>
      </c>
      <c r="T108" s="48">
        <v>284.23913189789039</v>
      </c>
      <c r="U108" s="48">
        <v>287.99881312785095</v>
      </c>
      <c r="V108" s="48">
        <v>305.83702501126163</v>
      </c>
      <c r="W108" s="48">
        <v>338.35646001056909</v>
      </c>
      <c r="X108" s="48">
        <v>382.33368222647829</v>
      </c>
      <c r="Y108" s="48">
        <v>440.54328152528228</v>
      </c>
      <c r="Z108" s="48">
        <v>631.31885936739025</v>
      </c>
      <c r="AA108" s="48">
        <v>579.37547855045375</v>
      </c>
      <c r="AB108" s="48">
        <v>470.84907565352881</v>
      </c>
      <c r="AC108" s="48">
        <v>421.17632994443636</v>
      </c>
      <c r="AD108" s="48">
        <v>422.26132132569177</v>
      </c>
      <c r="AE108" s="48">
        <v>405.3391724142752</v>
      </c>
      <c r="AF108" s="48">
        <v>416.14969171858189</v>
      </c>
      <c r="AG108" s="48">
        <v>412.49391543447035</v>
      </c>
      <c r="AH108" s="48">
        <v>392.24920420223191</v>
      </c>
      <c r="AI108" s="48">
        <v>412.0879984275677</v>
      </c>
      <c r="AJ108" s="48">
        <v>403.33786331684553</v>
      </c>
      <c r="AK108" s="48">
        <v>383.95986296087307</v>
      </c>
      <c r="AL108" s="48">
        <v>355.95368967629167</v>
      </c>
      <c r="AM108" s="48">
        <v>331.15987257993828</v>
      </c>
      <c r="AN108" s="48">
        <v>372.71562042989126</v>
      </c>
      <c r="AO108" s="48">
        <v>398.67622135653721</v>
      </c>
      <c r="AP108" s="48">
        <v>402.36530858295521</v>
      </c>
      <c r="AQ108" s="48">
        <v>399.17216443141598</v>
      </c>
      <c r="AR108" s="48">
        <v>401.31498552834466</v>
      </c>
      <c r="AS108" s="48">
        <v>434.82938217000407</v>
      </c>
      <c r="AT108" s="48">
        <v>421.76407035018906</v>
      </c>
      <c r="AU108" s="48">
        <v>446.11740483874246</v>
      </c>
      <c r="AV108" s="48">
        <v>486.80547338846355</v>
      </c>
      <c r="AW108" s="48">
        <v>556.71779125439605</v>
      </c>
      <c r="AX108" s="48">
        <v>632.28073231670271</v>
      </c>
      <c r="AY108" s="48">
        <v>744.45742911034472</v>
      </c>
      <c r="AZ108" s="48">
        <v>855.97075003102577</v>
      </c>
      <c r="BA108" s="48">
        <v>997.42227140310206</v>
      </c>
      <c r="BB108" s="48">
        <v>963.38779656906399</v>
      </c>
      <c r="BC108" s="48">
        <v>1083.1059906084806</v>
      </c>
      <c r="BD108" s="48">
        <v>1190.0857983419046</v>
      </c>
      <c r="BE108" s="48">
        <v>1249.630901058239</v>
      </c>
      <c r="BF108" s="48">
        <v>1347.1742597962598</v>
      </c>
      <c r="BG108" s="48">
        <v>1408.9801495952017</v>
      </c>
      <c r="BH108" s="48">
        <v>1366.1501715885556</v>
      </c>
      <c r="BI108" s="48">
        <v>1305.6814974836623</v>
      </c>
      <c r="BJ108" s="48">
        <v>1321.4321631599946</v>
      </c>
      <c r="BK108" s="48">
        <v>1364.1094638335001</v>
      </c>
      <c r="BL108" s="48">
        <v>1396.320349183374</v>
      </c>
      <c r="BM108" s="48">
        <v>1364.1578338901704</v>
      </c>
      <c r="BT108">
        <v>1310.6728168064417</v>
      </c>
      <c r="BY108" s="48">
        <f t="shared" si="2"/>
        <v>-1396.320349183374</v>
      </c>
      <c r="BZ108" s="48">
        <f t="shared" si="3"/>
        <v>-2.0653462338416535</v>
      </c>
    </row>
    <row r="109" spans="1:78" x14ac:dyDescent="0.25">
      <c r="A109" s="48" t="s">
        <v>688</v>
      </c>
      <c r="B109" s="48" t="s">
        <v>687</v>
      </c>
      <c r="C109" s="48" t="s">
        <v>735</v>
      </c>
      <c r="D109" s="48" t="s">
        <v>734</v>
      </c>
      <c r="E109" s="48">
        <v>100.20359828115342</v>
      </c>
      <c r="F109" s="48">
        <v>104.73039149351521</v>
      </c>
      <c r="G109" s="48">
        <v>109.32083917856968</v>
      </c>
      <c r="H109" s="48">
        <v>112.88257819667039</v>
      </c>
      <c r="I109" s="48">
        <v>120.13832331276116</v>
      </c>
      <c r="J109" s="48">
        <v>127.18459545811638</v>
      </c>
      <c r="K109" s="48">
        <v>134.84104527085159</v>
      </c>
      <c r="L109" s="48">
        <v>132.05937334280844</v>
      </c>
      <c r="M109" s="48">
        <v>135.79168392186799</v>
      </c>
      <c r="N109" s="48">
        <v>151.30805825765404</v>
      </c>
      <c r="O109" s="48">
        <v>202.54878276011081</v>
      </c>
      <c r="P109" s="48">
        <v>183.18248244259013</v>
      </c>
      <c r="Q109" s="48">
        <v>200.26617524616677</v>
      </c>
      <c r="R109" s="48">
        <v>207.93683275886124</v>
      </c>
      <c r="S109" s="48">
        <v>291.53370202722738</v>
      </c>
      <c r="T109" s="48">
        <v>325.88051091394789</v>
      </c>
      <c r="U109" s="48">
        <v>381.83061145138697</v>
      </c>
      <c r="V109" s="48">
        <v>390.57421690541713</v>
      </c>
      <c r="W109" s="48">
        <v>411.78866754438269</v>
      </c>
      <c r="X109" s="48">
        <v>490.149682674205</v>
      </c>
      <c r="Y109" s="48">
        <v>609.74808161970407</v>
      </c>
      <c r="Z109" s="48">
        <v>1138.3696748902389</v>
      </c>
      <c r="AA109" s="48">
        <v>1009.3008423949865</v>
      </c>
      <c r="AB109" s="48">
        <v>743.096317703002</v>
      </c>
      <c r="AC109" s="48">
        <v>618.81188220806337</v>
      </c>
      <c r="AD109" s="48">
        <v>603.32730879728319</v>
      </c>
      <c r="AE109" s="48">
        <v>528.02908908048641</v>
      </c>
      <c r="AF109" s="48">
        <v>524.51882411133215</v>
      </c>
      <c r="AG109" s="48">
        <v>523.07996803027106</v>
      </c>
      <c r="AH109" s="48">
        <v>489.97647787709991</v>
      </c>
      <c r="AI109" s="48">
        <v>525.31980641087341</v>
      </c>
      <c r="AJ109" s="48">
        <v>513.45358285355155</v>
      </c>
      <c r="AK109" s="48">
        <v>502.29854857077112</v>
      </c>
      <c r="AL109" s="48">
        <v>434.3877902195419</v>
      </c>
      <c r="AM109" s="48">
        <v>428.63042123583972</v>
      </c>
      <c r="AN109" s="48">
        <v>489.29740931845066</v>
      </c>
      <c r="AO109" s="48">
        <v>526.73927597638442</v>
      </c>
      <c r="AP109" s="48">
        <v>524.3002408772395</v>
      </c>
      <c r="AQ109" s="48">
        <v>505.43341704853754</v>
      </c>
      <c r="AR109" s="48">
        <v>514.03403628686442</v>
      </c>
      <c r="AS109" s="48">
        <v>572.63409496482154</v>
      </c>
      <c r="AT109" s="48">
        <v>558.03254672477954</v>
      </c>
      <c r="AU109" s="48">
        <v>602.08754928804467</v>
      </c>
      <c r="AV109" s="48">
        <v>660.27066141213868</v>
      </c>
      <c r="AW109" s="48">
        <v>786.07450344801441</v>
      </c>
      <c r="AX109" s="48">
        <v>918.44004822055069</v>
      </c>
      <c r="AY109" s="48">
        <v>1123.4459996960086</v>
      </c>
      <c r="AZ109" s="48">
        <v>1265.745034470418</v>
      </c>
      <c r="BA109" s="48">
        <v>1464.1814492089093</v>
      </c>
      <c r="BB109" s="48">
        <v>1340.4138535613345</v>
      </c>
      <c r="BC109" s="48">
        <v>1534.9625146252745</v>
      </c>
      <c r="BD109" s="48">
        <v>1721.4455344224089</v>
      </c>
      <c r="BE109" s="48">
        <v>1859.7404209364825</v>
      </c>
      <c r="BF109" s="48">
        <v>1972.5968946323617</v>
      </c>
      <c r="BG109" s="48">
        <v>2068.8720679619814</v>
      </c>
      <c r="BH109" s="48">
        <v>1949.180579724333</v>
      </c>
      <c r="BI109" s="48">
        <v>1773.8442387058192</v>
      </c>
      <c r="BJ109" s="48">
        <v>1712.650913395403</v>
      </c>
      <c r="BK109" s="48">
        <v>1747.5065936114536</v>
      </c>
      <c r="BL109" s="48">
        <v>1758.0359273188178</v>
      </c>
      <c r="BM109" s="48">
        <v>1664.2601305258715</v>
      </c>
      <c r="BT109">
        <v>1674.9178706588521</v>
      </c>
      <c r="BY109" s="48">
        <f t="shared" si="2"/>
        <v>-1758.0359273188178</v>
      </c>
      <c r="BZ109" s="48">
        <f t="shared" si="3"/>
        <v>-2.0496251536365007</v>
      </c>
    </row>
    <row r="110" spans="1:78" x14ac:dyDescent="0.25">
      <c r="A110" s="48" t="s">
        <v>181</v>
      </c>
      <c r="B110" s="48" t="s">
        <v>445</v>
      </c>
      <c r="C110" s="48" t="s">
        <v>735</v>
      </c>
      <c r="D110" s="48" t="s">
        <v>734</v>
      </c>
      <c r="L110" s="48">
        <v>53.53729568175595</v>
      </c>
      <c r="M110" s="48">
        <v>65.053043843156047</v>
      </c>
      <c r="N110" s="48">
        <v>74.602096387702716</v>
      </c>
      <c r="O110" s="48">
        <v>79.71453540377037</v>
      </c>
      <c r="P110" s="48">
        <v>79.178187985946977</v>
      </c>
      <c r="Q110" s="48">
        <v>90.876171484796302</v>
      </c>
      <c r="R110" s="48">
        <v>131.02490528739224</v>
      </c>
      <c r="S110" s="48">
        <v>202.49540538104844</v>
      </c>
      <c r="T110" s="48">
        <v>233.11666090085927</v>
      </c>
      <c r="U110" s="48">
        <v>278.1966702121137</v>
      </c>
      <c r="V110" s="48">
        <v>333.69437668141387</v>
      </c>
      <c r="W110" s="48">
        <v>365.91584198263592</v>
      </c>
      <c r="X110" s="48">
        <v>356.92133920583109</v>
      </c>
      <c r="Y110" s="48">
        <v>491.57953293736711</v>
      </c>
      <c r="Z110" s="48">
        <v>566.57771847065624</v>
      </c>
      <c r="AA110" s="48">
        <v>583.6698354663838</v>
      </c>
      <c r="AB110" s="48">
        <v>512.95911113133172</v>
      </c>
      <c r="AC110" s="48">
        <v>525.33394347037029</v>
      </c>
      <c r="AD110" s="48">
        <v>516.96099019259168</v>
      </c>
      <c r="AE110" s="48">
        <v>474.85916047175414</v>
      </c>
      <c r="AF110" s="48">
        <v>442.2154853290732</v>
      </c>
      <c r="AG110" s="48">
        <v>481.78148500897589</v>
      </c>
      <c r="AH110" s="48">
        <v>530.00325453742198</v>
      </c>
      <c r="AI110" s="48">
        <v>585.07656285139217</v>
      </c>
      <c r="AJ110" s="48">
        <v>631.78285782031594</v>
      </c>
      <c r="AK110" s="48">
        <v>681.9383856119008</v>
      </c>
      <c r="AL110" s="48">
        <v>827.90526623892049</v>
      </c>
      <c r="AM110" s="48">
        <v>912.20329389582491</v>
      </c>
      <c r="AN110" s="48">
        <v>1026.3934360750416</v>
      </c>
      <c r="AO110" s="48">
        <v>1137.4101011662769</v>
      </c>
      <c r="AP110" s="48">
        <v>1063.7123757375296</v>
      </c>
      <c r="AQ110" s="48">
        <v>463.94815819089939</v>
      </c>
      <c r="AR110" s="48">
        <v>671.09860967619591</v>
      </c>
      <c r="AS110" s="48">
        <v>780.19020467518021</v>
      </c>
      <c r="AT110" s="48">
        <v>748.25760871984642</v>
      </c>
      <c r="AU110" s="48">
        <v>900.17758813789669</v>
      </c>
      <c r="AV110" s="48">
        <v>1065.648519906397</v>
      </c>
      <c r="AW110" s="48">
        <v>1150.26136651088</v>
      </c>
      <c r="AX110" s="48">
        <v>1263.28733171098</v>
      </c>
      <c r="AY110" s="48">
        <v>1589.8014886614214</v>
      </c>
      <c r="AZ110" s="48">
        <v>1860.0028111328663</v>
      </c>
      <c r="BA110" s="48">
        <v>2166.8542314160823</v>
      </c>
      <c r="BB110" s="48">
        <v>2261.2473090327394</v>
      </c>
      <c r="BC110" s="48">
        <v>3122.3626731936238</v>
      </c>
      <c r="BD110" s="48">
        <v>3643.0471761927429</v>
      </c>
      <c r="BE110" s="48">
        <v>3694.3593398021362</v>
      </c>
      <c r="BF110" s="48">
        <v>3623.92724054274</v>
      </c>
      <c r="BG110" s="48">
        <v>3491.637491254492</v>
      </c>
      <c r="BH110" s="48">
        <v>3331.6951146918896</v>
      </c>
      <c r="BI110" s="48">
        <v>3562.8163335218346</v>
      </c>
      <c r="BJ110" s="48">
        <v>3837.5780236263286</v>
      </c>
      <c r="BK110" s="48">
        <v>3893.8595781487702</v>
      </c>
      <c r="BL110" s="48">
        <v>4135.2015313269367</v>
      </c>
      <c r="BM110" s="48">
        <v>3869.5884270453721</v>
      </c>
      <c r="BT110">
        <v>3869.5884270453721</v>
      </c>
      <c r="BY110" s="48">
        <f t="shared" si="2"/>
        <v>-4135.2015313269367</v>
      </c>
      <c r="BZ110" s="48">
        <f t="shared" si="3"/>
        <v>-2.068641177037108</v>
      </c>
    </row>
    <row r="111" spans="1:78" x14ac:dyDescent="0.25">
      <c r="A111" s="48" t="s">
        <v>686</v>
      </c>
      <c r="B111" s="48" t="s">
        <v>685</v>
      </c>
      <c r="C111" s="48" t="s">
        <v>735</v>
      </c>
      <c r="D111" s="48" t="s">
        <v>734</v>
      </c>
      <c r="E111" s="48">
        <v>102.91158651058529</v>
      </c>
      <c r="F111" s="48">
        <v>105.29151202415575</v>
      </c>
      <c r="G111" s="48">
        <v>111.29668805049518</v>
      </c>
      <c r="H111" s="48">
        <v>126.11284145984996</v>
      </c>
      <c r="I111" s="48">
        <v>113.72122847920147</v>
      </c>
      <c r="J111" s="48">
        <v>128.3937707544965</v>
      </c>
      <c r="K111" s="48">
        <v>135.50400235780359</v>
      </c>
      <c r="L111" s="48">
        <v>133.69364074170451</v>
      </c>
      <c r="M111" s="48">
        <v>136.55495053665823</v>
      </c>
      <c r="N111" s="48">
        <v>148.96910774750282</v>
      </c>
      <c r="O111" s="48">
        <v>150.63176175058004</v>
      </c>
      <c r="P111" s="48">
        <v>156.23459877912157</v>
      </c>
      <c r="Q111" s="48">
        <v>151.77863870242669</v>
      </c>
      <c r="R111" s="48">
        <v>179.29049798981114</v>
      </c>
      <c r="S111" s="48">
        <v>225.59399555251298</v>
      </c>
      <c r="T111" s="48">
        <v>271.83263232348838</v>
      </c>
      <c r="U111" s="48">
        <v>245.54694229171488</v>
      </c>
      <c r="V111" s="48">
        <v>268.97135673895696</v>
      </c>
      <c r="W111" s="48">
        <v>308.98856999228968</v>
      </c>
      <c r="X111" s="48">
        <v>334.22119807441032</v>
      </c>
      <c r="Y111" s="48">
        <v>358.1468760297422</v>
      </c>
      <c r="Z111" s="48">
        <v>356.12253775277003</v>
      </c>
      <c r="AA111" s="48">
        <v>345.74833234778509</v>
      </c>
      <c r="AB111" s="48">
        <v>324.44240851775186</v>
      </c>
      <c r="AC111" s="48">
        <v>316.10347831126563</v>
      </c>
      <c r="AD111" s="48">
        <v>326.19187875137419</v>
      </c>
      <c r="AE111" s="48">
        <v>342.05656202765147</v>
      </c>
      <c r="AF111" s="48">
        <v>360.88051664693398</v>
      </c>
      <c r="AG111" s="48">
        <v>355.71674122310719</v>
      </c>
      <c r="AH111" s="48">
        <v>342.21629760476463</v>
      </c>
      <c r="AI111" s="48">
        <v>353.62337805447851</v>
      </c>
      <c r="AJ111" s="48">
        <v>346.52696759626849</v>
      </c>
      <c r="AK111" s="48">
        <v>322.38004454821493</v>
      </c>
      <c r="AL111" s="48">
        <v>316.31300411606964</v>
      </c>
      <c r="AM111" s="48">
        <v>280.91062235713935</v>
      </c>
      <c r="AN111" s="48">
        <v>312.4308836594472</v>
      </c>
      <c r="AO111" s="48">
        <v>332.33527559842349</v>
      </c>
      <c r="AP111" s="48">
        <v>339.35648093502709</v>
      </c>
      <c r="AQ111" s="48">
        <v>344.65289810695964</v>
      </c>
      <c r="AR111" s="48">
        <v>343.24388930504063</v>
      </c>
      <c r="AS111" s="48">
        <v>363.60497976831789</v>
      </c>
      <c r="AT111" s="48">
        <v>351.36769952539208</v>
      </c>
      <c r="AU111" s="48">
        <v>365.54592417721545</v>
      </c>
      <c r="AV111" s="48">
        <v>397.31591585481169</v>
      </c>
      <c r="AW111" s="48">
        <v>438.53739602969108</v>
      </c>
      <c r="AX111" s="48">
        <v>484.92964038388095</v>
      </c>
      <c r="AY111" s="48">
        <v>549.33828775510926</v>
      </c>
      <c r="AZ111" s="48">
        <v>644.9020518922232</v>
      </c>
      <c r="BA111" s="48">
        <v>757.2005819353401</v>
      </c>
      <c r="BB111" s="48">
        <v>771.25346961808793</v>
      </c>
      <c r="BC111" s="48">
        <v>851.28099041435291</v>
      </c>
      <c r="BD111" s="48">
        <v>915.61799255356368</v>
      </c>
      <c r="BE111" s="48">
        <v>932.23707581393705</v>
      </c>
      <c r="BF111" s="48">
        <v>1022.1480774574547</v>
      </c>
      <c r="BG111" s="48">
        <v>1065.2821630131084</v>
      </c>
      <c r="BH111" s="48">
        <v>1063.6422578012241</v>
      </c>
      <c r="BI111" s="48">
        <v>1065.8456776200712</v>
      </c>
      <c r="BJ111" s="48">
        <v>1124.5575740923223</v>
      </c>
      <c r="BK111" s="48">
        <v>1172.228221403225</v>
      </c>
      <c r="BL111" s="48">
        <v>1217.4081470765923</v>
      </c>
      <c r="BM111" s="48">
        <v>1219.7756232860256</v>
      </c>
      <c r="BT111">
        <v>1126.9294325336621</v>
      </c>
      <c r="BY111" s="48">
        <f t="shared" si="2"/>
        <v>-1217.4081470765923</v>
      </c>
      <c r="BZ111" s="48">
        <f t="shared" si="3"/>
        <v>-2.0802878263100362</v>
      </c>
    </row>
    <row r="112" spans="1:78" x14ac:dyDescent="0.25">
      <c r="A112" s="48" t="s">
        <v>586</v>
      </c>
      <c r="B112" s="48" t="s">
        <v>587</v>
      </c>
      <c r="C112" s="48" t="s">
        <v>735</v>
      </c>
      <c r="D112" s="48" t="s">
        <v>734</v>
      </c>
      <c r="AN112" s="48">
        <v>12681.614152872517</v>
      </c>
      <c r="AO112" s="48">
        <v>14036.082854663224</v>
      </c>
      <c r="AP112" s="48">
        <v>15991.227815582706</v>
      </c>
      <c r="AQ112" s="48">
        <v>18450.482936379693</v>
      </c>
      <c r="AR112" s="48">
        <v>20624.802801416165</v>
      </c>
      <c r="AS112" s="48">
        <v>20322.682015229428</v>
      </c>
      <c r="AT112" s="48">
        <v>21351.116935905022</v>
      </c>
      <c r="AU112" s="48">
        <v>24864.436294940922</v>
      </c>
      <c r="AV112" s="48">
        <v>29522.27779416442</v>
      </c>
      <c r="AW112" s="48">
        <v>35494.667335343423</v>
      </c>
      <c r="AX112" s="48">
        <v>37766.679536198666</v>
      </c>
      <c r="AY112" s="48">
        <v>42107.837234681821</v>
      </c>
      <c r="AZ112" s="48">
        <v>54196.301727739134</v>
      </c>
      <c r="BA112" s="48">
        <v>70986.301333680807</v>
      </c>
      <c r="BB112" s="48">
        <v>65029.019754804365</v>
      </c>
      <c r="BC112" s="48">
        <v>69767.343364103028</v>
      </c>
      <c r="BD112" s="48">
        <v>77349.22524319528</v>
      </c>
      <c r="BE112" s="48">
        <v>79148.332250732405</v>
      </c>
      <c r="BF112" s="48">
        <v>83357.132684343698</v>
      </c>
      <c r="BG112" s="48">
        <v>92334.646313917096</v>
      </c>
      <c r="BH112" s="48">
        <v>85126.97046942926</v>
      </c>
      <c r="BI112" s="48">
        <v>82197.126770259987</v>
      </c>
      <c r="BJ112" s="48">
        <v>83477.834285153978</v>
      </c>
      <c r="BK112" s="48">
        <v>89112.667715857053</v>
      </c>
      <c r="BT112"/>
      <c r="BY112" s="48">
        <f t="shared" si="2"/>
        <v>0</v>
      </c>
      <c r="BZ112" s="48" t="str">
        <f t="shared" si="3"/>
        <v/>
      </c>
    </row>
    <row r="113" spans="1:78" x14ac:dyDescent="0.25">
      <c r="A113" s="48" t="s">
        <v>163</v>
      </c>
      <c r="B113" s="48" t="s">
        <v>444</v>
      </c>
      <c r="C113" s="48" t="s">
        <v>735</v>
      </c>
      <c r="D113" s="48" t="s">
        <v>734</v>
      </c>
      <c r="E113" s="48">
        <v>82.188602738782919</v>
      </c>
      <c r="F113" s="48">
        <v>85.354300989205996</v>
      </c>
      <c r="G113" s="48">
        <v>89.881756494745787</v>
      </c>
      <c r="H113" s="48">
        <v>101.12642944840125</v>
      </c>
      <c r="I113" s="48">
        <v>115.537496074678</v>
      </c>
      <c r="J113" s="48">
        <v>119.31891625549147</v>
      </c>
      <c r="K113" s="48">
        <v>89.997304373717597</v>
      </c>
      <c r="L113" s="48">
        <v>96.33913646380654</v>
      </c>
      <c r="M113" s="48">
        <v>99.875962722021399</v>
      </c>
      <c r="N113" s="48">
        <v>107.62231842333286</v>
      </c>
      <c r="O113" s="48">
        <v>112.43449247774511</v>
      </c>
      <c r="P113" s="48">
        <v>118.60324147554721</v>
      </c>
      <c r="Q113" s="48">
        <v>122.98186410990282</v>
      </c>
      <c r="R113" s="48">
        <v>143.77868761306141</v>
      </c>
      <c r="S113" s="48">
        <v>163.47811250012103</v>
      </c>
      <c r="T113" s="48">
        <v>158.03617100339923</v>
      </c>
      <c r="U113" s="48">
        <v>161.0920922369809</v>
      </c>
      <c r="V113" s="48">
        <v>186.21350417952294</v>
      </c>
      <c r="W113" s="48">
        <v>205.69338331282952</v>
      </c>
      <c r="X113" s="48">
        <v>224.00101880761918</v>
      </c>
      <c r="Y113" s="48">
        <v>266.57785078816977</v>
      </c>
      <c r="Z113" s="48">
        <v>270.4706009260907</v>
      </c>
      <c r="AA113" s="48">
        <v>274.11133366766063</v>
      </c>
      <c r="AB113" s="48">
        <v>291.23811013731711</v>
      </c>
      <c r="AC113" s="48">
        <v>276.66795828235001</v>
      </c>
      <c r="AD113" s="48">
        <v>296.4351500392919</v>
      </c>
      <c r="AE113" s="48">
        <v>310.46593276313666</v>
      </c>
      <c r="AF113" s="48">
        <v>340.41683451943487</v>
      </c>
      <c r="AG113" s="48">
        <v>354.14924823403942</v>
      </c>
      <c r="AH113" s="48">
        <v>346.11288848558092</v>
      </c>
      <c r="AI113" s="48">
        <v>367.55660889030963</v>
      </c>
      <c r="AJ113" s="48">
        <v>303.05560772287907</v>
      </c>
      <c r="AK113" s="48">
        <v>316.95392719817806</v>
      </c>
      <c r="AL113" s="48">
        <v>301.15900227217662</v>
      </c>
      <c r="AM113" s="48">
        <v>346.10295142064666</v>
      </c>
      <c r="AN113" s="48">
        <v>373.76648078334046</v>
      </c>
      <c r="AO113" s="48">
        <v>399.95007472828581</v>
      </c>
      <c r="AP113" s="48">
        <v>415.49379781201719</v>
      </c>
      <c r="AQ113" s="48">
        <v>413.29893221521957</v>
      </c>
      <c r="AR113" s="48">
        <v>441.99876044498279</v>
      </c>
      <c r="AS113" s="48">
        <v>443.3141938113165</v>
      </c>
      <c r="AT113" s="48">
        <v>451.57299729374557</v>
      </c>
      <c r="AU113" s="48">
        <v>470.98678681073397</v>
      </c>
      <c r="AV113" s="48">
        <v>546.72661349498514</v>
      </c>
      <c r="AW113" s="48">
        <v>627.7742417265431</v>
      </c>
      <c r="AX113" s="48">
        <v>714.86101536439969</v>
      </c>
      <c r="AY113" s="48">
        <v>806.75328062879919</v>
      </c>
      <c r="AZ113" s="48">
        <v>1028.3347719457713</v>
      </c>
      <c r="BA113" s="48">
        <v>998.52234151418122</v>
      </c>
      <c r="BB113" s="48">
        <v>1101.9608382125236</v>
      </c>
      <c r="BC113" s="48">
        <v>1357.5637268317962</v>
      </c>
      <c r="BD113" s="48">
        <v>1458.1040661962638</v>
      </c>
      <c r="BE113" s="48">
        <v>1443.882434761809</v>
      </c>
      <c r="BF113" s="48">
        <v>1449.6104506963195</v>
      </c>
      <c r="BG113" s="48">
        <v>1573.8856418301398</v>
      </c>
      <c r="BH113" s="48">
        <v>1605.6054445704508</v>
      </c>
      <c r="BI113" s="48">
        <v>1732.5542423169741</v>
      </c>
      <c r="BJ113" s="48">
        <v>1980.6670198281274</v>
      </c>
      <c r="BK113" s="48">
        <v>1996.9150873975527</v>
      </c>
      <c r="BL113" s="48">
        <v>2100.7514606078325</v>
      </c>
      <c r="BM113" s="48">
        <v>1900.7068097152799</v>
      </c>
      <c r="BT113">
        <v>1927.7078230933537</v>
      </c>
      <c r="BY113" s="48">
        <f t="shared" si="2"/>
        <v>-2100.7514606078325</v>
      </c>
      <c r="BZ113" s="48">
        <f t="shared" si="3"/>
        <v>-2.0897665276041675</v>
      </c>
    </row>
    <row r="114" spans="1:78" x14ac:dyDescent="0.25">
      <c r="A114" s="48" t="s">
        <v>684</v>
      </c>
      <c r="B114" s="48" t="s">
        <v>683</v>
      </c>
      <c r="C114" s="48" t="s">
        <v>735</v>
      </c>
      <c r="D114" s="48" t="s">
        <v>734</v>
      </c>
      <c r="BT114"/>
      <c r="BY114" s="48">
        <f t="shared" si="2"/>
        <v>0</v>
      </c>
      <c r="BZ114" s="48" t="str">
        <f t="shared" si="3"/>
        <v/>
      </c>
    </row>
    <row r="115" spans="1:78" x14ac:dyDescent="0.25">
      <c r="A115" s="48" t="s">
        <v>265</v>
      </c>
      <c r="B115" s="48" t="s">
        <v>443</v>
      </c>
      <c r="C115" s="48" t="s">
        <v>735</v>
      </c>
      <c r="D115" s="48" t="s">
        <v>734</v>
      </c>
      <c r="E115" s="48">
        <v>685.61471237976036</v>
      </c>
      <c r="F115" s="48">
        <v>739.27640644266637</v>
      </c>
      <c r="G115" s="48">
        <v>797.00628835395923</v>
      </c>
      <c r="H115" s="48">
        <v>852.13530171788807</v>
      </c>
      <c r="I115" s="48">
        <v>965.13542267674484</v>
      </c>
      <c r="J115" s="48">
        <v>1023.773726409361</v>
      </c>
      <c r="K115" s="48">
        <v>1074.5065055495788</v>
      </c>
      <c r="L115" s="48">
        <v>1152.0049521499373</v>
      </c>
      <c r="M115" s="48">
        <v>1124.5166360824637</v>
      </c>
      <c r="N115" s="48">
        <v>1291.3499202863707</v>
      </c>
      <c r="O115" s="48">
        <v>1486.747801736389</v>
      </c>
      <c r="P115" s="48">
        <v>1704.1992761589902</v>
      </c>
      <c r="Q115" s="48">
        <v>2080.7915858919773</v>
      </c>
      <c r="R115" s="48">
        <v>2424.6491782381522</v>
      </c>
      <c r="S115" s="48">
        <v>2517.3220577458164</v>
      </c>
      <c r="T115" s="48">
        <v>2973.8660391237349</v>
      </c>
      <c r="U115" s="48">
        <v>2920.0406906252479</v>
      </c>
      <c r="V115" s="48">
        <v>3427.6104552225142</v>
      </c>
      <c r="W115" s="48">
        <v>4400.6762947142806</v>
      </c>
      <c r="X115" s="48">
        <v>5430.8133800301903</v>
      </c>
      <c r="Y115" s="48">
        <v>6373.4369365196326</v>
      </c>
      <c r="Z115" s="48">
        <v>5987.0924102328136</v>
      </c>
      <c r="AA115" s="48">
        <v>6161.6041741039826</v>
      </c>
      <c r="AB115" s="48">
        <v>5916.1690657572026</v>
      </c>
      <c r="AC115" s="48">
        <v>5692.9196302453638</v>
      </c>
      <c r="AD115" s="48">
        <v>6012.6778333925249</v>
      </c>
      <c r="AE115" s="48">
        <v>8113.4429004508129</v>
      </c>
      <c r="AF115" s="48">
        <v>9583.4150902534348</v>
      </c>
      <c r="AG115" s="48">
        <v>10717.550306785355</v>
      </c>
      <c r="AH115" s="48">
        <v>11177.568305218343</v>
      </c>
      <c r="AI115" s="48">
        <v>14033.50186648184</v>
      </c>
      <c r="AJ115" s="48">
        <v>14089.41606600488</v>
      </c>
      <c r="AK115" s="48">
        <v>15716.847793349001</v>
      </c>
      <c r="AL115" s="48">
        <v>14659.358946484121</v>
      </c>
      <c r="AM115" s="48">
        <v>15905.422591330094</v>
      </c>
      <c r="AN115" s="48">
        <v>19161.459763996696</v>
      </c>
      <c r="AO115" s="48">
        <v>20834.719216158235</v>
      </c>
      <c r="AP115" s="48">
        <v>22541.428734150279</v>
      </c>
      <c r="AQ115" s="48">
        <v>24273.933855969404</v>
      </c>
      <c r="AR115" s="48">
        <v>26294.692682642366</v>
      </c>
      <c r="AS115" s="48">
        <v>26246.168815012898</v>
      </c>
      <c r="AT115" s="48">
        <v>28239.596613380611</v>
      </c>
      <c r="AU115" s="48">
        <v>32540.263243260139</v>
      </c>
      <c r="AV115" s="48">
        <v>41100.659544688649</v>
      </c>
      <c r="AW115" s="48">
        <v>47644.932093559888</v>
      </c>
      <c r="AX115" s="48">
        <v>50891.348087756312</v>
      </c>
      <c r="AY115" s="48">
        <v>54283.064724986914</v>
      </c>
      <c r="AZ115" s="48">
        <v>61337.17962015947</v>
      </c>
      <c r="BA115" s="48">
        <v>61213.306521991108</v>
      </c>
      <c r="BB115" s="48">
        <v>52008.728243460035</v>
      </c>
      <c r="BC115" s="48">
        <v>48698.165317673083</v>
      </c>
      <c r="BD115" s="48">
        <v>51886.508485279155</v>
      </c>
      <c r="BE115" s="48">
        <v>48914.617529716641</v>
      </c>
      <c r="BF115" s="48">
        <v>51577.279358774984</v>
      </c>
      <c r="BG115" s="48">
        <v>55586.962597676138</v>
      </c>
      <c r="BH115" s="48">
        <v>62000.118806923798</v>
      </c>
      <c r="BI115" s="48">
        <v>62993.745096745297</v>
      </c>
      <c r="BJ115" s="48">
        <v>70413.121833138284</v>
      </c>
      <c r="BK115" s="48">
        <v>79297.729203754046</v>
      </c>
      <c r="BL115" s="48">
        <v>80778.829614565795</v>
      </c>
      <c r="BM115" s="48">
        <v>83812.802966150804</v>
      </c>
      <c r="BT115">
        <v>85422.542868226592</v>
      </c>
      <c r="BY115" s="48">
        <f t="shared" si="2"/>
        <v>-80778.829614565795</v>
      </c>
      <c r="BZ115" s="48">
        <f t="shared" si="3"/>
        <v>-1.9456383163303366</v>
      </c>
    </row>
    <row r="116" spans="1:78" x14ac:dyDescent="0.25">
      <c r="A116" s="48" t="s">
        <v>588</v>
      </c>
      <c r="B116" s="48" t="s">
        <v>442</v>
      </c>
      <c r="C116" s="48" t="s">
        <v>735</v>
      </c>
      <c r="D116" s="48" t="s">
        <v>734</v>
      </c>
      <c r="E116" s="48">
        <v>191.68082498100009</v>
      </c>
      <c r="F116" s="48">
        <v>196.92509055301193</v>
      </c>
      <c r="G116" s="48">
        <v>203.43736961277136</v>
      </c>
      <c r="H116" s="48">
        <v>208.1324669679357</v>
      </c>
      <c r="I116" s="48">
        <v>221.32128267596568</v>
      </c>
      <c r="J116" s="48">
        <v>248.34115227793794</v>
      </c>
      <c r="K116" s="48">
        <v>264.97962767297957</v>
      </c>
      <c r="L116" s="48">
        <v>287.08290891145208</v>
      </c>
      <c r="M116" s="48">
        <v>318.99190664988913</v>
      </c>
      <c r="N116" s="48">
        <v>350.91355567339735</v>
      </c>
      <c r="O116" s="48">
        <v>384.94404245026374</v>
      </c>
      <c r="P116" s="48">
        <v>468.95694007017403</v>
      </c>
      <c r="Q116" s="48">
        <v>570.35062376308019</v>
      </c>
      <c r="R116" s="48">
        <v>876.26812684642709</v>
      </c>
      <c r="S116" s="48">
        <v>1453.7341227592406</v>
      </c>
      <c r="T116" s="48">
        <v>1581.9304317147978</v>
      </c>
      <c r="U116" s="48">
        <v>2017.4110842482633</v>
      </c>
      <c r="V116" s="48">
        <v>2315.8931054893505</v>
      </c>
      <c r="W116" s="48">
        <v>2168.8697905473095</v>
      </c>
      <c r="X116" s="48">
        <v>2427.4652991234557</v>
      </c>
      <c r="Y116" s="48">
        <v>2441.4406175552967</v>
      </c>
      <c r="Z116" s="48">
        <v>2499.9884390272036</v>
      </c>
      <c r="AA116" s="48">
        <v>3008.1459207952771</v>
      </c>
      <c r="AB116" s="48">
        <v>3583.3292187266347</v>
      </c>
      <c r="AC116" s="48">
        <v>3568.6554856697298</v>
      </c>
      <c r="AD116" s="48">
        <v>3805.5817665338091</v>
      </c>
      <c r="AE116" s="48">
        <v>4244.6903264296434</v>
      </c>
      <c r="AF116" s="48">
        <v>2617.7006403466908</v>
      </c>
      <c r="AG116" s="48">
        <v>2318.4644567891451</v>
      </c>
      <c r="AH116" s="48">
        <v>2197.956147650405</v>
      </c>
      <c r="AI116" s="48">
        <v>2214.3276884780726</v>
      </c>
      <c r="AL116" s="48">
        <v>1067.3075868750464</v>
      </c>
      <c r="AM116" s="48">
        <v>1185.6864214433431</v>
      </c>
      <c r="AN116" s="48">
        <v>1569.2554469839777</v>
      </c>
      <c r="AO116" s="48">
        <v>1932.8050155333019</v>
      </c>
      <c r="AP116" s="48">
        <v>1804.336763195246</v>
      </c>
      <c r="AQ116" s="48">
        <v>1723.8353665901943</v>
      </c>
      <c r="AR116" s="48">
        <v>1756.8968025254428</v>
      </c>
      <c r="AS116" s="48">
        <v>1670.009673565299</v>
      </c>
      <c r="AT116" s="48">
        <v>1909.412306448228</v>
      </c>
      <c r="AU116" s="48">
        <v>1911.678649442978</v>
      </c>
      <c r="AV116" s="48">
        <v>2253.9358345056635</v>
      </c>
      <c r="AW116" s="48">
        <v>2756.1988221399251</v>
      </c>
      <c r="AX116" s="48">
        <v>3246.0511224435209</v>
      </c>
      <c r="AY116" s="48">
        <v>3774.3580554816813</v>
      </c>
      <c r="AZ116" s="48">
        <v>4904.6661830976955</v>
      </c>
      <c r="BA116" s="48">
        <v>5717.3141475297798</v>
      </c>
      <c r="BB116" s="48">
        <v>5709.9482933250056</v>
      </c>
      <c r="BC116" s="48">
        <v>6599.6609379100364</v>
      </c>
      <c r="BD116" s="48">
        <v>7781.4058009657256</v>
      </c>
      <c r="BE116" s="48">
        <v>7927.844907683223</v>
      </c>
      <c r="BF116" s="48">
        <v>6018.3228995354839</v>
      </c>
      <c r="BG116" s="48">
        <v>5585.5256039324695</v>
      </c>
      <c r="BH116" s="48">
        <v>4904.3273148516864</v>
      </c>
      <c r="BI116" s="48">
        <v>5253.4265603335552</v>
      </c>
      <c r="BJ116" s="48">
        <v>5520.3147821399843</v>
      </c>
      <c r="BK116" s="48">
        <v>3598.4834539612925</v>
      </c>
      <c r="BL116" s="48">
        <v>3114.6227528406325</v>
      </c>
      <c r="BM116" s="48">
        <v>2282.5518646041537</v>
      </c>
      <c r="BT116">
        <v>2422.4806568277704</v>
      </c>
      <c r="BY116" s="48">
        <f t="shared" si="2"/>
        <v>-3114.6227528406325</v>
      </c>
      <c r="BZ116" s="48">
        <f t="shared" si="3"/>
        <v>-2.2857162529087929</v>
      </c>
    </row>
    <row r="117" spans="1:78" x14ac:dyDescent="0.25">
      <c r="A117" s="48" t="s">
        <v>140</v>
      </c>
      <c r="B117" s="48" t="s">
        <v>441</v>
      </c>
      <c r="C117" s="48" t="s">
        <v>735</v>
      </c>
      <c r="D117" s="48" t="s">
        <v>734</v>
      </c>
      <c r="G117" s="48">
        <v>254.70153322226122</v>
      </c>
      <c r="H117" s="48">
        <v>250.78720539632255</v>
      </c>
      <c r="I117" s="48">
        <v>288.16348165528876</v>
      </c>
      <c r="M117" s="48">
        <v>312.82210852348709</v>
      </c>
      <c r="N117" s="48">
        <v>313.81715091117985</v>
      </c>
      <c r="O117" s="48">
        <v>330.88536853546952</v>
      </c>
      <c r="P117" s="48">
        <v>376.89176460051306</v>
      </c>
      <c r="Q117" s="48">
        <v>388.11128038935624</v>
      </c>
      <c r="R117" s="48">
        <v>468.85401240014522</v>
      </c>
      <c r="S117" s="48">
        <v>1018.0957825629449</v>
      </c>
      <c r="T117" s="48">
        <v>1151.8187144452779</v>
      </c>
      <c r="U117" s="48">
        <v>1471.149533903568</v>
      </c>
      <c r="V117" s="48">
        <v>1591.8822655652327</v>
      </c>
      <c r="W117" s="48">
        <v>1847.6689682985177</v>
      </c>
      <c r="X117" s="48">
        <v>2852.1119740179538</v>
      </c>
      <c r="Y117" s="48">
        <v>3850.2644186612688</v>
      </c>
      <c r="Z117" s="48">
        <v>2693.1565285530628</v>
      </c>
      <c r="AA117" s="48">
        <v>2936.5967904122094</v>
      </c>
      <c r="AB117" s="48">
        <v>2747.9654947241575</v>
      </c>
      <c r="AC117" s="48">
        <v>3090.0041774272504</v>
      </c>
      <c r="AD117" s="48">
        <v>3112.9957635963583</v>
      </c>
      <c r="AE117" s="48">
        <v>2970.7867526527898</v>
      </c>
      <c r="AF117" s="48">
        <v>3492.276687240304</v>
      </c>
      <c r="AG117" s="48">
        <v>3773.3754167032462</v>
      </c>
      <c r="AH117" s="48">
        <v>3873.619308843241</v>
      </c>
      <c r="AI117" s="48">
        <v>10356.90304759657</v>
      </c>
      <c r="AJ117" s="48">
        <v>22.79534530666777</v>
      </c>
      <c r="AK117" s="48">
        <v>30.086387009323481</v>
      </c>
      <c r="AL117" s="48">
        <v>54.441579779185076</v>
      </c>
      <c r="AM117" s="48">
        <v>204.27238834976953</v>
      </c>
      <c r="AN117" s="48">
        <v>639.92312444307902</v>
      </c>
      <c r="AO117" s="48">
        <v>502.02867599717831</v>
      </c>
      <c r="AP117" s="48">
        <v>968.52914212445557</v>
      </c>
      <c r="AQ117" s="48">
        <v>932.30973057933306</v>
      </c>
      <c r="AR117" s="48">
        <v>1617.4678939688547</v>
      </c>
      <c r="AS117" s="48">
        <v>2058.2644008244874</v>
      </c>
      <c r="AT117" s="48">
        <v>1494.3888023628101</v>
      </c>
      <c r="AU117" s="48">
        <v>1320.7347059895578</v>
      </c>
      <c r="AV117" s="48">
        <v>854.82528083372335</v>
      </c>
      <c r="AW117" s="48">
        <v>1391.9634894029145</v>
      </c>
      <c r="AX117" s="48">
        <v>1855.522348359174</v>
      </c>
      <c r="AY117" s="48">
        <v>2373.2094476519223</v>
      </c>
      <c r="AZ117" s="48">
        <v>3182.8413509962024</v>
      </c>
      <c r="BA117" s="48">
        <v>4636.6393248470495</v>
      </c>
      <c r="BB117" s="48">
        <v>3853.8286201379278</v>
      </c>
      <c r="BC117" s="48">
        <v>4657.2802692158848</v>
      </c>
      <c r="BD117" s="48">
        <v>6045.4945669194967</v>
      </c>
      <c r="BE117" s="48">
        <v>6836.0739951333808</v>
      </c>
      <c r="BF117" s="48">
        <v>7076.5522652518848</v>
      </c>
      <c r="BG117" s="48">
        <v>6637.6843745455135</v>
      </c>
      <c r="BH117" s="48">
        <v>4688.3180174346599</v>
      </c>
      <c r="BI117" s="48">
        <v>4550.658637848288</v>
      </c>
      <c r="BJ117" s="48">
        <v>5076.6907945599287</v>
      </c>
      <c r="BK117" s="48">
        <v>5523.0783754853419</v>
      </c>
      <c r="BL117" s="48">
        <v>5658.4922665404683</v>
      </c>
      <c r="BM117" s="48">
        <v>4157.4844946948924</v>
      </c>
      <c r="BT117">
        <v>4145.8629363760165</v>
      </c>
      <c r="BY117" s="48">
        <f t="shared" si="2"/>
        <v>-5658.4922665404683</v>
      </c>
      <c r="BZ117" s="48">
        <f t="shared" si="3"/>
        <v>-2.3648527106124431</v>
      </c>
    </row>
    <row r="118" spans="1:78" x14ac:dyDescent="0.25">
      <c r="A118" s="48" t="s">
        <v>264</v>
      </c>
      <c r="B118" s="48" t="s">
        <v>440</v>
      </c>
      <c r="C118" s="48" t="s">
        <v>735</v>
      </c>
      <c r="D118" s="48" t="s">
        <v>734</v>
      </c>
      <c r="E118" s="48">
        <v>1414.9822694062102</v>
      </c>
      <c r="F118" s="48">
        <v>1418.1258697152584</v>
      </c>
      <c r="G118" s="48">
        <v>1562.2307304583746</v>
      </c>
      <c r="H118" s="48">
        <v>1831.7056558197173</v>
      </c>
      <c r="I118" s="48">
        <v>2297.9206432037981</v>
      </c>
      <c r="J118" s="48">
        <v>2723.520949890732</v>
      </c>
      <c r="K118" s="48">
        <v>3215.6941780432885</v>
      </c>
      <c r="L118" s="48">
        <v>3125.6494918501435</v>
      </c>
      <c r="M118" s="48">
        <v>2354.4800267130499</v>
      </c>
      <c r="N118" s="48">
        <v>2039.1962951726166</v>
      </c>
      <c r="O118" s="48">
        <v>2576.3534443427611</v>
      </c>
      <c r="P118" s="48">
        <v>3252.0991778844841</v>
      </c>
      <c r="Q118" s="48">
        <v>4014.8427301755769</v>
      </c>
      <c r="R118" s="48">
        <v>5437.3425254121685</v>
      </c>
      <c r="S118" s="48">
        <v>7040.5540441972626</v>
      </c>
      <c r="T118" s="48">
        <v>6454.1771515937817</v>
      </c>
      <c r="U118" s="48">
        <v>7583.2752980432651</v>
      </c>
      <c r="V118" s="48">
        <v>9957.2544343346344</v>
      </c>
      <c r="W118" s="48">
        <v>11236.735735063992</v>
      </c>
      <c r="X118" s="48">
        <v>12640.640812835505</v>
      </c>
      <c r="Y118" s="48">
        <v>14821.814177623897</v>
      </c>
      <c r="Z118" s="48">
        <v>15137.253840868261</v>
      </c>
      <c r="AA118" s="48">
        <v>13711.735925661826</v>
      </c>
      <c r="AB118" s="48">
        <v>11671.809059351071</v>
      </c>
      <c r="AC118" s="48">
        <v>11959.53987855696</v>
      </c>
      <c r="AD118" s="48">
        <v>12361.186936719609</v>
      </c>
      <c r="AE118" s="48">
        <v>16406.047845027151</v>
      </c>
      <c r="AF118" s="48">
        <v>22453.188018056866</v>
      </c>
      <c r="AG118" s="48">
        <v>24451.97313105383</v>
      </c>
      <c r="AH118" s="48">
        <v>22434.346560350208</v>
      </c>
      <c r="AI118" s="48">
        <v>25384.914753310379</v>
      </c>
      <c r="AJ118" s="48">
        <v>26802.98931841708</v>
      </c>
      <c r="AK118" s="48">
        <v>27124.2742716967</v>
      </c>
      <c r="AL118" s="48">
        <v>23579.795136883786</v>
      </c>
      <c r="AM118" s="48">
        <v>24018.631181742327</v>
      </c>
      <c r="AN118" s="48">
        <v>26633.591144980539</v>
      </c>
      <c r="AO118" s="48">
        <v>27614.873336638539</v>
      </c>
      <c r="AP118" s="48">
        <v>27919.163545090214</v>
      </c>
      <c r="AQ118" s="48">
        <v>31030.053598918115</v>
      </c>
      <c r="AR118" s="48">
        <v>32381.625235648808</v>
      </c>
      <c r="AS118" s="48">
        <v>32096.372261369539</v>
      </c>
      <c r="AT118" s="48">
        <v>28897.443939690838</v>
      </c>
      <c r="AU118" s="48">
        <v>32409.216149175325</v>
      </c>
      <c r="AV118" s="48">
        <v>39476.697848668387</v>
      </c>
      <c r="AW118" s="48">
        <v>47334.930653772331</v>
      </c>
      <c r="AX118" s="48">
        <v>56794.850158895293</v>
      </c>
      <c r="AY118" s="48">
        <v>57492.934249870297</v>
      </c>
      <c r="AZ118" s="48">
        <v>69495.726737682504</v>
      </c>
      <c r="BA118" s="48">
        <v>56943.370446856316</v>
      </c>
      <c r="BB118" s="48">
        <v>41301.273219718045</v>
      </c>
      <c r="BC118" s="48">
        <v>43237.07294889581</v>
      </c>
      <c r="BD118" s="48">
        <v>47714.592230848451</v>
      </c>
      <c r="BE118" s="48">
        <v>45995.547878946723</v>
      </c>
      <c r="BF118" s="48">
        <v>49804.982997837134</v>
      </c>
      <c r="BG118" s="48">
        <v>54576.744814656486</v>
      </c>
      <c r="BH118" s="48">
        <v>52951.681511089751</v>
      </c>
      <c r="BI118" s="48">
        <v>61987.926362028345</v>
      </c>
      <c r="BJ118" s="48">
        <v>72010.149031625842</v>
      </c>
      <c r="BK118" s="48">
        <v>74348.362284625458</v>
      </c>
      <c r="BL118" s="48">
        <v>68883.148774177578</v>
      </c>
      <c r="BM118" s="48">
        <v>59260.887138168189</v>
      </c>
      <c r="BT118">
        <v>59264.034091314483</v>
      </c>
      <c r="BY118" s="48">
        <f t="shared" si="2"/>
        <v>-68883.148774177578</v>
      </c>
      <c r="BZ118" s="48">
        <f t="shared" si="3"/>
        <v>-2.1623094821395705</v>
      </c>
    </row>
    <row r="119" spans="1:78" x14ac:dyDescent="0.25">
      <c r="A119" s="48" t="s">
        <v>141</v>
      </c>
      <c r="B119" s="48" t="s">
        <v>439</v>
      </c>
      <c r="C119" s="48" t="s">
        <v>735</v>
      </c>
      <c r="D119" s="48" t="s">
        <v>734</v>
      </c>
      <c r="E119" s="48">
        <v>1229.1747476372032</v>
      </c>
      <c r="F119" s="48">
        <v>1436.3844393592678</v>
      </c>
      <c r="G119" s="48">
        <v>1094.6358482337548</v>
      </c>
      <c r="H119" s="48">
        <v>1257.8114053523891</v>
      </c>
      <c r="I119" s="48">
        <v>1375.8922558922559</v>
      </c>
      <c r="J119" s="48">
        <v>1429.3146052802706</v>
      </c>
      <c r="K119" s="48">
        <v>1513.8836059338153</v>
      </c>
      <c r="L119" s="48">
        <v>1468.1238615664847</v>
      </c>
      <c r="M119" s="48">
        <v>1647.8772743489119</v>
      </c>
      <c r="N119" s="48">
        <v>1852.3925385239256</v>
      </c>
      <c r="AN119" s="48">
        <v>18166.799614448937</v>
      </c>
      <c r="AO119" s="48">
        <v>19400.678358226716</v>
      </c>
      <c r="AP119" s="48">
        <v>19701.315926525433</v>
      </c>
      <c r="AQ119" s="48">
        <v>19462.066488029865</v>
      </c>
      <c r="AR119" s="48">
        <v>19163.032912273538</v>
      </c>
      <c r="AS119" s="48">
        <v>21101.18010159659</v>
      </c>
      <c r="AT119" s="48">
        <v>20353.621985807848</v>
      </c>
      <c r="AU119" s="48">
        <v>18479.701385399192</v>
      </c>
      <c r="AV119" s="48">
        <v>19033.756158642595</v>
      </c>
      <c r="AW119" s="48">
        <v>19933.642469553477</v>
      </c>
      <c r="AX119" s="48">
        <v>20585.637483949355</v>
      </c>
      <c r="AY119" s="48">
        <v>21854.877885829272</v>
      </c>
      <c r="AZ119" s="48">
        <v>24939.461797692391</v>
      </c>
      <c r="BA119" s="48">
        <v>29599.783013821125</v>
      </c>
      <c r="BB119" s="48">
        <v>27719.794987413225</v>
      </c>
      <c r="BC119" s="48">
        <v>30694.167676692301</v>
      </c>
      <c r="BD119" s="48">
        <v>33610.694028976119</v>
      </c>
      <c r="BE119" s="48">
        <v>32510.345295959611</v>
      </c>
      <c r="BF119" s="48">
        <v>36316.478373586528</v>
      </c>
      <c r="BG119" s="48">
        <v>37738.41607027658</v>
      </c>
      <c r="BH119" s="48">
        <v>35813.713406914176</v>
      </c>
      <c r="BI119" s="48">
        <v>37282.530559085557</v>
      </c>
      <c r="BJ119" s="48">
        <v>40474.668129299818</v>
      </c>
      <c r="BK119" s="48">
        <v>41704.828565312506</v>
      </c>
      <c r="BL119" s="48">
        <v>43588.713153649005</v>
      </c>
      <c r="BM119" s="48">
        <v>43610.520330814848</v>
      </c>
      <c r="BT119">
        <v>44177.571224844483</v>
      </c>
      <c r="BY119" s="48">
        <f t="shared" si="2"/>
        <v>-43588.713153649005</v>
      </c>
      <c r="BZ119" s="48">
        <f t="shared" si="3"/>
        <v>-1.9866706553830573</v>
      </c>
    </row>
    <row r="120" spans="1:78" x14ac:dyDescent="0.25">
      <c r="A120" s="48" t="s">
        <v>276</v>
      </c>
      <c r="B120" s="48" t="s">
        <v>438</v>
      </c>
      <c r="C120" s="48" t="s">
        <v>735</v>
      </c>
      <c r="D120" s="48" t="s">
        <v>734</v>
      </c>
      <c r="E120" s="48">
        <v>804.49262334617833</v>
      </c>
      <c r="F120" s="48">
        <v>887.33674460447548</v>
      </c>
      <c r="G120" s="48">
        <v>990.26015216342</v>
      </c>
      <c r="H120" s="48">
        <v>1126.0193369982469</v>
      </c>
      <c r="I120" s="48">
        <v>1222.5445404628979</v>
      </c>
      <c r="J120" s="48">
        <v>1304.4538166196512</v>
      </c>
      <c r="K120" s="48">
        <v>1402.4423544103229</v>
      </c>
      <c r="L120" s="48">
        <v>1533.6928774854725</v>
      </c>
      <c r="M120" s="48">
        <v>1651.9393767975566</v>
      </c>
      <c r="N120" s="48">
        <v>1813.3881257570581</v>
      </c>
      <c r="O120" s="48">
        <v>2106.8639592494524</v>
      </c>
      <c r="P120" s="48">
        <v>2305.6097505960693</v>
      </c>
      <c r="Q120" s="48">
        <v>2671.1373144713034</v>
      </c>
      <c r="R120" s="48">
        <v>3205.2520403844387</v>
      </c>
      <c r="S120" s="48">
        <v>3621.1458224787602</v>
      </c>
      <c r="T120" s="48">
        <v>4106.9938677140344</v>
      </c>
      <c r="U120" s="48">
        <v>4033.0993544458452</v>
      </c>
      <c r="V120" s="48">
        <v>4603.5997012702719</v>
      </c>
      <c r="W120" s="48">
        <v>5610.4980992817145</v>
      </c>
      <c r="X120" s="48">
        <v>6990.2858067146053</v>
      </c>
      <c r="Y120" s="48">
        <v>8456.9189744382729</v>
      </c>
      <c r="Z120" s="48">
        <v>7622.8333284458349</v>
      </c>
      <c r="AA120" s="48">
        <v>7556.5234369320324</v>
      </c>
      <c r="AB120" s="48">
        <v>7832.5753867884987</v>
      </c>
      <c r="AC120" s="48">
        <v>7739.7152836179521</v>
      </c>
      <c r="AD120" s="48">
        <v>7990.686565511819</v>
      </c>
      <c r="AE120" s="48">
        <v>11315.015176792265</v>
      </c>
      <c r="AF120" s="48">
        <v>14234.728638047431</v>
      </c>
      <c r="AG120" s="48">
        <v>15744.661263542786</v>
      </c>
      <c r="AH120" s="48">
        <v>16386.662212086587</v>
      </c>
      <c r="AI120" s="48">
        <v>20825.784222830691</v>
      </c>
      <c r="AJ120" s="48">
        <v>21956.529770733247</v>
      </c>
      <c r="AK120" s="48">
        <v>23243.474527720562</v>
      </c>
      <c r="AL120" s="48">
        <v>18738.763896913206</v>
      </c>
      <c r="AM120" s="48">
        <v>19337.630899638298</v>
      </c>
      <c r="AN120" s="48">
        <v>20664.552270172368</v>
      </c>
      <c r="AO120" s="48">
        <v>23081.604675770181</v>
      </c>
      <c r="AP120" s="48">
        <v>21829.345822622159</v>
      </c>
      <c r="AQ120" s="48">
        <v>22318.137300710863</v>
      </c>
      <c r="AR120" s="48">
        <v>21997.624315531288</v>
      </c>
      <c r="AS120" s="48">
        <v>20087.591985879448</v>
      </c>
      <c r="AT120" s="48">
        <v>20483.215994997408</v>
      </c>
      <c r="AU120" s="48">
        <v>22270.144123428239</v>
      </c>
      <c r="AV120" s="48">
        <v>27465.675298722446</v>
      </c>
      <c r="AW120" s="48">
        <v>31259.716495430945</v>
      </c>
      <c r="AX120" s="48">
        <v>32043.140368411867</v>
      </c>
      <c r="AY120" s="48">
        <v>33501.658167304398</v>
      </c>
      <c r="AZ120" s="48">
        <v>37822.665237742724</v>
      </c>
      <c r="BA120" s="48">
        <v>40778.342736720944</v>
      </c>
      <c r="BB120" s="48">
        <v>37079.758670454583</v>
      </c>
      <c r="BC120" s="48">
        <v>36000.520117925444</v>
      </c>
      <c r="BD120" s="48">
        <v>38599.06220703217</v>
      </c>
      <c r="BE120" s="48">
        <v>35053.526244257242</v>
      </c>
      <c r="BF120" s="48">
        <v>35549.974697295402</v>
      </c>
      <c r="BG120" s="48">
        <v>35518.415291674879</v>
      </c>
      <c r="BH120" s="48">
        <v>30230.226302129598</v>
      </c>
      <c r="BI120" s="48">
        <v>30939.714246229771</v>
      </c>
      <c r="BJ120" s="48">
        <v>32326.674211399353</v>
      </c>
      <c r="BK120" s="48">
        <v>34608.675601705363</v>
      </c>
      <c r="BL120" s="48">
        <v>33566.787304160876</v>
      </c>
      <c r="BM120" s="48">
        <v>31676.202098734884</v>
      </c>
      <c r="BT120">
        <v>31769.965868483294</v>
      </c>
      <c r="BY120" s="48">
        <f t="shared" si="2"/>
        <v>-33566.787304160876</v>
      </c>
      <c r="BZ120" s="48">
        <f t="shared" si="3"/>
        <v>-2.0565572353182815</v>
      </c>
    </row>
    <row r="121" spans="1:78" x14ac:dyDescent="0.25">
      <c r="A121" s="48" t="s">
        <v>201</v>
      </c>
      <c r="B121" s="48" t="s">
        <v>437</v>
      </c>
      <c r="C121" s="48" t="s">
        <v>735</v>
      </c>
      <c r="D121" s="48" t="s">
        <v>734</v>
      </c>
      <c r="E121" s="48">
        <v>429.25414607731926</v>
      </c>
      <c r="F121" s="48">
        <v>453.05783437208271</v>
      </c>
      <c r="G121" s="48">
        <v>463.89051342146433</v>
      </c>
      <c r="H121" s="48">
        <v>485.24380814873632</v>
      </c>
      <c r="I121" s="48">
        <v>518.81387163054194</v>
      </c>
      <c r="J121" s="48">
        <v>553.45068578614848</v>
      </c>
      <c r="K121" s="48">
        <v>615.96434373666546</v>
      </c>
      <c r="L121" s="48">
        <v>636.6162749156764</v>
      </c>
      <c r="M121" s="48">
        <v>593.62472380839915</v>
      </c>
      <c r="N121" s="48">
        <v>644.05833484139237</v>
      </c>
      <c r="O121" s="48">
        <v>748.95945806296299</v>
      </c>
      <c r="P121" s="48">
        <v>808.63355456937006</v>
      </c>
      <c r="Q121" s="48">
        <v>968.97293092713232</v>
      </c>
      <c r="R121" s="48">
        <v>968.95722941054214</v>
      </c>
      <c r="S121" s="48">
        <v>1188.5506670063746</v>
      </c>
      <c r="T121" s="48">
        <v>1410.4459997106246</v>
      </c>
      <c r="U121" s="48">
        <v>1443.0534584256081</v>
      </c>
      <c r="V121" s="48">
        <v>1561.7358282228913</v>
      </c>
      <c r="W121" s="48">
        <v>1255.7317370710875</v>
      </c>
      <c r="X121" s="48">
        <v>1137.0274712238854</v>
      </c>
      <c r="Y121" s="48">
        <v>1238.8390690379752</v>
      </c>
      <c r="Z121" s="48">
        <v>1356.0166307173954</v>
      </c>
      <c r="AA121" s="48">
        <v>1474.2354009981971</v>
      </c>
      <c r="AB121" s="48">
        <v>1593.1849976742183</v>
      </c>
      <c r="AC121" s="48">
        <v>1029.136714795233</v>
      </c>
      <c r="AD121" s="48">
        <v>899.25675750219716</v>
      </c>
      <c r="AE121" s="48">
        <v>1168.0973028613878</v>
      </c>
      <c r="AF121" s="48">
        <v>1383.7617040144683</v>
      </c>
      <c r="AG121" s="48">
        <v>1602.1958240732374</v>
      </c>
      <c r="AH121" s="48">
        <v>1832.7589091568939</v>
      </c>
      <c r="AI121" s="48">
        <v>1897.6908837890219</v>
      </c>
      <c r="AJ121" s="48">
        <v>1683.331431016074</v>
      </c>
      <c r="AK121" s="48">
        <v>1436.567481160331</v>
      </c>
      <c r="AL121" s="48">
        <v>2189.5282923426767</v>
      </c>
      <c r="AM121" s="48">
        <v>2173.1658479344187</v>
      </c>
      <c r="AN121" s="48">
        <v>2596.0101214230895</v>
      </c>
      <c r="AO121" s="48">
        <v>2889.7811191921323</v>
      </c>
      <c r="AP121" s="48">
        <v>3250.8953061117845</v>
      </c>
      <c r="AQ121" s="48">
        <v>3368.1947163546497</v>
      </c>
      <c r="AR121" s="48">
        <v>3375.6749752787964</v>
      </c>
      <c r="AS121" s="48">
        <v>3392.123878094621</v>
      </c>
      <c r="AT121" s="48">
        <v>3437.6555165314817</v>
      </c>
      <c r="AU121" s="48">
        <v>3609.2033311742612</v>
      </c>
      <c r="AV121" s="48">
        <v>3480.5116649540969</v>
      </c>
      <c r="AW121" s="48">
        <v>3733.7986713284963</v>
      </c>
      <c r="AX121" s="48">
        <v>4103.6016371323985</v>
      </c>
      <c r="AY121" s="48">
        <v>4331.2920528212444</v>
      </c>
      <c r="AZ121" s="48">
        <v>4623.7478971971204</v>
      </c>
      <c r="BA121" s="48">
        <v>4928.126409015149</v>
      </c>
      <c r="BB121" s="48">
        <v>4335.1784107741314</v>
      </c>
      <c r="BC121" s="48">
        <v>4704.0477596242526</v>
      </c>
      <c r="BD121" s="48">
        <v>5111.4659871069698</v>
      </c>
      <c r="BE121" s="48">
        <v>5209.8592636256681</v>
      </c>
      <c r="BF121" s="48">
        <v>4989.7340889101197</v>
      </c>
      <c r="BG121" s="48">
        <v>4834.2840094980138</v>
      </c>
      <c r="BH121" s="48">
        <v>4907.9274151890031</v>
      </c>
      <c r="BI121" s="48">
        <v>4843.749899994008</v>
      </c>
      <c r="BJ121" s="48">
        <v>5070.0995030615968</v>
      </c>
      <c r="BK121" s="48">
        <v>5359.9937893963843</v>
      </c>
      <c r="BL121" s="48">
        <v>5369.4983713849042</v>
      </c>
      <c r="BM121" s="48">
        <v>4664.5291503597273</v>
      </c>
      <c r="BT121">
        <v>4664.5302422213308</v>
      </c>
      <c r="BY121" s="48">
        <f t="shared" si="2"/>
        <v>-5369.4983713849042</v>
      </c>
      <c r="BZ121" s="48">
        <f t="shared" si="3"/>
        <v>-2.1511337889467419</v>
      </c>
    </row>
    <row r="122" spans="1:78" x14ac:dyDescent="0.25">
      <c r="A122" s="48" t="s">
        <v>142</v>
      </c>
      <c r="B122" s="48" t="s">
        <v>436</v>
      </c>
      <c r="C122" s="48" t="s">
        <v>735</v>
      </c>
      <c r="D122" s="48" t="s">
        <v>734</v>
      </c>
      <c r="J122" s="48">
        <v>511.10297079811534</v>
      </c>
      <c r="K122" s="48">
        <v>519.37351929330839</v>
      </c>
      <c r="L122" s="48">
        <v>458.12770220144654</v>
      </c>
      <c r="M122" s="48">
        <v>374.08299769165706</v>
      </c>
      <c r="N122" s="48">
        <v>432.14554701082636</v>
      </c>
      <c r="O122" s="48">
        <v>371.5744948543371</v>
      </c>
      <c r="P122" s="48">
        <v>374.88614479863452</v>
      </c>
      <c r="Q122" s="48">
        <v>418.58113572342114</v>
      </c>
      <c r="R122" s="48">
        <v>484.33572230671058</v>
      </c>
      <c r="S122" s="48">
        <v>596.42044730409373</v>
      </c>
      <c r="T122" s="48">
        <v>659.77484061538109</v>
      </c>
      <c r="U122" s="48">
        <v>804.79984728522129</v>
      </c>
      <c r="V122" s="48">
        <v>962.01064375794135</v>
      </c>
      <c r="W122" s="48">
        <v>1163.0130133745902</v>
      </c>
      <c r="X122" s="48">
        <v>1420.5659948210475</v>
      </c>
      <c r="Y122" s="48">
        <v>1644.2564583313879</v>
      </c>
      <c r="Z122" s="48">
        <v>1778.8707842702506</v>
      </c>
      <c r="AA122" s="48">
        <v>1825.8325453765908</v>
      </c>
      <c r="AB122" s="48">
        <v>1841.8745440004175</v>
      </c>
      <c r="AC122" s="48">
        <v>1783.7265984010173</v>
      </c>
      <c r="AD122" s="48">
        <v>1721.977408745913</v>
      </c>
      <c r="AE122" s="48">
        <v>2122.9704300807816</v>
      </c>
      <c r="AF122" s="48">
        <v>2157.0978714276375</v>
      </c>
      <c r="AG122" s="48">
        <v>1927.5594049204176</v>
      </c>
      <c r="AH122" s="48">
        <v>1241.6980052325041</v>
      </c>
      <c r="AI122" s="48">
        <v>1166.6109304141282</v>
      </c>
      <c r="AJ122" s="48">
        <v>1155.2342357804621</v>
      </c>
      <c r="AK122" s="48">
        <v>1335.2875108380758</v>
      </c>
      <c r="AL122" s="48">
        <v>1334.2289220680036</v>
      </c>
      <c r="AM122" s="48">
        <v>1414.3389109417797</v>
      </c>
      <c r="AN122" s="48">
        <v>1466.0445124107764</v>
      </c>
      <c r="AO122" s="48">
        <v>1463.887967321979</v>
      </c>
      <c r="AP122" s="48">
        <v>1494.5106266011828</v>
      </c>
      <c r="AQ122" s="48">
        <v>1600.3979313168797</v>
      </c>
      <c r="AR122" s="48">
        <v>1619.5358646070761</v>
      </c>
      <c r="AS122" s="48">
        <v>1651.6217976911985</v>
      </c>
      <c r="AT122" s="48">
        <v>1720.3614273152664</v>
      </c>
      <c r="AU122" s="48">
        <v>1802.0550641596915</v>
      </c>
      <c r="AV122" s="48">
        <v>1876.2593383343158</v>
      </c>
      <c r="AW122" s="48">
        <v>2044.9637227185704</v>
      </c>
      <c r="AX122" s="48">
        <v>2183.3946425095305</v>
      </c>
      <c r="AY122" s="48">
        <v>2513.0287320162338</v>
      </c>
      <c r="AZ122" s="48">
        <v>2735.3787669490312</v>
      </c>
      <c r="BA122" s="48">
        <v>3455.7699532294632</v>
      </c>
      <c r="BB122" s="48">
        <v>3559.692101519779</v>
      </c>
      <c r="BC122" s="48">
        <v>3736.6454620792083</v>
      </c>
      <c r="BD122" s="48">
        <v>3852.8900254878245</v>
      </c>
      <c r="BE122" s="48">
        <v>3910.3468940637736</v>
      </c>
      <c r="BF122" s="48">
        <v>4044.4268689118467</v>
      </c>
      <c r="BG122" s="48">
        <v>4131.4473504602693</v>
      </c>
      <c r="BH122" s="48">
        <v>4164.1087689401402</v>
      </c>
      <c r="BI122" s="48">
        <v>4175.3566019230075</v>
      </c>
      <c r="BJ122" s="48">
        <v>4231.5182799913373</v>
      </c>
      <c r="BK122" s="48">
        <v>4308.151073899704</v>
      </c>
      <c r="BL122" s="48">
        <v>4405.4871092939093</v>
      </c>
      <c r="BM122" s="48">
        <v>4282.7658226108497</v>
      </c>
      <c r="BT122">
        <v>4282.7658246162109</v>
      </c>
      <c r="BY122" s="48">
        <f t="shared" si="2"/>
        <v>-4405.4871092939093</v>
      </c>
      <c r="BZ122" s="48">
        <f t="shared" si="3"/>
        <v>-2.0286546801070298</v>
      </c>
    </row>
    <row r="123" spans="1:78" x14ac:dyDescent="0.25">
      <c r="A123" s="48" t="s">
        <v>175</v>
      </c>
      <c r="B123" s="48" t="s">
        <v>435</v>
      </c>
      <c r="C123" s="48" t="s">
        <v>735</v>
      </c>
      <c r="D123" s="48" t="s">
        <v>734</v>
      </c>
      <c r="E123" s="48">
        <v>475.31907559217302</v>
      </c>
      <c r="F123" s="48">
        <v>568.90774269712165</v>
      </c>
      <c r="G123" s="48">
        <v>639.64078543534208</v>
      </c>
      <c r="H123" s="48">
        <v>724.69376222453934</v>
      </c>
      <c r="I123" s="48">
        <v>843.61687854360662</v>
      </c>
      <c r="J123" s="48">
        <v>928.51884859704523</v>
      </c>
      <c r="K123" s="48">
        <v>1068.5584399056268</v>
      </c>
      <c r="L123" s="48">
        <v>1239.3183774126694</v>
      </c>
      <c r="M123" s="48">
        <v>1451.337702681006</v>
      </c>
      <c r="N123" s="48">
        <v>1684.6594026637795</v>
      </c>
      <c r="O123" s="48">
        <v>2056.1220459700826</v>
      </c>
      <c r="P123" s="48">
        <v>2272.0778022104746</v>
      </c>
      <c r="Q123" s="48">
        <v>2967.0419962342025</v>
      </c>
      <c r="R123" s="48">
        <v>3974.7456047054798</v>
      </c>
      <c r="S123" s="48">
        <v>4353.8243551624473</v>
      </c>
      <c r="T123" s="48">
        <v>4674.4454811939358</v>
      </c>
      <c r="U123" s="48">
        <v>5197.6223365078367</v>
      </c>
      <c r="V123" s="48">
        <v>6335.2868706689469</v>
      </c>
      <c r="W123" s="48">
        <v>8820.6919453746887</v>
      </c>
      <c r="X123" s="48">
        <v>9103.5647555986743</v>
      </c>
      <c r="Y123" s="48">
        <v>9463.3538551959628</v>
      </c>
      <c r="Z123" s="48">
        <v>10360.178267478661</v>
      </c>
      <c r="AA123" s="48">
        <v>9575.6077134078332</v>
      </c>
      <c r="AB123" s="48">
        <v>10421.212435639429</v>
      </c>
      <c r="AC123" s="48">
        <v>10978.919805499176</v>
      </c>
      <c r="AD123" s="48">
        <v>11576.692112686458</v>
      </c>
      <c r="AE123" s="48">
        <v>17113.262324241867</v>
      </c>
      <c r="AF123" s="48">
        <v>20748.990924452817</v>
      </c>
      <c r="AG123" s="48">
        <v>25059.007433462059</v>
      </c>
      <c r="AH123" s="48">
        <v>24822.775567065473</v>
      </c>
      <c r="AI123" s="48">
        <v>25371.464170524639</v>
      </c>
      <c r="AJ123" s="48">
        <v>28915.008204808186</v>
      </c>
      <c r="AK123" s="48">
        <v>31414.984637041245</v>
      </c>
      <c r="AL123" s="48">
        <v>35681.963942250644</v>
      </c>
      <c r="AM123" s="48">
        <v>39200.493572909596</v>
      </c>
      <c r="AN123" s="48">
        <v>43428.942752017159</v>
      </c>
      <c r="AO123" s="48">
        <v>38436.926311911833</v>
      </c>
      <c r="AP123" s="48">
        <v>35021.719091715902</v>
      </c>
      <c r="AQ123" s="48">
        <v>31902.767095513733</v>
      </c>
      <c r="AR123" s="48">
        <v>36026.556075016808</v>
      </c>
      <c r="AS123" s="48">
        <v>38532.04087529354</v>
      </c>
      <c r="AT123" s="48">
        <v>33846.465641434232</v>
      </c>
      <c r="AU123" s="48">
        <v>32289.350536072558</v>
      </c>
      <c r="AV123" s="48">
        <v>34808.390917661287</v>
      </c>
      <c r="AW123" s="48">
        <v>37688.722335940642</v>
      </c>
      <c r="AX123" s="48">
        <v>37217.648727916981</v>
      </c>
      <c r="AY123" s="48">
        <v>35433.988963743017</v>
      </c>
      <c r="AZ123" s="48">
        <v>35275.228431266696</v>
      </c>
      <c r="BA123" s="48">
        <v>39339.297573182572</v>
      </c>
      <c r="BB123" s="48">
        <v>40855.175635459636</v>
      </c>
      <c r="BC123" s="48">
        <v>44507.676385917155</v>
      </c>
      <c r="BD123" s="48">
        <v>48167.997268496532</v>
      </c>
      <c r="BE123" s="48">
        <v>48603.476649774908</v>
      </c>
      <c r="BF123" s="48">
        <v>40454.447457890281</v>
      </c>
      <c r="BG123" s="48">
        <v>38109.412112557286</v>
      </c>
      <c r="BH123" s="48">
        <v>34524.469860933721</v>
      </c>
      <c r="BI123" s="48">
        <v>38761.818150192456</v>
      </c>
      <c r="BJ123" s="48">
        <v>38386.511145705685</v>
      </c>
      <c r="BK123" s="48">
        <v>39159.423563395205</v>
      </c>
      <c r="BL123" s="48">
        <v>40113.0609702277</v>
      </c>
      <c r="BT123">
        <v>40193.252444835663</v>
      </c>
      <c r="BY123" s="48">
        <f t="shared" si="2"/>
        <v>-40113.0609702277</v>
      </c>
      <c r="BZ123" s="48">
        <f t="shared" si="3"/>
        <v>-1.9980048523140042</v>
      </c>
    </row>
    <row r="124" spans="1:78" x14ac:dyDescent="0.25">
      <c r="A124" s="48" t="s">
        <v>154</v>
      </c>
      <c r="B124" s="48" t="s">
        <v>434</v>
      </c>
      <c r="C124" s="48" t="s">
        <v>735</v>
      </c>
      <c r="D124" s="48" t="s">
        <v>734</v>
      </c>
      <c r="AI124" s="48">
        <v>1647.4632433776087</v>
      </c>
      <c r="AJ124" s="48">
        <v>1514.9230935965822</v>
      </c>
      <c r="AK124" s="48">
        <v>1515.737659031767</v>
      </c>
      <c r="AL124" s="48">
        <v>1429.0781770090214</v>
      </c>
      <c r="AM124" s="48">
        <v>1316.1836289529665</v>
      </c>
      <c r="AN124" s="48">
        <v>1288.1885193836411</v>
      </c>
      <c r="AO124" s="48">
        <v>1350.3056702722424</v>
      </c>
      <c r="AP124" s="48">
        <v>1445.5032368693817</v>
      </c>
      <c r="AQ124" s="48">
        <v>1468.6692911987734</v>
      </c>
      <c r="AR124" s="48">
        <v>1130.1178440303304</v>
      </c>
      <c r="AS124" s="48">
        <v>1229.0012466723119</v>
      </c>
      <c r="AT124" s="48">
        <v>1490.9270898716604</v>
      </c>
      <c r="AU124" s="48">
        <v>1658.0307854463638</v>
      </c>
      <c r="AV124" s="48">
        <v>2068.1239793684217</v>
      </c>
      <c r="AW124" s="48">
        <v>2874.2884827299908</v>
      </c>
      <c r="AX124" s="48">
        <v>3771.2789573384489</v>
      </c>
      <c r="AY124" s="48">
        <v>5291.5753045145657</v>
      </c>
      <c r="AZ124" s="48">
        <v>6771.4147968188527</v>
      </c>
      <c r="BA124" s="48">
        <v>8458.0171543298184</v>
      </c>
      <c r="BB124" s="48">
        <v>7165.2231748370332</v>
      </c>
      <c r="BC124" s="48">
        <v>9070.4882528574744</v>
      </c>
      <c r="BD124" s="48">
        <v>11634.001202110347</v>
      </c>
      <c r="BE124" s="48">
        <v>12386.699265296294</v>
      </c>
      <c r="BF124" s="48">
        <v>13890.63095629264</v>
      </c>
      <c r="BG124" s="48">
        <v>12807.260686615242</v>
      </c>
      <c r="BH124" s="48">
        <v>10510.771888414851</v>
      </c>
      <c r="BI124" s="48">
        <v>7714.8418437602413</v>
      </c>
      <c r="BJ124" s="48">
        <v>9247.5813312962582</v>
      </c>
      <c r="BK124" s="48">
        <v>9812.6263707739563</v>
      </c>
      <c r="BL124" s="48">
        <v>9812.5958082731995</v>
      </c>
      <c r="BM124" s="48">
        <v>9055.7450090300154</v>
      </c>
      <c r="BT124">
        <v>9122.2334302164363</v>
      </c>
      <c r="BY124" s="48">
        <f t="shared" si="2"/>
        <v>-9812.5958082731995</v>
      </c>
      <c r="BZ124" s="48">
        <f t="shared" si="3"/>
        <v>-2.0756790958418154</v>
      </c>
    </row>
    <row r="125" spans="1:78" x14ac:dyDescent="0.25">
      <c r="A125" s="48" t="s">
        <v>78</v>
      </c>
      <c r="B125" s="48" t="s">
        <v>433</v>
      </c>
      <c r="C125" s="48" t="s">
        <v>735</v>
      </c>
      <c r="D125" s="48" t="s">
        <v>734</v>
      </c>
      <c r="E125" s="48">
        <v>97.44550102056553</v>
      </c>
      <c r="F125" s="48">
        <v>94.651292681532226</v>
      </c>
      <c r="G125" s="48">
        <v>100.39449511103071</v>
      </c>
      <c r="H125" s="48">
        <v>103.7787210377715</v>
      </c>
      <c r="I125" s="48">
        <v>108.29368839849862</v>
      </c>
      <c r="J125" s="48">
        <v>104.71167386959162</v>
      </c>
      <c r="K125" s="48">
        <v>118.20791036587505</v>
      </c>
      <c r="L125" s="48">
        <v>120.98759055335157</v>
      </c>
      <c r="M125" s="48">
        <v>128.39726201868561</v>
      </c>
      <c r="N125" s="48">
        <v>133.66534591783605</v>
      </c>
      <c r="O125" s="48">
        <v>141.88049343750984</v>
      </c>
      <c r="P125" s="48">
        <v>151.82995859413759</v>
      </c>
      <c r="Q125" s="48">
        <v>173.49473182546751</v>
      </c>
      <c r="R125" s="48">
        <v>199.11423532803764</v>
      </c>
      <c r="S125" s="48">
        <v>227.10596751640247</v>
      </c>
      <c r="T125" s="48">
        <v>240.08319271169839</v>
      </c>
      <c r="U125" s="48">
        <v>246.48686140904377</v>
      </c>
      <c r="V125" s="48">
        <v>307.01643200955681</v>
      </c>
      <c r="W125" s="48">
        <v>348.80644441165043</v>
      </c>
      <c r="X125" s="48">
        <v>394.63738113882721</v>
      </c>
      <c r="Y125" s="48">
        <v>442.54282118718561</v>
      </c>
      <c r="Z125" s="48">
        <v>401.69618345088645</v>
      </c>
      <c r="AA125" s="48">
        <v>362.62185061960201</v>
      </c>
      <c r="AB125" s="48">
        <v>324.3965016813504</v>
      </c>
      <c r="AC125" s="48">
        <v>323.37338091347175</v>
      </c>
      <c r="AD125" s="48">
        <v>308.64870270692239</v>
      </c>
      <c r="AE125" s="48">
        <v>351.02948988545512</v>
      </c>
      <c r="AF125" s="48">
        <v>372.7798686832549</v>
      </c>
      <c r="AG125" s="48">
        <v>377.15535267065269</v>
      </c>
      <c r="AH125" s="48">
        <v>361.15469225004716</v>
      </c>
      <c r="AI125" s="48">
        <v>361.32826506626867</v>
      </c>
      <c r="AJ125" s="48">
        <v>332.41881070031786</v>
      </c>
      <c r="AK125" s="48">
        <v>324.13737821788789</v>
      </c>
      <c r="AL125" s="48">
        <v>220.06971839320235</v>
      </c>
      <c r="AM125" s="48">
        <v>265.23230566880039</v>
      </c>
      <c r="AN125" s="48">
        <v>325.77892911432656</v>
      </c>
      <c r="AO125" s="48">
        <v>421.33919708860259</v>
      </c>
      <c r="AP125" s="48">
        <v>445.87725509359166</v>
      </c>
      <c r="AQ125" s="48">
        <v>465.90980098348768</v>
      </c>
      <c r="AR125" s="48">
        <v>414.67930980831704</v>
      </c>
      <c r="AS125" s="48">
        <v>397.48265877751913</v>
      </c>
      <c r="AT125" s="48">
        <v>395.32947160888659</v>
      </c>
      <c r="AU125" s="48">
        <v>389.54263020123642</v>
      </c>
      <c r="AV125" s="48">
        <v>429.78781895037105</v>
      </c>
      <c r="AW125" s="48">
        <v>451.66876661360772</v>
      </c>
      <c r="AX125" s="48">
        <v>511.61639430125331</v>
      </c>
      <c r="AY125" s="48">
        <v>685.95442292182872</v>
      </c>
      <c r="AZ125" s="48">
        <v>825.66655495874625</v>
      </c>
      <c r="BA125" s="48">
        <v>902.06995780481031</v>
      </c>
      <c r="BB125" s="48">
        <v>905.13165335215342</v>
      </c>
      <c r="BC125" s="48">
        <v>951.68777997531811</v>
      </c>
      <c r="BD125" s="48">
        <v>971.63303651142246</v>
      </c>
      <c r="BE125" s="48">
        <v>1136.869893084348</v>
      </c>
      <c r="BF125" s="48">
        <v>1210.38543482726</v>
      </c>
      <c r="BG125" s="48">
        <v>1315.8022249692499</v>
      </c>
      <c r="BH125" s="48">
        <v>1336.8832650885074</v>
      </c>
      <c r="BI125" s="48">
        <v>1410.5320252756121</v>
      </c>
      <c r="BJ125" s="48">
        <v>1572.3457337310122</v>
      </c>
      <c r="BK125" s="48">
        <v>1708.00142830255</v>
      </c>
      <c r="BL125" s="48">
        <v>1816.547123752179</v>
      </c>
      <c r="BM125" s="48">
        <v>1838.2099679404237</v>
      </c>
      <c r="BT125">
        <v>1878.5807025134818</v>
      </c>
      <c r="BY125" s="48">
        <f t="shared" si="2"/>
        <v>-1816.547123752179</v>
      </c>
      <c r="BZ125" s="48">
        <f t="shared" si="3"/>
        <v>-1.9669784861101234</v>
      </c>
    </row>
    <row r="126" spans="1:78" x14ac:dyDescent="0.25">
      <c r="A126" s="48" t="s">
        <v>580</v>
      </c>
      <c r="B126" s="48" t="s">
        <v>432</v>
      </c>
      <c r="C126" s="48" t="s">
        <v>735</v>
      </c>
      <c r="D126" s="48" t="s">
        <v>734</v>
      </c>
      <c r="AI126" s="48">
        <v>609.17289123701948</v>
      </c>
      <c r="AJ126" s="48">
        <v>575.64397447003421</v>
      </c>
      <c r="AK126" s="48">
        <v>513.0359436594764</v>
      </c>
      <c r="AL126" s="48">
        <v>449.0657901887339</v>
      </c>
      <c r="AM126" s="48">
        <v>372.30781001683084</v>
      </c>
      <c r="AN126" s="48">
        <v>364.22649735078465</v>
      </c>
      <c r="AO126" s="48">
        <v>394.86012146051439</v>
      </c>
      <c r="AP126" s="48">
        <v>376.42961326109986</v>
      </c>
      <c r="AQ126" s="48">
        <v>345.13813164845078</v>
      </c>
      <c r="AR126" s="48">
        <v>258.04922878575479</v>
      </c>
      <c r="AS126" s="48">
        <v>279.61956926093882</v>
      </c>
      <c r="AT126" s="48">
        <v>308.4096115911492</v>
      </c>
      <c r="AU126" s="48">
        <v>321.72703322784616</v>
      </c>
      <c r="AV126" s="48">
        <v>380.50643239474402</v>
      </c>
      <c r="AW126" s="48">
        <v>433.23497659086701</v>
      </c>
      <c r="AX126" s="48">
        <v>476.55212996897524</v>
      </c>
      <c r="AY126" s="48">
        <v>543.11070240307208</v>
      </c>
      <c r="AZ126" s="48">
        <v>721.76869083885708</v>
      </c>
      <c r="BA126" s="48">
        <v>966.39362718537234</v>
      </c>
      <c r="BB126" s="48">
        <v>871.22438933785429</v>
      </c>
      <c r="BC126" s="48">
        <v>880.03777511910869</v>
      </c>
      <c r="BD126" s="48">
        <v>1123.8831680626986</v>
      </c>
      <c r="BE126" s="48">
        <v>1177.9747348784833</v>
      </c>
      <c r="BF126" s="48">
        <v>1282.4371620246661</v>
      </c>
      <c r="BG126" s="48">
        <v>1279.7697826598551</v>
      </c>
      <c r="BH126" s="48">
        <v>1121.0828351073897</v>
      </c>
      <c r="BI126" s="48">
        <v>1120.6665130084834</v>
      </c>
      <c r="BJ126" s="48">
        <v>1242.7696428202323</v>
      </c>
      <c r="BK126" s="48">
        <v>1308.1397792184864</v>
      </c>
      <c r="BL126" s="48">
        <v>1374.0311363909163</v>
      </c>
      <c r="BM126" s="48">
        <v>1173.6113557621261</v>
      </c>
      <c r="BT126">
        <v>1175.6981523670315</v>
      </c>
      <c r="BY126" s="48">
        <f t="shared" si="2"/>
        <v>-1374.0311363909163</v>
      </c>
      <c r="BZ126" s="48">
        <f t="shared" si="3"/>
        <v>-2.1686937957881289</v>
      </c>
    </row>
    <row r="127" spans="1:78" x14ac:dyDescent="0.25">
      <c r="A127" s="48" t="s">
        <v>180</v>
      </c>
      <c r="B127" s="48" t="s">
        <v>431</v>
      </c>
      <c r="C127" s="48" t="s">
        <v>735</v>
      </c>
      <c r="D127" s="48" t="s">
        <v>734</v>
      </c>
      <c r="E127" s="48">
        <v>111.34244081200693</v>
      </c>
      <c r="F127" s="48">
        <v>109.46035024977392</v>
      </c>
      <c r="G127" s="48">
        <v>109.48117016316817</v>
      </c>
      <c r="H127" s="48">
        <v>117.82345020233521</v>
      </c>
      <c r="I127" s="48">
        <v>123.64592535563038</v>
      </c>
      <c r="J127" s="48">
        <v>134.30427964342303</v>
      </c>
      <c r="K127" s="48">
        <v>138.84297549347721</v>
      </c>
      <c r="L127" s="48">
        <v>144.0117784542438</v>
      </c>
      <c r="M127" s="48">
        <v>157.19013934843125</v>
      </c>
      <c r="N127" s="48">
        <v>142.26520365879168</v>
      </c>
      <c r="O127" s="48">
        <v>102.67896149833331</v>
      </c>
      <c r="P127" s="48">
        <v>135.848785288079</v>
      </c>
      <c r="Q127" s="48">
        <v>69.233298928923418</v>
      </c>
      <c r="R127" s="48">
        <v>94.358594499867777</v>
      </c>
      <c r="S127" s="48">
        <v>78.112035111392018</v>
      </c>
      <c r="AL127" s="48">
        <v>254.11663482800449</v>
      </c>
      <c r="AM127" s="48">
        <v>270.54294010551672</v>
      </c>
      <c r="AN127" s="48">
        <v>322.93157543406966</v>
      </c>
      <c r="AO127" s="48">
        <v>319.28631355394725</v>
      </c>
      <c r="AP127" s="48">
        <v>304.7647688470575</v>
      </c>
      <c r="AQ127" s="48">
        <v>268.99037219653923</v>
      </c>
      <c r="AR127" s="48">
        <v>295.9031783744673</v>
      </c>
      <c r="AS127" s="48">
        <v>300.61367901109418</v>
      </c>
      <c r="AT127" s="48">
        <v>321.15022364184352</v>
      </c>
      <c r="AU127" s="48">
        <v>338.98747729314971</v>
      </c>
      <c r="AV127" s="48">
        <v>362.33548217895839</v>
      </c>
      <c r="AW127" s="48">
        <v>408.51363876089641</v>
      </c>
      <c r="AX127" s="48">
        <v>474.11119207061546</v>
      </c>
      <c r="AY127" s="48">
        <v>539.75032890715045</v>
      </c>
      <c r="AZ127" s="48">
        <v>631.52525759244679</v>
      </c>
      <c r="BA127" s="48">
        <v>745.60912695682748</v>
      </c>
      <c r="BB127" s="48">
        <v>738.05473124911839</v>
      </c>
      <c r="BC127" s="48">
        <v>785.50266705728131</v>
      </c>
      <c r="BD127" s="48">
        <v>882.27561398693558</v>
      </c>
      <c r="BE127" s="48">
        <v>950.88034599431774</v>
      </c>
      <c r="BF127" s="48">
        <v>1013.4205355015807</v>
      </c>
      <c r="BG127" s="48">
        <v>1093.4959757396116</v>
      </c>
      <c r="BH127" s="48">
        <v>1162.9049948944835</v>
      </c>
      <c r="BI127" s="48">
        <v>1269.5914989522119</v>
      </c>
      <c r="BJ127" s="48">
        <v>1385.2600661615886</v>
      </c>
      <c r="BK127" s="48">
        <v>1512.1269888945662</v>
      </c>
      <c r="BL127" s="48">
        <v>1643.1213887647523</v>
      </c>
      <c r="BM127" s="48">
        <v>1512.7277526468504</v>
      </c>
      <c r="BT127">
        <v>1543.6692575728162</v>
      </c>
      <c r="BY127" s="48">
        <f t="shared" si="2"/>
        <v>-1643.1213887647523</v>
      </c>
      <c r="BZ127" s="48">
        <f t="shared" si="3"/>
        <v>-2.0644258028097999</v>
      </c>
    </row>
    <row r="128" spans="1:78" x14ac:dyDescent="0.25">
      <c r="A128" s="48" t="s">
        <v>241</v>
      </c>
      <c r="B128" s="48" t="s">
        <v>585</v>
      </c>
      <c r="C128" s="48" t="s">
        <v>735</v>
      </c>
      <c r="D128" s="48" t="s">
        <v>734</v>
      </c>
      <c r="O128" s="48">
        <v>279.52132385698002</v>
      </c>
      <c r="P128" s="48">
        <v>293.93856131577138</v>
      </c>
      <c r="Q128" s="48">
        <v>358.81623772823849</v>
      </c>
      <c r="R128" s="48">
        <v>592.08069244148658</v>
      </c>
      <c r="S128" s="48">
        <v>1576.12497464227</v>
      </c>
      <c r="T128" s="48">
        <v>999.4160647340575</v>
      </c>
      <c r="U128" s="48">
        <v>735.12423553689939</v>
      </c>
      <c r="V128" s="48">
        <v>682.67692236794494</v>
      </c>
      <c r="W128" s="48">
        <v>784.7191836013651</v>
      </c>
      <c r="X128" s="48">
        <v>728.93611036732023</v>
      </c>
      <c r="Y128" s="48">
        <v>652.92017241271242</v>
      </c>
      <c r="Z128" s="48">
        <v>688.33796519136865</v>
      </c>
      <c r="AA128" s="48">
        <v>666.35022471903358</v>
      </c>
      <c r="AB128" s="48">
        <v>612.89746400540753</v>
      </c>
      <c r="AC128" s="48">
        <v>657.36171163842482</v>
      </c>
      <c r="AD128" s="48">
        <v>502.04173223863751</v>
      </c>
      <c r="AE128" s="48">
        <v>489.82598768512156</v>
      </c>
      <c r="AF128" s="48">
        <v>499.80278198725102</v>
      </c>
      <c r="AG128" s="48">
        <v>621.99990151366649</v>
      </c>
      <c r="AH128" s="48">
        <v>580.38534984424587</v>
      </c>
      <c r="AI128" s="48">
        <v>549.90107851063431</v>
      </c>
      <c r="AJ128" s="48">
        <v>644.78083485072455</v>
      </c>
      <c r="AK128" s="48">
        <v>638.48964578826224</v>
      </c>
      <c r="AL128" s="48">
        <v>619.72004917386982</v>
      </c>
      <c r="AM128" s="48">
        <v>715.19509915819594</v>
      </c>
      <c r="AN128" s="48">
        <v>724.92187154529427</v>
      </c>
      <c r="AO128" s="48">
        <v>842.99118916716736</v>
      </c>
      <c r="AP128" s="48">
        <v>842.23923268222313</v>
      </c>
      <c r="AQ128" s="48">
        <v>801.0843946692504</v>
      </c>
      <c r="AR128" s="48">
        <v>832.02470880107182</v>
      </c>
      <c r="AS128" s="48">
        <v>796.80320356651305</v>
      </c>
      <c r="AT128" s="48">
        <v>735.06910640135925</v>
      </c>
      <c r="AU128" s="48">
        <v>826.91686531411221</v>
      </c>
      <c r="AV128" s="48">
        <v>1015.6670058538033</v>
      </c>
      <c r="AW128" s="48">
        <v>1131.1525035965542</v>
      </c>
      <c r="AX128" s="48">
        <v>1214.6356032185342</v>
      </c>
      <c r="AY128" s="48">
        <v>1168.4733017355777</v>
      </c>
      <c r="AZ128" s="48">
        <v>1374.395198955576</v>
      </c>
      <c r="BA128" s="48">
        <v>1428.1349767141069</v>
      </c>
      <c r="BB128" s="48">
        <v>1312.0250007245197</v>
      </c>
      <c r="BC128" s="48">
        <v>1516.767660046422</v>
      </c>
      <c r="BD128" s="48">
        <v>1734.9023972754931</v>
      </c>
      <c r="BE128" s="48">
        <v>1788.6903938423141</v>
      </c>
      <c r="BF128" s="48">
        <v>1715.8130414831048</v>
      </c>
      <c r="BG128" s="48">
        <v>1642.8226690802944</v>
      </c>
      <c r="BH128" s="48">
        <v>1542.616968243357</v>
      </c>
      <c r="BI128" s="48">
        <v>1584.7370280552811</v>
      </c>
      <c r="BJ128" s="48">
        <v>1640.5719596817428</v>
      </c>
      <c r="BK128" s="48">
        <v>1698.3295868097771</v>
      </c>
      <c r="BL128" s="48">
        <v>1655.0506933752131</v>
      </c>
      <c r="BM128" s="48">
        <v>1670.8246905941201</v>
      </c>
      <c r="BT128">
        <v>1653.5402972431461</v>
      </c>
      <c r="BY128" s="48">
        <f t="shared" si="2"/>
        <v>-1655.0506933752131</v>
      </c>
      <c r="BZ128" s="48">
        <f t="shared" si="3"/>
        <v>-2.0009134317044373</v>
      </c>
    </row>
    <row r="129" spans="1:78" x14ac:dyDescent="0.25">
      <c r="A129" s="48" t="s">
        <v>553</v>
      </c>
      <c r="B129" s="48" t="s">
        <v>554</v>
      </c>
      <c r="C129" s="48" t="s">
        <v>735</v>
      </c>
      <c r="D129" s="48" t="s">
        <v>734</v>
      </c>
      <c r="E129" s="48">
        <v>241.53916310806659</v>
      </c>
      <c r="F129" s="48">
        <v>243.83212177557715</v>
      </c>
      <c r="G129" s="48">
        <v>246.10117842367143</v>
      </c>
      <c r="H129" s="48">
        <v>253.97744641255687</v>
      </c>
      <c r="I129" s="48">
        <v>268.71805123463417</v>
      </c>
      <c r="J129" s="48">
        <v>276.24890410399877</v>
      </c>
      <c r="K129" s="48">
        <v>299.25085685294238</v>
      </c>
      <c r="L129" s="48">
        <v>353.3033310539879</v>
      </c>
      <c r="M129" s="48">
        <v>314.66195392142072</v>
      </c>
      <c r="N129" s="48">
        <v>348.12976344747307</v>
      </c>
      <c r="O129" s="48">
        <v>363.20691652925711</v>
      </c>
      <c r="P129" s="48">
        <v>441.11457776763376</v>
      </c>
      <c r="Q129" s="48">
        <v>517.73205278904015</v>
      </c>
      <c r="R129" s="48">
        <v>546.13620388052584</v>
      </c>
      <c r="S129" s="48">
        <v>711.04319091742661</v>
      </c>
      <c r="T129" s="48">
        <v>753.63229426801229</v>
      </c>
      <c r="U129" s="48">
        <v>681.82152909957108</v>
      </c>
      <c r="V129" s="48">
        <v>1012.5681844232726</v>
      </c>
      <c r="W129" s="48">
        <v>1131.1199078629231</v>
      </c>
      <c r="X129" s="48">
        <v>1354.1549466247984</v>
      </c>
      <c r="Y129" s="48">
        <v>1584.6683933070822</v>
      </c>
      <c r="Z129" s="48">
        <v>1882.7569976232778</v>
      </c>
      <c r="AA129" s="48">
        <v>2013.0162221754201</v>
      </c>
      <c r="AB129" s="48">
        <v>2045.2026761323557</v>
      </c>
      <c r="AC129" s="48">
        <v>2336.6914001541236</v>
      </c>
      <c r="AD129" s="48">
        <v>2650.9864691074986</v>
      </c>
      <c r="AE129" s="48">
        <v>3150.634904052296</v>
      </c>
      <c r="AF129" s="48">
        <v>3600.0133561109169</v>
      </c>
      <c r="AG129" s="48">
        <v>4250.0576524645621</v>
      </c>
      <c r="AH129" s="48">
        <v>4770.7418971729812</v>
      </c>
      <c r="AI129" s="48">
        <v>5396.4048499567625</v>
      </c>
      <c r="AJ129" s="48">
        <v>5461.4977524266542</v>
      </c>
      <c r="AK129" s="48">
        <v>5950.6288131782703</v>
      </c>
      <c r="AL129" s="48">
        <v>6411.0146947219455</v>
      </c>
      <c r="AM129" s="48">
        <v>7092.1058017987225</v>
      </c>
      <c r="AN129" s="48">
        <v>7450.2741446677564</v>
      </c>
      <c r="AO129" s="48">
        <v>7862.6964693078835</v>
      </c>
      <c r="AP129" s="48">
        <v>8741.6596582738257</v>
      </c>
      <c r="AQ129" s="48">
        <v>8866.5663714396669</v>
      </c>
      <c r="AR129" s="48">
        <v>9320.8813069841399</v>
      </c>
      <c r="AS129" s="48">
        <v>9565.9499091241069</v>
      </c>
      <c r="AT129" s="48">
        <v>10283.032801538035</v>
      </c>
      <c r="AU129" s="48">
        <v>10650.845148555754</v>
      </c>
      <c r="AV129" s="48">
        <v>10270.604163366846</v>
      </c>
      <c r="AW129" s="48">
        <v>10942.728234354423</v>
      </c>
      <c r="AX129" s="48">
        <v>11679.409709376412</v>
      </c>
      <c r="AY129" s="48">
        <v>13614.415124989142</v>
      </c>
      <c r="AZ129" s="48">
        <v>14429.55023519825</v>
      </c>
      <c r="BA129" s="48">
        <v>15592.870881591873</v>
      </c>
      <c r="BB129" s="48">
        <v>15388.443444576285</v>
      </c>
      <c r="BC129" s="48">
        <v>15510.199146525683</v>
      </c>
      <c r="BD129" s="48">
        <v>16539.769007306728</v>
      </c>
      <c r="BE129" s="48">
        <v>16046.486935202078</v>
      </c>
      <c r="BF129" s="48">
        <v>16685.947591209075</v>
      </c>
      <c r="BG129" s="48">
        <v>18051.179034714562</v>
      </c>
      <c r="BH129" s="48">
        <v>18028.973430895156</v>
      </c>
      <c r="BI129" s="48">
        <v>18810.559382718438</v>
      </c>
      <c r="BJ129" s="48">
        <v>19158.744800608125</v>
      </c>
      <c r="BK129" s="48">
        <v>19276.521267443881</v>
      </c>
      <c r="BL129" s="48">
        <v>19773.462374817562</v>
      </c>
      <c r="BM129" s="48">
        <v>17435.927429911488</v>
      </c>
      <c r="BT129">
        <v>18437.748923536259</v>
      </c>
      <c r="BY129" s="48">
        <f t="shared" si="2"/>
        <v>-19773.462374817562</v>
      </c>
      <c r="BZ129" s="48">
        <f t="shared" si="3"/>
        <v>-2.0724444972550975</v>
      </c>
    </row>
    <row r="130" spans="1:78" x14ac:dyDescent="0.25">
      <c r="A130" s="48" t="s">
        <v>583</v>
      </c>
      <c r="B130" s="48" t="s">
        <v>430</v>
      </c>
      <c r="C130" s="48" t="s">
        <v>735</v>
      </c>
      <c r="D130" s="48" t="s">
        <v>734</v>
      </c>
      <c r="E130" s="48">
        <v>158.24930326982098</v>
      </c>
      <c r="F130" s="48">
        <v>93.828649046603886</v>
      </c>
      <c r="G130" s="48">
        <v>106.14850572000557</v>
      </c>
      <c r="H130" s="48">
        <v>146.31434193297864</v>
      </c>
      <c r="I130" s="48">
        <v>123.60349482533132</v>
      </c>
      <c r="J130" s="48">
        <v>108.72213122271772</v>
      </c>
      <c r="K130" s="48">
        <v>133.4748485303536</v>
      </c>
      <c r="L130" s="48">
        <v>161.15993101854579</v>
      </c>
      <c r="M130" s="48">
        <v>198.4312980083856</v>
      </c>
      <c r="N130" s="48">
        <v>243.42241292594809</v>
      </c>
      <c r="O130" s="48">
        <v>279.30496894281936</v>
      </c>
      <c r="P130" s="48">
        <v>301.17656771733317</v>
      </c>
      <c r="Q130" s="48">
        <v>324.19627680476452</v>
      </c>
      <c r="R130" s="48">
        <v>406.89883013484945</v>
      </c>
      <c r="S130" s="48">
        <v>563.35595781683287</v>
      </c>
      <c r="T130" s="48">
        <v>617.4560619335673</v>
      </c>
      <c r="U130" s="48">
        <v>834.134207951691</v>
      </c>
      <c r="V130" s="48">
        <v>1055.8800411598984</v>
      </c>
      <c r="W130" s="48">
        <v>1405.8223744455422</v>
      </c>
      <c r="X130" s="48">
        <v>1783.6223128784686</v>
      </c>
      <c r="Y130" s="48">
        <v>1715.4294599013631</v>
      </c>
      <c r="Z130" s="48">
        <v>1883.4512785111024</v>
      </c>
      <c r="AA130" s="48">
        <v>1992.5282247063658</v>
      </c>
      <c r="AB130" s="48">
        <v>2198.934471822417</v>
      </c>
      <c r="AC130" s="48">
        <v>2413.2639253976472</v>
      </c>
      <c r="AD130" s="48">
        <v>2482.3999557360607</v>
      </c>
      <c r="AE130" s="48">
        <v>2834.9038475692541</v>
      </c>
      <c r="AF130" s="48">
        <v>3554.5952055905655</v>
      </c>
      <c r="AG130" s="48">
        <v>4748.6296078067062</v>
      </c>
      <c r="AH130" s="48">
        <v>5817.0291813213644</v>
      </c>
      <c r="AI130" s="48">
        <v>6610.0365083066972</v>
      </c>
      <c r="AJ130" s="48">
        <v>7636.9824293701522</v>
      </c>
      <c r="AK130" s="48">
        <v>8126.6703899342174</v>
      </c>
      <c r="AL130" s="48">
        <v>8884.9283194545496</v>
      </c>
      <c r="AM130" s="48">
        <v>10385.33616812191</v>
      </c>
      <c r="AN130" s="48">
        <v>12564.778134458573</v>
      </c>
      <c r="AO130" s="48">
        <v>13403.049586225043</v>
      </c>
      <c r="AP130" s="48">
        <v>12398.480027670472</v>
      </c>
      <c r="AQ130" s="48">
        <v>8281.6999815768413</v>
      </c>
      <c r="AR130" s="48">
        <v>10672.417933437262</v>
      </c>
      <c r="AS130" s="48">
        <v>12256.993567950305</v>
      </c>
      <c r="AT130" s="48">
        <v>11561.248368907283</v>
      </c>
      <c r="AU130" s="48">
        <v>13165.065736055383</v>
      </c>
      <c r="AV130" s="48">
        <v>14672.857470350489</v>
      </c>
      <c r="AW130" s="48">
        <v>16496.120094250178</v>
      </c>
      <c r="AX130" s="48">
        <v>19402.502625954894</v>
      </c>
      <c r="AY130" s="48">
        <v>21743.47745142545</v>
      </c>
      <c r="AZ130" s="48">
        <v>24086.410439167747</v>
      </c>
      <c r="BA130" s="48">
        <v>21350.427979823002</v>
      </c>
      <c r="BB130" s="48">
        <v>19143.851605302549</v>
      </c>
      <c r="BC130" s="48">
        <v>23087.22564384756</v>
      </c>
      <c r="BD130" s="48">
        <v>25096.263883823878</v>
      </c>
      <c r="BE130" s="48">
        <v>25466.760517059396</v>
      </c>
      <c r="BF130" s="48">
        <v>27182.734310193551</v>
      </c>
      <c r="BG130" s="48">
        <v>29249.575220974195</v>
      </c>
      <c r="BH130" s="48">
        <v>28732.231076259857</v>
      </c>
      <c r="BI130" s="48">
        <v>29288.870438983333</v>
      </c>
      <c r="BJ130" s="48">
        <v>31616.843400468311</v>
      </c>
      <c r="BK130" s="48">
        <v>33422.944210083602</v>
      </c>
      <c r="BL130" s="48">
        <v>31846.218232425806</v>
      </c>
      <c r="BM130" s="48">
        <v>31489.12269731683</v>
      </c>
      <c r="BT130">
        <v>31597.50464907179</v>
      </c>
      <c r="BY130" s="48">
        <f t="shared" si="2"/>
        <v>-31846.218232425806</v>
      </c>
      <c r="BZ130" s="48">
        <f t="shared" si="3"/>
        <v>-2.0078713045892793</v>
      </c>
    </row>
    <row r="131" spans="1:78" x14ac:dyDescent="0.25">
      <c r="A131" s="48" t="s">
        <v>143</v>
      </c>
      <c r="B131" s="48" t="s">
        <v>429</v>
      </c>
      <c r="C131" s="48" t="s">
        <v>735</v>
      </c>
      <c r="D131" s="48" t="s">
        <v>734</v>
      </c>
      <c r="J131" s="48">
        <v>4443.4523384077875</v>
      </c>
      <c r="K131" s="48">
        <v>4571.1557420975114</v>
      </c>
      <c r="L131" s="48">
        <v>4230.8477783840644</v>
      </c>
      <c r="M131" s="48">
        <v>4207.7315362648496</v>
      </c>
      <c r="N131" s="48">
        <v>4019.8039163874091</v>
      </c>
      <c r="O131" s="48">
        <v>3860.5790068633537</v>
      </c>
      <c r="P131" s="48">
        <v>4858.7289145315863</v>
      </c>
      <c r="Q131" s="48">
        <v>5224.9171551019026</v>
      </c>
      <c r="R131" s="48">
        <v>5971.798916181152</v>
      </c>
      <c r="S131" s="48">
        <v>13521.667333785254</v>
      </c>
      <c r="T131" s="48">
        <v>11768.468302001096</v>
      </c>
      <c r="U131" s="48">
        <v>12093.268365201993</v>
      </c>
      <c r="V131" s="48">
        <v>12253.866541845502</v>
      </c>
      <c r="W131" s="48">
        <v>12663.489346913308</v>
      </c>
      <c r="X131" s="48">
        <v>19093.016492772451</v>
      </c>
      <c r="Y131" s="48">
        <v>20924.212014090266</v>
      </c>
      <c r="Z131" s="48">
        <v>17408.518221918988</v>
      </c>
      <c r="AA131" s="48">
        <v>14312.458557675094</v>
      </c>
      <c r="AB131" s="48">
        <v>13233.839664748855</v>
      </c>
      <c r="AC131" s="48">
        <v>13132.765107490499</v>
      </c>
      <c r="AD131" s="48">
        <v>12356.878656244742</v>
      </c>
      <c r="AE131" s="48">
        <v>9771.1412709525302</v>
      </c>
      <c r="AF131" s="48">
        <v>11535.174541610542</v>
      </c>
      <c r="AG131" s="48">
        <v>10169.040843234945</v>
      </c>
      <c r="AH131" s="48">
        <v>11617.106463436092</v>
      </c>
      <c r="AI131" s="48">
        <v>8794.6060456619562</v>
      </c>
      <c r="AJ131" s="48">
        <v>5419.5881627464123</v>
      </c>
      <c r="AN131" s="48">
        <v>16932.085038174355</v>
      </c>
      <c r="AO131" s="48">
        <v>19358.37053589182</v>
      </c>
      <c r="AP131" s="48">
        <v>17748.849422262228</v>
      </c>
      <c r="AQ131" s="48">
        <v>14166.164131109444</v>
      </c>
      <c r="AR131" s="48">
        <v>15435.131134249554</v>
      </c>
      <c r="AS131" s="48">
        <v>18440.378521244569</v>
      </c>
      <c r="AT131" s="48">
        <v>16587.248648621393</v>
      </c>
      <c r="AU131" s="48">
        <v>17846.376164029905</v>
      </c>
      <c r="AV131" s="48">
        <v>22148.378150112043</v>
      </c>
      <c r="AW131" s="48">
        <v>27011.653998599766</v>
      </c>
      <c r="AX131" s="48">
        <v>35591.03713379211</v>
      </c>
      <c r="AY131" s="48">
        <v>42781.564752166494</v>
      </c>
      <c r="AZ131" s="48">
        <v>45782.148571501326</v>
      </c>
      <c r="BA131" s="48">
        <v>55494.93009654116</v>
      </c>
      <c r="BB131" s="48">
        <v>37561.725925737672</v>
      </c>
      <c r="BC131" s="48">
        <v>38577.498278821178</v>
      </c>
      <c r="BD131" s="48">
        <v>48631.783404584945</v>
      </c>
      <c r="BE131" s="48">
        <v>51979.120689533454</v>
      </c>
      <c r="BF131" s="48">
        <v>49388.053379968696</v>
      </c>
      <c r="BG131" s="48">
        <v>44062.340913459753</v>
      </c>
      <c r="BH131" s="48">
        <v>29869.55275323704</v>
      </c>
      <c r="BI131" s="48">
        <v>27653.157620028134</v>
      </c>
      <c r="BJ131" s="48">
        <v>29759.467442475077</v>
      </c>
      <c r="BK131" s="48">
        <v>33399.060475851016</v>
      </c>
      <c r="BL131" s="48">
        <v>32373.251114960727</v>
      </c>
      <c r="BT131">
        <v>24811.769710023087</v>
      </c>
      <c r="BY131" s="48">
        <f t="shared" si="2"/>
        <v>-32373.251114960727</v>
      </c>
      <c r="BZ131" s="48">
        <f t="shared" si="3"/>
        <v>-2.3047538121346927</v>
      </c>
    </row>
    <row r="132" spans="1:78" x14ac:dyDescent="0.25">
      <c r="A132" s="48" t="s">
        <v>682</v>
      </c>
      <c r="B132" s="48" t="s">
        <v>681</v>
      </c>
      <c r="C132" s="48" t="s">
        <v>735</v>
      </c>
      <c r="D132" s="48" t="s">
        <v>734</v>
      </c>
      <c r="E132" s="48">
        <v>332.89188330780064</v>
      </c>
      <c r="F132" s="48">
        <v>338.65785443450034</v>
      </c>
      <c r="G132" s="48">
        <v>380.06337506594349</v>
      </c>
      <c r="H132" s="48">
        <v>368.01018525108753</v>
      </c>
      <c r="I132" s="48">
        <v>413.02834265169395</v>
      </c>
      <c r="J132" s="48">
        <v>431.56160191598855</v>
      </c>
      <c r="K132" s="48">
        <v>462.36120942483029</v>
      </c>
      <c r="L132" s="48">
        <v>461.91355872176069</v>
      </c>
      <c r="M132" s="48">
        <v>486.2570693252685</v>
      </c>
      <c r="N132" s="48">
        <v>532.37398732374788</v>
      </c>
      <c r="O132" s="48">
        <v>563.40808253812725</v>
      </c>
      <c r="P132" s="48">
        <v>609.7637686825118</v>
      </c>
      <c r="Q132" s="48">
        <v>675.62102137747502</v>
      </c>
      <c r="R132" s="48">
        <v>865.17374256816618</v>
      </c>
      <c r="S132" s="48">
        <v>1112.3822705453451</v>
      </c>
      <c r="T132" s="48">
        <v>1170.4837513449622</v>
      </c>
      <c r="U132" s="48">
        <v>1263.2830460102546</v>
      </c>
      <c r="V132" s="48">
        <v>1340.9748045780129</v>
      </c>
      <c r="W132" s="48">
        <v>1492.9420960895316</v>
      </c>
      <c r="X132" s="48">
        <v>1722.9192866216347</v>
      </c>
      <c r="Y132" s="48">
        <v>2013.5237992457653</v>
      </c>
      <c r="Z132" s="48">
        <v>2278.2480759566861</v>
      </c>
      <c r="AA132" s="48">
        <v>2073.6364029594833</v>
      </c>
      <c r="AB132" s="48">
        <v>1769.4372857880387</v>
      </c>
      <c r="AC132" s="48">
        <v>1769.5906181944108</v>
      </c>
      <c r="AD132" s="48">
        <v>1791.6455177366208</v>
      </c>
      <c r="AE132" s="48">
        <v>1769.8614792711455</v>
      </c>
      <c r="AF132" s="48">
        <v>1861.8016844465008</v>
      </c>
      <c r="AG132" s="48">
        <v>2045.6607226530848</v>
      </c>
      <c r="AH132" s="48">
        <v>2248.1682546128777</v>
      </c>
      <c r="AI132" s="48">
        <v>2602.7312227082466</v>
      </c>
      <c r="AJ132" s="48">
        <v>3186.0402564289702</v>
      </c>
      <c r="AK132" s="48">
        <v>2892.8404296443568</v>
      </c>
      <c r="AL132" s="48">
        <v>3311.2782193306548</v>
      </c>
      <c r="AM132" s="48">
        <v>3749.7490089243579</v>
      </c>
      <c r="AN132" s="48">
        <v>3866.807567708498</v>
      </c>
      <c r="AO132" s="48">
        <v>4152.3184975494769</v>
      </c>
      <c r="AP132" s="48">
        <v>4458.5501211123365</v>
      </c>
      <c r="AQ132" s="48">
        <v>4410.9050011362015</v>
      </c>
      <c r="AR132" s="48">
        <v>3853.2942824406687</v>
      </c>
      <c r="AS132" s="48">
        <v>4198.4402367752155</v>
      </c>
      <c r="AT132" s="48">
        <v>4024.2043442897461</v>
      </c>
      <c r="AU132" s="48">
        <v>3569.2647295150168</v>
      </c>
      <c r="AV132" s="48">
        <v>3607.5084579019144</v>
      </c>
      <c r="AW132" s="48">
        <v>4063.3973365166639</v>
      </c>
      <c r="AX132" s="48">
        <v>4856.0989371857941</v>
      </c>
      <c r="AY132" s="48">
        <v>5604.9096937319046</v>
      </c>
      <c r="AZ132" s="48">
        <v>6544.6065289652115</v>
      </c>
      <c r="BA132" s="48">
        <v>7484.449906414844</v>
      </c>
      <c r="BB132" s="48">
        <v>6876.7534376303583</v>
      </c>
      <c r="BC132" s="48">
        <v>8504.4738485670623</v>
      </c>
      <c r="BD132" s="48">
        <v>9821.029307863846</v>
      </c>
      <c r="BE132" s="48">
        <v>9674.392979615166</v>
      </c>
      <c r="BF132" s="48">
        <v>9829.3697695141545</v>
      </c>
      <c r="BG132" s="48">
        <v>9775.8796384027519</v>
      </c>
      <c r="BH132" s="48">
        <v>8241.1200371727173</v>
      </c>
      <c r="BI132" s="48">
        <v>7930.7150554871987</v>
      </c>
      <c r="BJ132" s="48">
        <v>8743.8422402799297</v>
      </c>
      <c r="BK132" s="48">
        <v>8395.0743577317226</v>
      </c>
      <c r="BL132" s="48">
        <v>8213.0780627380118</v>
      </c>
      <c r="BM132" s="48">
        <v>6733.112384578676</v>
      </c>
      <c r="BT132">
        <v>6779.1997172648562</v>
      </c>
      <c r="BY132" s="48">
        <f t="shared" si="2"/>
        <v>-8213.0780627380118</v>
      </c>
      <c r="BZ132" s="48">
        <f t="shared" si="3"/>
        <v>-2.2115114475564779</v>
      </c>
    </row>
    <row r="133" spans="1:78" x14ac:dyDescent="0.25">
      <c r="A133" s="48" t="s">
        <v>579</v>
      </c>
      <c r="B133" s="48" t="s">
        <v>428</v>
      </c>
      <c r="C133" s="48" t="s">
        <v>735</v>
      </c>
      <c r="D133" s="48" t="s">
        <v>734</v>
      </c>
      <c r="AC133" s="48">
        <v>489.95774373257387</v>
      </c>
      <c r="AD133" s="48">
        <v>641.74019759150974</v>
      </c>
      <c r="AE133" s="48">
        <v>468.30429809589356</v>
      </c>
      <c r="AF133" s="48">
        <v>278.39322798605718</v>
      </c>
      <c r="AG133" s="48">
        <v>148.96506588036178</v>
      </c>
      <c r="AH133" s="48">
        <v>172.52320903387223</v>
      </c>
      <c r="AI133" s="48">
        <v>203.25601751518317</v>
      </c>
      <c r="AJ133" s="48">
        <v>234.76433830913072</v>
      </c>
      <c r="AK133" s="48">
        <v>250.60449676872108</v>
      </c>
      <c r="AL133" s="48">
        <v>287.39484285307356</v>
      </c>
      <c r="AM133" s="48">
        <v>325.94161182423227</v>
      </c>
      <c r="AN133" s="48">
        <v>363.88005236373482</v>
      </c>
      <c r="AO133" s="48">
        <v>378.42860580485922</v>
      </c>
      <c r="AP133" s="48">
        <v>345.92184423822641</v>
      </c>
      <c r="AQ133" s="48">
        <v>248.83909145122303</v>
      </c>
      <c r="AR133" s="48">
        <v>277.81021295695149</v>
      </c>
      <c r="AS133" s="48">
        <v>325.18693714296461</v>
      </c>
      <c r="AT133" s="48">
        <v>326.94178671529539</v>
      </c>
      <c r="AU133" s="48">
        <v>320.06145965718605</v>
      </c>
      <c r="AV133" s="48">
        <v>362.82141348610583</v>
      </c>
      <c r="AW133" s="48">
        <v>417.92916848773808</v>
      </c>
      <c r="AX133" s="48">
        <v>475.61079620393173</v>
      </c>
      <c r="AY133" s="48">
        <v>590.63260632161882</v>
      </c>
      <c r="AZ133" s="48">
        <v>710.34457607525576</v>
      </c>
      <c r="BA133" s="48">
        <v>900.3221828535809</v>
      </c>
      <c r="BB133" s="48">
        <v>948.6542408597121</v>
      </c>
      <c r="BC133" s="48">
        <v>1140.5986572265213</v>
      </c>
      <c r="BD133" s="48">
        <v>1378.3620163875669</v>
      </c>
      <c r="BE133" s="48">
        <v>1581.396139651649</v>
      </c>
      <c r="BF133" s="48">
        <v>1825.6656715030101</v>
      </c>
      <c r="BG133" s="48">
        <v>1998.3331079631027</v>
      </c>
      <c r="BH133" s="48">
        <v>2134.7130623512335</v>
      </c>
      <c r="BI133" s="48">
        <v>2308.799807689617</v>
      </c>
      <c r="BJ133" s="48">
        <v>2423.847597603376</v>
      </c>
      <c r="BK133" s="48">
        <v>2542.489768621771</v>
      </c>
      <c r="BL133" s="48">
        <v>2544.9525502687552</v>
      </c>
      <c r="BM133" s="48">
        <v>2630.2037739319649</v>
      </c>
      <c r="BT133">
        <v>2629.7145828711532</v>
      </c>
      <c r="BY133" s="48">
        <f t="shared" ref="BY133:BY196" si="4">BS133-BL133</f>
        <v>-2544.9525502687552</v>
      </c>
      <c r="BZ133" s="48">
        <f t="shared" ref="BZ133:BZ196" si="5">IFERROR(BY133/BT133-1,"")</f>
        <v>-1.9677675922875806</v>
      </c>
    </row>
    <row r="134" spans="1:78" x14ac:dyDescent="0.25">
      <c r="A134" s="48" t="s">
        <v>144</v>
      </c>
      <c r="B134" s="48" t="s">
        <v>427</v>
      </c>
      <c r="C134" s="48" t="s">
        <v>735</v>
      </c>
      <c r="D134" s="48" t="s">
        <v>734</v>
      </c>
      <c r="AG134" s="48">
        <v>1234.2393132342893</v>
      </c>
      <c r="AH134" s="48">
        <v>996.90463810657559</v>
      </c>
      <c r="AI134" s="48">
        <v>1012.6482159182865</v>
      </c>
      <c r="AJ134" s="48">
        <v>1605.3719042121479</v>
      </c>
      <c r="AK134" s="48">
        <v>1899.6510101810354</v>
      </c>
      <c r="AL134" s="48">
        <v>2446.5276925596922</v>
      </c>
      <c r="AM134" s="48">
        <v>2820.4861873042205</v>
      </c>
      <c r="AN134" s="48">
        <v>3321.2972666751198</v>
      </c>
      <c r="AO134" s="48">
        <v>3791.6076170137439</v>
      </c>
      <c r="AP134" s="48">
        <v>4305.6417691888246</v>
      </c>
      <c r="AQ134" s="48">
        <v>4669.5853882026568</v>
      </c>
      <c r="AR134" s="48">
        <v>4640.3844132115446</v>
      </c>
      <c r="AS134" s="48">
        <v>4491.6419343043317</v>
      </c>
      <c r="AT134" s="48">
        <v>4422.3892924506108</v>
      </c>
      <c r="AU134" s="48">
        <v>4579.459592719666</v>
      </c>
      <c r="AV134" s="48">
        <v>4576.3876173919289</v>
      </c>
      <c r="AW134" s="48">
        <v>4630.7905852460417</v>
      </c>
      <c r="AX134" s="48">
        <v>4575.1074589603113</v>
      </c>
      <c r="AY134" s="48">
        <v>4626.8530034166197</v>
      </c>
      <c r="AZ134" s="48">
        <v>5207.7927230092619</v>
      </c>
      <c r="BA134" s="48">
        <v>6111.3272810203498</v>
      </c>
      <c r="BB134" s="48">
        <v>7354.9536047849215</v>
      </c>
      <c r="BC134" s="48">
        <v>7761.6414894541485</v>
      </c>
      <c r="BD134" s="48">
        <v>7675.3089397149861</v>
      </c>
      <c r="BE134" s="48">
        <v>7952.1512392817922</v>
      </c>
      <c r="BF134" s="48">
        <v>7933.2332493476042</v>
      </c>
      <c r="BG134" s="48">
        <v>7687.9305190554869</v>
      </c>
      <c r="BH134" s="48">
        <v>7644.5451465796577</v>
      </c>
      <c r="BI134" s="48">
        <v>7626.3001956299213</v>
      </c>
      <c r="BJ134" s="48">
        <v>7792.5988604995009</v>
      </c>
      <c r="BK134" s="48">
        <v>8012.5392368494304</v>
      </c>
      <c r="BL134" s="48">
        <v>7583.6991464536331</v>
      </c>
      <c r="BM134" s="48">
        <v>4891.0014703194356</v>
      </c>
      <c r="BT134">
        <v>4649.5476460783739</v>
      </c>
      <c r="BY134" s="48">
        <f t="shared" si="4"/>
        <v>-7583.6991464536331</v>
      </c>
      <c r="BZ134" s="48">
        <f t="shared" si="5"/>
        <v>-2.6310617126055362</v>
      </c>
    </row>
    <row r="135" spans="1:78" x14ac:dyDescent="0.25">
      <c r="A135" s="48" t="s">
        <v>118</v>
      </c>
      <c r="B135" s="48" t="s">
        <v>426</v>
      </c>
      <c r="C135" s="48" t="s">
        <v>735</v>
      </c>
      <c r="D135" s="48" t="s">
        <v>734</v>
      </c>
      <c r="AS135" s="48">
        <v>306.83386420740845</v>
      </c>
      <c r="AT135" s="48">
        <v>306.71025157011275</v>
      </c>
      <c r="AU135" s="48">
        <v>306.47393963157668</v>
      </c>
      <c r="AV135" s="48">
        <v>243.0895775343632</v>
      </c>
      <c r="AW135" s="48">
        <v>286.06472525348778</v>
      </c>
      <c r="AX135" s="48">
        <v>294.893220066163</v>
      </c>
      <c r="AY135" s="48">
        <v>336.11567425435038</v>
      </c>
      <c r="AZ135" s="48">
        <v>396.60176128155808</v>
      </c>
      <c r="BA135" s="48">
        <v>478.39954011557535</v>
      </c>
      <c r="BB135" s="48">
        <v>470.94812138847652</v>
      </c>
      <c r="BC135" s="48">
        <v>513.44556667506993</v>
      </c>
      <c r="BD135" s="48">
        <v>596.89663532502993</v>
      </c>
      <c r="BE135" s="48">
        <v>657.93577908446093</v>
      </c>
      <c r="BF135" s="48">
        <v>721.92954560808141</v>
      </c>
      <c r="BG135" s="48">
        <v>721.18229855295601</v>
      </c>
      <c r="BH135" s="48">
        <v>710.38401656086933</v>
      </c>
      <c r="BI135" s="48">
        <v>714.62339223003107</v>
      </c>
      <c r="BJ135" s="48">
        <v>698.70235871366401</v>
      </c>
      <c r="BK135" s="48">
        <v>677.32231909849725</v>
      </c>
      <c r="BL135" s="48">
        <v>621.89295362271525</v>
      </c>
      <c r="BM135" s="48">
        <v>583.27172731671078</v>
      </c>
      <c r="BT135">
        <v>632.93638561734963</v>
      </c>
      <c r="BY135" s="48">
        <f t="shared" si="4"/>
        <v>-621.89295362271525</v>
      </c>
      <c r="BZ135" s="48">
        <f t="shared" si="5"/>
        <v>-1.9825520664547307</v>
      </c>
    </row>
    <row r="136" spans="1:78" x14ac:dyDescent="0.25">
      <c r="A136" s="48" t="s">
        <v>129</v>
      </c>
      <c r="B136" s="48" t="s">
        <v>425</v>
      </c>
      <c r="C136" s="48" t="s">
        <v>735</v>
      </c>
      <c r="D136" s="48" t="s">
        <v>734</v>
      </c>
      <c r="AI136" s="48">
        <v>6514.3185673989865</v>
      </c>
      <c r="AJ136" s="48">
        <v>7040.7762937139023</v>
      </c>
      <c r="AK136" s="48">
        <v>7284.917152620601</v>
      </c>
      <c r="AL136" s="48">
        <v>6447.1432820589862</v>
      </c>
      <c r="AM136" s="48">
        <v>5892.6224669651265</v>
      </c>
      <c r="AN136" s="48">
        <v>5161.6854279294303</v>
      </c>
      <c r="AO136" s="48">
        <v>5536.8660656842776</v>
      </c>
      <c r="AP136" s="48">
        <v>5998.1604384233679</v>
      </c>
      <c r="AQ136" s="48">
        <v>5243.5965354663695</v>
      </c>
      <c r="AR136" s="48">
        <v>6819.0395763897077</v>
      </c>
      <c r="AS136" s="48">
        <v>7142.7717855526407</v>
      </c>
      <c r="AT136" s="48">
        <v>6266.4898210896963</v>
      </c>
      <c r="AU136" s="48">
        <v>3703.0429521990891</v>
      </c>
      <c r="AV136" s="48">
        <v>4673.145575740431</v>
      </c>
      <c r="AW136" s="48">
        <v>5800.5888259770672</v>
      </c>
      <c r="AX136" s="48">
        <v>8163.0093700679199</v>
      </c>
      <c r="AY136" s="48">
        <v>9336.3534980715704</v>
      </c>
      <c r="AZ136" s="48">
        <v>11300.19323499048</v>
      </c>
      <c r="BA136" s="48">
        <v>14382.595285691275</v>
      </c>
      <c r="BB136" s="48">
        <v>10275.26153903396</v>
      </c>
      <c r="BC136" s="48">
        <v>12064.772905762247</v>
      </c>
      <c r="BD136" s="48">
        <v>5554.1800532645948</v>
      </c>
      <c r="BE136" s="48">
        <v>13025.279321249571</v>
      </c>
      <c r="BF136" s="48">
        <v>10363.804247198828</v>
      </c>
      <c r="BG136" s="48">
        <v>6466.9082371760242</v>
      </c>
      <c r="BH136" s="48">
        <v>4337.9191391934755</v>
      </c>
      <c r="BI136" s="48">
        <v>4035.1968016999394</v>
      </c>
      <c r="BJ136" s="48">
        <v>5756.6993247477521</v>
      </c>
      <c r="BK136" s="48">
        <v>7877.1246095454208</v>
      </c>
      <c r="BL136" s="48">
        <v>7685.9481324831786</v>
      </c>
      <c r="BM136" s="48">
        <v>3699.2286208101677</v>
      </c>
      <c r="BT136">
        <v>3699.2947651431764</v>
      </c>
      <c r="BY136" s="48">
        <f t="shared" si="4"/>
        <v>-7685.9481324831786</v>
      </c>
      <c r="BZ136" s="48">
        <f t="shared" si="5"/>
        <v>-3.0776792930653918</v>
      </c>
    </row>
    <row r="137" spans="1:78" x14ac:dyDescent="0.25">
      <c r="A137" s="48" t="s">
        <v>552</v>
      </c>
      <c r="B137" s="48" t="s">
        <v>424</v>
      </c>
      <c r="C137" s="48" t="s">
        <v>735</v>
      </c>
      <c r="D137" s="48" t="s">
        <v>734</v>
      </c>
      <c r="Y137" s="48">
        <v>1445.9243165492953</v>
      </c>
      <c r="Z137" s="48">
        <v>1628.035705148779</v>
      </c>
      <c r="AA137" s="48">
        <v>1515.3143175162068</v>
      </c>
      <c r="AB137" s="48">
        <v>1607.5338949428251</v>
      </c>
      <c r="AC137" s="48">
        <v>2023.2467777038798</v>
      </c>
      <c r="AD137" s="48">
        <v>2253.0966877718456</v>
      </c>
      <c r="AE137" s="48">
        <v>2646.9855505729947</v>
      </c>
      <c r="AF137" s="48">
        <v>2869.7279362071363</v>
      </c>
      <c r="AG137" s="48">
        <v>3221.4812815274709</v>
      </c>
      <c r="AH137" s="48">
        <v>3584.0446189006798</v>
      </c>
      <c r="AI137" s="48">
        <v>4199.6364966390829</v>
      </c>
      <c r="AJ137" s="48">
        <v>4383.56657240808</v>
      </c>
      <c r="AK137" s="48">
        <v>4755.1042909329562</v>
      </c>
      <c r="AL137" s="48">
        <v>4775.48998490129</v>
      </c>
      <c r="AM137" s="48">
        <v>4919.3803674090404</v>
      </c>
      <c r="AN137" s="48">
        <v>5194.7829248998296</v>
      </c>
      <c r="AO137" s="48">
        <v>5300.3546758459852</v>
      </c>
      <c r="AP137" s="48">
        <v>5340.0869727400332</v>
      </c>
      <c r="AQ137" s="48">
        <v>5733.8269894552286</v>
      </c>
      <c r="AR137" s="48">
        <v>5947.8917842145966</v>
      </c>
      <c r="AS137" s="48">
        <v>5950.0474845926137</v>
      </c>
      <c r="AT137" s="48">
        <v>5642.748903761395</v>
      </c>
      <c r="AU137" s="48">
        <v>5646.4565348323631</v>
      </c>
      <c r="AV137" s="48">
        <v>6150.9213692606199</v>
      </c>
      <c r="AW137" s="48">
        <v>6591.6455013049399</v>
      </c>
      <c r="AX137" s="48">
        <v>6949.2041733302876</v>
      </c>
      <c r="AY137" s="48">
        <v>7669.2134696585108</v>
      </c>
      <c r="AZ137" s="48">
        <v>7969.7979934552668</v>
      </c>
      <c r="BA137" s="48">
        <v>8456.6946321773939</v>
      </c>
      <c r="BB137" s="48">
        <v>8137.7509908019765</v>
      </c>
      <c r="BC137" s="48">
        <v>8540.0709799246197</v>
      </c>
      <c r="BD137" s="48">
        <v>8983.7437330230914</v>
      </c>
      <c r="BE137" s="48">
        <v>9086.387954859656</v>
      </c>
      <c r="BF137" s="48">
        <v>9378.9850468479235</v>
      </c>
      <c r="BG137" s="48">
        <v>9843.3085342404665</v>
      </c>
      <c r="BH137" s="48">
        <v>10093.618016361706</v>
      </c>
      <c r="BI137" s="48">
        <v>10361.583877075911</v>
      </c>
      <c r="BJ137" s="48">
        <v>11047.444985810876</v>
      </c>
      <c r="BK137" s="48">
        <v>11357.826565913871</v>
      </c>
      <c r="BL137" s="48">
        <v>11611.097839818536</v>
      </c>
      <c r="BM137" s="48">
        <v>9276.1178285605238</v>
      </c>
      <c r="BT137">
        <v>8804.5610483133951</v>
      </c>
      <c r="BY137" s="48">
        <f t="shared" si="4"/>
        <v>-11611.097839818536</v>
      </c>
      <c r="BZ137" s="48">
        <f t="shared" si="5"/>
        <v>-2.3187594220887098</v>
      </c>
    </row>
    <row r="138" spans="1:78" x14ac:dyDescent="0.25">
      <c r="A138" s="48" t="s">
        <v>680</v>
      </c>
      <c r="B138" s="48" t="s">
        <v>679</v>
      </c>
      <c r="C138" s="48" t="s">
        <v>735</v>
      </c>
      <c r="D138" s="48" t="s">
        <v>734</v>
      </c>
      <c r="E138" s="48">
        <v>371.43227535106547</v>
      </c>
      <c r="F138" s="48">
        <v>382.67147499160785</v>
      </c>
      <c r="G138" s="48">
        <v>425.902350569323</v>
      </c>
      <c r="H138" s="48">
        <v>418.24878367925106</v>
      </c>
      <c r="I138" s="48">
        <v>453.66498394188716</v>
      </c>
      <c r="J138" s="48">
        <v>470.93685380716016</v>
      </c>
      <c r="K138" s="48">
        <v>503.17273468047017</v>
      </c>
      <c r="L138" s="48">
        <v>503.28987996971972</v>
      </c>
      <c r="M138" s="48">
        <v>528.48117647734887</v>
      </c>
      <c r="N138" s="48">
        <v>577.19809167765698</v>
      </c>
      <c r="O138" s="48">
        <v>613.06312768267833</v>
      </c>
      <c r="P138" s="48">
        <v>668.5256093811405</v>
      </c>
      <c r="Q138" s="48">
        <v>733.16525095982615</v>
      </c>
      <c r="R138" s="48">
        <v>937.76256765469157</v>
      </c>
      <c r="S138" s="48">
        <v>1190.512716113474</v>
      </c>
      <c r="T138" s="48">
        <v>1218.087816891099</v>
      </c>
      <c r="U138" s="48">
        <v>1322.5571140542324</v>
      </c>
      <c r="V138" s="48">
        <v>1421.0228720845935</v>
      </c>
      <c r="W138" s="48">
        <v>1577.4582499578612</v>
      </c>
      <c r="X138" s="48">
        <v>1839.1781761674893</v>
      </c>
      <c r="Y138" s="48">
        <v>2166.9356804827439</v>
      </c>
      <c r="Z138" s="48">
        <v>2444.4290311826271</v>
      </c>
      <c r="AA138" s="48">
        <v>2231.2334618644795</v>
      </c>
      <c r="AB138" s="48">
        <v>1924.8978979042479</v>
      </c>
      <c r="AC138" s="48">
        <v>1903.0148802977649</v>
      </c>
      <c r="AD138" s="48">
        <v>1920.0257957568615</v>
      </c>
      <c r="AE138" s="48">
        <v>1895.2916991526329</v>
      </c>
      <c r="AF138" s="48">
        <v>1961.5304659136236</v>
      </c>
      <c r="AG138" s="48">
        <v>2169.1734914714675</v>
      </c>
      <c r="AH138" s="48">
        <v>2323.4086847321123</v>
      </c>
      <c r="AI138" s="48">
        <v>2669.2515287986748</v>
      </c>
      <c r="AJ138" s="48">
        <v>3224.3802983029295</v>
      </c>
      <c r="AK138" s="48">
        <v>2994.3257939947875</v>
      </c>
      <c r="AL138" s="48">
        <v>3383.3995591939488</v>
      </c>
      <c r="AM138" s="48">
        <v>3801.379633999401</v>
      </c>
      <c r="AN138" s="48">
        <v>3986.6036607418787</v>
      </c>
      <c r="AO138" s="48">
        <v>4243.8312485053129</v>
      </c>
      <c r="AP138" s="48">
        <v>4578.7672611659227</v>
      </c>
      <c r="AQ138" s="48">
        <v>4549.0502453269082</v>
      </c>
      <c r="AR138" s="48">
        <v>4042.9879532881032</v>
      </c>
      <c r="AS138" s="48">
        <v>4400.7958233370837</v>
      </c>
      <c r="AT138" s="48">
        <v>4244.8180304968928</v>
      </c>
      <c r="AU138" s="48">
        <v>3757.260576441839</v>
      </c>
      <c r="AV138" s="48">
        <v>3787.2739005185181</v>
      </c>
      <c r="AW138" s="48">
        <v>4309.2351928512326</v>
      </c>
      <c r="AX138" s="48">
        <v>5145.8142462018177</v>
      </c>
      <c r="AY138" s="48">
        <v>5957.9819146324771</v>
      </c>
      <c r="AZ138" s="48">
        <v>6935.858748218473</v>
      </c>
      <c r="BA138" s="48">
        <v>7966.5610797673899</v>
      </c>
      <c r="BB138" s="48">
        <v>7402.5409699753709</v>
      </c>
      <c r="BC138" s="48">
        <v>9075.9037907006841</v>
      </c>
      <c r="BD138" s="48">
        <v>10204.243446834815</v>
      </c>
      <c r="BE138" s="48">
        <v>10198.388575921676</v>
      </c>
      <c r="BF138" s="48">
        <v>10339.948153350435</v>
      </c>
      <c r="BG138" s="48">
        <v>10433.171214217553</v>
      </c>
      <c r="BH138" s="48">
        <v>8888.2311709882033</v>
      </c>
      <c r="BI138" s="48">
        <v>8600.7573850755107</v>
      </c>
      <c r="BJ138" s="48">
        <v>9461.2113465851817</v>
      </c>
      <c r="BK138" s="48">
        <v>9158.4409635704214</v>
      </c>
      <c r="BL138" s="48">
        <v>8951.8115167987617</v>
      </c>
      <c r="BM138" s="48">
        <v>7417.2521669584603</v>
      </c>
      <c r="BT138">
        <v>7243.6717765392405</v>
      </c>
      <c r="BY138" s="48">
        <f t="shared" si="4"/>
        <v>-8951.8115167987617</v>
      </c>
      <c r="BZ138" s="48">
        <f t="shared" si="5"/>
        <v>-2.2358113113009668</v>
      </c>
    </row>
    <row r="139" spans="1:78" x14ac:dyDescent="0.25">
      <c r="A139" s="48" t="s">
        <v>678</v>
      </c>
      <c r="B139" s="48" t="s">
        <v>677</v>
      </c>
      <c r="C139" s="48" t="s">
        <v>735</v>
      </c>
      <c r="D139" s="48" t="s">
        <v>734</v>
      </c>
      <c r="Y139" s="48">
        <v>282.4456691069837</v>
      </c>
      <c r="Z139" s="48">
        <v>279.00907724429493</v>
      </c>
      <c r="AA139" s="48">
        <v>270.99480016757872</v>
      </c>
      <c r="AB139" s="48">
        <v>248.70007331237636</v>
      </c>
      <c r="AC139" s="48">
        <v>240.32540923368791</v>
      </c>
      <c r="AD139" s="48">
        <v>259.49076049156241</v>
      </c>
      <c r="AE139" s="48">
        <v>274.18232664777065</v>
      </c>
      <c r="AF139" s="48">
        <v>299.09076276782173</v>
      </c>
      <c r="AG139" s="48">
        <v>301.94328083583758</v>
      </c>
      <c r="AH139" s="48">
        <v>300.56216587103415</v>
      </c>
      <c r="AI139" s="48">
        <v>307.67524221339454</v>
      </c>
      <c r="AJ139" s="48">
        <v>302.30531133525761</v>
      </c>
      <c r="AK139" s="48">
        <v>272.95071464399405</v>
      </c>
      <c r="AL139" s="48">
        <v>270.17913701323317</v>
      </c>
      <c r="AM139" s="48">
        <v>242.80606020617131</v>
      </c>
      <c r="AN139" s="48">
        <v>272.13465999177606</v>
      </c>
      <c r="AO139" s="48">
        <v>291.64454364911387</v>
      </c>
      <c r="AP139" s="48">
        <v>299.89274395741478</v>
      </c>
      <c r="AQ139" s="48">
        <v>299.51371874969823</v>
      </c>
      <c r="AR139" s="48">
        <v>298.4607421182082</v>
      </c>
      <c r="AS139" s="48">
        <v>326.84376250738444</v>
      </c>
      <c r="AT139" s="48">
        <v>307.78690535737388</v>
      </c>
      <c r="AU139" s="48">
        <v>330.18720475423993</v>
      </c>
      <c r="AV139" s="48">
        <v>360.47630932395322</v>
      </c>
      <c r="AW139" s="48">
        <v>402.32331193305816</v>
      </c>
      <c r="AX139" s="48">
        <v>461.40529556708361</v>
      </c>
      <c r="AY139" s="48">
        <v>526.97255849128578</v>
      </c>
      <c r="AZ139" s="48">
        <v>623.53913892746868</v>
      </c>
      <c r="BA139" s="48">
        <v>747.220290999741</v>
      </c>
      <c r="BB139" s="48">
        <v>742.11122312818338</v>
      </c>
      <c r="BC139" s="48">
        <v>826.49975613400875</v>
      </c>
      <c r="BD139" s="48">
        <v>906.41270259098519</v>
      </c>
      <c r="BE139" s="48">
        <v>932.57881167231028</v>
      </c>
      <c r="BF139" s="48">
        <v>997.69429123156522</v>
      </c>
      <c r="BG139" s="48">
        <v>1052.6878150321095</v>
      </c>
      <c r="BH139" s="48">
        <v>1011.5253451403165</v>
      </c>
      <c r="BI139" s="48">
        <v>986.92482356393214</v>
      </c>
      <c r="BJ139" s="48">
        <v>1053.9635221911735</v>
      </c>
      <c r="BK139" s="48">
        <v>1065.291105560224</v>
      </c>
      <c r="BL139" s="48">
        <v>1094.8944002306853</v>
      </c>
      <c r="BM139" s="48">
        <v>1068.7981404771233</v>
      </c>
      <c r="BT139">
        <v>1053.2248333768916</v>
      </c>
      <c r="BY139" s="48">
        <f t="shared" si="4"/>
        <v>-1094.8944002306853</v>
      </c>
      <c r="BZ139" s="48">
        <f t="shared" si="5"/>
        <v>-2.0395637906867341</v>
      </c>
    </row>
    <row r="140" spans="1:78" x14ac:dyDescent="0.25">
      <c r="A140" s="48" t="s">
        <v>625</v>
      </c>
      <c r="B140" s="48" t="s">
        <v>626</v>
      </c>
      <c r="C140" s="48" t="s">
        <v>735</v>
      </c>
      <c r="D140" s="48" t="s">
        <v>734</v>
      </c>
      <c r="L140" s="48">
        <v>123.14088061477005</v>
      </c>
      <c r="M140" s="48">
        <v>126.10163623000882</v>
      </c>
      <c r="N140" s="48">
        <v>141.25303305139551</v>
      </c>
      <c r="O140" s="48">
        <v>143.29281705604438</v>
      </c>
      <c r="P140" s="48">
        <v>155.38185334572347</v>
      </c>
      <c r="Q140" s="48">
        <v>165.84379116980006</v>
      </c>
      <c r="R140" s="48">
        <v>192.88555545780733</v>
      </c>
      <c r="S140" s="48">
        <v>234.27631614235577</v>
      </c>
      <c r="T140" s="48">
        <v>269.47391767167068</v>
      </c>
      <c r="U140" s="48">
        <v>277.93116922190433</v>
      </c>
      <c r="V140" s="48">
        <v>315.16994034454797</v>
      </c>
      <c r="W140" s="48">
        <v>345.77020008080376</v>
      </c>
      <c r="X140" s="48">
        <v>365.39569956209669</v>
      </c>
      <c r="Y140" s="48">
        <v>377.2686813504713</v>
      </c>
      <c r="Z140" s="48">
        <v>379.54594316726457</v>
      </c>
      <c r="AA140" s="48">
        <v>382.49312898973483</v>
      </c>
      <c r="AB140" s="48">
        <v>360.92605014765593</v>
      </c>
      <c r="AC140" s="48">
        <v>340.94288354833571</v>
      </c>
      <c r="AD140" s="48">
        <v>347.65003301437622</v>
      </c>
      <c r="AE140" s="48">
        <v>361.69165352551818</v>
      </c>
      <c r="AF140" s="48">
        <v>380.28603842636676</v>
      </c>
      <c r="AG140" s="48">
        <v>362.20183091870581</v>
      </c>
      <c r="AH140" s="48">
        <v>346.66070674174665</v>
      </c>
      <c r="AI140" s="48">
        <v>353.97687673252165</v>
      </c>
      <c r="AJ140" s="48">
        <v>345.16234110786905</v>
      </c>
      <c r="AK140" s="48">
        <v>302.29293497866473</v>
      </c>
      <c r="AL140" s="48">
        <v>298.8722232993677</v>
      </c>
      <c r="AM140" s="48">
        <v>242.63157001799337</v>
      </c>
      <c r="AN140" s="48">
        <v>265.86133858992827</v>
      </c>
      <c r="AO140" s="48">
        <v>273.15805518018908</v>
      </c>
      <c r="AP140" s="48">
        <v>283.63192964995852</v>
      </c>
      <c r="AQ140" s="48">
        <v>276.77902535468218</v>
      </c>
      <c r="AR140" s="48">
        <v>270.94751653531358</v>
      </c>
      <c r="AS140" s="48">
        <v>324.88149218718041</v>
      </c>
      <c r="AT140" s="48">
        <v>295.01540865103999</v>
      </c>
      <c r="AU140" s="48">
        <v>309.62931321196209</v>
      </c>
      <c r="AV140" s="48">
        <v>332.59166084550901</v>
      </c>
      <c r="AW140" s="48">
        <v>373.99851101928141</v>
      </c>
      <c r="AX140" s="48">
        <v>425.37833555388204</v>
      </c>
      <c r="AY140" s="48">
        <v>484.77579994396905</v>
      </c>
      <c r="AZ140" s="48">
        <v>575.35693004274833</v>
      </c>
      <c r="BA140" s="48">
        <v>679.5375024785327</v>
      </c>
      <c r="BB140" s="48">
        <v>680.7342242938189</v>
      </c>
      <c r="BC140" s="48">
        <v>745.92557298840825</v>
      </c>
      <c r="BD140" s="48">
        <v>773.31601906578953</v>
      </c>
      <c r="BE140" s="48">
        <v>777.73487317149545</v>
      </c>
      <c r="BF140" s="48">
        <v>828.55735853503961</v>
      </c>
      <c r="BG140" s="48">
        <v>874.32299148341394</v>
      </c>
      <c r="BH140" s="48">
        <v>851.35523640937504</v>
      </c>
      <c r="BI140" s="48">
        <v>785.63387413829798</v>
      </c>
      <c r="BJ140" s="48">
        <v>790.85852904006595</v>
      </c>
      <c r="BK140" s="48">
        <v>795.95315915676645</v>
      </c>
      <c r="BL140" s="48">
        <v>820.89618229987354</v>
      </c>
      <c r="BM140" s="48">
        <v>821.86293083346857</v>
      </c>
      <c r="BT140">
        <v>691.16833276834484</v>
      </c>
      <c r="BY140" s="48">
        <f t="shared" si="4"/>
        <v>-820.89618229987354</v>
      </c>
      <c r="BZ140" s="48">
        <f t="shared" si="5"/>
        <v>-2.1876935666481252</v>
      </c>
    </row>
    <row r="141" spans="1:78" x14ac:dyDescent="0.25">
      <c r="A141" s="48" t="s">
        <v>577</v>
      </c>
      <c r="B141" s="48" t="s">
        <v>578</v>
      </c>
      <c r="C141" s="48" t="s">
        <v>735</v>
      </c>
      <c r="D141" s="48" t="s">
        <v>734</v>
      </c>
      <c r="O141" s="48">
        <v>4236.3330198160174</v>
      </c>
      <c r="P141" s="48">
        <v>4827.1263367823722</v>
      </c>
      <c r="Q141" s="48">
        <v>5637.9190925713374</v>
      </c>
      <c r="R141" s="48">
        <v>7355.0803071373757</v>
      </c>
      <c r="S141" s="48">
        <v>8439.5788758698691</v>
      </c>
      <c r="T141" s="48">
        <v>10513.20529003067</v>
      </c>
      <c r="U141" s="48">
        <v>11385.696695802586</v>
      </c>
      <c r="V141" s="48">
        <v>12412.427968744916</v>
      </c>
      <c r="W141" s="48">
        <v>17499.125950567955</v>
      </c>
      <c r="X141" s="48">
        <v>19761.248477971454</v>
      </c>
      <c r="Y141" s="48">
        <v>20660.017604317993</v>
      </c>
      <c r="Z141" s="48">
        <v>19507.36553284695</v>
      </c>
      <c r="AA141" s="48">
        <v>19677.018485588011</v>
      </c>
      <c r="AB141" s="48">
        <v>19560.810371653799</v>
      </c>
      <c r="AC141" s="48">
        <v>18596.172687844948</v>
      </c>
      <c r="AD141" s="48">
        <v>19390.126642376166</v>
      </c>
      <c r="AE141" s="48">
        <v>28287.063284060096</v>
      </c>
      <c r="AF141" s="48">
        <v>37824.44216416328</v>
      </c>
      <c r="AG141" s="48">
        <v>41292.257722323193</v>
      </c>
      <c r="AH141" s="48">
        <v>39368.727087998268</v>
      </c>
      <c r="AI141" s="48">
        <v>49373.610266145821</v>
      </c>
      <c r="AJ141" s="48">
        <v>50886.375310814037</v>
      </c>
      <c r="AK141" s="48">
        <v>55197.547010659044</v>
      </c>
      <c r="AL141" s="48">
        <v>55794.327334301102</v>
      </c>
      <c r="AM141" s="48">
        <v>64051.23221047211</v>
      </c>
      <c r="AN141" s="48">
        <v>78631.6991111526</v>
      </c>
      <c r="AO141" s="48">
        <v>79863.279084875438</v>
      </c>
      <c r="AP141" s="48">
        <v>72208.934674339122</v>
      </c>
      <c r="AQ141" s="48">
        <v>76757.300218987293</v>
      </c>
      <c r="AR141" s="48">
        <v>81307.06836748292</v>
      </c>
      <c r="AS141" s="48">
        <v>74853.93872935402</v>
      </c>
      <c r="AT141" s="48">
        <v>74287.413373954623</v>
      </c>
      <c r="AU141" s="48">
        <v>79345.752472570239</v>
      </c>
      <c r="AV141" s="48">
        <v>89859.865372872344</v>
      </c>
      <c r="AW141" s="48">
        <v>100289.24300217828</v>
      </c>
      <c r="AX141" s="48">
        <v>105399.260494824</v>
      </c>
      <c r="AY141" s="48">
        <v>114374.2465364192</v>
      </c>
      <c r="AZ141" s="48">
        <v>130655.63695973717</v>
      </c>
      <c r="BA141" s="48">
        <v>143264.05943258631</v>
      </c>
      <c r="BB141" s="48">
        <v>126096.61042540193</v>
      </c>
      <c r="BC141" s="48">
        <v>141192.53467301762</v>
      </c>
      <c r="BD141" s="48">
        <v>158130.45751887042</v>
      </c>
      <c r="BE141" s="48">
        <v>149010.22489866463</v>
      </c>
      <c r="BF141" s="48">
        <v>173030.20827936332</v>
      </c>
      <c r="BG141" s="48">
        <v>178864.8519137853</v>
      </c>
      <c r="BH141" s="48">
        <v>167313.26628044862</v>
      </c>
      <c r="BI141" s="48">
        <v>165642.38627555457</v>
      </c>
      <c r="BJ141" s="48">
        <v>171253.96425379728</v>
      </c>
      <c r="BK141" s="48">
        <v>180366.71519757481</v>
      </c>
      <c r="BT141"/>
      <c r="BY141" s="48">
        <f t="shared" si="4"/>
        <v>0</v>
      </c>
      <c r="BZ141" s="48" t="str">
        <f t="shared" si="5"/>
        <v/>
      </c>
    </row>
    <row r="142" spans="1:78" x14ac:dyDescent="0.25">
      <c r="A142" s="48" t="s">
        <v>168</v>
      </c>
      <c r="B142" s="48" t="s">
        <v>423</v>
      </c>
      <c r="C142" s="48" t="s">
        <v>735</v>
      </c>
      <c r="D142" s="48" t="s">
        <v>734</v>
      </c>
      <c r="E142" s="48">
        <v>142.77962188371637</v>
      </c>
      <c r="F142" s="48">
        <v>142.83814237162116</v>
      </c>
      <c r="G142" s="48">
        <v>138.53665398020735</v>
      </c>
      <c r="H142" s="48">
        <v>117.07198827607931</v>
      </c>
      <c r="I142" s="48">
        <v>120.71434798061452</v>
      </c>
      <c r="J142" s="48">
        <v>152.85267545219122</v>
      </c>
      <c r="K142" s="48">
        <v>153.89879134789524</v>
      </c>
      <c r="L142" s="48">
        <v>159.50599139416019</v>
      </c>
      <c r="M142" s="48">
        <v>150.89661921481633</v>
      </c>
      <c r="N142" s="48">
        <v>160.91318755408494</v>
      </c>
      <c r="O142" s="48">
        <v>183.9275304423619</v>
      </c>
      <c r="P142" s="48">
        <v>185.85974353890228</v>
      </c>
      <c r="Q142" s="48">
        <v>196.42288766751241</v>
      </c>
      <c r="R142" s="48">
        <v>216.99500748300281</v>
      </c>
      <c r="S142" s="48">
        <v>264.74631415057695</v>
      </c>
      <c r="T142" s="48">
        <v>275.62771952002669</v>
      </c>
      <c r="U142" s="48">
        <v>256.28680680184425</v>
      </c>
      <c r="V142" s="48">
        <v>287.56163664635642</v>
      </c>
      <c r="W142" s="48">
        <v>188.05848125587931</v>
      </c>
      <c r="X142" s="48">
        <v>227.50976526810709</v>
      </c>
      <c r="Y142" s="48">
        <v>267.66857718468185</v>
      </c>
      <c r="Z142" s="48">
        <v>289.13085976148722</v>
      </c>
      <c r="AA142" s="48">
        <v>307.63824351897932</v>
      </c>
      <c r="AB142" s="48">
        <v>328.65063833046776</v>
      </c>
      <c r="AC142" s="48">
        <v>378.93685699786425</v>
      </c>
      <c r="AD142" s="48">
        <v>369.58189601403296</v>
      </c>
      <c r="AE142" s="48">
        <v>390.35071135546468</v>
      </c>
      <c r="AF142" s="48">
        <v>401.47709592390277</v>
      </c>
      <c r="AG142" s="48">
        <v>413.4550704242597</v>
      </c>
      <c r="AH142" s="48">
        <v>408.4508668724805</v>
      </c>
      <c r="AI142" s="48">
        <v>463.61873884155671</v>
      </c>
      <c r="AJ142" s="48">
        <v>513.25844747061922</v>
      </c>
      <c r="AK142" s="48">
        <v>547.05453438012603</v>
      </c>
      <c r="AL142" s="48">
        <v>576.77988388739197</v>
      </c>
      <c r="AM142" s="48">
        <v>647.57915642213959</v>
      </c>
      <c r="AN142" s="48">
        <v>714.23323150434817</v>
      </c>
      <c r="AO142" s="48">
        <v>756.65699051132628</v>
      </c>
      <c r="AP142" s="48">
        <v>817.06448169296289</v>
      </c>
      <c r="AQ142" s="48">
        <v>850.81160387115074</v>
      </c>
      <c r="AR142" s="48">
        <v>838.88346282564646</v>
      </c>
      <c r="AS142" s="48">
        <v>869.69628503104309</v>
      </c>
      <c r="AT142" s="48">
        <v>832.80357234610972</v>
      </c>
      <c r="AU142" s="48">
        <v>867.4914867871006</v>
      </c>
      <c r="AV142" s="48">
        <v>982.19569695016617</v>
      </c>
      <c r="AW142" s="48">
        <v>1065.7844368019662</v>
      </c>
      <c r="AX142" s="48">
        <v>1248.6981851703424</v>
      </c>
      <c r="AY142" s="48">
        <v>1435.8168129761614</v>
      </c>
      <c r="AZ142" s="48">
        <v>1630.3889060432282</v>
      </c>
      <c r="BA142" s="48">
        <v>2037.3221030266832</v>
      </c>
      <c r="BB142" s="48">
        <v>2090.4018261396004</v>
      </c>
      <c r="BC142" s="48">
        <v>2799.6487380255489</v>
      </c>
      <c r="BD142" s="48">
        <v>3200.8611323828213</v>
      </c>
      <c r="BE142" s="48">
        <v>3350.5218758928913</v>
      </c>
      <c r="BF142" s="48">
        <v>3610.2893630489775</v>
      </c>
      <c r="BG142" s="48">
        <v>3819.2535297226459</v>
      </c>
      <c r="BH142" s="48">
        <v>3843.780671844419</v>
      </c>
      <c r="BI142" s="48">
        <v>3886.2915016523889</v>
      </c>
      <c r="BJ142" s="48">
        <v>4076.747002827331</v>
      </c>
      <c r="BK142" s="48">
        <v>4058.8035109417065</v>
      </c>
      <c r="BL142" s="48">
        <v>3851.5609895153525</v>
      </c>
      <c r="BM142" s="48">
        <v>3682.0384245928153</v>
      </c>
      <c r="BT142">
        <v>3680.6734766174536</v>
      </c>
      <c r="BY142" s="48">
        <f t="shared" si="4"/>
        <v>-3851.5609895153525</v>
      </c>
      <c r="BZ142" s="48">
        <f t="shared" si="5"/>
        <v>-2.0464283273111596</v>
      </c>
    </row>
    <row r="143" spans="1:78" x14ac:dyDescent="0.25">
      <c r="A143" s="48" t="s">
        <v>676</v>
      </c>
      <c r="B143" s="48" t="s">
        <v>624</v>
      </c>
      <c r="C143" s="48" t="s">
        <v>735</v>
      </c>
      <c r="D143" s="48" t="s">
        <v>734</v>
      </c>
      <c r="E143" s="48">
        <v>89.820228086474344</v>
      </c>
      <c r="F143" s="48">
        <v>92.881918696916713</v>
      </c>
      <c r="G143" s="48">
        <v>92.627773506841535</v>
      </c>
      <c r="H143" s="48">
        <v>100.71539501542617</v>
      </c>
      <c r="I143" s="48">
        <v>110.84076851655097</v>
      </c>
      <c r="J143" s="48">
        <v>117.0583635312091</v>
      </c>
      <c r="K143" s="48">
        <v>105.10260157000107</v>
      </c>
      <c r="L143" s="48">
        <v>109.70173453258202</v>
      </c>
      <c r="M143" s="48">
        <v>115.35234168482624</v>
      </c>
      <c r="N143" s="48">
        <v>125.32632076653749</v>
      </c>
      <c r="O143" s="48">
        <v>135.74997360421781</v>
      </c>
      <c r="P143" s="48">
        <v>139.71085104163481</v>
      </c>
      <c r="Q143" s="48">
        <v>148.59411745701559</v>
      </c>
      <c r="R143" s="48">
        <v>178.62390704532444</v>
      </c>
      <c r="S143" s="48">
        <v>232.62173757095061</v>
      </c>
      <c r="T143" s="48">
        <v>252.31497106532549</v>
      </c>
      <c r="U143" s="48">
        <v>274.17153760095425</v>
      </c>
      <c r="V143" s="48">
        <v>308.04706915831014</v>
      </c>
      <c r="W143" s="48">
        <v>331.72676145312965</v>
      </c>
      <c r="X143" s="48">
        <v>372.2535913008528</v>
      </c>
      <c r="Y143" s="48">
        <v>441.13018389591781</v>
      </c>
      <c r="Z143" s="48">
        <v>517.81792128483755</v>
      </c>
      <c r="AA143" s="48">
        <v>519.98630198658441</v>
      </c>
      <c r="AB143" s="48">
        <v>501.50890578870712</v>
      </c>
      <c r="AC143" s="48">
        <v>483.2794584761341</v>
      </c>
      <c r="AD143" s="48">
        <v>502.55276559180618</v>
      </c>
      <c r="AE143" s="48">
        <v>521.77202486628437</v>
      </c>
      <c r="AF143" s="48">
        <v>498.93528994916045</v>
      </c>
      <c r="AG143" s="48">
        <v>496.81127739952365</v>
      </c>
      <c r="AH143" s="48">
        <v>485.3870992139847</v>
      </c>
      <c r="AI143" s="48">
        <v>510.83704639867852</v>
      </c>
      <c r="AJ143" s="48">
        <v>470.34296262473623</v>
      </c>
      <c r="AK143" s="48">
        <v>488.29554130433587</v>
      </c>
      <c r="AL143" s="48">
        <v>482.17946848575031</v>
      </c>
      <c r="AM143" s="48">
        <v>509.53816339368268</v>
      </c>
      <c r="AN143" s="48">
        <v>566.97273801688641</v>
      </c>
      <c r="AO143" s="48">
        <v>618.74280375600131</v>
      </c>
      <c r="AP143" s="48">
        <v>620.86413573123014</v>
      </c>
      <c r="AQ143" s="48">
        <v>558.81405894874592</v>
      </c>
      <c r="AR143" s="48">
        <v>592.92820152855484</v>
      </c>
      <c r="AS143" s="48">
        <v>612.66463247567572</v>
      </c>
      <c r="AT143" s="48">
        <v>615.67816489103734</v>
      </c>
      <c r="AU143" s="48">
        <v>648.5027178073592</v>
      </c>
      <c r="AV143" s="48">
        <v>732.60057673025949</v>
      </c>
      <c r="AW143" s="48">
        <v>835.06211685785047</v>
      </c>
      <c r="AX143" s="48">
        <v>955.25797030804574</v>
      </c>
      <c r="AY143" s="48">
        <v>1115.9959810410028</v>
      </c>
      <c r="AZ143" s="48">
        <v>1350.9569397676446</v>
      </c>
      <c r="BA143" s="48">
        <v>1503.9315278934855</v>
      </c>
      <c r="BB143" s="48">
        <v>1504.9621943416369</v>
      </c>
      <c r="BC143" s="48">
        <v>1801.8258522769559</v>
      </c>
      <c r="BD143" s="48">
        <v>2020.2079668991548</v>
      </c>
      <c r="BE143" s="48">
        <v>2087.3228771883664</v>
      </c>
      <c r="BF143" s="48">
        <v>2093.3786117365094</v>
      </c>
      <c r="BG143" s="48">
        <v>2145.4957307940913</v>
      </c>
      <c r="BH143" s="48">
        <v>2074.9779570182195</v>
      </c>
      <c r="BI143" s="48">
        <v>2134.9361088713636</v>
      </c>
      <c r="BJ143" s="48">
        <v>2266.9353027455577</v>
      </c>
      <c r="BK143" s="48">
        <v>2264.3929395018572</v>
      </c>
      <c r="BL143" s="48">
        <v>2352.7836941880705</v>
      </c>
      <c r="BM143" s="48">
        <v>2200.4017576113238</v>
      </c>
      <c r="BT143">
        <v>2217.2226727687334</v>
      </c>
      <c r="BY143" s="48">
        <f t="shared" si="4"/>
        <v>-2352.7836941880705</v>
      </c>
      <c r="BZ143" s="48">
        <f t="shared" si="5"/>
        <v>-2.0611400122704215</v>
      </c>
    </row>
    <row r="144" spans="1:78" x14ac:dyDescent="0.25">
      <c r="A144" s="48" t="s">
        <v>675</v>
      </c>
      <c r="B144" s="48" t="s">
        <v>674</v>
      </c>
      <c r="C144" s="48" t="s">
        <v>735</v>
      </c>
      <c r="D144" s="48" t="s">
        <v>734</v>
      </c>
      <c r="E144" s="48">
        <v>147.8627404066965</v>
      </c>
      <c r="F144" s="48">
        <v>139.98942717556855</v>
      </c>
      <c r="G144" s="48">
        <v>143.14160052571717</v>
      </c>
      <c r="H144" s="48">
        <v>150.62585803532167</v>
      </c>
      <c r="I144" s="48">
        <v>165.3642032039256</v>
      </c>
      <c r="J144" s="48">
        <v>178.31534633067886</v>
      </c>
      <c r="K144" s="48">
        <v>180.19623738320018</v>
      </c>
      <c r="L144" s="48">
        <v>180.75218981933918</v>
      </c>
      <c r="M144" s="48">
        <v>186.48810957174027</v>
      </c>
      <c r="N144" s="48">
        <v>203.90830995331277</v>
      </c>
      <c r="O144" s="48">
        <v>218.28458719039415</v>
      </c>
      <c r="P144" s="48">
        <v>229.67171739476473</v>
      </c>
      <c r="Q144" s="48">
        <v>251.21738700794629</v>
      </c>
      <c r="R144" s="48">
        <v>310.75876993056085</v>
      </c>
      <c r="S144" s="48">
        <v>386.42514620018613</v>
      </c>
      <c r="T144" s="48">
        <v>418.96070136190815</v>
      </c>
      <c r="U144" s="48">
        <v>443.18990328329522</v>
      </c>
      <c r="V144" s="48">
        <v>488.29828978641643</v>
      </c>
      <c r="W144" s="48">
        <v>519.85141301869692</v>
      </c>
      <c r="X144" s="48">
        <v>605.41861283160063</v>
      </c>
      <c r="Y144" s="48">
        <v>695.86943150852971</v>
      </c>
      <c r="Z144" s="48">
        <v>769.1114288699232</v>
      </c>
      <c r="AA144" s="48">
        <v>744.95137592937851</v>
      </c>
      <c r="AB144" s="48">
        <v>705.98975169716698</v>
      </c>
      <c r="AC144" s="48">
        <v>702.17411730444553</v>
      </c>
      <c r="AD144" s="48">
        <v>725.81760128427379</v>
      </c>
      <c r="AE144" s="48">
        <v>737.50557968372254</v>
      </c>
      <c r="AF144" s="48">
        <v>744.58157150268755</v>
      </c>
      <c r="AG144" s="48">
        <v>781.30486957403571</v>
      </c>
      <c r="AH144" s="48">
        <v>794.9633616086029</v>
      </c>
      <c r="AI144" s="48">
        <v>888.05051403690072</v>
      </c>
      <c r="AJ144" s="48">
        <v>885.36884438958032</v>
      </c>
      <c r="AK144" s="48">
        <v>862.19076833323152</v>
      </c>
      <c r="AL144" s="48">
        <v>904.31780061626932</v>
      </c>
      <c r="AM144" s="48">
        <v>964.94224186038605</v>
      </c>
      <c r="AN144" s="48">
        <v>1062.2319078882269</v>
      </c>
      <c r="AO144" s="48">
        <v>1143.258292310577</v>
      </c>
      <c r="AP144" s="48">
        <v>1190.5850129688297</v>
      </c>
      <c r="AQ144" s="48">
        <v>1137.6616691918714</v>
      </c>
      <c r="AR144" s="48">
        <v>1095.8088741442511</v>
      </c>
      <c r="AS144" s="48">
        <v>1179.985515375764</v>
      </c>
      <c r="AT144" s="48">
        <v>1173.6757753804125</v>
      </c>
      <c r="AU144" s="48">
        <v>1187.4198955257079</v>
      </c>
      <c r="AV144" s="48">
        <v>1320.0561988942998</v>
      </c>
      <c r="AW144" s="48">
        <v>1545.9230237095687</v>
      </c>
      <c r="AX144" s="48">
        <v>1816.8054586804192</v>
      </c>
      <c r="AY144" s="48">
        <v>2129.6491313746124</v>
      </c>
      <c r="AZ144" s="48">
        <v>2604.1294439742505</v>
      </c>
      <c r="BA144" s="48">
        <v>3077.7825673439884</v>
      </c>
      <c r="BB144" s="48">
        <v>2963.7135577274707</v>
      </c>
      <c r="BC144" s="48">
        <v>3548.5005464305959</v>
      </c>
      <c r="BD144" s="48">
        <v>4156.6596109512648</v>
      </c>
      <c r="BE144" s="48">
        <v>4370.9902233369612</v>
      </c>
      <c r="BF144" s="48">
        <v>4578.6379871257395</v>
      </c>
      <c r="BG144" s="48">
        <v>4674.2920658866706</v>
      </c>
      <c r="BH144" s="48">
        <v>4382.3402813432358</v>
      </c>
      <c r="BI144" s="48">
        <v>4353.0844048139616</v>
      </c>
      <c r="BJ144" s="48">
        <v>4721.7487778466766</v>
      </c>
      <c r="BK144" s="48">
        <v>4944.4327190246631</v>
      </c>
      <c r="BL144" s="48">
        <v>5012.7548752898647</v>
      </c>
      <c r="BM144" s="48">
        <v>4759.2442614618712</v>
      </c>
      <c r="BT144">
        <v>4754.842938174379</v>
      </c>
      <c r="BY144" s="48">
        <f t="shared" si="4"/>
        <v>-5012.7548752898647</v>
      </c>
      <c r="BZ144" s="48">
        <f t="shared" si="5"/>
        <v>-2.054241946678161</v>
      </c>
    </row>
    <row r="145" spans="1:78" x14ac:dyDescent="0.25">
      <c r="A145" s="48" t="s">
        <v>106</v>
      </c>
      <c r="B145" s="48" t="s">
        <v>422</v>
      </c>
      <c r="C145" s="48" t="s">
        <v>735</v>
      </c>
      <c r="D145" s="48" t="s">
        <v>734</v>
      </c>
      <c r="E145" s="48">
        <v>41.300364537149235</v>
      </c>
      <c r="F145" s="48">
        <v>41.856748585142924</v>
      </c>
      <c r="G145" s="48">
        <v>48.16203156338009</v>
      </c>
      <c r="H145" s="48">
        <v>53.087833928832907</v>
      </c>
      <c r="I145" s="48">
        <v>57.470051375287362</v>
      </c>
      <c r="J145" s="48">
        <v>59.501773728217998</v>
      </c>
      <c r="K145" s="48">
        <v>60.202788732487797</v>
      </c>
      <c r="L145" s="48">
        <v>61.58381798179564</v>
      </c>
      <c r="M145" s="48">
        <v>62.46399612942168</v>
      </c>
      <c r="N145" s="48">
        <v>65.579042943547364</v>
      </c>
      <c r="O145" s="48">
        <v>66.805929681800947</v>
      </c>
      <c r="P145" s="48">
        <v>72.658866036312673</v>
      </c>
      <c r="Q145" s="48">
        <v>75.123648386158024</v>
      </c>
      <c r="R145" s="48">
        <v>109.87687401312505</v>
      </c>
      <c r="S145" s="48">
        <v>133.41736622891179</v>
      </c>
      <c r="T145" s="48">
        <v>128.84317546226225</v>
      </c>
      <c r="U145" s="48">
        <v>123.71344005677888</v>
      </c>
      <c r="V145" s="48">
        <v>157.34881505192121</v>
      </c>
      <c r="W145" s="48">
        <v>210.68370226507272</v>
      </c>
      <c r="X145" s="48">
        <v>222.72910085802761</v>
      </c>
      <c r="Y145" s="48">
        <v>321.99873194312642</v>
      </c>
      <c r="Z145" s="48">
        <v>315.12956390733268</v>
      </c>
      <c r="AA145" s="48">
        <v>246.40114869501008</v>
      </c>
      <c r="AB145" s="48">
        <v>266.18856045159816</v>
      </c>
      <c r="AC145" s="48">
        <v>223.64357313265569</v>
      </c>
      <c r="AD145" s="48">
        <v>176.01813771673551</v>
      </c>
      <c r="AE145" s="48">
        <v>204.17848672789478</v>
      </c>
      <c r="AF145" s="48">
        <v>252.30275254699455</v>
      </c>
      <c r="AG145" s="48">
        <v>288.4066208002788</v>
      </c>
      <c r="AH145" s="48">
        <v>297.26124414809385</v>
      </c>
      <c r="AI145" s="48">
        <v>350.05878452686852</v>
      </c>
      <c r="AJ145" s="48">
        <v>404.19824965912903</v>
      </c>
      <c r="AK145" s="48">
        <v>466.27470206430019</v>
      </c>
      <c r="AL145" s="48">
        <v>458.55330688424766</v>
      </c>
      <c r="AM145" s="48">
        <v>471.84204493399642</v>
      </c>
      <c r="AN145" s="48">
        <v>527.69983793856284</v>
      </c>
      <c r="AO145" s="48">
        <v>489.13106067749806</v>
      </c>
      <c r="AP145" s="48">
        <v>507.09788890235399</v>
      </c>
      <c r="AQ145" s="48">
        <v>464.80453098857993</v>
      </c>
      <c r="AR145" s="48">
        <v>451.92693417392991</v>
      </c>
      <c r="AS145" s="48">
        <v>436.48813726607068</v>
      </c>
      <c r="AT145" s="48">
        <v>405.60571214895498</v>
      </c>
      <c r="AU145" s="48">
        <v>382.18960863589939</v>
      </c>
      <c r="AV145" s="48">
        <v>573.65177808228532</v>
      </c>
      <c r="AW145" s="48">
        <v>753.37590438084328</v>
      </c>
      <c r="AX145" s="48">
        <v>842.81263096130237</v>
      </c>
      <c r="AY145" s="48">
        <v>904.60612975586889</v>
      </c>
      <c r="AZ145" s="48">
        <v>846.5423207648289</v>
      </c>
      <c r="BA145" s="48">
        <v>889.13428551376239</v>
      </c>
      <c r="BB145" s="48">
        <v>874.72986047420125</v>
      </c>
      <c r="BC145" s="48">
        <v>1119.8436408309333</v>
      </c>
      <c r="BD145" s="48">
        <v>1287.2695364486858</v>
      </c>
      <c r="BE145" s="48">
        <v>1229.6362324742279</v>
      </c>
      <c r="BF145" s="48">
        <v>1166.9117557182997</v>
      </c>
      <c r="BG145" s="48">
        <v>1194.5756269341953</v>
      </c>
      <c r="BH145" s="48">
        <v>1146.0646878730795</v>
      </c>
      <c r="BI145" s="48">
        <v>1018.9310929194469</v>
      </c>
      <c r="BJ145" s="48">
        <v>1102.9444103788653</v>
      </c>
      <c r="BK145" s="48">
        <v>1192.4843195181006</v>
      </c>
      <c r="BL145" s="48">
        <v>1113.3721403358106</v>
      </c>
      <c r="BM145" s="48">
        <v>861.01454809152631</v>
      </c>
      <c r="BT145">
        <v>875.35343296392602</v>
      </c>
      <c r="BY145" s="48">
        <f t="shared" si="4"/>
        <v>-1113.3721403358106</v>
      </c>
      <c r="BZ145" s="48">
        <f t="shared" si="5"/>
        <v>-2.2719115484198866</v>
      </c>
    </row>
    <row r="146" spans="1:78" x14ac:dyDescent="0.25">
      <c r="A146" s="48" t="s">
        <v>673</v>
      </c>
      <c r="B146" s="48" t="s">
        <v>672</v>
      </c>
      <c r="C146" s="48" t="s">
        <v>735</v>
      </c>
      <c r="D146" s="48" t="s">
        <v>734</v>
      </c>
      <c r="E146" s="48">
        <v>165.77841719342445</v>
      </c>
      <c r="F146" s="48">
        <v>152.75064618423428</v>
      </c>
      <c r="G146" s="48">
        <v>158.14961974462832</v>
      </c>
      <c r="H146" s="48">
        <v>167.50212848740557</v>
      </c>
      <c r="I146" s="48">
        <v>180.73033752829977</v>
      </c>
      <c r="J146" s="48">
        <v>197.14009925765134</v>
      </c>
      <c r="K146" s="48">
        <v>213.69142035574203</v>
      </c>
      <c r="L146" s="48">
        <v>211.0005381710576</v>
      </c>
      <c r="M146" s="48">
        <v>210.51152583080076</v>
      </c>
      <c r="N146" s="48">
        <v>229.77864790416351</v>
      </c>
      <c r="O146" s="48">
        <v>254.96993644351068</v>
      </c>
      <c r="P146" s="48">
        <v>277.34202112124069</v>
      </c>
      <c r="Q146" s="48">
        <v>311.4562677291263</v>
      </c>
      <c r="R146" s="48">
        <v>387.6864382767389</v>
      </c>
      <c r="S146" s="48">
        <v>447.93831169521314</v>
      </c>
      <c r="T146" s="48">
        <v>483.83314836934596</v>
      </c>
      <c r="U146" s="48">
        <v>519.56023282856222</v>
      </c>
      <c r="V146" s="48">
        <v>594.32950337828936</v>
      </c>
      <c r="W146" s="48">
        <v>610.35258054728126</v>
      </c>
      <c r="X146" s="48">
        <v>718.89877131720277</v>
      </c>
      <c r="Y146" s="48">
        <v>803.66524667664282</v>
      </c>
      <c r="Z146" s="48">
        <v>840.02257390720001</v>
      </c>
      <c r="AA146" s="48">
        <v>846.51944306335645</v>
      </c>
      <c r="AB146" s="48">
        <v>770.61205046573104</v>
      </c>
      <c r="AC146" s="48">
        <v>799.95905054495699</v>
      </c>
      <c r="AD146" s="48">
        <v>842.93579600049191</v>
      </c>
      <c r="AE146" s="48">
        <v>883.13281374537485</v>
      </c>
      <c r="AF146" s="48">
        <v>916.4519430364827</v>
      </c>
      <c r="AG146" s="48">
        <v>994.13658768857783</v>
      </c>
      <c r="AH146" s="48">
        <v>1038.0505929249439</v>
      </c>
      <c r="AI146" s="48">
        <v>1092.6720740785888</v>
      </c>
      <c r="AJ146" s="48">
        <v>1189.4147624444499</v>
      </c>
      <c r="AK146" s="48">
        <v>1101.1827075821034</v>
      </c>
      <c r="AL146" s="48">
        <v>1131.5915236559392</v>
      </c>
      <c r="AM146" s="48">
        <v>1275.6403356837764</v>
      </c>
      <c r="AN146" s="48">
        <v>1542.6629525980218</v>
      </c>
      <c r="AO146" s="48">
        <v>1684.815125811062</v>
      </c>
      <c r="AP146" s="48">
        <v>1747.2376110268606</v>
      </c>
      <c r="AQ146" s="48">
        <v>1666.6579814538668</v>
      </c>
      <c r="AR146" s="48">
        <v>1526.8984951354694</v>
      </c>
      <c r="AS146" s="48">
        <v>1664.0455198128661</v>
      </c>
      <c r="AT146" s="48">
        <v>1707.671612106717</v>
      </c>
      <c r="AU146" s="48">
        <v>1796.9587008633432</v>
      </c>
      <c r="AV146" s="48">
        <v>2034.6806386648764</v>
      </c>
      <c r="AW146" s="48">
        <v>2430.7193878102876</v>
      </c>
      <c r="AX146" s="48">
        <v>2915.3203847005611</v>
      </c>
      <c r="AY146" s="48">
        <v>3496.5291919288379</v>
      </c>
      <c r="AZ146" s="48">
        <v>4378.1434321016313</v>
      </c>
      <c r="BA146" s="48">
        <v>5408.9672257275352</v>
      </c>
      <c r="BB146" s="48">
        <v>5194.5820396015924</v>
      </c>
      <c r="BC146" s="48">
        <v>6193.4254330233189</v>
      </c>
      <c r="BD146" s="48">
        <v>7502.5517854116915</v>
      </c>
      <c r="BE146" s="48">
        <v>7978.5038149387719</v>
      </c>
      <c r="BF146" s="48">
        <v>8547.8173367494637</v>
      </c>
      <c r="BG146" s="48">
        <v>8819.0438373737998</v>
      </c>
      <c r="BH146" s="48">
        <v>8219.8401611349655</v>
      </c>
      <c r="BI146" s="48">
        <v>8190.5352130285019</v>
      </c>
      <c r="BJ146" s="48">
        <v>9034.2263745357104</v>
      </c>
      <c r="BK146" s="48">
        <v>9849.8612125309191</v>
      </c>
      <c r="BL146" s="48">
        <v>9989.8734177872338</v>
      </c>
      <c r="BM146" s="48">
        <v>9758.4482715153663</v>
      </c>
      <c r="BT146">
        <v>9683.4940938734944</v>
      </c>
      <c r="BY146" s="48">
        <f t="shared" si="4"/>
        <v>-9989.8734177872338</v>
      </c>
      <c r="BZ146" s="48">
        <f t="shared" si="5"/>
        <v>-2.0316393360644045</v>
      </c>
    </row>
    <row r="147" spans="1:78" x14ac:dyDescent="0.25">
      <c r="A147" s="48" t="s">
        <v>267</v>
      </c>
      <c r="B147" s="48" t="s">
        <v>421</v>
      </c>
      <c r="C147" s="48" t="s">
        <v>735</v>
      </c>
      <c r="D147" s="48" t="s">
        <v>734</v>
      </c>
      <c r="AN147" s="48">
        <v>2167.7925821145423</v>
      </c>
      <c r="AO147" s="48">
        <v>2327.4348569549907</v>
      </c>
      <c r="AP147" s="48">
        <v>2830.2780708913119</v>
      </c>
      <c r="AQ147" s="48">
        <v>3166.6665326450852</v>
      </c>
      <c r="AR147" s="48">
        <v>3113.1790601985872</v>
      </c>
      <c r="AS147" s="48">
        <v>3293.2299786708563</v>
      </c>
      <c r="AT147" s="48">
        <v>3525.7936318546144</v>
      </c>
      <c r="AU147" s="48">
        <v>4141.5927018010188</v>
      </c>
      <c r="AV147" s="48">
        <v>5499.4289891138669</v>
      </c>
      <c r="AW147" s="48">
        <v>6700.3271918938217</v>
      </c>
      <c r="AX147" s="48">
        <v>7854.7652786785529</v>
      </c>
      <c r="AY147" s="48">
        <v>9230.7079810252089</v>
      </c>
      <c r="AZ147" s="48">
        <v>12285.44705370142</v>
      </c>
      <c r="BA147" s="48">
        <v>14944.996652175008</v>
      </c>
      <c r="BB147" s="48">
        <v>11820.776159135927</v>
      </c>
      <c r="BC147" s="48">
        <v>11987.508411647046</v>
      </c>
      <c r="BD147" s="48">
        <v>14376.94786439316</v>
      </c>
      <c r="BE147" s="48">
        <v>14367.70942487197</v>
      </c>
      <c r="BF147" s="48">
        <v>15729.652466651236</v>
      </c>
      <c r="BG147" s="48">
        <v>16551.018202077976</v>
      </c>
      <c r="BH147" s="48">
        <v>14258.229334512813</v>
      </c>
      <c r="BI147" s="48">
        <v>14998.125059513717</v>
      </c>
      <c r="BJ147" s="48">
        <v>16843.699654691009</v>
      </c>
      <c r="BK147" s="48">
        <v>19166.812272892017</v>
      </c>
      <c r="BL147" s="48">
        <v>19555.211065253854</v>
      </c>
      <c r="BM147" s="48">
        <v>19997.592526211218</v>
      </c>
      <c r="BT147">
        <v>20232.302035858793</v>
      </c>
      <c r="BY147" s="48">
        <f t="shared" si="4"/>
        <v>-19555.211065253854</v>
      </c>
      <c r="BZ147" s="48">
        <f t="shared" si="5"/>
        <v>-1.966534160600959</v>
      </c>
    </row>
    <row r="148" spans="1:78" x14ac:dyDescent="0.25">
      <c r="A148" s="48" t="s">
        <v>289</v>
      </c>
      <c r="B148" s="48" t="s">
        <v>420</v>
      </c>
      <c r="C148" s="48" t="s">
        <v>735</v>
      </c>
      <c r="D148" s="48" t="s">
        <v>734</v>
      </c>
      <c r="E148" s="48">
        <v>2242.0158166161027</v>
      </c>
      <c r="F148" s="48">
        <v>2222.3663663627735</v>
      </c>
      <c r="G148" s="48">
        <v>2311.7988489361937</v>
      </c>
      <c r="H148" s="48">
        <v>2441.0385553000779</v>
      </c>
      <c r="I148" s="48">
        <v>2755.6331165327915</v>
      </c>
      <c r="J148" s="48">
        <v>2780.0927188658402</v>
      </c>
      <c r="K148" s="48">
        <v>2900.4332184397813</v>
      </c>
      <c r="L148" s="48">
        <v>2909.6606293685777</v>
      </c>
      <c r="M148" s="48">
        <v>3175.36736882691</v>
      </c>
      <c r="N148" s="48">
        <v>3658.9006829688751</v>
      </c>
      <c r="O148" s="48">
        <v>4449.5411003838462</v>
      </c>
      <c r="P148" s="48">
        <v>4591.7487084087925</v>
      </c>
      <c r="Q148" s="48">
        <v>5680.1309530401331</v>
      </c>
      <c r="R148" s="48">
        <v>7709.7285008874214</v>
      </c>
      <c r="S148" s="48">
        <v>9282.8069421357613</v>
      </c>
      <c r="T148" s="48">
        <v>9008.0291127356249</v>
      </c>
      <c r="U148" s="48">
        <v>9825.239714758116</v>
      </c>
      <c r="V148" s="48">
        <v>10855.98185719627</v>
      </c>
      <c r="W148" s="48">
        <v>13493.85152102067</v>
      </c>
      <c r="X148" s="48">
        <v>15740.289393013192</v>
      </c>
      <c r="Y148" s="48">
        <v>17113.842630516563</v>
      </c>
      <c r="Z148" s="48">
        <v>14324.892863546191</v>
      </c>
      <c r="AA148" s="48">
        <v>13034.81214317762</v>
      </c>
      <c r="AB148" s="48">
        <v>12810.218833589754</v>
      </c>
      <c r="AC148" s="48">
        <v>12554.417756388815</v>
      </c>
      <c r="AD148" s="48">
        <v>12921.958421081719</v>
      </c>
      <c r="AE148" s="48">
        <v>18789.657321071143</v>
      </c>
      <c r="AF148" s="48">
        <v>23234.56512180364</v>
      </c>
      <c r="AG148" s="48">
        <v>26108.344551151524</v>
      </c>
      <c r="AH148" s="48">
        <v>27556.364131543127</v>
      </c>
      <c r="AI148" s="48">
        <v>34645.143244340128</v>
      </c>
      <c r="AJ148" s="48">
        <v>37007.437525851237</v>
      </c>
      <c r="AK148" s="48">
        <v>40965.743038274064</v>
      </c>
      <c r="AL148" s="48">
        <v>41479.088377847853</v>
      </c>
      <c r="AM148" s="48">
        <v>45481.891005037483</v>
      </c>
      <c r="AN148" s="48">
        <v>52831.252366067398</v>
      </c>
      <c r="AO148" s="48">
        <v>52571.934991820803</v>
      </c>
      <c r="AP148" s="48">
        <v>47042.34710778817</v>
      </c>
      <c r="AQ148" s="48">
        <v>47584.464391610876</v>
      </c>
      <c r="AR148" s="48">
        <v>51654.402795181864</v>
      </c>
      <c r="AS148" s="48">
        <v>48735.995492187038</v>
      </c>
      <c r="AT148" s="48">
        <v>48179.420852604744</v>
      </c>
      <c r="AU148" s="48">
        <v>52930.641152264077</v>
      </c>
      <c r="AV148" s="48">
        <v>65445.885030740668</v>
      </c>
      <c r="AW148" s="48">
        <v>75716.351078988358</v>
      </c>
      <c r="AX148" s="48">
        <v>80289.696409953962</v>
      </c>
      <c r="AY148" s="48">
        <v>89739.711696130122</v>
      </c>
      <c r="AZ148" s="48">
        <v>106018.49279067384</v>
      </c>
      <c r="BA148" s="48">
        <v>114293.8433208702</v>
      </c>
      <c r="BB148" s="48">
        <v>103198.66931262465</v>
      </c>
      <c r="BC148" s="48">
        <v>104965.30607826698</v>
      </c>
      <c r="BD148" s="48">
        <v>115761.50770509611</v>
      </c>
      <c r="BE148" s="48">
        <v>106749.01362298925</v>
      </c>
      <c r="BF148" s="48">
        <v>113625.13289955996</v>
      </c>
      <c r="BG148" s="48">
        <v>118823.64836857481</v>
      </c>
      <c r="BH148" s="48">
        <v>101376.4965743388</v>
      </c>
      <c r="BI148" s="48">
        <v>104278.39097190465</v>
      </c>
      <c r="BJ148" s="48">
        <v>107361.30694727054</v>
      </c>
      <c r="BK148" s="48">
        <v>116597.29563795392</v>
      </c>
      <c r="BL148" s="48">
        <v>114685.16842414942</v>
      </c>
      <c r="BM148" s="48">
        <v>115873.60263020343</v>
      </c>
      <c r="BT148">
        <v>116356.15803728567</v>
      </c>
      <c r="BY148" s="48">
        <f t="shared" si="4"/>
        <v>-114685.16842414942</v>
      </c>
      <c r="BZ148" s="48">
        <f t="shared" si="5"/>
        <v>-1.9856390100762797</v>
      </c>
    </row>
    <row r="149" spans="1:78" x14ac:dyDescent="0.25">
      <c r="A149" s="48" t="s">
        <v>266</v>
      </c>
      <c r="B149" s="48" t="s">
        <v>419</v>
      </c>
      <c r="C149" s="48" t="s">
        <v>735</v>
      </c>
      <c r="D149" s="48" t="s">
        <v>734</v>
      </c>
      <c r="AN149" s="48">
        <v>2328.2275380885517</v>
      </c>
      <c r="AO149" s="48">
        <v>2429.2124781778316</v>
      </c>
      <c r="AP149" s="48">
        <v>2680.6446431474287</v>
      </c>
      <c r="AQ149" s="48">
        <v>2970.5863505849038</v>
      </c>
      <c r="AR149" s="48">
        <v>3148.0715434612071</v>
      </c>
      <c r="AS149" s="48">
        <v>3357.5864357385453</v>
      </c>
      <c r="AT149" s="48">
        <v>3573.3027289880592</v>
      </c>
      <c r="AU149" s="48">
        <v>4131.8000019136352</v>
      </c>
      <c r="AV149" s="48">
        <v>5135.3529249599042</v>
      </c>
      <c r="AW149" s="48">
        <v>6363.723386920904</v>
      </c>
      <c r="AX149" s="48">
        <v>7575.1833932391864</v>
      </c>
      <c r="AY149" s="48">
        <v>9699.7216623406603</v>
      </c>
      <c r="AZ149" s="48">
        <v>14091.047650113451</v>
      </c>
      <c r="BA149" s="48">
        <v>16422.111978842528</v>
      </c>
      <c r="BB149" s="48">
        <v>12288.213831243456</v>
      </c>
      <c r="BC149" s="48">
        <v>11379.798063618106</v>
      </c>
      <c r="BD149" s="48">
        <v>13776.088776619941</v>
      </c>
      <c r="BE149" s="48">
        <v>13923.473980066314</v>
      </c>
      <c r="BF149" s="48">
        <v>15122.735278186596</v>
      </c>
      <c r="BG149" s="48">
        <v>15713.536972818953</v>
      </c>
      <c r="BH149" s="48">
        <v>13774.605273911382</v>
      </c>
      <c r="BI149" s="48">
        <v>14315.792894977787</v>
      </c>
      <c r="BJ149" s="48">
        <v>15643.485634321958</v>
      </c>
      <c r="BK149" s="48">
        <v>17849.559297634565</v>
      </c>
      <c r="BL149" s="48">
        <v>17794.478616781202</v>
      </c>
      <c r="BM149" s="48">
        <v>17619.952390739916</v>
      </c>
      <c r="BT149">
        <v>17736.503750589254</v>
      </c>
      <c r="BY149" s="48">
        <f t="shared" si="4"/>
        <v>-17794.478616781202</v>
      </c>
      <c r="BZ149" s="48">
        <f t="shared" si="5"/>
        <v>-2.0032686749884414</v>
      </c>
    </row>
    <row r="150" spans="1:78" x14ac:dyDescent="0.25">
      <c r="A150" s="48" t="s">
        <v>576</v>
      </c>
      <c r="B150" s="48" t="s">
        <v>418</v>
      </c>
      <c r="C150" s="48" t="s">
        <v>735</v>
      </c>
      <c r="D150" s="48" t="s">
        <v>734</v>
      </c>
      <c r="AA150" s="48">
        <v>4549.0168367428378</v>
      </c>
      <c r="AB150" s="48">
        <v>4342.342034300731</v>
      </c>
      <c r="AC150" s="48">
        <v>4796.9329895724386</v>
      </c>
      <c r="AD150" s="48">
        <v>4804.682041330504</v>
      </c>
      <c r="AE150" s="48">
        <v>5183.0601795153243</v>
      </c>
      <c r="AF150" s="48">
        <v>6352.5226561298596</v>
      </c>
      <c r="AG150" s="48">
        <v>7135.115518425946</v>
      </c>
      <c r="AH150" s="48">
        <v>8130.4025948995177</v>
      </c>
      <c r="AI150" s="48">
        <v>9442.4866651419252</v>
      </c>
      <c r="AJ150" s="48">
        <v>10647.571540658779</v>
      </c>
      <c r="AK150" s="48">
        <v>13564.12521697402</v>
      </c>
      <c r="AL150" s="48">
        <v>15304.287094021051</v>
      </c>
      <c r="AM150" s="48">
        <v>16704.898828025824</v>
      </c>
      <c r="AN150" s="48">
        <v>18277.042504339523</v>
      </c>
      <c r="AO150" s="48">
        <v>18244.358960362719</v>
      </c>
      <c r="AP150" s="48">
        <v>18107.659847124847</v>
      </c>
      <c r="AQ150" s="48">
        <v>16595.293381178202</v>
      </c>
      <c r="AR150" s="48">
        <v>15649.658868904651</v>
      </c>
      <c r="AS150" s="48">
        <v>15835.991014809517</v>
      </c>
      <c r="AT150" s="48">
        <v>15665.297967821438</v>
      </c>
      <c r="AU150" s="48">
        <v>16424.932112572937</v>
      </c>
      <c r="AV150" s="48">
        <v>17921.104573979665</v>
      </c>
      <c r="AW150" s="48">
        <v>22568.310174211434</v>
      </c>
      <c r="AX150" s="48">
        <v>25183.132681202049</v>
      </c>
      <c r="AY150" s="48">
        <v>30121.56042533222</v>
      </c>
      <c r="AZ150" s="48">
        <v>36550.50516189725</v>
      </c>
      <c r="BA150" s="48">
        <v>40810.828035849292</v>
      </c>
      <c r="BB150" s="48">
        <v>41010.068258984851</v>
      </c>
      <c r="BC150" s="48">
        <v>52473.190990432347</v>
      </c>
      <c r="BD150" s="48">
        <v>66891.281966482158</v>
      </c>
      <c r="BE150" s="48">
        <v>76572.151787128634</v>
      </c>
      <c r="BF150" s="48">
        <v>89260.757104100456</v>
      </c>
      <c r="BG150" s="48">
        <v>93022.875142253703</v>
      </c>
      <c r="BH150" s="48">
        <v>74839.332040314417</v>
      </c>
      <c r="BI150" s="48">
        <v>73569.433691749247</v>
      </c>
      <c r="BJ150" s="48">
        <v>81044.88997697593</v>
      </c>
      <c r="BK150" s="48">
        <v>87554.713857394876</v>
      </c>
      <c r="BL150" s="48">
        <v>86117.6554287201</v>
      </c>
      <c r="BT150">
        <v>39403.135907336218</v>
      </c>
      <c r="BY150" s="48">
        <f t="shared" si="4"/>
        <v>-86117.6554287201</v>
      </c>
      <c r="BZ150" s="48">
        <f t="shared" si="5"/>
        <v>-3.1855533435521917</v>
      </c>
    </row>
    <row r="151" spans="1:78" x14ac:dyDescent="0.25">
      <c r="A151" s="48" t="s">
        <v>550</v>
      </c>
      <c r="B151" s="48" t="s">
        <v>551</v>
      </c>
      <c r="C151" s="48" t="s">
        <v>735</v>
      </c>
      <c r="D151" s="48" t="s">
        <v>734</v>
      </c>
      <c r="BT151"/>
      <c r="BY151" s="48">
        <f t="shared" si="4"/>
        <v>0</v>
      </c>
      <c r="BZ151" s="48" t="str">
        <f t="shared" si="5"/>
        <v/>
      </c>
    </row>
    <row r="152" spans="1:78" x14ac:dyDescent="0.25">
      <c r="A152" s="48" t="s">
        <v>130</v>
      </c>
      <c r="B152" s="48" t="s">
        <v>417</v>
      </c>
      <c r="C152" s="48" t="s">
        <v>735</v>
      </c>
      <c r="D152" s="48" t="s">
        <v>734</v>
      </c>
      <c r="E152" s="48">
        <v>164.80083236727</v>
      </c>
      <c r="F152" s="48">
        <v>158.92358013887099</v>
      </c>
      <c r="G152" s="48">
        <v>181.18264085932299</v>
      </c>
      <c r="H152" s="48">
        <v>196.53127787351801</v>
      </c>
      <c r="I152" s="48">
        <v>201.261983005248</v>
      </c>
      <c r="J152" s="48">
        <v>206.44901799101001</v>
      </c>
      <c r="K152" s="48">
        <v>196.314451478043</v>
      </c>
      <c r="L152" s="48">
        <v>202.85727167887899</v>
      </c>
      <c r="M152" s="48">
        <v>212.750855609973</v>
      </c>
      <c r="N152" s="48">
        <v>232.12591328271799</v>
      </c>
      <c r="O152" s="48">
        <v>246.01566223864</v>
      </c>
      <c r="P152" s="48">
        <v>265.20766424907902</v>
      </c>
      <c r="Q152" s="48">
        <v>302.56449037608002</v>
      </c>
      <c r="R152" s="48">
        <v>364.63610670503499</v>
      </c>
      <c r="S152" s="48">
        <v>439.01235915684202</v>
      </c>
      <c r="T152" s="48">
        <v>502.75652402184301</v>
      </c>
      <c r="U152" s="48">
        <v>524.17912370212002</v>
      </c>
      <c r="V152" s="48">
        <v>590.23225094350698</v>
      </c>
      <c r="W152" s="48">
        <v>690.170800263724</v>
      </c>
      <c r="X152" s="48">
        <v>809.62760695459804</v>
      </c>
      <c r="Y152" s="48">
        <v>1078.8399096333601</v>
      </c>
      <c r="Z152" s="48">
        <v>861.79795841145994</v>
      </c>
      <c r="AA152" s="48">
        <v>836.43506256250896</v>
      </c>
      <c r="AB152" s="48">
        <v>750.021607418381</v>
      </c>
      <c r="AC152" s="48">
        <v>668.38542304546797</v>
      </c>
      <c r="AD152" s="48">
        <v>660.94673576874197</v>
      </c>
      <c r="AE152" s="48">
        <v>840.01168641692402</v>
      </c>
      <c r="AF152" s="48">
        <v>920.59137258787598</v>
      </c>
      <c r="AG152" s="48">
        <v>1066.33065159431</v>
      </c>
      <c r="AH152" s="48">
        <v>1071.17751759214</v>
      </c>
      <c r="AI152" s="48">
        <v>1206.0118861646599</v>
      </c>
      <c r="AJ152" s="48">
        <v>1266.8488942035101</v>
      </c>
      <c r="AK152" s="48">
        <v>1299.4212778930701</v>
      </c>
      <c r="AL152" s="48">
        <v>1199.31910396897</v>
      </c>
      <c r="AM152" s="48">
        <v>1326.94145210528</v>
      </c>
      <c r="AN152" s="48">
        <v>1432.30983568683</v>
      </c>
      <c r="AO152" s="48">
        <v>1561.1296106457601</v>
      </c>
      <c r="AP152" s="48">
        <v>1396.76966746003</v>
      </c>
      <c r="AQ152" s="48">
        <v>1472.3859828229899</v>
      </c>
      <c r="AR152" s="48">
        <v>1447.9691925508801</v>
      </c>
      <c r="AS152" s="48">
        <v>1334.9434638023599</v>
      </c>
      <c r="AT152" s="48">
        <v>1339.29407718828</v>
      </c>
      <c r="AU152" s="48">
        <v>1416.4883957843999</v>
      </c>
      <c r="AV152" s="48">
        <v>1725.4574660657699</v>
      </c>
      <c r="AW152" s="48">
        <v>1952.9025338131</v>
      </c>
      <c r="AX152" s="48">
        <v>2018.02554710957</v>
      </c>
      <c r="AY152" s="48">
        <v>2196.0112763350198</v>
      </c>
      <c r="AZ152" s="48">
        <v>2499.2599375718701</v>
      </c>
      <c r="BA152" s="48">
        <v>2890.3607153862499</v>
      </c>
      <c r="BB152" s="48">
        <v>2866.9241101698899</v>
      </c>
      <c r="BC152" s="48">
        <v>2839.92611978697</v>
      </c>
      <c r="BD152" s="48">
        <v>3046.9478542761099</v>
      </c>
      <c r="BE152" s="48">
        <v>2912.6582749402901</v>
      </c>
      <c r="BF152" s="48">
        <v>3121.6800808364301</v>
      </c>
      <c r="BG152" s="48">
        <v>3171.6991922737602</v>
      </c>
      <c r="BH152" s="48">
        <v>2875.2579851678101</v>
      </c>
      <c r="BI152" s="48">
        <v>2896.7221956266499</v>
      </c>
      <c r="BJ152" s="48">
        <v>3035.4544332310502</v>
      </c>
      <c r="BK152" s="48">
        <v>3226.9827935686199</v>
      </c>
      <c r="BL152" s="48">
        <v>3230.4097223015101</v>
      </c>
      <c r="BM152" s="48">
        <v>3009.2494595815201</v>
      </c>
      <c r="BT152">
        <v>3058.6916886695699</v>
      </c>
      <c r="BY152" s="48">
        <f t="shared" si="4"/>
        <v>-3230.4097223015101</v>
      </c>
      <c r="BZ152" s="48">
        <f t="shared" si="5"/>
        <v>-2.0561410076955591</v>
      </c>
    </row>
    <row r="153" spans="1:78" x14ac:dyDescent="0.25">
      <c r="A153" s="48" t="s">
        <v>569</v>
      </c>
      <c r="B153" s="48" t="s">
        <v>570</v>
      </c>
      <c r="C153" s="48" t="s">
        <v>735</v>
      </c>
      <c r="D153" s="48" t="s">
        <v>734</v>
      </c>
      <c r="O153" s="48">
        <v>12478.13122316589</v>
      </c>
      <c r="P153" s="48">
        <v>13812.718181146018</v>
      </c>
      <c r="Q153" s="48">
        <v>16735.013233314872</v>
      </c>
      <c r="R153" s="48">
        <v>21417.582945369268</v>
      </c>
      <c r="S153" s="48">
        <v>22712.943359951754</v>
      </c>
      <c r="T153" s="48">
        <v>28247.549667041207</v>
      </c>
      <c r="U153" s="48">
        <v>28810.87301326841</v>
      </c>
      <c r="V153" s="48">
        <v>31430.433822328567</v>
      </c>
      <c r="W153" s="48">
        <v>38349.395759932493</v>
      </c>
      <c r="X153" s="48">
        <v>45845.109825108702</v>
      </c>
      <c r="Y153" s="48">
        <v>51515.064129853745</v>
      </c>
      <c r="Z153" s="48">
        <v>44369.561353214747</v>
      </c>
      <c r="AA153" s="48">
        <v>41371.876807881628</v>
      </c>
      <c r="AB153" s="48">
        <v>38893.303230099547</v>
      </c>
      <c r="AC153" s="48">
        <v>36382.973456984771</v>
      </c>
      <c r="AD153" s="48">
        <v>37552.055642148356</v>
      </c>
      <c r="AE153" s="48">
        <v>52158.677735230682</v>
      </c>
      <c r="AF153" s="48">
        <v>63077.774567548106</v>
      </c>
      <c r="AG153" s="48">
        <v>68441.251612455439</v>
      </c>
      <c r="AH153" s="48">
        <v>68583.604054784053</v>
      </c>
      <c r="AI153" s="48">
        <v>84303.878434582657</v>
      </c>
      <c r="AJ153" s="48">
        <v>83721.991422279345</v>
      </c>
      <c r="AK153" s="48">
        <v>91670.604007359987</v>
      </c>
      <c r="AL153" s="48">
        <v>85397.326557650682</v>
      </c>
      <c r="AM153" s="48">
        <v>89378.039785240893</v>
      </c>
      <c r="AN153" s="48">
        <v>101866.60408275115</v>
      </c>
      <c r="AO153" s="48">
        <v>101212.00256274383</v>
      </c>
      <c r="AP153" s="48">
        <v>90833.297462783259</v>
      </c>
      <c r="AQ153" s="48">
        <v>92999.253451439305</v>
      </c>
      <c r="AR153" s="48">
        <v>91283.256585590323</v>
      </c>
      <c r="AS153" s="48">
        <v>82365.492364535967</v>
      </c>
      <c r="AT153" s="48">
        <v>83724.465911527019</v>
      </c>
      <c r="AU153" s="48">
        <v>90506.859505876389</v>
      </c>
      <c r="AV153" s="48">
        <v>108656.80257520702</v>
      </c>
      <c r="AW153" s="48">
        <v>123523.49323860413</v>
      </c>
      <c r="AX153" s="48">
        <v>124197.27538290496</v>
      </c>
      <c r="AY153" s="48">
        <v>134048.62185808475</v>
      </c>
      <c r="AZ153" s="48">
        <v>169966.30693801906</v>
      </c>
      <c r="BA153" s="48">
        <v>185785.72592489692</v>
      </c>
      <c r="BB153" s="48">
        <v>154775.38077421801</v>
      </c>
      <c r="BC153" s="48">
        <v>150737.89247525251</v>
      </c>
      <c r="BD153" s="48">
        <v>169016.19606527884</v>
      </c>
      <c r="BE153" s="48">
        <v>157520.2194265326</v>
      </c>
      <c r="BF153" s="48">
        <v>177673.74536841962</v>
      </c>
      <c r="BG153" s="48">
        <v>189432.37001314739</v>
      </c>
      <c r="BH153" s="48">
        <v>165989.50511383178</v>
      </c>
      <c r="BI153" s="48">
        <v>170028.65571786449</v>
      </c>
      <c r="BJ153" s="48">
        <v>167517.05972785602</v>
      </c>
      <c r="BK153" s="48">
        <v>185978.60925135555</v>
      </c>
      <c r="BL153" s="48">
        <v>190512.7374424359</v>
      </c>
      <c r="BT153">
        <v>173688.18936029158</v>
      </c>
      <c r="BY153" s="48">
        <f t="shared" si="4"/>
        <v>-190512.7374424359</v>
      </c>
      <c r="BZ153" s="48">
        <f t="shared" si="5"/>
        <v>-2.0968663911122025</v>
      </c>
    </row>
    <row r="154" spans="1:78" x14ac:dyDescent="0.25">
      <c r="A154" s="48" t="s">
        <v>571</v>
      </c>
      <c r="B154" s="48" t="s">
        <v>416</v>
      </c>
      <c r="C154" s="48" t="s">
        <v>735</v>
      </c>
      <c r="D154" s="48" t="s">
        <v>734</v>
      </c>
      <c r="AN154" s="48">
        <v>593.76613828266841</v>
      </c>
      <c r="AO154" s="48">
        <v>575.31957595488313</v>
      </c>
      <c r="AP154" s="48">
        <v>657.49119027170923</v>
      </c>
      <c r="AQ154" s="48">
        <v>578.90976627291309</v>
      </c>
      <c r="AR154" s="48">
        <v>399.62077026571768</v>
      </c>
      <c r="AS154" s="48">
        <v>440.6720306532693</v>
      </c>
      <c r="AT154" s="48">
        <v>507.55765839084876</v>
      </c>
      <c r="AU154" s="48">
        <v>570.97264543275105</v>
      </c>
      <c r="AV154" s="48">
        <v>682.52550882337721</v>
      </c>
      <c r="AW154" s="48">
        <v>897.44995881032639</v>
      </c>
      <c r="AX154" s="48">
        <v>1034.7070581674316</v>
      </c>
      <c r="AY154" s="48">
        <v>1183.3792111718506</v>
      </c>
      <c r="AZ154" s="48">
        <v>1531.6854761821423</v>
      </c>
      <c r="BA154" s="48">
        <v>2111.2014950419734</v>
      </c>
      <c r="BB154" s="48">
        <v>1899.010116583775</v>
      </c>
      <c r="BC154" s="48">
        <v>2437.5299784242252</v>
      </c>
      <c r="BD154" s="48">
        <v>2942.2559486152941</v>
      </c>
      <c r="BE154" s="48">
        <v>3045.7398742241653</v>
      </c>
      <c r="BF154" s="48">
        <v>3322.0384362614955</v>
      </c>
      <c r="BG154" s="48">
        <v>3328.8014489212505</v>
      </c>
      <c r="BH154" s="48">
        <v>2732.4571129373285</v>
      </c>
      <c r="BI154" s="48">
        <v>2880.439281292955</v>
      </c>
      <c r="BJ154" s="48">
        <v>3509.6934502581439</v>
      </c>
      <c r="BK154" s="48">
        <v>4230.3630367861997</v>
      </c>
      <c r="BL154" s="48">
        <v>4494.0184030645441</v>
      </c>
      <c r="BM154" s="48">
        <v>4551.1306756242147</v>
      </c>
      <c r="BT154">
        <v>4547.0597206467119</v>
      </c>
      <c r="BY154" s="48">
        <f t="shared" si="4"/>
        <v>-4494.0184030645441</v>
      </c>
      <c r="BZ154" s="48">
        <f t="shared" si="5"/>
        <v>-1.9883350294826072</v>
      </c>
    </row>
    <row r="155" spans="1:78" x14ac:dyDescent="0.25">
      <c r="A155" s="48" t="s">
        <v>79</v>
      </c>
      <c r="B155" s="48" t="s">
        <v>415</v>
      </c>
      <c r="C155" s="48" t="s">
        <v>735</v>
      </c>
      <c r="D155" s="48" t="s">
        <v>734</v>
      </c>
      <c r="E155" s="48">
        <v>131.99316544252582</v>
      </c>
      <c r="F155" s="48">
        <v>133.8477609158011</v>
      </c>
      <c r="G155" s="48">
        <v>138.12000396292672</v>
      </c>
      <c r="H155" s="48">
        <v>138.40716571007459</v>
      </c>
      <c r="I155" s="48">
        <v>142.65933987421388</v>
      </c>
      <c r="J155" s="48">
        <v>144.48473009973659</v>
      </c>
      <c r="K155" s="48">
        <v>152.10789723099771</v>
      </c>
      <c r="L155" s="48">
        <v>157.47630926638325</v>
      </c>
      <c r="M155" s="48">
        <v>165.47837543815467</v>
      </c>
      <c r="N155" s="48">
        <v>165.01159879201887</v>
      </c>
      <c r="O155" s="48">
        <v>169.0705601050289</v>
      </c>
      <c r="P155" s="48">
        <v>177.49833119953769</v>
      </c>
      <c r="Q155" s="48">
        <v>193.12858263640322</v>
      </c>
      <c r="R155" s="48">
        <v>231.43595869010525</v>
      </c>
      <c r="S155" s="48">
        <v>261.03559013420289</v>
      </c>
      <c r="T155" s="48">
        <v>302.14922770146865</v>
      </c>
      <c r="U155" s="48">
        <v>280.67893053503172</v>
      </c>
      <c r="V155" s="48">
        <v>294.9342462806074</v>
      </c>
      <c r="W155" s="48">
        <v>324.38465336450446</v>
      </c>
      <c r="X155" s="48">
        <v>408.93718632066634</v>
      </c>
      <c r="Y155" s="48">
        <v>596.77497929545461</v>
      </c>
      <c r="Z155" s="48">
        <v>530.50430597388038</v>
      </c>
      <c r="AA155" s="48">
        <v>518.18349120989035</v>
      </c>
      <c r="AB155" s="48">
        <v>493.08895926791075</v>
      </c>
      <c r="AC155" s="48">
        <v>399.34472906482205</v>
      </c>
      <c r="AD155" s="48">
        <v>377.85666417278134</v>
      </c>
      <c r="AE155" s="48">
        <v>420.00972350238726</v>
      </c>
      <c r="AF155" s="48">
        <v>301.74446766467196</v>
      </c>
      <c r="AG155" s="48">
        <v>291.21088767058086</v>
      </c>
      <c r="AH155" s="48">
        <v>281.81170655804215</v>
      </c>
      <c r="AI155" s="48">
        <v>338.94771267283505</v>
      </c>
      <c r="AJ155" s="48">
        <v>272.52491905561806</v>
      </c>
      <c r="AK155" s="48">
        <v>301.99698660308496</v>
      </c>
      <c r="AL155" s="48">
        <v>320.56399012035018</v>
      </c>
      <c r="AM155" s="48">
        <v>269.56071190351594</v>
      </c>
      <c r="AN155" s="48">
        <v>284.82272865696973</v>
      </c>
      <c r="AO155" s="48">
        <v>354.74133105818561</v>
      </c>
      <c r="AP155" s="48">
        <v>297.11505977780655</v>
      </c>
      <c r="AQ155" s="48">
        <v>297.25367177212075</v>
      </c>
      <c r="AR155" s="48">
        <v>279.92128658141189</v>
      </c>
      <c r="AS155" s="48">
        <v>293.60715740259405</v>
      </c>
      <c r="AT155" s="48">
        <v>334.44161771675283</v>
      </c>
      <c r="AU155" s="48">
        <v>319.21637875095729</v>
      </c>
      <c r="AV155" s="48">
        <v>368.79723693675521</v>
      </c>
      <c r="AW155" s="48">
        <v>284.48772631736011</v>
      </c>
      <c r="AX155" s="48">
        <v>319.53747508116379</v>
      </c>
      <c r="AY155" s="48">
        <v>338.75119826108465</v>
      </c>
      <c r="AZ155" s="48">
        <v>438.65551579131011</v>
      </c>
      <c r="BA155" s="48">
        <v>536.35137901295752</v>
      </c>
      <c r="BB155" s="48">
        <v>467.53980035151449</v>
      </c>
      <c r="BC155" s="48">
        <v>471.95919702982292</v>
      </c>
      <c r="BD155" s="48">
        <v>531.26549854205189</v>
      </c>
      <c r="BE155" s="48">
        <v>518.15295430212041</v>
      </c>
      <c r="BF155" s="48">
        <v>541.0660585692699</v>
      </c>
      <c r="BG155" s="48">
        <v>530.86112064115946</v>
      </c>
      <c r="BH155" s="48">
        <v>467.2355536735796</v>
      </c>
      <c r="BI155" s="48">
        <v>475.95560837241555</v>
      </c>
      <c r="BJ155" s="48">
        <v>515.29330928106208</v>
      </c>
      <c r="BK155" s="48">
        <v>518.40112296552934</v>
      </c>
      <c r="BL155" s="48">
        <v>526.22457218739646</v>
      </c>
      <c r="BM155" s="48">
        <v>495.49040089145831</v>
      </c>
      <c r="BT155">
        <v>471.49149630025238</v>
      </c>
      <c r="BY155" s="48">
        <f t="shared" si="4"/>
        <v>-526.22457218739646</v>
      </c>
      <c r="BZ155" s="48">
        <f t="shared" si="5"/>
        <v>-2.1160849693295196</v>
      </c>
    </row>
    <row r="156" spans="1:78" x14ac:dyDescent="0.25">
      <c r="A156" s="48" t="s">
        <v>165</v>
      </c>
      <c r="B156" s="48" t="s">
        <v>414</v>
      </c>
      <c r="C156" s="48" t="s">
        <v>735</v>
      </c>
      <c r="D156" s="48" t="s">
        <v>734</v>
      </c>
      <c r="Y156" s="48">
        <v>268.29663146716956</v>
      </c>
      <c r="Z156" s="48">
        <v>273.35602244915111</v>
      </c>
      <c r="AA156" s="48">
        <v>282.22623502984635</v>
      </c>
      <c r="AB156" s="48">
        <v>328.10296010917455</v>
      </c>
      <c r="AC156" s="48">
        <v>598.87746160357665</v>
      </c>
      <c r="AD156" s="48">
        <v>670.86066042769221</v>
      </c>
      <c r="AE156" s="48">
        <v>723.02380441500588</v>
      </c>
      <c r="AF156" s="48">
        <v>695.82404285810264</v>
      </c>
      <c r="AG156" s="48">
        <v>803.7222437992292</v>
      </c>
      <c r="AH156" s="48">
        <v>875.44409857686537</v>
      </c>
      <c r="AI156" s="48">
        <v>963.83746671925439</v>
      </c>
      <c r="AJ156" s="48">
        <v>1064.0946304476167</v>
      </c>
      <c r="AK156" s="48">
        <v>1205.6213355086652</v>
      </c>
      <c r="AL156" s="48">
        <v>1328.6560468258601</v>
      </c>
      <c r="AM156" s="48">
        <v>1431.6578959412575</v>
      </c>
      <c r="AN156" s="48">
        <v>1569.9326168245695</v>
      </c>
      <c r="AO156" s="48">
        <v>1737.7336346156751</v>
      </c>
      <c r="AP156" s="48">
        <v>1926.2860351844688</v>
      </c>
      <c r="AQ156" s="48">
        <v>2011.9443372797798</v>
      </c>
      <c r="AR156" s="48">
        <v>2154.2682256303883</v>
      </c>
      <c r="AS156" s="48">
        <v>2234.5958613746152</v>
      </c>
      <c r="AT156" s="48">
        <v>3039.3027762385796</v>
      </c>
      <c r="AU156" s="48">
        <v>3049.2079813722657</v>
      </c>
      <c r="AV156" s="48">
        <v>3476.0062728995213</v>
      </c>
      <c r="AW156" s="48">
        <v>3941.4311358488749</v>
      </c>
      <c r="AX156" s="48">
        <v>3640.0121322010987</v>
      </c>
      <c r="AY156" s="48">
        <v>4809.9337401408902</v>
      </c>
      <c r="AZ156" s="48">
        <v>5574.4019814826415</v>
      </c>
      <c r="BA156" s="48">
        <v>6614.236179858377</v>
      </c>
      <c r="BB156" s="48">
        <v>6636.5438706701643</v>
      </c>
      <c r="BC156" s="48">
        <v>7076.7398208719551</v>
      </c>
      <c r="BD156" s="48">
        <v>7291.4659666087737</v>
      </c>
      <c r="BE156" s="48">
        <v>7265.7233994737189</v>
      </c>
      <c r="BF156" s="48">
        <v>7928.4764426506108</v>
      </c>
      <c r="BG156" s="48">
        <v>8499.3071478364891</v>
      </c>
      <c r="BH156" s="48">
        <v>9033.4597242711516</v>
      </c>
      <c r="BI156" s="48">
        <v>9209.3996652602455</v>
      </c>
      <c r="BJ156" s="48">
        <v>9577.702375700339</v>
      </c>
      <c r="BK156" s="48">
        <v>10276.773388797128</v>
      </c>
      <c r="BL156" s="48">
        <v>10626.433346690934</v>
      </c>
      <c r="BM156" s="48">
        <v>7455.8557277229547</v>
      </c>
      <c r="BT156">
        <v>6924.1057446562545</v>
      </c>
      <c r="BY156" s="48">
        <f t="shared" si="4"/>
        <v>-10626.433346690934</v>
      </c>
      <c r="BZ156" s="48">
        <f t="shared" si="5"/>
        <v>-2.5347011929868324</v>
      </c>
    </row>
    <row r="157" spans="1:78" x14ac:dyDescent="0.25">
      <c r="A157" s="48" t="s">
        <v>671</v>
      </c>
      <c r="B157" s="48" t="s">
        <v>670</v>
      </c>
      <c r="C157" s="48" t="s">
        <v>735</v>
      </c>
      <c r="D157" s="48" t="s">
        <v>734</v>
      </c>
      <c r="M157" s="48">
        <v>346.28117322148034</v>
      </c>
      <c r="N157" s="48">
        <v>374.7657917188497</v>
      </c>
      <c r="O157" s="48">
        <v>410.78159676395921</v>
      </c>
      <c r="P157" s="48">
        <v>473.6498679836406</v>
      </c>
      <c r="Q157" s="48">
        <v>558.86275282620261</v>
      </c>
      <c r="R157" s="48">
        <v>734.4358471588979</v>
      </c>
      <c r="S157" s="48">
        <v>1331.5198158156643</v>
      </c>
      <c r="T157" s="48">
        <v>1433.4588111310045</v>
      </c>
      <c r="U157" s="48">
        <v>1758.2490245580361</v>
      </c>
      <c r="V157" s="48">
        <v>1981.4193373460257</v>
      </c>
      <c r="W157" s="48">
        <v>2054.3014594797796</v>
      </c>
      <c r="X157" s="48">
        <v>2606.1206678850194</v>
      </c>
      <c r="Y157" s="48">
        <v>3269.8388336112916</v>
      </c>
      <c r="Z157" s="48">
        <v>3269.6387022258455</v>
      </c>
      <c r="AA157" s="48">
        <v>3158.4788671190277</v>
      </c>
      <c r="AB157" s="48">
        <v>3093.2843770502404</v>
      </c>
      <c r="AC157" s="48">
        <v>3049.020022365833</v>
      </c>
      <c r="AD157" s="48">
        <v>3012.3926086793772</v>
      </c>
      <c r="AE157" s="48">
        <v>2960.0753919465283</v>
      </c>
      <c r="AF157" s="48">
        <v>2592.2883874752497</v>
      </c>
      <c r="AG157" s="48">
        <v>2454.4705715206278</v>
      </c>
      <c r="AH157" s="48">
        <v>2465.2774280407953</v>
      </c>
      <c r="AI157" s="48">
        <v>3146.1588622842323</v>
      </c>
      <c r="AJ157" s="48">
        <v>2110.1354175746333</v>
      </c>
      <c r="AK157" s="48">
        <v>2246.9196231225028</v>
      </c>
      <c r="AL157" s="48">
        <v>2212.1279433697391</v>
      </c>
      <c r="AM157" s="48">
        <v>2236.3744138214356</v>
      </c>
      <c r="AN157" s="48">
        <v>2453.3167864588268</v>
      </c>
      <c r="AO157" s="48">
        <v>2706.4768464707145</v>
      </c>
      <c r="AP157" s="48">
        <v>2785.7281639677203</v>
      </c>
      <c r="AQ157" s="48">
        <v>2657.6271964044886</v>
      </c>
      <c r="AR157" s="48">
        <v>2840.4425881283105</v>
      </c>
      <c r="AS157" s="48">
        <v>3132.3883663637871</v>
      </c>
      <c r="AT157" s="48">
        <v>3043.9583704264069</v>
      </c>
      <c r="AU157" s="48">
        <v>2960.8970666646064</v>
      </c>
      <c r="AV157" s="48">
        <v>3229.6601377065267</v>
      </c>
      <c r="AW157" s="48">
        <v>3739.5032353124448</v>
      </c>
      <c r="AX157" s="48">
        <v>4411.1178352437846</v>
      </c>
      <c r="AY157" s="48">
        <v>5057.1253355163626</v>
      </c>
      <c r="AZ157" s="48">
        <v>5869.2786468844261</v>
      </c>
      <c r="BA157" s="48">
        <v>7181.7473757004709</v>
      </c>
      <c r="BB157" s="48">
        <v>6278.6279950981852</v>
      </c>
      <c r="BC157" s="48">
        <v>7172.9380230638044</v>
      </c>
      <c r="BD157" s="48">
        <v>8326.3349240030639</v>
      </c>
      <c r="BE157" s="48">
        <v>8897.7403354058242</v>
      </c>
      <c r="BF157" s="48">
        <v>8656.2876553622573</v>
      </c>
      <c r="BG157" s="48">
        <v>8527.8166697510896</v>
      </c>
      <c r="BH157" s="48">
        <v>7357.406221337691</v>
      </c>
      <c r="BI157" s="48">
        <v>7257.0194330312052</v>
      </c>
      <c r="BJ157" s="48">
        <v>7403.3046900453201</v>
      </c>
      <c r="BK157" s="48">
        <v>7546.7013526295686</v>
      </c>
      <c r="BL157" s="48">
        <v>7511.8230884821687</v>
      </c>
      <c r="BM157" s="48">
        <v>6669.9034298080969</v>
      </c>
      <c r="BT157">
        <v>6534.5609444447737</v>
      </c>
      <c r="BY157" s="48">
        <f t="shared" si="4"/>
        <v>-7511.8230884821687</v>
      </c>
      <c r="BZ157" s="48">
        <f t="shared" si="5"/>
        <v>-2.1495528394862085</v>
      </c>
    </row>
    <row r="158" spans="1:78" x14ac:dyDescent="0.25">
      <c r="A158" s="48" t="s">
        <v>214</v>
      </c>
      <c r="B158" s="48" t="s">
        <v>413</v>
      </c>
      <c r="C158" s="48" t="s">
        <v>735</v>
      </c>
      <c r="D158" s="48" t="s">
        <v>734</v>
      </c>
      <c r="E158" s="48">
        <v>345.23054079861197</v>
      </c>
      <c r="F158" s="48">
        <v>363.39327089590222</v>
      </c>
      <c r="G158" s="48">
        <v>378.15349538968695</v>
      </c>
      <c r="H158" s="48">
        <v>409.0455700642122</v>
      </c>
      <c r="I158" s="48">
        <v>469.47613687632884</v>
      </c>
      <c r="J158" s="48">
        <v>494.97026133001998</v>
      </c>
      <c r="K158" s="48">
        <v>534.27363149170469</v>
      </c>
      <c r="L158" s="48">
        <v>565.63340889877645</v>
      </c>
      <c r="M158" s="48">
        <v>606.2111327247037</v>
      </c>
      <c r="N158" s="48">
        <v>650.31172716668027</v>
      </c>
      <c r="O158" s="48">
        <v>689.7949287449801</v>
      </c>
      <c r="P158" s="48">
        <v>738.55847629055836</v>
      </c>
      <c r="Q158" s="48">
        <v>826.47735020536868</v>
      </c>
      <c r="R158" s="48">
        <v>981.45898280866641</v>
      </c>
      <c r="S158" s="48">
        <v>1242.0900428334751</v>
      </c>
      <c r="T158" s="48">
        <v>1476.3132170950294</v>
      </c>
      <c r="U158" s="48">
        <v>1453.6706717974112</v>
      </c>
      <c r="V158" s="48">
        <v>1301.3246224574625</v>
      </c>
      <c r="W158" s="48">
        <v>1589.2736402360795</v>
      </c>
      <c r="X158" s="48">
        <v>2034.9886686789887</v>
      </c>
      <c r="Y158" s="48">
        <v>3027.3752735319185</v>
      </c>
      <c r="Z158" s="48">
        <v>3803.0309255035845</v>
      </c>
      <c r="AA158" s="48">
        <v>2597.9829028755607</v>
      </c>
      <c r="AB158" s="48">
        <v>2147.7195585460945</v>
      </c>
      <c r="AC158" s="48">
        <v>2478.210835987325</v>
      </c>
      <c r="AD158" s="48">
        <v>2569.2397135014198</v>
      </c>
      <c r="AE158" s="48">
        <v>1733.9129934133136</v>
      </c>
      <c r="AF158" s="48">
        <v>1862.8862043943725</v>
      </c>
      <c r="AG158" s="48">
        <v>2247.9813857169302</v>
      </c>
      <c r="AH158" s="48">
        <v>2687.9148449978561</v>
      </c>
      <c r="AI158" s="48">
        <v>3112.2685947569707</v>
      </c>
      <c r="AJ158" s="48">
        <v>3661.9479650084086</v>
      </c>
      <c r="AK158" s="48">
        <v>4170.6233825723748</v>
      </c>
      <c r="AL158" s="48">
        <v>5650.0262859664317</v>
      </c>
      <c r="AM158" s="48">
        <v>5854.4181172268436</v>
      </c>
      <c r="AN158" s="48">
        <v>3928.2237114100371</v>
      </c>
      <c r="AO158" s="48">
        <v>4412.1162975181451</v>
      </c>
      <c r="AP158" s="48">
        <v>5289.1676527658892</v>
      </c>
      <c r="AQ158" s="48">
        <v>5481.1819539469907</v>
      </c>
      <c r="AR158" s="48">
        <v>6157.1930437102719</v>
      </c>
      <c r="AS158" s="48">
        <v>7157.8144998573407</v>
      </c>
      <c r="AT158" s="48">
        <v>7544.5687233578392</v>
      </c>
      <c r="AU158" s="48">
        <v>7593.1373448963996</v>
      </c>
      <c r="AV158" s="48">
        <v>7075.3696429997417</v>
      </c>
      <c r="AW158" s="48">
        <v>7484.4863987070012</v>
      </c>
      <c r="AX158" s="48">
        <v>8277.6715638456681</v>
      </c>
      <c r="AY158" s="48">
        <v>9068.2942183942487</v>
      </c>
      <c r="AZ158" s="48">
        <v>9642.6805167223119</v>
      </c>
      <c r="BA158" s="48">
        <v>10016.571213998552</v>
      </c>
      <c r="BB158" s="48">
        <v>8002.9721776584402</v>
      </c>
      <c r="BC158" s="48">
        <v>9271.3983957699693</v>
      </c>
      <c r="BD158" s="48">
        <v>10203.421295271584</v>
      </c>
      <c r="BE158" s="48">
        <v>10241.727828042969</v>
      </c>
      <c r="BF158" s="48">
        <v>10725.183587379641</v>
      </c>
      <c r="BG158" s="48">
        <v>10928.916008998802</v>
      </c>
      <c r="BH158" s="48">
        <v>9616.6455581060709</v>
      </c>
      <c r="BI158" s="48">
        <v>8744.5155591278562</v>
      </c>
      <c r="BJ158" s="48">
        <v>9287.8495873230222</v>
      </c>
      <c r="BK158" s="48">
        <v>9686.5142438311814</v>
      </c>
      <c r="BL158" s="48">
        <v>9946.0338287919822</v>
      </c>
      <c r="BM158" s="48">
        <v>8346.7023788357128</v>
      </c>
      <c r="BT158">
        <v>8329.2713126392664</v>
      </c>
      <c r="BY158" s="48">
        <f t="shared" si="4"/>
        <v>-9946.0338287919822</v>
      </c>
      <c r="BZ158" s="48">
        <f t="shared" si="5"/>
        <v>-2.1941061175062648</v>
      </c>
    </row>
    <row r="159" spans="1:78" x14ac:dyDescent="0.25">
      <c r="A159" s="48" t="s">
        <v>574</v>
      </c>
      <c r="B159" s="48" t="s">
        <v>575</v>
      </c>
      <c r="C159" s="48" t="s">
        <v>735</v>
      </c>
      <c r="D159" s="48" t="s">
        <v>734</v>
      </c>
      <c r="Z159" s="48">
        <v>972.93228366213975</v>
      </c>
      <c r="AA159" s="48">
        <v>1047.6447644764476</v>
      </c>
      <c r="AB159" s="48">
        <v>1196.8980247125942</v>
      </c>
      <c r="AC159" s="48">
        <v>1234.6570397111914</v>
      </c>
      <c r="AD159" s="48">
        <v>1144.7392449975216</v>
      </c>
      <c r="AE159" s="48">
        <v>1392.3455684870189</v>
      </c>
      <c r="AF159" s="48">
        <v>1493.6207550749384</v>
      </c>
      <c r="AG159" s="48">
        <v>1603.1933230518007</v>
      </c>
      <c r="AH159" s="48">
        <v>1588.5395072773692</v>
      </c>
      <c r="AI159" s="48">
        <v>1660.3406326034062</v>
      </c>
      <c r="AJ159" s="48">
        <v>1704.584426585129</v>
      </c>
      <c r="AK159" s="48">
        <v>1849.2953170058081</v>
      </c>
      <c r="AL159" s="48">
        <v>1996.0865376896525</v>
      </c>
      <c r="AM159" s="48">
        <v>2152.2085474170549</v>
      </c>
      <c r="AN159" s="48">
        <v>2382.9626986958419</v>
      </c>
      <c r="AO159" s="48">
        <v>2194.2085782712825</v>
      </c>
      <c r="AP159" s="48">
        <v>2194.232255762789</v>
      </c>
      <c r="AQ159" s="48">
        <v>2229.7124473746921</v>
      </c>
      <c r="AR159" s="48">
        <v>2267.5691221389188</v>
      </c>
      <c r="AS159" s="48">
        <v>2272.6780155258698</v>
      </c>
      <c r="AT159" s="48">
        <v>2389.0607068526192</v>
      </c>
      <c r="AU159" s="48">
        <v>2515.6240452184538</v>
      </c>
      <c r="AV159" s="48">
        <v>2457.6545403535024</v>
      </c>
      <c r="AW159" s="48">
        <v>2431.1660180630001</v>
      </c>
      <c r="AX159" s="48">
        <v>2471.3520458946377</v>
      </c>
      <c r="AY159" s="48">
        <v>2537.7172061328793</v>
      </c>
      <c r="AZ159" s="48">
        <v>2646.8739963601329</v>
      </c>
      <c r="BA159" s="48">
        <v>2704.4635544635544</v>
      </c>
      <c r="BB159" s="48">
        <v>2662.334014754244</v>
      </c>
      <c r="BC159" s="48">
        <v>2846.065541775341</v>
      </c>
      <c r="BD159" s="48">
        <v>3046.290071474064</v>
      </c>
      <c r="BE159" s="48">
        <v>3181.6247002398081</v>
      </c>
      <c r="BF159" s="48">
        <v>3246.6302495916252</v>
      </c>
      <c r="BG159" s="48">
        <v>3185.2613538988862</v>
      </c>
      <c r="BH159" s="48">
        <v>3199.8868463198942</v>
      </c>
      <c r="BI159" s="48">
        <v>3490.9983888571278</v>
      </c>
      <c r="BJ159" s="48">
        <v>3672.5767832842403</v>
      </c>
      <c r="BK159" s="48">
        <v>3793.550982674793</v>
      </c>
      <c r="BL159" s="48">
        <v>4073.109829735844</v>
      </c>
      <c r="BT159">
        <v>4129.850998412001</v>
      </c>
      <c r="BY159" s="48">
        <f t="shared" si="4"/>
        <v>-4073.109829735844</v>
      </c>
      <c r="BZ159" s="48">
        <f t="shared" si="5"/>
        <v>-1.9862607225544033</v>
      </c>
    </row>
    <row r="160" spans="1:78" x14ac:dyDescent="0.25">
      <c r="A160" s="48" t="s">
        <v>669</v>
      </c>
      <c r="B160" s="48" t="s">
        <v>668</v>
      </c>
      <c r="C160" s="48" t="s">
        <v>735</v>
      </c>
      <c r="D160" s="48" t="s">
        <v>734</v>
      </c>
      <c r="E160" s="48">
        <v>151.48523095437869</v>
      </c>
      <c r="F160" s="48">
        <v>143.13279745248437</v>
      </c>
      <c r="G160" s="48">
        <v>145.82185291148471</v>
      </c>
      <c r="H160" s="48">
        <v>152.08291660848747</v>
      </c>
      <c r="I160" s="48">
        <v>169.74716222943078</v>
      </c>
      <c r="J160" s="48">
        <v>182.5189203581603</v>
      </c>
      <c r="K160" s="48">
        <v>184.1146519820017</v>
      </c>
      <c r="L160" s="48">
        <v>185.10080580336239</v>
      </c>
      <c r="M160" s="48">
        <v>191.04352340533009</v>
      </c>
      <c r="N160" s="48">
        <v>208.68896661890676</v>
      </c>
      <c r="O160" s="48">
        <v>223.9051339660202</v>
      </c>
      <c r="P160" s="48">
        <v>235.3099527587018</v>
      </c>
      <c r="Q160" s="48">
        <v>257.65563795740553</v>
      </c>
      <c r="R160" s="48">
        <v>319.51074496609215</v>
      </c>
      <c r="S160" s="48">
        <v>397.69648202382558</v>
      </c>
      <c r="T160" s="48">
        <v>430.26501675823334</v>
      </c>
      <c r="U160" s="48">
        <v>455.66117904018733</v>
      </c>
      <c r="V160" s="48">
        <v>501.55157800224941</v>
      </c>
      <c r="W160" s="48">
        <v>533.38961231281826</v>
      </c>
      <c r="X160" s="48">
        <v>623.66530532452543</v>
      </c>
      <c r="Y160" s="48">
        <v>719.70795134843127</v>
      </c>
      <c r="Z160" s="48">
        <v>797.96985705704026</v>
      </c>
      <c r="AA160" s="48">
        <v>771.99503173121457</v>
      </c>
      <c r="AB160" s="48">
        <v>731.82289276695371</v>
      </c>
      <c r="AC160" s="48">
        <v>729.22075985930041</v>
      </c>
      <c r="AD160" s="48">
        <v>754.24777681345404</v>
      </c>
      <c r="AE160" s="48">
        <v>765.97487265965083</v>
      </c>
      <c r="AF160" s="48">
        <v>772.41611391914864</v>
      </c>
      <c r="AG160" s="48">
        <v>813.23444318342126</v>
      </c>
      <c r="AH160" s="48">
        <v>828.99008965664257</v>
      </c>
      <c r="AI160" s="48">
        <v>928.35529807430225</v>
      </c>
      <c r="AJ160" s="48">
        <v>926.53406054740401</v>
      </c>
      <c r="AK160" s="48">
        <v>905.08573654746408</v>
      </c>
      <c r="AL160" s="48">
        <v>951.1721817726376</v>
      </c>
      <c r="AM160" s="48">
        <v>1020.7459050035703</v>
      </c>
      <c r="AN160" s="48">
        <v>1124.6147248253424</v>
      </c>
      <c r="AO160" s="48">
        <v>1212.1908678186983</v>
      </c>
      <c r="AP160" s="48">
        <v>1263.3735160377282</v>
      </c>
      <c r="AQ160" s="48">
        <v>1207.7402692956587</v>
      </c>
      <c r="AR160" s="48">
        <v>1163.9525387622054</v>
      </c>
      <c r="AS160" s="48">
        <v>1252.1024418605562</v>
      </c>
      <c r="AT160" s="48">
        <v>1248.6070887368137</v>
      </c>
      <c r="AU160" s="48">
        <v>1263.6664205007171</v>
      </c>
      <c r="AV160" s="48">
        <v>1407.1642921209568</v>
      </c>
      <c r="AW160" s="48">
        <v>1650.9176783160615</v>
      </c>
      <c r="AX160" s="48">
        <v>1943.4601796321572</v>
      </c>
      <c r="AY160" s="48">
        <v>2281.8131197882376</v>
      </c>
      <c r="AZ160" s="48">
        <v>2794.876088799077</v>
      </c>
      <c r="BA160" s="48">
        <v>3307.2395639027104</v>
      </c>
      <c r="BB160" s="48">
        <v>3186.3901040197875</v>
      </c>
      <c r="BC160" s="48">
        <v>3824.7862216762942</v>
      </c>
      <c r="BD160" s="48">
        <v>4493.1753128630426</v>
      </c>
      <c r="BE160" s="48">
        <v>4732.921507282781</v>
      </c>
      <c r="BF160" s="48">
        <v>4962.1394830131248</v>
      </c>
      <c r="BG160" s="48">
        <v>5069.1377615214424</v>
      </c>
      <c r="BH160" s="48">
        <v>4755.3597895148378</v>
      </c>
      <c r="BI160" s="48">
        <v>4734.1309714776562</v>
      </c>
      <c r="BJ160" s="48">
        <v>5146.5042643195993</v>
      </c>
      <c r="BK160" s="48">
        <v>5399.0404312571864</v>
      </c>
      <c r="BL160" s="48">
        <v>5480.250809148979</v>
      </c>
      <c r="BM160" s="48">
        <v>5207.289023816691</v>
      </c>
      <c r="BT160">
        <v>5216.9709088607879</v>
      </c>
      <c r="BY160" s="48">
        <f t="shared" si="4"/>
        <v>-5480.250809148979</v>
      </c>
      <c r="BZ160" s="48">
        <f t="shared" si="5"/>
        <v>-2.0504660472307834</v>
      </c>
    </row>
    <row r="161" spans="1:78" x14ac:dyDescent="0.25">
      <c r="A161" s="48" t="s">
        <v>279</v>
      </c>
      <c r="B161" s="48" t="s">
        <v>412</v>
      </c>
      <c r="C161" s="48" t="s">
        <v>735</v>
      </c>
      <c r="D161" s="48" t="s">
        <v>734</v>
      </c>
      <c r="AI161" s="48">
        <v>2354.2752560639874</v>
      </c>
      <c r="AJ161" s="48">
        <v>2477.6830379129733</v>
      </c>
      <c r="AK161" s="48">
        <v>1225.3731494318715</v>
      </c>
      <c r="AL161" s="48">
        <v>1352.0284515468181</v>
      </c>
      <c r="AM161" s="48">
        <v>1794.700840203999</v>
      </c>
      <c r="AN161" s="48">
        <v>2359.7920090908351</v>
      </c>
      <c r="AO161" s="48">
        <v>2338.0706610978732</v>
      </c>
      <c r="AP161" s="48">
        <v>1964.8927197074888</v>
      </c>
      <c r="AQ161" s="48">
        <v>1866.8547290073971</v>
      </c>
      <c r="AR161" s="48">
        <v>1908.5935435907622</v>
      </c>
      <c r="AS161" s="48">
        <v>1854.5362707848208</v>
      </c>
      <c r="AT161" s="48">
        <v>1815.8409148290573</v>
      </c>
      <c r="AU161" s="48">
        <v>1949.6824494323389</v>
      </c>
      <c r="AV161" s="48">
        <v>2409.7893594559546</v>
      </c>
      <c r="AW161" s="48">
        <v>2762.5936858117161</v>
      </c>
      <c r="AX161" s="48">
        <v>3037.3545202338778</v>
      </c>
      <c r="AY161" s="48">
        <v>3326.4385109925483</v>
      </c>
      <c r="AZ161" s="48">
        <v>4037.1224518083322</v>
      </c>
      <c r="BA161" s="48">
        <v>4794.3346821680716</v>
      </c>
      <c r="BB161" s="48">
        <v>4546.1521712397862</v>
      </c>
      <c r="BC161" s="48">
        <v>4545.3921313760284</v>
      </c>
      <c r="BD161" s="48">
        <v>5063.8859063097707</v>
      </c>
      <c r="BE161" s="48">
        <v>4697.1966888649813</v>
      </c>
      <c r="BF161" s="48">
        <v>5210.1530440089036</v>
      </c>
      <c r="BG161" s="48">
        <v>5468.1262248618914</v>
      </c>
      <c r="BH161" s="48">
        <v>4843.4923873465523</v>
      </c>
      <c r="BI161" s="48">
        <v>5132.9971456704216</v>
      </c>
      <c r="BJ161" s="48">
        <v>5432.4145314372099</v>
      </c>
      <c r="BK161" s="48">
        <v>6087.4683113425299</v>
      </c>
      <c r="BL161" s="48">
        <v>6022.2409899741851</v>
      </c>
      <c r="BM161" s="48">
        <v>5888.0040151789681</v>
      </c>
      <c r="BT161">
        <v>5917.2625754522069</v>
      </c>
      <c r="BY161" s="48">
        <f t="shared" si="4"/>
        <v>-6022.2409899741851</v>
      </c>
      <c r="BZ161" s="48">
        <f t="shared" si="5"/>
        <v>-2.0177410437991181</v>
      </c>
    </row>
    <row r="162" spans="1:78" x14ac:dyDescent="0.25">
      <c r="A162" s="48" t="s">
        <v>119</v>
      </c>
      <c r="B162" s="48" t="s">
        <v>411</v>
      </c>
      <c r="C162" s="48" t="s">
        <v>735</v>
      </c>
      <c r="D162" s="48" t="s">
        <v>734</v>
      </c>
      <c r="L162" s="48">
        <v>48.27992471020945</v>
      </c>
      <c r="M162" s="48">
        <v>59.467517269503432</v>
      </c>
      <c r="N162" s="48">
        <v>57.991750646003538</v>
      </c>
      <c r="O162" s="48">
        <v>60.475680498172068</v>
      </c>
      <c r="P162" s="48">
        <v>65.384564144816153</v>
      </c>
      <c r="Q162" s="48">
        <v>79.157410663552511</v>
      </c>
      <c r="R162" s="48">
        <v>90.100136059135622</v>
      </c>
      <c r="S162" s="48">
        <v>84.597675492719162</v>
      </c>
      <c r="T162" s="48">
        <v>128.15095288664611</v>
      </c>
      <c r="U162" s="48">
        <v>142.37800775020796</v>
      </c>
      <c r="V162" s="48">
        <v>156.40594936965203</v>
      </c>
      <c r="W162" s="48">
        <v>178.99081348795829</v>
      </c>
      <c r="X162" s="48">
        <v>229.34581414729809</v>
      </c>
      <c r="Y162" s="48">
        <v>248.18900369118921</v>
      </c>
      <c r="Z162" s="48">
        <v>212.72020127623395</v>
      </c>
      <c r="AA162" s="48">
        <v>180.51341232385377</v>
      </c>
      <c r="AB162" s="48">
        <v>171.99965706572323</v>
      </c>
      <c r="AC162" s="48">
        <v>160.22805987651111</v>
      </c>
      <c r="AD162" s="48">
        <v>177.75993902616003</v>
      </c>
      <c r="AE162" s="48">
        <v>232.89266702401844</v>
      </c>
      <c r="AF162" s="48">
        <v>259.31204555126175</v>
      </c>
      <c r="AG162" s="48">
        <v>265.4389164273444</v>
      </c>
      <c r="AH162" s="48">
        <v>262.96772361397393</v>
      </c>
      <c r="AI162" s="48">
        <v>317.38923178444315</v>
      </c>
      <c r="AJ162" s="48">
        <v>315.45628074734742</v>
      </c>
      <c r="AK162" s="48">
        <v>319.83802970874154</v>
      </c>
      <c r="AL162" s="48">
        <v>310.13835392768999</v>
      </c>
      <c r="AM162" s="48">
        <v>223.01771244166531</v>
      </c>
      <c r="AN162" s="48">
        <v>282.34104885507946</v>
      </c>
      <c r="AO162" s="48">
        <v>282.63288587583276</v>
      </c>
      <c r="AP162" s="48">
        <v>267.18929110034571</v>
      </c>
      <c r="AQ162" s="48">
        <v>281.87254928904849</v>
      </c>
      <c r="AR162" s="48">
        <v>323.28717002842467</v>
      </c>
      <c r="AS162" s="48">
        <v>270.54299787082584</v>
      </c>
      <c r="AT162" s="48">
        <v>307.70582579704757</v>
      </c>
      <c r="AU162" s="48">
        <v>336.41718731325591</v>
      </c>
      <c r="AV162" s="48">
        <v>393.40677295604439</v>
      </c>
      <c r="AW162" s="48">
        <v>440.95844950651843</v>
      </c>
      <c r="AX162" s="48">
        <v>489.02282090914343</v>
      </c>
      <c r="AY162" s="48">
        <v>523.04300826527424</v>
      </c>
      <c r="AZ162" s="48">
        <v>597.47983880598508</v>
      </c>
      <c r="BA162" s="48">
        <v>697.08786850030071</v>
      </c>
      <c r="BB162" s="48">
        <v>701.71204029705336</v>
      </c>
      <c r="BC162" s="48">
        <v>710.27424937216801</v>
      </c>
      <c r="BD162" s="48">
        <v>837.60582099920146</v>
      </c>
      <c r="BE162" s="48">
        <v>778.62526951097232</v>
      </c>
      <c r="BF162" s="48">
        <v>805.03397960821974</v>
      </c>
      <c r="BG162" s="48">
        <v>848.27904295676876</v>
      </c>
      <c r="BH162" s="48">
        <v>751.47288662263998</v>
      </c>
      <c r="BI162" s="48">
        <v>780.72356952808741</v>
      </c>
      <c r="BJ162" s="48">
        <v>830.02151534688574</v>
      </c>
      <c r="BK162" s="48">
        <v>894.80477651036563</v>
      </c>
      <c r="BL162" s="48">
        <v>879.1227751620595</v>
      </c>
      <c r="BM162" s="48">
        <v>858.91580549623484</v>
      </c>
      <c r="BT162">
        <v>862.4530187702519</v>
      </c>
      <c r="BY162" s="48">
        <f t="shared" si="4"/>
        <v>-879.1227751620595</v>
      </c>
      <c r="BZ162" s="48">
        <f t="shared" si="5"/>
        <v>-2.0193283066196193</v>
      </c>
    </row>
    <row r="163" spans="1:78" x14ac:dyDescent="0.25">
      <c r="A163" s="48" t="s">
        <v>277</v>
      </c>
      <c r="B163" s="48" t="s">
        <v>410</v>
      </c>
      <c r="C163" s="48" t="s">
        <v>735</v>
      </c>
      <c r="D163" s="48" t="s">
        <v>734</v>
      </c>
      <c r="O163" s="48">
        <v>828.42168033595942</v>
      </c>
      <c r="P163" s="48">
        <v>874.06633559589761</v>
      </c>
      <c r="Q163" s="48">
        <v>975.75880087595476</v>
      </c>
      <c r="R163" s="48">
        <v>1143.6202030952775</v>
      </c>
      <c r="S163" s="48">
        <v>1245.3612249014268</v>
      </c>
      <c r="T163" s="48">
        <v>1560.1121535752195</v>
      </c>
      <c r="U163" s="48">
        <v>1726.5594484530257</v>
      </c>
      <c r="V163" s="48">
        <v>2037.8973369781231</v>
      </c>
      <c r="W163" s="48">
        <v>2558.7402553293828</v>
      </c>
      <c r="X163" s="48">
        <v>3195.5525857476919</v>
      </c>
      <c r="Y163" s="48">
        <v>3948.4031261497635</v>
      </c>
      <c r="Z163" s="48">
        <v>3898.2430374390519</v>
      </c>
      <c r="AA163" s="48">
        <v>3788.0506324064586</v>
      </c>
      <c r="AB163" s="48">
        <v>3527.0400001399421</v>
      </c>
      <c r="AC163" s="48">
        <v>3332.8853568225632</v>
      </c>
      <c r="AD163" s="48">
        <v>3322.4212829917033</v>
      </c>
      <c r="AE163" s="48">
        <v>4194.6539392483191</v>
      </c>
      <c r="AF163" s="48">
        <v>5083.669139206303</v>
      </c>
      <c r="AG163" s="48">
        <v>5814.3647713052333</v>
      </c>
      <c r="AH163" s="48">
        <v>6040.6098622594463</v>
      </c>
      <c r="AI163" s="48">
        <v>7191.9236025961745</v>
      </c>
      <c r="AJ163" s="48">
        <v>7558.2773825748545</v>
      </c>
      <c r="AK163" s="48">
        <v>8220.245517679401</v>
      </c>
      <c r="AL163" s="48">
        <v>7296.3101435538856</v>
      </c>
      <c r="AM163" s="48">
        <v>8000.5180045223206</v>
      </c>
      <c r="AN163" s="48">
        <v>9857.4807707599648</v>
      </c>
      <c r="AO163" s="48">
        <v>10062.733581642697</v>
      </c>
      <c r="AP163" s="48">
        <v>9909.8944813708222</v>
      </c>
      <c r="AQ163" s="48">
        <v>10409.308446274064</v>
      </c>
      <c r="AR163" s="48">
        <v>10633.603382576699</v>
      </c>
      <c r="AS163" s="48">
        <v>10432.328119294247</v>
      </c>
      <c r="AT163" s="48">
        <v>10402.233373565989</v>
      </c>
      <c r="AU163" s="48">
        <v>11289.889843513991</v>
      </c>
      <c r="AV163" s="48">
        <v>13669.497117709045</v>
      </c>
      <c r="AW163" s="48">
        <v>15197.05670791404</v>
      </c>
      <c r="AX163" s="48">
        <v>15888.172320983387</v>
      </c>
      <c r="AY163" s="48">
        <v>16723.884181116806</v>
      </c>
      <c r="AZ163" s="48">
        <v>19485.871193978201</v>
      </c>
      <c r="BA163" s="48">
        <v>22205.356814217863</v>
      </c>
      <c r="BB163" s="48">
        <v>21083.277146299792</v>
      </c>
      <c r="BC163" s="48">
        <v>21799.174255979815</v>
      </c>
      <c r="BD163" s="48">
        <v>23155.554789388189</v>
      </c>
      <c r="BE163" s="48">
        <v>22527.636756327134</v>
      </c>
      <c r="BF163" s="48">
        <v>24771.076578192926</v>
      </c>
      <c r="BG163" s="48">
        <v>26754.268445194371</v>
      </c>
      <c r="BH163" s="48">
        <v>24921.603682086854</v>
      </c>
      <c r="BI163" s="48">
        <v>25741.446061367737</v>
      </c>
      <c r="BJ163" s="48">
        <v>28250.697774758926</v>
      </c>
      <c r="BK163" s="48">
        <v>30672.292243903768</v>
      </c>
      <c r="BL163" s="48">
        <v>30186.195962197886</v>
      </c>
      <c r="BM163" s="48">
        <v>27884.642827425108</v>
      </c>
      <c r="BT163">
        <v>28423.200204148001</v>
      </c>
      <c r="BY163" s="48">
        <f t="shared" si="4"/>
        <v>-30186.195962197886</v>
      </c>
      <c r="BZ163" s="48">
        <f t="shared" si="5"/>
        <v>-2.0620266453244982</v>
      </c>
    </row>
    <row r="164" spans="1:78" x14ac:dyDescent="0.25">
      <c r="A164" s="48" t="s">
        <v>184</v>
      </c>
      <c r="B164" s="48" t="s">
        <v>409</v>
      </c>
      <c r="C164" s="48" t="s">
        <v>735</v>
      </c>
      <c r="D164" s="48" t="s">
        <v>734</v>
      </c>
      <c r="AR164" s="48">
        <v>165.45327708934403</v>
      </c>
      <c r="AS164" s="48">
        <v>99.744919585704267</v>
      </c>
      <c r="AT164" s="48">
        <v>90.532428935506331</v>
      </c>
      <c r="AU164" s="48">
        <v>159.95727835311584</v>
      </c>
      <c r="AV164" s="48">
        <v>186.54006775003404</v>
      </c>
      <c r="AW164" s="48">
        <v>182.38440993244015</v>
      </c>
      <c r="AX164" s="48">
        <v>216.00260325921971</v>
      </c>
      <c r="AY164" s="48">
        <v>295.63835858423192</v>
      </c>
      <c r="AZ164" s="48">
        <v>512.58008609192041</v>
      </c>
      <c r="BA164" s="48">
        <v>637.52173938438716</v>
      </c>
      <c r="BB164" s="48">
        <v>840.07443931461819</v>
      </c>
      <c r="BC164" s="48">
        <v>1018.1317297113412</v>
      </c>
      <c r="BD164" s="48">
        <v>1061.9234109035274</v>
      </c>
      <c r="BE164" s="48">
        <v>1035.8042399222945</v>
      </c>
      <c r="BF164" s="48">
        <v>1121.9420494596122</v>
      </c>
      <c r="BG164" s="48">
        <v>1140.7665198220564</v>
      </c>
      <c r="BH164" s="48">
        <v>1144.4743412019106</v>
      </c>
      <c r="BI164" s="48">
        <v>1158.434565513626</v>
      </c>
      <c r="BJ164" s="48">
        <v>1257.8035763911428</v>
      </c>
      <c r="BK164" s="48">
        <v>1279.0897559151074</v>
      </c>
      <c r="BL164" s="48">
        <v>1477.3553677879447</v>
      </c>
      <c r="BM164" s="48">
        <v>1400.2182418995628</v>
      </c>
      <c r="BT164">
        <v>1467.604281151433</v>
      </c>
      <c r="BY164" s="48">
        <f t="shared" si="4"/>
        <v>-1477.3553677879447</v>
      </c>
      <c r="BZ164" s="48">
        <f t="shared" si="5"/>
        <v>-2.0066442206265993</v>
      </c>
    </row>
    <row r="165" spans="1:78" x14ac:dyDescent="0.25">
      <c r="A165" s="48" t="s">
        <v>667</v>
      </c>
      <c r="B165" s="48" t="s">
        <v>666</v>
      </c>
      <c r="C165" s="48" t="s">
        <v>735</v>
      </c>
      <c r="D165" s="48" t="s">
        <v>734</v>
      </c>
      <c r="AL165" s="48">
        <v>1129.2754161622979</v>
      </c>
      <c r="AM165" s="48">
        <v>1142.8862154853839</v>
      </c>
      <c r="AN165" s="48">
        <v>1308.8589117596546</v>
      </c>
      <c r="AO165" s="48">
        <v>1469.8342886022317</v>
      </c>
      <c r="AP165" s="48">
        <v>1518.8432676241907</v>
      </c>
      <c r="AQ165" s="48">
        <v>1511.6501326586622</v>
      </c>
      <c r="AR165" s="48">
        <v>1625.215985588022</v>
      </c>
      <c r="AS165" s="48">
        <v>1690.8249341857786</v>
      </c>
      <c r="AT165" s="48">
        <v>1666.6771485547604</v>
      </c>
      <c r="AU165" s="48">
        <v>1576.0460511338354</v>
      </c>
      <c r="AV165" s="48">
        <v>1696.7369354912498</v>
      </c>
      <c r="AW165" s="48">
        <v>1981.1393932646786</v>
      </c>
      <c r="AX165" s="48">
        <v>2293.1414069402449</v>
      </c>
      <c r="AY165" s="48">
        <v>2618.367619193004</v>
      </c>
      <c r="AZ165" s="48">
        <v>3179.519798755678</v>
      </c>
      <c r="BA165" s="48">
        <v>3870.8309947943494</v>
      </c>
      <c r="BB165" s="48">
        <v>3670.9568698879061</v>
      </c>
      <c r="BC165" s="48">
        <v>4161.6718459242429</v>
      </c>
      <c r="BD165" s="48">
        <v>4624.8418873884175</v>
      </c>
      <c r="BE165" s="48">
        <v>5014.1872991490909</v>
      </c>
      <c r="BF165" s="48">
        <v>4609.4664358826049</v>
      </c>
      <c r="BG165" s="48">
        <v>4453.9321579724874</v>
      </c>
      <c r="BH165" s="48">
        <v>3924.9797364478668</v>
      </c>
      <c r="BI165" s="48">
        <v>3919.4669628269162</v>
      </c>
      <c r="BJ165" s="48">
        <v>3801.0524495315499</v>
      </c>
      <c r="BK165" s="48">
        <v>3501.8707668693687</v>
      </c>
      <c r="BL165" s="48">
        <v>3507.5075745894464</v>
      </c>
      <c r="BM165" s="48">
        <v>3066.2253551327067</v>
      </c>
      <c r="BT165">
        <v>3018.4336546504846</v>
      </c>
      <c r="BY165" s="48">
        <f t="shared" si="4"/>
        <v>-3507.5075745894464</v>
      </c>
      <c r="BZ165" s="48">
        <f t="shared" si="5"/>
        <v>-2.1620290441651577</v>
      </c>
    </row>
    <row r="166" spans="1:78" x14ac:dyDescent="0.25">
      <c r="A166" s="48" t="s">
        <v>278</v>
      </c>
      <c r="B166" s="48" t="s">
        <v>408</v>
      </c>
      <c r="C166" s="48" t="s">
        <v>735</v>
      </c>
      <c r="D166" s="48" t="s">
        <v>734</v>
      </c>
      <c r="AS166" s="48">
        <v>1627.0726330439436</v>
      </c>
      <c r="AT166" s="48">
        <v>1909.5987018617886</v>
      </c>
      <c r="AU166" s="48">
        <v>2106.6350684522995</v>
      </c>
      <c r="AV166" s="48">
        <v>2789.1590648350862</v>
      </c>
      <c r="AW166" s="48">
        <v>3380.1651213585906</v>
      </c>
      <c r="AX166" s="48">
        <v>3674.6179242796979</v>
      </c>
      <c r="AY166" s="48">
        <v>4425.6788730780308</v>
      </c>
      <c r="AZ166" s="48">
        <v>5976.3941445459586</v>
      </c>
      <c r="BA166" s="48">
        <v>7367.7519091088161</v>
      </c>
      <c r="BB166" s="48">
        <v>6727.1077667696864</v>
      </c>
      <c r="BC166" s="48">
        <v>6688.4823997057392</v>
      </c>
      <c r="BD166" s="48">
        <v>7328.9322524752934</v>
      </c>
      <c r="BE166" s="48">
        <v>6586.7212793222006</v>
      </c>
      <c r="BF166" s="48">
        <v>7189.2954246292384</v>
      </c>
      <c r="BG166" s="48">
        <v>7388.1477937312593</v>
      </c>
      <c r="BH166" s="48">
        <v>6517.1637516252786</v>
      </c>
      <c r="BI166" s="48">
        <v>7033.6048986863516</v>
      </c>
      <c r="BJ166" s="48">
        <v>7803.4111368226922</v>
      </c>
      <c r="BK166" s="48">
        <v>8850.0946307979339</v>
      </c>
      <c r="BL166" s="48">
        <v>8910.651554094482</v>
      </c>
      <c r="BM166" s="48">
        <v>7686.0929491865072</v>
      </c>
      <c r="BT166">
        <v>7677.1522256999642</v>
      </c>
      <c r="BY166" s="48">
        <f t="shared" si="4"/>
        <v>-8910.651554094482</v>
      </c>
      <c r="BZ166" s="48">
        <f t="shared" si="5"/>
        <v>-2.1606714693327644</v>
      </c>
    </row>
    <row r="167" spans="1:78" x14ac:dyDescent="0.25">
      <c r="A167" s="48" t="s">
        <v>176</v>
      </c>
      <c r="B167" s="48" t="s">
        <v>407</v>
      </c>
      <c r="C167" s="48" t="s">
        <v>735</v>
      </c>
      <c r="D167" s="48" t="s">
        <v>734</v>
      </c>
      <c r="Z167" s="48">
        <v>1332.6405630309062</v>
      </c>
      <c r="AA167" s="48">
        <v>1435.7670965976968</v>
      </c>
      <c r="AB167" s="48">
        <v>1495.0173887066101</v>
      </c>
      <c r="AC167" s="48">
        <v>1121.6647631406095</v>
      </c>
      <c r="AD167" s="48">
        <v>1137.6856181600499</v>
      </c>
      <c r="AE167" s="48">
        <v>1465.4454363588493</v>
      </c>
      <c r="AF167" s="48">
        <v>1485.5337814278007</v>
      </c>
      <c r="AG167" s="48">
        <v>1533.4487082491707</v>
      </c>
      <c r="AH167" s="48">
        <v>1670.6952108939493</v>
      </c>
      <c r="AI167" s="48">
        <v>1172.4462866145425</v>
      </c>
      <c r="AJ167" s="48">
        <v>1072.6358351912875</v>
      </c>
      <c r="AK167" s="48">
        <v>587.30323172093779</v>
      </c>
      <c r="AL167" s="48">
        <v>339.52058688446476</v>
      </c>
      <c r="AM167" s="48">
        <v>405.97554992599527</v>
      </c>
      <c r="AN167" s="48">
        <v>631.92091496207513</v>
      </c>
      <c r="AO167" s="48">
        <v>580.91009183782023</v>
      </c>
      <c r="AP167" s="48">
        <v>505.59230927619234</v>
      </c>
      <c r="AQ167" s="48">
        <v>477.33412616396936</v>
      </c>
      <c r="AR167" s="48">
        <v>444.9945832986931</v>
      </c>
      <c r="AS167" s="48">
        <v>474.21709431983686</v>
      </c>
      <c r="AT167" s="48">
        <v>524.0540083635949</v>
      </c>
      <c r="AU167" s="48">
        <v>571.59497899491157</v>
      </c>
      <c r="AV167" s="48">
        <v>646.19247104665203</v>
      </c>
      <c r="AW167" s="48">
        <v>797.97772631082171</v>
      </c>
      <c r="AX167" s="48">
        <v>998.82938804566936</v>
      </c>
      <c r="AY167" s="48">
        <v>1334.212724178012</v>
      </c>
      <c r="AZ167" s="48">
        <v>1632.7275817273264</v>
      </c>
      <c r="BA167" s="48">
        <v>2136.5624018507228</v>
      </c>
      <c r="BB167" s="48">
        <v>1714.3618273845032</v>
      </c>
      <c r="BC167" s="48">
        <v>2643.2870831643481</v>
      </c>
      <c r="BD167" s="48">
        <v>3757.5654146040797</v>
      </c>
      <c r="BE167" s="48">
        <v>4351.8884607121499</v>
      </c>
      <c r="BF167" s="48">
        <v>4366.089536995717</v>
      </c>
      <c r="BG167" s="48">
        <v>4158.5214714975264</v>
      </c>
      <c r="BH167" s="48">
        <v>3918.587015149631</v>
      </c>
      <c r="BI167" s="48">
        <v>3660.151943713624</v>
      </c>
      <c r="BJ167" s="48">
        <v>3669.4069344282461</v>
      </c>
      <c r="BK167" s="48">
        <v>4134.979372290707</v>
      </c>
      <c r="BL167" s="48">
        <v>4339.8446248731389</v>
      </c>
      <c r="BM167" s="48">
        <v>4007.3088850776621</v>
      </c>
      <c r="BT167">
        <v>4060.9505177003803</v>
      </c>
      <c r="BY167" s="48">
        <f t="shared" si="4"/>
        <v>-4339.8446248731389</v>
      </c>
      <c r="BZ167" s="48">
        <f t="shared" si="5"/>
        <v>-2.0686770513349395</v>
      </c>
    </row>
    <row r="168" spans="1:78" x14ac:dyDescent="0.25">
      <c r="A168" s="48" t="s">
        <v>565</v>
      </c>
      <c r="B168" s="48" t="s">
        <v>566</v>
      </c>
      <c r="C168" s="48" t="s">
        <v>735</v>
      </c>
      <c r="D168" s="48" t="s">
        <v>734</v>
      </c>
      <c r="AU168" s="48">
        <v>21981.784564815447</v>
      </c>
      <c r="AV168" s="48">
        <v>21379.024743762293</v>
      </c>
      <c r="AW168" s="48">
        <v>21139.063591893781</v>
      </c>
      <c r="AX168" s="48">
        <v>18763.152775567229</v>
      </c>
      <c r="AY168" s="48">
        <v>17714.633360770138</v>
      </c>
      <c r="AZ168" s="48">
        <v>16988.137281535815</v>
      </c>
      <c r="BA168" s="48">
        <v>17191.190201570826</v>
      </c>
      <c r="BB168" s="48">
        <v>14669.520611137765</v>
      </c>
      <c r="BC168" s="48">
        <v>14804.246725093106</v>
      </c>
      <c r="BD168" s="48">
        <v>13496.750782219095</v>
      </c>
      <c r="BE168" s="48">
        <v>13736.971973630907</v>
      </c>
      <c r="BF168" s="48">
        <v>14091.191180228525</v>
      </c>
      <c r="BG168" s="48">
        <v>15044.93589627674</v>
      </c>
      <c r="BH168" s="48">
        <v>16314.383549364456</v>
      </c>
      <c r="BI168" s="48">
        <v>21891.184793635537</v>
      </c>
      <c r="BJ168" s="48">
        <v>27584.743514932896</v>
      </c>
      <c r="BK168" s="48">
        <v>22886.674049464746</v>
      </c>
      <c r="BL168" s="48">
        <v>20659.640291542131</v>
      </c>
      <c r="BT168"/>
      <c r="BY168" s="48">
        <f t="shared" si="4"/>
        <v>-20659.640291542131</v>
      </c>
      <c r="BZ168" s="48" t="str">
        <f t="shared" si="5"/>
        <v/>
      </c>
    </row>
    <row r="169" spans="1:78" x14ac:dyDescent="0.25">
      <c r="A169" s="48" t="s">
        <v>83</v>
      </c>
      <c r="B169" s="48" t="s">
        <v>406</v>
      </c>
      <c r="C169" s="48" t="s">
        <v>735</v>
      </c>
      <c r="D169" s="48" t="s">
        <v>734</v>
      </c>
      <c r="AJ169" s="48">
        <v>272.61390749006858</v>
      </c>
      <c r="AK169" s="48">
        <v>191.2178344029399</v>
      </c>
      <c r="AL169" s="48">
        <v>189.93529245385818</v>
      </c>
      <c r="AM169" s="48">
        <v>187.08460156822002</v>
      </c>
      <c r="AN169" s="48">
        <v>187.29386819475289</v>
      </c>
      <c r="AO169" s="48">
        <v>241.64738791185985</v>
      </c>
      <c r="AP169" s="48">
        <v>283.51421412940715</v>
      </c>
      <c r="AQ169" s="48">
        <v>313.06616067905105</v>
      </c>
      <c r="AR169" s="48">
        <v>346.57544922834535</v>
      </c>
      <c r="AS169" s="48">
        <v>319.35962084366741</v>
      </c>
      <c r="AT169" s="48">
        <v>296.26840691307899</v>
      </c>
      <c r="AU169" s="48">
        <v>302.54523369987771</v>
      </c>
      <c r="AV169" s="48">
        <v>326.07519086132874</v>
      </c>
      <c r="AW169" s="48">
        <v>383.27022189903835</v>
      </c>
      <c r="AX169" s="48">
        <v>416.80982418396599</v>
      </c>
      <c r="AY169" s="48">
        <v>435.33406329905802</v>
      </c>
      <c r="AZ169" s="48">
        <v>482.19856364837597</v>
      </c>
      <c r="BA169" s="48">
        <v>563.64963428865735</v>
      </c>
      <c r="BB169" s="48">
        <v>520.40263160914105</v>
      </c>
      <c r="BC169" s="48">
        <v>471.9043433444765</v>
      </c>
      <c r="BD169" s="48">
        <v>594.58614709868323</v>
      </c>
      <c r="BE169" s="48">
        <v>657.64467654187843</v>
      </c>
      <c r="BF169" s="48">
        <v>664.07751035733577</v>
      </c>
      <c r="BG169" s="48">
        <v>673.96921195694006</v>
      </c>
      <c r="BH169" s="48">
        <v>589.85904996253009</v>
      </c>
      <c r="BI169" s="48">
        <v>428.92667294452889</v>
      </c>
      <c r="BJ169" s="48">
        <v>461.41509412058878</v>
      </c>
      <c r="BK169" s="48">
        <v>503.31792517113922</v>
      </c>
      <c r="BL169" s="48">
        <v>503.57065659173981</v>
      </c>
      <c r="BM169" s="48">
        <v>448.6074535807241</v>
      </c>
      <c r="BT169">
        <v>448.54428070498182</v>
      </c>
      <c r="BY169" s="48">
        <f t="shared" si="4"/>
        <v>-503.57065659173981</v>
      </c>
      <c r="BZ169" s="48">
        <f t="shared" si="5"/>
        <v>-2.1226776892579533</v>
      </c>
    </row>
    <row r="170" spans="1:78" x14ac:dyDescent="0.25">
      <c r="A170" s="48" t="s">
        <v>120</v>
      </c>
      <c r="B170" s="48" t="s">
        <v>405</v>
      </c>
      <c r="C170" s="48" t="s">
        <v>735</v>
      </c>
      <c r="D170" s="48" t="s">
        <v>734</v>
      </c>
      <c r="F170" s="48">
        <v>181.83609605828119</v>
      </c>
      <c r="G170" s="48">
        <v>182.18189270765518</v>
      </c>
      <c r="H170" s="48">
        <v>181.09047644153259</v>
      </c>
      <c r="I170" s="48">
        <v>234.63335813714917</v>
      </c>
      <c r="J170" s="48">
        <v>258.99047957393782</v>
      </c>
      <c r="K170" s="48">
        <v>262.31226783593257</v>
      </c>
      <c r="L170" s="48">
        <v>269.83980203741879</v>
      </c>
      <c r="M170" s="48">
        <v>288.44180173871723</v>
      </c>
      <c r="N170" s="48">
        <v>265.16504446900217</v>
      </c>
      <c r="O170" s="48">
        <v>269.80449194869396</v>
      </c>
      <c r="P170" s="48">
        <v>283.98132516896374</v>
      </c>
      <c r="Q170" s="48">
        <v>321.71481478267975</v>
      </c>
      <c r="R170" s="48">
        <v>393.28244999261199</v>
      </c>
      <c r="S170" s="48">
        <v>474.5192061861257</v>
      </c>
      <c r="T170" s="48">
        <v>528.62003988446406</v>
      </c>
      <c r="U170" s="48">
        <v>565.57701281685183</v>
      </c>
      <c r="V170" s="48">
        <v>566.23030515870153</v>
      </c>
      <c r="W170" s="48">
        <v>553.76075118354424</v>
      </c>
      <c r="X170" s="48">
        <v>636.22342401370645</v>
      </c>
      <c r="Y170" s="48">
        <v>680.18610991104629</v>
      </c>
      <c r="Z170" s="48">
        <v>696.81572999961043</v>
      </c>
      <c r="AA170" s="48">
        <v>678.70879118035725</v>
      </c>
      <c r="AB170" s="48">
        <v>692.78734166157165</v>
      </c>
      <c r="AC170" s="48">
        <v>620.76082931890335</v>
      </c>
      <c r="AD170" s="48">
        <v>567.24977925551013</v>
      </c>
      <c r="AE170" s="48">
        <v>648.54514210279717</v>
      </c>
      <c r="AF170" s="48">
        <v>715.34032645122716</v>
      </c>
      <c r="AG170" s="48">
        <v>732.97351003505503</v>
      </c>
      <c r="AH170" s="48">
        <v>731.94689707416956</v>
      </c>
      <c r="AI170" s="48">
        <v>740.73617127427508</v>
      </c>
      <c r="AJ170" s="48">
        <v>1021.9234462359849</v>
      </c>
      <c r="AK170" s="48">
        <v>1010.1030306771687</v>
      </c>
      <c r="AL170" s="48">
        <v>840.26321661239569</v>
      </c>
      <c r="AM170" s="48">
        <v>862.27422279876964</v>
      </c>
      <c r="AN170" s="48">
        <v>904.09072353368083</v>
      </c>
      <c r="AO170" s="48">
        <v>898.51316191747594</v>
      </c>
      <c r="AP170" s="48">
        <v>851.42552755736824</v>
      </c>
      <c r="AQ170" s="48">
        <v>814.1703352833697</v>
      </c>
      <c r="AR170" s="48">
        <v>775.27201407975622</v>
      </c>
      <c r="AS170" s="48">
        <v>676.56902238144755</v>
      </c>
      <c r="AT170" s="48">
        <v>646.11511553289995</v>
      </c>
      <c r="AU170" s="48">
        <v>639.66758287710059</v>
      </c>
      <c r="AV170" s="48">
        <v>717.89986760823695</v>
      </c>
      <c r="AW170" s="48">
        <v>803.77791557511387</v>
      </c>
      <c r="AX170" s="48">
        <v>970.84236071924192</v>
      </c>
      <c r="AY170" s="48">
        <v>1259.5415050596062</v>
      </c>
      <c r="AZ170" s="48">
        <v>1357.1242851050235</v>
      </c>
      <c r="BA170" s="48">
        <v>1579.5115480657321</v>
      </c>
      <c r="BB170" s="48">
        <v>1389.3385330999763</v>
      </c>
      <c r="BC170" s="48">
        <v>1610.9216033362907</v>
      </c>
      <c r="BD170" s="48">
        <v>1879.772471866765</v>
      </c>
      <c r="BE170" s="48">
        <v>1815.2189394792274</v>
      </c>
      <c r="BF170" s="48">
        <v>1892.0940002644365</v>
      </c>
      <c r="BG170" s="48">
        <v>1677.1090194279416</v>
      </c>
      <c r="BH170" s="48">
        <v>1524.0717525480331</v>
      </c>
      <c r="BI170" s="48">
        <v>1536.8548878887666</v>
      </c>
      <c r="BJ170" s="48">
        <v>1577.8643702045472</v>
      </c>
      <c r="BK170" s="48">
        <v>1601.2919316461398</v>
      </c>
      <c r="BL170" s="48">
        <v>1679.4426048415739</v>
      </c>
      <c r="BM170" s="48">
        <v>1672.9235348238008</v>
      </c>
      <c r="BT170">
        <v>1701.9911630490822</v>
      </c>
      <c r="BY170" s="48">
        <f t="shared" si="4"/>
        <v>-1679.4426048415739</v>
      </c>
      <c r="BZ170" s="48">
        <f t="shared" si="5"/>
        <v>-1.9867516596460391</v>
      </c>
    </row>
    <row r="171" spans="1:78" x14ac:dyDescent="0.25">
      <c r="A171" s="48" t="s">
        <v>81</v>
      </c>
      <c r="B171" s="48" t="s">
        <v>403</v>
      </c>
      <c r="C171" s="48" t="s">
        <v>735</v>
      </c>
      <c r="D171" s="48" t="s">
        <v>734</v>
      </c>
      <c r="U171" s="48">
        <v>776.64433413748793</v>
      </c>
      <c r="V171" s="48">
        <v>893.91495238118478</v>
      </c>
      <c r="W171" s="48">
        <v>1087.6981606788436</v>
      </c>
      <c r="X171" s="48">
        <v>1275.0358264506447</v>
      </c>
      <c r="Y171" s="48">
        <v>1171.5760869978944</v>
      </c>
      <c r="Z171" s="48">
        <v>1165.1584197282332</v>
      </c>
      <c r="AA171" s="48">
        <v>1086.5350250684908</v>
      </c>
      <c r="AB171" s="48">
        <v>1088.4364013041122</v>
      </c>
      <c r="AC171" s="48">
        <v>1027.9939749705229</v>
      </c>
      <c r="AD171" s="48">
        <v>1054.4748349701197</v>
      </c>
      <c r="AE171" s="48">
        <v>1422.5565516459246</v>
      </c>
      <c r="AF171" s="48">
        <v>1815.3514048377865</v>
      </c>
      <c r="AG171" s="48">
        <v>2046.0479982563409</v>
      </c>
      <c r="AH171" s="48">
        <v>2075.5381683151777</v>
      </c>
      <c r="AI171" s="48">
        <v>2506.1793122670806</v>
      </c>
      <c r="AJ171" s="48">
        <v>2669.3277004061142</v>
      </c>
      <c r="AK171" s="48">
        <v>2973.206977424386</v>
      </c>
      <c r="AL171" s="48">
        <v>2973.7978209964263</v>
      </c>
      <c r="AM171" s="48">
        <v>3197.3310236795746</v>
      </c>
      <c r="AN171" s="48">
        <v>3599.5552019296106</v>
      </c>
      <c r="AO171" s="48">
        <v>3899.4351924499647</v>
      </c>
      <c r="AP171" s="48">
        <v>3646.630625990012</v>
      </c>
      <c r="AQ171" s="48">
        <v>3593.2340808954723</v>
      </c>
      <c r="AR171" s="48">
        <v>3695.9349090943433</v>
      </c>
      <c r="AS171" s="48">
        <v>3929.0754950336445</v>
      </c>
      <c r="AT171" s="48">
        <v>3856.6252268686421</v>
      </c>
      <c r="AU171" s="48">
        <v>4018.9488973186367</v>
      </c>
      <c r="AV171" s="48">
        <v>4793.718179001613</v>
      </c>
      <c r="AW171" s="48">
        <v>5388.0657836736482</v>
      </c>
      <c r="AX171" s="48">
        <v>5282.9060215563504</v>
      </c>
      <c r="AY171" s="48">
        <v>5695.9693270492844</v>
      </c>
      <c r="AZ171" s="48">
        <v>6574.6543381149295</v>
      </c>
      <c r="BA171" s="48">
        <v>8030.0630053730374</v>
      </c>
      <c r="BB171" s="48">
        <v>7318.126409724222</v>
      </c>
      <c r="BC171" s="48">
        <v>8000.3764318215426</v>
      </c>
      <c r="BD171" s="48">
        <v>9197.0429908945935</v>
      </c>
      <c r="BE171" s="48">
        <v>9291.2363790645068</v>
      </c>
      <c r="BF171" s="48">
        <v>9637.0157289780727</v>
      </c>
      <c r="BG171" s="48">
        <v>10153.932691912363</v>
      </c>
      <c r="BH171" s="48">
        <v>9260.4473025063544</v>
      </c>
      <c r="BI171" s="48">
        <v>9681.6231069102923</v>
      </c>
      <c r="BJ171" s="48">
        <v>10484.905828099159</v>
      </c>
      <c r="BK171" s="48">
        <v>11208.327303749435</v>
      </c>
      <c r="BL171" s="48">
        <v>11097.586933230887</v>
      </c>
      <c r="BM171" s="48">
        <v>8622.6755149101264</v>
      </c>
      <c r="BT171">
        <v>8627.8431571198125</v>
      </c>
      <c r="BY171" s="48">
        <f t="shared" si="4"/>
        <v>-11097.586933230887</v>
      </c>
      <c r="BZ171" s="48">
        <f t="shared" si="5"/>
        <v>-2.2862527437199653</v>
      </c>
    </row>
    <row r="172" spans="1:78" x14ac:dyDescent="0.25">
      <c r="A172" s="48" t="s">
        <v>80</v>
      </c>
      <c r="B172" s="48" t="s">
        <v>402</v>
      </c>
      <c r="C172" s="48" t="s">
        <v>735</v>
      </c>
      <c r="D172" s="48" t="s">
        <v>734</v>
      </c>
      <c r="E172" s="48">
        <v>44.523942990175549</v>
      </c>
      <c r="F172" s="48">
        <v>46.581585169007873</v>
      </c>
      <c r="G172" s="48">
        <v>47.698383914874327</v>
      </c>
      <c r="H172" s="48">
        <v>48.505428353626044</v>
      </c>
      <c r="I172" s="48">
        <v>48.293285347725167</v>
      </c>
      <c r="J172" s="48">
        <v>55.498224411140633</v>
      </c>
      <c r="K172" s="48">
        <v>61.407638400859796</v>
      </c>
      <c r="L172" s="48">
        <v>62.01992808129021</v>
      </c>
      <c r="M172" s="48">
        <v>54.916298730446634</v>
      </c>
      <c r="N172" s="48">
        <v>58.009429194182836</v>
      </c>
      <c r="O172" s="48">
        <v>61.76552389105759</v>
      </c>
      <c r="P172" s="48">
        <v>75.663692022251496</v>
      </c>
      <c r="Q172" s="48">
        <v>81.891355921259546</v>
      </c>
      <c r="R172" s="48">
        <v>87.227489530221987</v>
      </c>
      <c r="S172" s="48">
        <v>104.79718483328286</v>
      </c>
      <c r="T172" s="48">
        <v>113.87997338598753</v>
      </c>
      <c r="U172" s="48">
        <v>120.87262476989741</v>
      </c>
      <c r="V172" s="48">
        <v>141.01037549876298</v>
      </c>
      <c r="W172" s="48">
        <v>160.93876623755048</v>
      </c>
      <c r="X172" s="48">
        <v>174.18676302898422</v>
      </c>
      <c r="Y172" s="48">
        <v>198.0111238915737</v>
      </c>
      <c r="Z172" s="48">
        <v>193.01502592591726</v>
      </c>
      <c r="AA172" s="48">
        <v>179.72995917769671</v>
      </c>
      <c r="AB172" s="48">
        <v>181.53764279817415</v>
      </c>
      <c r="AC172" s="48">
        <v>173.44954923198398</v>
      </c>
      <c r="AD172" s="48">
        <v>155.65569834511328</v>
      </c>
      <c r="AE172" s="48">
        <v>154.39533180414989</v>
      </c>
      <c r="AF172" s="48">
        <v>145.32290659139446</v>
      </c>
      <c r="AG172" s="48">
        <v>159.77473966439601</v>
      </c>
      <c r="AH172" s="48">
        <v>175.21940032106724</v>
      </c>
      <c r="AI172" s="48">
        <v>199.98636358031814</v>
      </c>
      <c r="AJ172" s="48">
        <v>229.52739554990961</v>
      </c>
      <c r="AK172" s="48">
        <v>185.78586743719544</v>
      </c>
      <c r="AL172" s="48">
        <v>213.24052523280039</v>
      </c>
      <c r="AM172" s="48">
        <v>121.26406541913943</v>
      </c>
      <c r="AN172" s="48">
        <v>141.95434735775822</v>
      </c>
      <c r="AO172" s="48">
        <v>227.5849064441411</v>
      </c>
      <c r="AP172" s="48">
        <v>259.45049412996735</v>
      </c>
      <c r="AQ172" s="48">
        <v>165.89528349267724</v>
      </c>
      <c r="AR172" s="48">
        <v>163.61420153766718</v>
      </c>
      <c r="AS172" s="48">
        <v>156.38581679028616</v>
      </c>
      <c r="AT172" s="48">
        <v>150.1489426300264</v>
      </c>
      <c r="AU172" s="48">
        <v>298.43341042253422</v>
      </c>
      <c r="AV172" s="48">
        <v>267.39901193595853</v>
      </c>
      <c r="AW172" s="48">
        <v>282.56710756898877</v>
      </c>
      <c r="AX172" s="48">
        <v>289.55521478718839</v>
      </c>
      <c r="AY172" s="48">
        <v>308.1636182291071</v>
      </c>
      <c r="AZ172" s="48">
        <v>332.25909455442383</v>
      </c>
      <c r="BA172" s="48">
        <v>387.60572119128977</v>
      </c>
      <c r="BB172" s="48">
        <v>438.21185681535644</v>
      </c>
      <c r="BC172" s="48">
        <v>478.66868846961302</v>
      </c>
      <c r="BD172" s="48">
        <v>534.95105019938796</v>
      </c>
      <c r="BE172" s="48">
        <v>391.56170519722372</v>
      </c>
      <c r="BF172" s="48">
        <v>348.42987367926054</v>
      </c>
      <c r="BG172" s="48">
        <v>371.26952170674105</v>
      </c>
      <c r="BH172" s="48">
        <v>380.59698768377427</v>
      </c>
      <c r="BI172" s="48">
        <v>315.77798710007147</v>
      </c>
      <c r="BJ172" s="48">
        <v>497.31040970769703</v>
      </c>
      <c r="BK172" s="48">
        <v>535.35134566370755</v>
      </c>
      <c r="BL172" s="48">
        <v>583.11020358403914</v>
      </c>
      <c r="BM172" s="48">
        <v>625.29412916014019</v>
      </c>
      <c r="BT172">
        <v>636.8205368338472</v>
      </c>
      <c r="BY172" s="48">
        <f t="shared" si="4"/>
        <v>-583.11020358403914</v>
      </c>
      <c r="BZ172" s="48">
        <f t="shared" si="5"/>
        <v>-1.9156586037302663</v>
      </c>
    </row>
    <row r="173" spans="1:78" x14ac:dyDescent="0.25">
      <c r="A173" s="48" t="s">
        <v>183</v>
      </c>
      <c r="B173" s="48" t="s">
        <v>401</v>
      </c>
      <c r="C173" s="48" t="s">
        <v>735</v>
      </c>
      <c r="D173" s="48" t="s">
        <v>734</v>
      </c>
      <c r="E173" s="48">
        <v>234.93889743743452</v>
      </c>
      <c r="F173" s="48">
        <v>225.93359353705901</v>
      </c>
      <c r="G173" s="48">
        <v>230.26059374919498</v>
      </c>
      <c r="H173" s="48">
        <v>279.71754052224401</v>
      </c>
      <c r="I173" s="48">
        <v>289.00922780717258</v>
      </c>
      <c r="J173" s="48">
        <v>310.32792580375906</v>
      </c>
      <c r="K173" s="48">
        <v>321.09416045208059</v>
      </c>
      <c r="L173" s="48">
        <v>317.42421047108616</v>
      </c>
      <c r="M173" s="48">
        <v>323.40248666298487</v>
      </c>
      <c r="N173" s="48">
        <v>347.373094217681</v>
      </c>
      <c r="O173" s="48">
        <v>357.65679936380883</v>
      </c>
      <c r="P173" s="48">
        <v>383.67147171399944</v>
      </c>
      <c r="Q173" s="48">
        <v>445.35015778316938</v>
      </c>
      <c r="R173" s="48">
        <v>661.02269101028014</v>
      </c>
      <c r="S173" s="48">
        <v>799.93197885749646</v>
      </c>
      <c r="T173" s="48">
        <v>764.56637859081309</v>
      </c>
      <c r="U173" s="48">
        <v>886.23004320436667</v>
      </c>
      <c r="V173" s="48">
        <v>1027.2929113751591</v>
      </c>
      <c r="W173" s="48">
        <v>1246.5583088062046</v>
      </c>
      <c r="X173" s="48">
        <v>1576.0488059056001</v>
      </c>
      <c r="Y173" s="48">
        <v>1774.7402968881518</v>
      </c>
      <c r="Z173" s="48">
        <v>1769.0994020031139</v>
      </c>
      <c r="AA173" s="48">
        <v>1852.2564840294897</v>
      </c>
      <c r="AB173" s="48">
        <v>2047.7702878932228</v>
      </c>
      <c r="AC173" s="48">
        <v>2234.2572038268904</v>
      </c>
      <c r="AD173" s="48">
        <v>2000.1482855772008</v>
      </c>
      <c r="AE173" s="48">
        <v>1728.6848051119564</v>
      </c>
      <c r="AF173" s="48">
        <v>1947.8082384693389</v>
      </c>
      <c r="AG173" s="48">
        <v>2072.0776861698928</v>
      </c>
      <c r="AH173" s="48">
        <v>2216.2504458435105</v>
      </c>
      <c r="AI173" s="48">
        <v>2441.7419905489451</v>
      </c>
      <c r="AJ173" s="48">
        <v>2653.5261691313303</v>
      </c>
      <c r="AK173" s="48">
        <v>3113.645677129201</v>
      </c>
      <c r="AL173" s="48">
        <v>3433.1627874536493</v>
      </c>
      <c r="AM173" s="48">
        <v>3728.1104809359017</v>
      </c>
      <c r="AN173" s="48">
        <v>4329.7079981979014</v>
      </c>
      <c r="AO173" s="48">
        <v>4798.611769986207</v>
      </c>
      <c r="AP173" s="48">
        <v>4637.8656612556488</v>
      </c>
      <c r="AQ173" s="48">
        <v>3263.3348830229938</v>
      </c>
      <c r="AR173" s="48">
        <v>3492.6701248967379</v>
      </c>
      <c r="AS173" s="48">
        <v>4043.6629231287679</v>
      </c>
      <c r="AT173" s="48">
        <v>3913.4293864794636</v>
      </c>
      <c r="AU173" s="48">
        <v>4165.7261036385889</v>
      </c>
      <c r="AV173" s="48">
        <v>4461.8473254675855</v>
      </c>
      <c r="AW173" s="48">
        <v>4952.2139579904606</v>
      </c>
      <c r="AX173" s="48">
        <v>5587.0247797297543</v>
      </c>
      <c r="AY173" s="48">
        <v>6209.1261670589929</v>
      </c>
      <c r="AZ173" s="48">
        <v>7243.4568006981326</v>
      </c>
      <c r="BA173" s="48">
        <v>8474.5877622237895</v>
      </c>
      <c r="BB173" s="48">
        <v>7292.4949731477964</v>
      </c>
      <c r="BC173" s="48">
        <v>9040.5684946452384</v>
      </c>
      <c r="BD173" s="48">
        <v>10399.370212571352</v>
      </c>
      <c r="BE173" s="48">
        <v>10817.431710078306</v>
      </c>
      <c r="BF173" s="48">
        <v>10970.104299603312</v>
      </c>
      <c r="BG173" s="48">
        <v>11319.061944848245</v>
      </c>
      <c r="BH173" s="48">
        <v>9955.2427216762644</v>
      </c>
      <c r="BI173" s="48">
        <v>9817.787090310092</v>
      </c>
      <c r="BJ173" s="48">
        <v>10259.304806481139</v>
      </c>
      <c r="BK173" s="48">
        <v>11377.654201381329</v>
      </c>
      <c r="BL173" s="48">
        <v>11414.202689466392</v>
      </c>
      <c r="BM173" s="48">
        <v>10401.794013799357</v>
      </c>
      <c r="BT173">
        <v>10412.348983438125</v>
      </c>
      <c r="BY173" s="48">
        <f t="shared" si="4"/>
        <v>-11414.202689466392</v>
      </c>
      <c r="BZ173" s="48">
        <f t="shared" si="5"/>
        <v>-2.0962178378406078</v>
      </c>
    </row>
    <row r="174" spans="1:78" x14ac:dyDescent="0.25">
      <c r="A174" s="48" t="s">
        <v>665</v>
      </c>
      <c r="B174" s="48" t="s">
        <v>664</v>
      </c>
      <c r="C174" s="48" t="s">
        <v>735</v>
      </c>
      <c r="D174" s="48" t="s">
        <v>734</v>
      </c>
      <c r="E174" s="48">
        <v>2939.4483351073113</v>
      </c>
      <c r="F174" s="48">
        <v>2991.5928965540593</v>
      </c>
      <c r="G174" s="48">
        <v>3155.097537789648</v>
      </c>
      <c r="H174" s="48">
        <v>3283.1414530138754</v>
      </c>
      <c r="I174" s="48">
        <v>3480.4269445668738</v>
      </c>
      <c r="J174" s="48">
        <v>3729.9697036069992</v>
      </c>
      <c r="K174" s="48">
        <v>4044.2472152573278</v>
      </c>
      <c r="L174" s="48">
        <v>4231.8673508310803</v>
      </c>
      <c r="M174" s="48">
        <v>4579.9822599237732</v>
      </c>
      <c r="N174" s="48">
        <v>4912.4875945177182</v>
      </c>
      <c r="O174" s="48">
        <v>5129.0918439618526</v>
      </c>
      <c r="P174" s="48">
        <v>5504.8158184363765</v>
      </c>
      <c r="Q174" s="48">
        <v>5997.4856317577969</v>
      </c>
      <c r="R174" s="48">
        <v>6640.8059878230424</v>
      </c>
      <c r="S174" s="48">
        <v>7206.8167966800384</v>
      </c>
      <c r="T174" s="48">
        <v>7773.0846894499427</v>
      </c>
      <c r="U174" s="48">
        <v>8613.0289892459568</v>
      </c>
      <c r="V174" s="48">
        <v>9400.4658374196988</v>
      </c>
      <c r="W174" s="48">
        <v>10424.529083988396</v>
      </c>
      <c r="X174" s="48">
        <v>11515.460034872274</v>
      </c>
      <c r="Y174" s="48">
        <v>12437.776504638237</v>
      </c>
      <c r="Z174" s="48">
        <v>13816.083318143383</v>
      </c>
      <c r="AA174" s="48">
        <v>14242.845458450382</v>
      </c>
      <c r="AB174" s="48">
        <v>15336.6302303339</v>
      </c>
      <c r="AC174" s="48">
        <v>16803.68988066465</v>
      </c>
      <c r="AD174" s="48">
        <v>17833.072741268701</v>
      </c>
      <c r="AE174" s="48">
        <v>18619.663293275033</v>
      </c>
      <c r="AF174" s="48">
        <v>19672.459436974554</v>
      </c>
      <c r="AG174" s="48">
        <v>21172.753394983709</v>
      </c>
      <c r="AH174" s="48">
        <v>22644.656500721856</v>
      </c>
      <c r="AI174" s="48">
        <v>23645.614314815881</v>
      </c>
      <c r="AJ174" s="48">
        <v>24086.216451796958</v>
      </c>
      <c r="AK174" s="48">
        <v>24967.706320187506</v>
      </c>
      <c r="AL174" s="48">
        <v>25765.541553378804</v>
      </c>
      <c r="AM174" s="48">
        <v>26925.461511744084</v>
      </c>
      <c r="AN174" s="48">
        <v>27891.387442918145</v>
      </c>
      <c r="AO174" s="48">
        <v>29105.320862510347</v>
      </c>
      <c r="AP174" s="48">
        <v>30518.039618032755</v>
      </c>
      <c r="AQ174" s="48">
        <v>31691.917776121605</v>
      </c>
      <c r="AR174" s="48">
        <v>33319.273561934708</v>
      </c>
      <c r="AS174" s="48">
        <v>35155.795637666663</v>
      </c>
      <c r="AT174" s="48">
        <v>35831.036472957632</v>
      </c>
      <c r="AU174" s="48">
        <v>36674.728780459089</v>
      </c>
      <c r="AV174" s="48">
        <v>38400.820555288316</v>
      </c>
      <c r="AW174" s="48">
        <v>40777.428671989321</v>
      </c>
      <c r="AX174" s="48">
        <v>43360.446533483613</v>
      </c>
      <c r="AY174" s="48">
        <v>45738.085491886806</v>
      </c>
      <c r="AZ174" s="48">
        <v>47660.548332562685</v>
      </c>
      <c r="BA174" s="48">
        <v>48229.126206776389</v>
      </c>
      <c r="BB174" s="48">
        <v>46495.718742588586</v>
      </c>
      <c r="BC174" s="48">
        <v>48387.210931025467</v>
      </c>
      <c r="BD174" s="48">
        <v>50123.853581137824</v>
      </c>
      <c r="BE174" s="48">
        <v>51717.787007798099</v>
      </c>
      <c r="BF174" s="48">
        <v>53068.032546246592</v>
      </c>
      <c r="BG174" s="48">
        <v>54648.019342070074</v>
      </c>
      <c r="BH174" s="48">
        <v>55542.966072881754</v>
      </c>
      <c r="BI174" s="48">
        <v>56451.517500590111</v>
      </c>
      <c r="BJ174" s="48">
        <v>58605.34429192463</v>
      </c>
      <c r="BK174" s="48">
        <v>61381.719845152344</v>
      </c>
      <c r="BL174" s="48">
        <v>63341.783638380803</v>
      </c>
      <c r="BM174" s="48">
        <v>61453.134059187447</v>
      </c>
      <c r="BT174">
        <v>61161.153539300802</v>
      </c>
      <c r="BY174" s="48">
        <f t="shared" si="4"/>
        <v>-63341.783638380803</v>
      </c>
      <c r="BZ174" s="48">
        <f t="shared" si="5"/>
        <v>-2.0356538419060195</v>
      </c>
    </row>
    <row r="175" spans="1:78" x14ac:dyDescent="0.25">
      <c r="A175" s="48" t="s">
        <v>107</v>
      </c>
      <c r="B175" s="48" t="s">
        <v>400</v>
      </c>
      <c r="C175" s="48" t="s">
        <v>735</v>
      </c>
      <c r="D175" s="48" t="s">
        <v>734</v>
      </c>
      <c r="Y175" s="48">
        <v>2289.9152940652507</v>
      </c>
      <c r="Z175" s="48">
        <v>2081.3911066146679</v>
      </c>
      <c r="AA175" s="48">
        <v>1917.2343834404851</v>
      </c>
      <c r="AB175" s="48">
        <v>2030.1802432385418</v>
      </c>
      <c r="AC175" s="48">
        <v>1678.7919090064727</v>
      </c>
      <c r="AD175" s="48">
        <v>1342.2531841325369</v>
      </c>
      <c r="AE175" s="48">
        <v>1459.0211341763049</v>
      </c>
      <c r="AF175" s="48">
        <v>1787.4670865667301</v>
      </c>
      <c r="AG175" s="48">
        <v>1866.7980707276922</v>
      </c>
      <c r="AH175" s="48">
        <v>1829.0717501436261</v>
      </c>
      <c r="AI175" s="48">
        <v>1947.0629108948121</v>
      </c>
      <c r="AJ175" s="48">
        <v>2029.8615578769707</v>
      </c>
      <c r="AK175" s="48">
        <v>2260.8103481684288</v>
      </c>
      <c r="AL175" s="48">
        <v>2090.6917896789864</v>
      </c>
      <c r="AM175" s="48">
        <v>2303.3305551326175</v>
      </c>
      <c r="AN175" s="48">
        <v>2443.9958493379704</v>
      </c>
      <c r="AO175" s="48">
        <v>2398.2574438976844</v>
      </c>
      <c r="AP175" s="48">
        <v>2446.9285772528247</v>
      </c>
      <c r="AQ175" s="48">
        <v>2236.6714994577151</v>
      </c>
      <c r="AR175" s="48">
        <v>2193.2236149386317</v>
      </c>
      <c r="AS175" s="48">
        <v>2185.6041122851657</v>
      </c>
      <c r="AT175" s="48">
        <v>1950.6485357235881</v>
      </c>
      <c r="AU175" s="48">
        <v>1808.884900540733</v>
      </c>
      <c r="AV175" s="48">
        <v>2621.7003916696635</v>
      </c>
      <c r="AW175" s="48">
        <v>3464.4182224174679</v>
      </c>
      <c r="AX175" s="48">
        <v>3739.5317179479016</v>
      </c>
      <c r="AY175" s="48">
        <v>4059.1013490626888</v>
      </c>
      <c r="AZ175" s="48">
        <v>4405.4103969404123</v>
      </c>
      <c r="BA175" s="48">
        <v>4212.3671945980996</v>
      </c>
      <c r="BB175" s="48">
        <v>4295.3871437954012</v>
      </c>
      <c r="BC175" s="48">
        <v>5394.996711374748</v>
      </c>
      <c r="BD175" s="48">
        <v>5806.748245195874</v>
      </c>
      <c r="BE175" s="48">
        <v>5942.2927396996756</v>
      </c>
      <c r="BF175" s="48">
        <v>5392.0949401595917</v>
      </c>
      <c r="BG175" s="48">
        <v>5469.9014014394606</v>
      </c>
      <c r="BH175" s="48">
        <v>4896.6152595670246</v>
      </c>
      <c r="BI175" s="48">
        <v>4546.9866873743367</v>
      </c>
      <c r="BJ175" s="48">
        <v>5367.1146731494428</v>
      </c>
      <c r="BK175" s="48">
        <v>5587.9856126643226</v>
      </c>
      <c r="BL175" s="48">
        <v>5037.3426291926335</v>
      </c>
      <c r="BM175" s="48">
        <v>4211.0509291339531</v>
      </c>
      <c r="BT175">
        <v>4179.2780656087543</v>
      </c>
      <c r="BY175" s="48">
        <f t="shared" si="4"/>
        <v>-5037.3426291926335</v>
      </c>
      <c r="BZ175" s="48">
        <f t="shared" si="5"/>
        <v>-2.2053140638439173</v>
      </c>
    </row>
    <row r="176" spans="1:78" x14ac:dyDescent="0.25">
      <c r="A176" s="48" t="s">
        <v>235</v>
      </c>
      <c r="B176" s="48" t="s">
        <v>399</v>
      </c>
      <c r="C176" s="48" t="s">
        <v>735</v>
      </c>
      <c r="D176" s="48" t="s">
        <v>734</v>
      </c>
      <c r="J176" s="48">
        <v>1763.4750668376582</v>
      </c>
      <c r="K176" s="48">
        <v>1756.2196530660387</v>
      </c>
      <c r="L176" s="48">
        <v>1865.66599868404</v>
      </c>
      <c r="M176" s="48">
        <v>2165.9011460729416</v>
      </c>
      <c r="N176" s="48">
        <v>2529.8926397758073</v>
      </c>
      <c r="O176" s="48">
        <v>3203.7114455644164</v>
      </c>
      <c r="P176" s="48">
        <v>3446.9527939174773</v>
      </c>
      <c r="Q176" s="48">
        <v>4031.0160387404571</v>
      </c>
      <c r="R176" s="48">
        <v>4220.1935004858333</v>
      </c>
      <c r="S176" s="48">
        <v>4865.6503748892319</v>
      </c>
      <c r="T176" s="48">
        <v>6163.3801194824873</v>
      </c>
      <c r="U176" s="48">
        <v>5957.5411167718921</v>
      </c>
      <c r="V176" s="48">
        <v>6158.9467392186516</v>
      </c>
      <c r="W176" s="48">
        <v>6152.7825288756057</v>
      </c>
      <c r="X176" s="48">
        <v>7561.192276125149</v>
      </c>
      <c r="Y176" s="48">
        <v>8443.1070518134911</v>
      </c>
      <c r="Z176" s="48">
        <v>6817.8325287790058</v>
      </c>
      <c r="AA176" s="48">
        <v>6208.7826341610726</v>
      </c>
      <c r="AB176" s="48">
        <v>5540.2349727673927</v>
      </c>
      <c r="AC176" s="48">
        <v>5249.0536002063955</v>
      </c>
      <c r="AD176" s="48">
        <v>5534.631412904997</v>
      </c>
      <c r="AE176" s="48">
        <v>7634.3344002315871</v>
      </c>
      <c r="AF176" s="48">
        <v>9271.7354036501038</v>
      </c>
      <c r="AG176" s="48">
        <v>12665.663228339674</v>
      </c>
      <c r="AH176" s="48">
        <v>13092.264726550593</v>
      </c>
      <c r="AI176" s="48">
        <v>14800.028694352122</v>
      </c>
      <c r="AJ176" s="48">
        <v>15133.16223845579</v>
      </c>
      <c r="AK176" s="48">
        <v>16261.296928220821</v>
      </c>
      <c r="AL176" s="48">
        <v>16640.802353679781</v>
      </c>
      <c r="AM176" s="48">
        <v>16037.025242709098</v>
      </c>
      <c r="AN176" s="48">
        <v>18721.05643842616</v>
      </c>
      <c r="AO176" s="48">
        <v>18257.215048930055</v>
      </c>
      <c r="AP176" s="48">
        <v>16341.587348555802</v>
      </c>
      <c r="AQ176" s="48">
        <v>15387.86958364505</v>
      </c>
      <c r="AR176" s="48">
        <v>14611.832803213259</v>
      </c>
      <c r="AS176" s="48">
        <v>12579.595105586448</v>
      </c>
      <c r="BT176"/>
      <c r="BY176" s="48">
        <f t="shared" si="4"/>
        <v>0</v>
      </c>
      <c r="BZ176" s="48" t="str">
        <f t="shared" si="5"/>
        <v/>
      </c>
    </row>
    <row r="177" spans="1:78" x14ac:dyDescent="0.25">
      <c r="A177" s="48" t="s">
        <v>121</v>
      </c>
      <c r="B177" s="48" t="s">
        <v>398</v>
      </c>
      <c r="C177" s="48" t="s">
        <v>735</v>
      </c>
      <c r="D177" s="48" t="s">
        <v>734</v>
      </c>
      <c r="E177" s="48">
        <v>132.65177098428109</v>
      </c>
      <c r="F177" s="48">
        <v>139.34032339536498</v>
      </c>
      <c r="G177" s="48">
        <v>148.18915991658773</v>
      </c>
      <c r="H177" s="48">
        <v>158.71606449228037</v>
      </c>
      <c r="I177" s="48">
        <v>153.25971700529109</v>
      </c>
      <c r="J177" s="48">
        <v>172.03967898739464</v>
      </c>
      <c r="K177" s="48">
        <v>174.35491295025952</v>
      </c>
      <c r="L177" s="48">
        <v>160.59183086191015</v>
      </c>
      <c r="M177" s="48">
        <v>150.38121230297637</v>
      </c>
      <c r="N177" s="48">
        <v>142.69918493305596</v>
      </c>
      <c r="O177" s="48">
        <v>144.08509387070328</v>
      </c>
      <c r="P177" s="48">
        <v>149.54204139578206</v>
      </c>
      <c r="Q177" s="48">
        <v>155.77699047203362</v>
      </c>
      <c r="R177" s="48">
        <v>193.05505542606053</v>
      </c>
      <c r="S177" s="48">
        <v>203.56649585538855</v>
      </c>
      <c r="T177" s="48">
        <v>202.25710099061382</v>
      </c>
      <c r="U177" s="48">
        <v>199.53158639901599</v>
      </c>
      <c r="V177" s="48">
        <v>235.18863837557956</v>
      </c>
      <c r="W177" s="48">
        <v>313.89944639859635</v>
      </c>
      <c r="X177" s="48">
        <v>362.4959638309212</v>
      </c>
      <c r="Y177" s="48">
        <v>418.85526572608484</v>
      </c>
      <c r="Z177" s="48">
        <v>352.20552016480531</v>
      </c>
      <c r="AA177" s="48">
        <v>318.05823057567392</v>
      </c>
      <c r="AB177" s="48">
        <v>276.1827998550645</v>
      </c>
      <c r="AC177" s="48">
        <v>217.46923604181711</v>
      </c>
      <c r="AD177" s="48">
        <v>208.29710577487441</v>
      </c>
      <c r="AE177" s="48">
        <v>267.47124307996688</v>
      </c>
      <c r="AF177" s="48">
        <v>304.68357643626422</v>
      </c>
      <c r="AG177" s="48">
        <v>302.09681222790442</v>
      </c>
      <c r="AH177" s="48">
        <v>280.14129991092716</v>
      </c>
      <c r="AI177" s="48">
        <v>437.5899949916224</v>
      </c>
      <c r="AJ177" s="48">
        <v>396.41699175198721</v>
      </c>
      <c r="AK177" s="48">
        <v>395.27516277346672</v>
      </c>
      <c r="AL177" s="48">
        <v>344.53400634971786</v>
      </c>
      <c r="AM177" s="48">
        <v>211.38649248685982</v>
      </c>
      <c r="AN177" s="48">
        <v>242.62039672135271</v>
      </c>
      <c r="AO177" s="48">
        <v>244.8137790413729</v>
      </c>
      <c r="AP177" s="48">
        <v>225.0220766366233</v>
      </c>
      <c r="AQ177" s="48">
        <v>250.65746169788667</v>
      </c>
      <c r="AR177" s="48">
        <v>232.18738639995314</v>
      </c>
      <c r="AS177" s="48">
        <v>197.83268344164324</v>
      </c>
      <c r="AT177" s="48">
        <v>208.37705993637962</v>
      </c>
      <c r="AU177" s="48">
        <v>228.23590859627777</v>
      </c>
      <c r="AV177" s="48">
        <v>268.34989299645474</v>
      </c>
      <c r="AW177" s="48">
        <v>286.49006581406519</v>
      </c>
      <c r="AX177" s="48">
        <v>321.72366118434775</v>
      </c>
      <c r="AY177" s="48">
        <v>336.28195027779896</v>
      </c>
      <c r="AZ177" s="48">
        <v>390.28448024548157</v>
      </c>
      <c r="BA177" s="48">
        <v>478.50255895243691</v>
      </c>
      <c r="BB177" s="48">
        <v>464.05799897091708</v>
      </c>
      <c r="BC177" s="48">
        <v>476.86953216730393</v>
      </c>
      <c r="BD177" s="48">
        <v>512.59533501286148</v>
      </c>
      <c r="BE177" s="48">
        <v>529.74445814169371</v>
      </c>
      <c r="BF177" s="48">
        <v>552.56913896341723</v>
      </c>
      <c r="BG177" s="48">
        <v>564.5967488020184</v>
      </c>
      <c r="BH177" s="48">
        <v>484.23863260929613</v>
      </c>
      <c r="BI177" s="48">
        <v>498.10533793485502</v>
      </c>
      <c r="BJ177" s="48">
        <v>517.97704417666557</v>
      </c>
      <c r="BK177" s="48">
        <v>572.43013846362783</v>
      </c>
      <c r="BL177" s="48">
        <v>553.89495533582613</v>
      </c>
      <c r="BM177" s="48">
        <v>565.06133311837993</v>
      </c>
      <c r="BT177">
        <v>567.66989226161104</v>
      </c>
      <c r="BY177" s="48">
        <f t="shared" si="4"/>
        <v>-553.89495533582613</v>
      </c>
      <c r="BZ177" s="48">
        <f t="shared" si="5"/>
        <v>-1.9757342478197932</v>
      </c>
    </row>
    <row r="178" spans="1:78" x14ac:dyDescent="0.25">
      <c r="A178" s="48" t="s">
        <v>122</v>
      </c>
      <c r="B178" s="48" t="s">
        <v>397</v>
      </c>
      <c r="C178" s="48" t="s">
        <v>735</v>
      </c>
      <c r="D178" s="48" t="s">
        <v>734</v>
      </c>
      <c r="E178" s="48">
        <v>92.960465601946467</v>
      </c>
      <c r="F178" s="48">
        <v>96.979029979510472</v>
      </c>
      <c r="G178" s="48">
        <v>104.38702854306008</v>
      </c>
      <c r="H178" s="48">
        <v>107.54057258507133</v>
      </c>
      <c r="I178" s="48">
        <v>113.16871660596492</v>
      </c>
      <c r="J178" s="48">
        <v>117.18863482765232</v>
      </c>
      <c r="K178" s="48">
        <v>124.30779252778878</v>
      </c>
      <c r="L178" s="48">
        <v>99.406078760403886</v>
      </c>
      <c r="M178" s="48">
        <v>97.201742692970456</v>
      </c>
      <c r="N178" s="48">
        <v>121.24537296755342</v>
      </c>
      <c r="O178" s="48">
        <v>224.10448465902465</v>
      </c>
      <c r="P178" s="48">
        <v>160.24873613783024</v>
      </c>
      <c r="Q178" s="48">
        <v>209.2260447800758</v>
      </c>
      <c r="R178" s="48">
        <v>252.23269394853003</v>
      </c>
      <c r="S178" s="48">
        <v>402.84991232045735</v>
      </c>
      <c r="T178" s="48">
        <v>438.33130222095804</v>
      </c>
      <c r="U178" s="48">
        <v>556.70217044523031</v>
      </c>
      <c r="V178" s="48">
        <v>536.21617892585016</v>
      </c>
      <c r="W178" s="48">
        <v>527.31128060648064</v>
      </c>
      <c r="X178" s="48">
        <v>662.26396091779316</v>
      </c>
      <c r="Y178" s="48">
        <v>874.40207099774591</v>
      </c>
      <c r="Z178" s="48">
        <v>2180.1976208296869</v>
      </c>
      <c r="AA178" s="48">
        <v>1843.9093526319555</v>
      </c>
      <c r="AB178" s="48">
        <v>1222.6293041459946</v>
      </c>
      <c r="AC178" s="48">
        <v>902.21584991284362</v>
      </c>
      <c r="AD178" s="48">
        <v>882.52000096669315</v>
      </c>
      <c r="AE178" s="48">
        <v>639.01312328842153</v>
      </c>
      <c r="AF178" s="48">
        <v>598.26486213086173</v>
      </c>
      <c r="AG178" s="48">
        <v>549.23743295303859</v>
      </c>
      <c r="AH178" s="48">
        <v>474.23204092432314</v>
      </c>
      <c r="AI178" s="48">
        <v>567.52864901572173</v>
      </c>
      <c r="AJ178" s="48">
        <v>502.91413891893927</v>
      </c>
      <c r="AK178" s="48">
        <v>477.17762375573511</v>
      </c>
      <c r="AL178" s="48">
        <v>270.22396671751994</v>
      </c>
      <c r="AM178" s="48">
        <v>321.32067413755573</v>
      </c>
      <c r="AN178" s="48">
        <v>408.18104482525251</v>
      </c>
      <c r="AO178" s="48">
        <v>461.51961959300104</v>
      </c>
      <c r="AP178" s="48">
        <v>479.98376410644255</v>
      </c>
      <c r="AQ178" s="48">
        <v>469.43054868657026</v>
      </c>
      <c r="AR178" s="48">
        <v>497.84157390886327</v>
      </c>
      <c r="AS178" s="48">
        <v>567.93072207647288</v>
      </c>
      <c r="AT178" s="48">
        <v>590.38181503490671</v>
      </c>
      <c r="AU178" s="48">
        <v>741.74749387633892</v>
      </c>
      <c r="AV178" s="48">
        <v>795.38622865240848</v>
      </c>
      <c r="AW178" s="48">
        <v>1007.8743424121573</v>
      </c>
      <c r="AX178" s="48">
        <v>1268.3834615847943</v>
      </c>
      <c r="AY178" s="48">
        <v>1656.4247935432877</v>
      </c>
      <c r="AZ178" s="48">
        <v>1883.4613884720181</v>
      </c>
      <c r="BA178" s="48">
        <v>2242.8719004625937</v>
      </c>
      <c r="BB178" s="48">
        <v>1891.3352969309692</v>
      </c>
      <c r="BC178" s="48">
        <v>2280.4373373812596</v>
      </c>
      <c r="BD178" s="48">
        <v>2487.5980168037877</v>
      </c>
      <c r="BE178" s="48">
        <v>2723.8221909385916</v>
      </c>
      <c r="BF178" s="48">
        <v>2961.5494217594737</v>
      </c>
      <c r="BG178" s="48">
        <v>3098.9857906393822</v>
      </c>
      <c r="BH178" s="48">
        <v>2687.4800564321158</v>
      </c>
      <c r="BI178" s="48">
        <v>2176.0027720151456</v>
      </c>
      <c r="BJ178" s="48">
        <v>1968.565398474444</v>
      </c>
      <c r="BK178" s="48">
        <v>2027.7785486384198</v>
      </c>
      <c r="BL178" s="48">
        <v>2229.8586518612988</v>
      </c>
      <c r="BM178" s="48">
        <v>2097.0924728902164</v>
      </c>
      <c r="BT178">
        <v>2097.0924728902164</v>
      </c>
      <c r="BY178" s="48">
        <f t="shared" si="4"/>
        <v>-2229.8586518612988</v>
      </c>
      <c r="BZ178" s="48">
        <f t="shared" si="5"/>
        <v>-2.0633096445137222</v>
      </c>
    </row>
    <row r="179" spans="1:78" x14ac:dyDescent="0.25">
      <c r="A179" s="48" t="s">
        <v>215</v>
      </c>
      <c r="B179" s="48" t="s">
        <v>396</v>
      </c>
      <c r="C179" s="48" t="s">
        <v>735</v>
      </c>
      <c r="D179" s="48" t="s">
        <v>734</v>
      </c>
      <c r="E179" s="48">
        <v>126.24816802509154</v>
      </c>
      <c r="F179" s="48">
        <v>131.45065255593124</v>
      </c>
      <c r="G179" s="48">
        <v>140.5573456478117</v>
      </c>
      <c r="H179" s="48">
        <v>150.50365892328651</v>
      </c>
      <c r="I179" s="48">
        <v>170.43484097864157</v>
      </c>
      <c r="J179" s="48">
        <v>273.90670295779586</v>
      </c>
      <c r="K179" s="48">
        <v>284.55869000217172</v>
      </c>
      <c r="L179" s="48">
        <v>299.08093545327421</v>
      </c>
      <c r="M179" s="48">
        <v>307.2917569187328</v>
      </c>
      <c r="N179" s="48">
        <v>320.4285036194932</v>
      </c>
      <c r="O179" s="48">
        <v>322.70029460405266</v>
      </c>
      <c r="P179" s="48">
        <v>333.11426400946721</v>
      </c>
      <c r="Q179" s="48">
        <v>344.25339774277563</v>
      </c>
      <c r="R179" s="48">
        <v>414.43584186752645</v>
      </c>
      <c r="S179" s="48">
        <v>558.86328524546479</v>
      </c>
      <c r="T179" s="48">
        <v>566.62216471965894</v>
      </c>
      <c r="U179" s="48">
        <v>638.30481373856276</v>
      </c>
      <c r="V179" s="48">
        <v>750.25023131001672</v>
      </c>
      <c r="W179" s="48">
        <v>695.97964423530323</v>
      </c>
      <c r="X179" s="48">
        <v>481.75906810724177</v>
      </c>
      <c r="Y179" s="48">
        <v>670.44371724145492</v>
      </c>
      <c r="Z179" s="48">
        <v>728.62697756523369</v>
      </c>
      <c r="AA179" s="48">
        <v>713.47992497404653</v>
      </c>
      <c r="AB179" s="48">
        <v>772.83523196207602</v>
      </c>
      <c r="AC179" s="48">
        <v>852.46660600579889</v>
      </c>
      <c r="AD179" s="48">
        <v>718.68499727815515</v>
      </c>
      <c r="AE179" s="48">
        <v>754.80256869975346</v>
      </c>
      <c r="AF179" s="48">
        <v>985.04778090810976</v>
      </c>
      <c r="AG179" s="48">
        <v>658.46206142727726</v>
      </c>
      <c r="AH179" s="48">
        <v>248.14968601370663</v>
      </c>
      <c r="AI179" s="48">
        <v>241.87641208524099</v>
      </c>
      <c r="AJ179" s="48">
        <v>348.86460531668854</v>
      </c>
      <c r="AK179" s="48">
        <v>410.76738440981057</v>
      </c>
      <c r="AL179" s="48">
        <v>393.60354572105228</v>
      </c>
      <c r="AM179" s="48">
        <v>847.37368837699842</v>
      </c>
      <c r="AN179" s="48">
        <v>890.00544905243453</v>
      </c>
      <c r="AO179" s="48">
        <v>908.63384789260999</v>
      </c>
      <c r="AP179" s="48">
        <v>909.33649213870967</v>
      </c>
      <c r="AQ179" s="48">
        <v>943.92285669408386</v>
      </c>
      <c r="AR179" s="48">
        <v>972.88679349307529</v>
      </c>
      <c r="AS179" s="48">
        <v>1007.4998386550041</v>
      </c>
      <c r="AT179" s="48">
        <v>1034.5513868501798</v>
      </c>
      <c r="AU179" s="48">
        <v>1000.9367147055557</v>
      </c>
      <c r="AV179" s="48">
        <v>1005.7330435652774</v>
      </c>
      <c r="AW179" s="48">
        <v>1080.2691190090688</v>
      </c>
      <c r="AX179" s="48">
        <v>1162.2896851342814</v>
      </c>
      <c r="AY179" s="48">
        <v>1226.6339871134801</v>
      </c>
      <c r="AZ179" s="48">
        <v>1327.9570855649813</v>
      </c>
      <c r="BA179" s="48">
        <v>1499.2667282690306</v>
      </c>
      <c r="BB179" s="48">
        <v>1444.3695104883693</v>
      </c>
      <c r="BC179" s="48">
        <v>1503.8722307499229</v>
      </c>
      <c r="BD179" s="48">
        <v>1655.8180547325258</v>
      </c>
      <c r="BE179" s="48">
        <v>1760.4674070904312</v>
      </c>
      <c r="BF179" s="48">
        <v>1811.6368027036283</v>
      </c>
      <c r="BG179" s="48">
        <v>1934.0629222722521</v>
      </c>
      <c r="BH179" s="48">
        <v>2049.8516660809028</v>
      </c>
      <c r="BI179" s="48">
        <v>2107.5740596602045</v>
      </c>
      <c r="BJ179" s="48">
        <v>2159.161925546563</v>
      </c>
      <c r="BK179" s="48">
        <v>2014.5702870045541</v>
      </c>
      <c r="BL179" s="48">
        <v>1926.6996939827582</v>
      </c>
      <c r="BM179" s="48">
        <v>1905.2567559759916</v>
      </c>
      <c r="BT179">
        <v>1905.2611515592125</v>
      </c>
      <c r="BY179" s="48">
        <f t="shared" si="4"/>
        <v>-1926.6996939827582</v>
      </c>
      <c r="BZ179" s="48">
        <f t="shared" si="5"/>
        <v>-2.0112522854969255</v>
      </c>
    </row>
    <row r="180" spans="1:78" x14ac:dyDescent="0.25">
      <c r="A180" s="48" t="s">
        <v>290</v>
      </c>
      <c r="B180" s="48" t="s">
        <v>395</v>
      </c>
      <c r="C180" s="48" t="s">
        <v>735</v>
      </c>
      <c r="D180" s="48" t="s">
        <v>734</v>
      </c>
      <c r="E180" s="48">
        <v>1068.7845872373507</v>
      </c>
      <c r="F180" s="48">
        <v>1159.3923571607356</v>
      </c>
      <c r="G180" s="48">
        <v>1240.6778943729407</v>
      </c>
      <c r="H180" s="48">
        <v>1328.0366487996835</v>
      </c>
      <c r="I180" s="48">
        <v>1541.9473651902895</v>
      </c>
      <c r="J180" s="48">
        <v>1708.096356488621</v>
      </c>
      <c r="K180" s="48">
        <v>1835.8014235103449</v>
      </c>
      <c r="L180" s="48">
        <v>1991.3606856504159</v>
      </c>
      <c r="M180" s="48">
        <v>2185.248658886575</v>
      </c>
      <c r="N180" s="48">
        <v>2642.9561183009346</v>
      </c>
      <c r="O180" s="48">
        <v>2927.072939461752</v>
      </c>
      <c r="P180" s="48">
        <v>3378.6147972914418</v>
      </c>
      <c r="Q180" s="48">
        <v>4104.4510297889492</v>
      </c>
      <c r="R180" s="48">
        <v>5345.575443775866</v>
      </c>
      <c r="S180" s="48">
        <v>6440.9784200626809</v>
      </c>
      <c r="T180" s="48">
        <v>7335.5089973343038</v>
      </c>
      <c r="U180" s="48">
        <v>7925.6880622655035</v>
      </c>
      <c r="V180" s="48">
        <v>9166.8081952430748</v>
      </c>
      <c r="W180" s="48">
        <v>11179.389562056513</v>
      </c>
      <c r="X180" s="48">
        <v>12798.543245744078</v>
      </c>
      <c r="Y180" s="48">
        <v>13791.862263945841</v>
      </c>
      <c r="Z180" s="48">
        <v>11520.447871630642</v>
      </c>
      <c r="AA180" s="48">
        <v>11072.658454557301</v>
      </c>
      <c r="AB180" s="48">
        <v>10680.359042392252</v>
      </c>
      <c r="AC180" s="48">
        <v>9977.1602168293048</v>
      </c>
      <c r="AD180" s="48">
        <v>9926.1299705666042</v>
      </c>
      <c r="AE180" s="48">
        <v>13783.850109136376</v>
      </c>
      <c r="AF180" s="48">
        <v>16709.55967738379</v>
      </c>
      <c r="AG180" s="48">
        <v>17744.501384468407</v>
      </c>
      <c r="AH180" s="48">
        <v>17397.691682559482</v>
      </c>
      <c r="AI180" s="48">
        <v>21290.860382704483</v>
      </c>
      <c r="AJ180" s="48">
        <v>21732.230762192346</v>
      </c>
      <c r="AK180" s="48">
        <v>23904.03741505797</v>
      </c>
      <c r="AL180" s="48">
        <v>23122.410766864487</v>
      </c>
      <c r="AM180" s="48">
        <v>24646.314309626927</v>
      </c>
      <c r="AN180" s="48">
        <v>29258.134348621083</v>
      </c>
      <c r="AO180" s="48">
        <v>29006.809445417097</v>
      </c>
      <c r="AP180" s="48">
        <v>26700.537133592628</v>
      </c>
      <c r="AQ180" s="48">
        <v>27885.808382346455</v>
      </c>
      <c r="AR180" s="48">
        <v>28263.096710680187</v>
      </c>
      <c r="AS180" s="48">
        <v>26149.411078290024</v>
      </c>
      <c r="AT180" s="48">
        <v>26873.275933511402</v>
      </c>
      <c r="AU180" s="48">
        <v>29204.039831025359</v>
      </c>
      <c r="AV180" s="48">
        <v>35672.206597845347</v>
      </c>
      <c r="AW180" s="48">
        <v>40362.394782268537</v>
      </c>
      <c r="AX180" s="48">
        <v>41979.055845788062</v>
      </c>
      <c r="AY180" s="48">
        <v>44863.350631428657</v>
      </c>
      <c r="AZ180" s="48">
        <v>51733.442131796495</v>
      </c>
      <c r="BA180" s="48">
        <v>57644.479974935253</v>
      </c>
      <c r="BB180" s="48">
        <v>52514.02711653227</v>
      </c>
      <c r="BC180" s="48">
        <v>50950.034343518055</v>
      </c>
      <c r="BD180" s="48">
        <v>54159.346612614172</v>
      </c>
      <c r="BE180" s="48">
        <v>50073.005655930843</v>
      </c>
      <c r="BF180" s="48">
        <v>52184.061850493061</v>
      </c>
      <c r="BG180" s="48">
        <v>52830.174232805475</v>
      </c>
      <c r="BH180" s="48">
        <v>45175.231893379838</v>
      </c>
      <c r="BI180" s="48">
        <v>46007.852920654703</v>
      </c>
      <c r="BJ180" s="48">
        <v>48554.992276175639</v>
      </c>
      <c r="BK180" s="48">
        <v>53018.629356269579</v>
      </c>
      <c r="BL180" s="48">
        <v>52295.039049871251</v>
      </c>
      <c r="BM180" s="48">
        <v>52304.057385189612</v>
      </c>
      <c r="BT180">
        <v>52396.032209952456</v>
      </c>
      <c r="BY180" s="48">
        <f t="shared" si="4"/>
        <v>-52295.039049871251</v>
      </c>
      <c r="BZ180" s="48">
        <f t="shared" si="5"/>
        <v>-1.998072503664466</v>
      </c>
    </row>
    <row r="181" spans="1:78" x14ac:dyDescent="0.25">
      <c r="A181" s="48" t="s">
        <v>268</v>
      </c>
      <c r="B181" s="48" t="s">
        <v>394</v>
      </c>
      <c r="C181" s="48" t="s">
        <v>735</v>
      </c>
      <c r="D181" s="48" t="s">
        <v>734</v>
      </c>
      <c r="E181" s="48">
        <v>1441.755660026327</v>
      </c>
      <c r="F181" s="48">
        <v>1560.3249311722964</v>
      </c>
      <c r="G181" s="48">
        <v>1667.2474297782023</v>
      </c>
      <c r="H181" s="48">
        <v>1775.5826554497855</v>
      </c>
      <c r="I181" s="48">
        <v>1937.8846138592774</v>
      </c>
      <c r="J181" s="48">
        <v>2164.4688233673587</v>
      </c>
      <c r="K181" s="48">
        <v>2317.1948838265644</v>
      </c>
      <c r="L181" s="48">
        <v>2514.0437721470475</v>
      </c>
      <c r="M181" s="48">
        <v>2662.1174915311713</v>
      </c>
      <c r="N181" s="48">
        <v>2875.2358439685754</v>
      </c>
      <c r="O181" s="48">
        <v>3306.2194760776933</v>
      </c>
      <c r="P181" s="48">
        <v>3736.3487374999136</v>
      </c>
      <c r="Q181" s="48">
        <v>4413.5756916852824</v>
      </c>
      <c r="R181" s="48">
        <v>5689.5888066967027</v>
      </c>
      <c r="S181" s="48">
        <v>6811.527336532321</v>
      </c>
      <c r="T181" s="48">
        <v>8204.4515115297854</v>
      </c>
      <c r="U181" s="48">
        <v>8927.201627344768</v>
      </c>
      <c r="V181" s="48">
        <v>10266.120671869805</v>
      </c>
      <c r="W181" s="48">
        <v>11462.64159121824</v>
      </c>
      <c r="X181" s="48">
        <v>13046.537221065335</v>
      </c>
      <c r="Y181" s="48">
        <v>15772.240907381391</v>
      </c>
      <c r="Z181" s="48">
        <v>15512.506704357456</v>
      </c>
      <c r="AA181" s="48">
        <v>15224.893910098159</v>
      </c>
      <c r="AB181" s="48">
        <v>14927.517476633935</v>
      </c>
      <c r="AC181" s="48">
        <v>14989.485766590566</v>
      </c>
      <c r="AD181" s="48">
        <v>15753.552765212879</v>
      </c>
      <c r="AE181" s="48">
        <v>18883.265802711976</v>
      </c>
      <c r="AF181" s="48">
        <v>22505.897711705205</v>
      </c>
      <c r="AG181" s="48">
        <v>24207.281468963014</v>
      </c>
      <c r="AH181" s="48">
        <v>24281.096140537698</v>
      </c>
      <c r="AI181" s="48">
        <v>28242.943738532995</v>
      </c>
      <c r="AJ181" s="48">
        <v>28596.933003644372</v>
      </c>
      <c r="AK181" s="48">
        <v>30523.985055897447</v>
      </c>
      <c r="AL181" s="48">
        <v>27963.665218827118</v>
      </c>
      <c r="AM181" s="48">
        <v>29315.841907019938</v>
      </c>
      <c r="AN181" s="48">
        <v>34875.704334753587</v>
      </c>
      <c r="AO181" s="48">
        <v>37321.974199347263</v>
      </c>
      <c r="AP181" s="48">
        <v>36629.03090366214</v>
      </c>
      <c r="AQ181" s="48">
        <v>34788.359851881905</v>
      </c>
      <c r="AR181" s="48">
        <v>36371.050953557555</v>
      </c>
      <c r="AS181" s="48">
        <v>38131.460611624214</v>
      </c>
      <c r="AT181" s="48">
        <v>38542.715099708999</v>
      </c>
      <c r="AU181" s="48">
        <v>43084.472465071667</v>
      </c>
      <c r="AV181" s="48">
        <v>50134.890773494713</v>
      </c>
      <c r="AW181" s="48">
        <v>57603.836021826028</v>
      </c>
      <c r="AX181" s="48">
        <v>66810.478520867997</v>
      </c>
      <c r="AY181" s="48">
        <v>74148.320075718701</v>
      </c>
      <c r="AZ181" s="48">
        <v>85139.960446954487</v>
      </c>
      <c r="BA181" s="48">
        <v>96944.095606487303</v>
      </c>
      <c r="BB181" s="48">
        <v>79977.697081749226</v>
      </c>
      <c r="BC181" s="48">
        <v>87693.790065809881</v>
      </c>
      <c r="BD181" s="48">
        <v>100600.5624075892</v>
      </c>
      <c r="BE181" s="48">
        <v>101524.14185198475</v>
      </c>
      <c r="BF181" s="48">
        <v>102913.45084367356</v>
      </c>
      <c r="BG181" s="48">
        <v>97019.182752746216</v>
      </c>
      <c r="BH181" s="48">
        <v>74355.515857564344</v>
      </c>
      <c r="BI181" s="48">
        <v>70460.560532332165</v>
      </c>
      <c r="BJ181" s="48">
        <v>75496.754058199775</v>
      </c>
      <c r="BK181" s="48">
        <v>82267.809316158993</v>
      </c>
      <c r="BL181" s="48">
        <v>75826.081883417311</v>
      </c>
      <c r="BM181" s="48">
        <v>67294.476978669307</v>
      </c>
      <c r="BT181">
        <v>67329.677791096692</v>
      </c>
      <c r="BY181" s="48">
        <f t="shared" si="4"/>
        <v>-75826.081883417311</v>
      </c>
      <c r="BZ181" s="48">
        <f t="shared" si="5"/>
        <v>-2.126191070135258</v>
      </c>
    </row>
    <row r="182" spans="1:78" x14ac:dyDescent="0.25">
      <c r="A182" s="48" t="s">
        <v>166</v>
      </c>
      <c r="B182" s="48" t="s">
        <v>393</v>
      </c>
      <c r="C182" s="48" t="s">
        <v>735</v>
      </c>
      <c r="D182" s="48" t="s">
        <v>734</v>
      </c>
      <c r="E182" s="48">
        <v>50.304937720813861</v>
      </c>
      <c r="F182" s="48">
        <v>51.811248728702708</v>
      </c>
      <c r="G182" s="48">
        <v>55.025688911924888</v>
      </c>
      <c r="H182" s="48">
        <v>46.861453257451274</v>
      </c>
      <c r="I182" s="48">
        <v>46.003403880898084</v>
      </c>
      <c r="J182" s="48">
        <v>67.007470969808594</v>
      </c>
      <c r="K182" s="48">
        <v>81.164422366701984</v>
      </c>
      <c r="L182" s="48">
        <v>73.967900758955082</v>
      </c>
      <c r="M182" s="48">
        <v>66.548940087185017</v>
      </c>
      <c r="N182" s="48">
        <v>66.638345786624726</v>
      </c>
      <c r="O182" s="48">
        <v>71.718591135227953</v>
      </c>
      <c r="P182" s="48">
        <v>71.629878098262566</v>
      </c>
      <c r="Q182" s="48">
        <v>81.386572998879899</v>
      </c>
      <c r="R182" s="48">
        <v>75.636960739061365</v>
      </c>
      <c r="S182" s="48">
        <v>92.752222328705443</v>
      </c>
      <c r="T182" s="48">
        <v>117.41774680747406</v>
      </c>
      <c r="U182" s="48">
        <v>105.89282331459886</v>
      </c>
      <c r="V182" s="48">
        <v>98.542007415599699</v>
      </c>
      <c r="W182" s="48">
        <v>111.80661376877828</v>
      </c>
      <c r="X182" s="48">
        <v>126.1333096271982</v>
      </c>
      <c r="Y182" s="48">
        <v>129.58602239186183</v>
      </c>
      <c r="Z182" s="48">
        <v>148.08026331010402</v>
      </c>
      <c r="AA182" s="48">
        <v>152.28966975542579</v>
      </c>
      <c r="AB182" s="48">
        <v>151.9925535414321</v>
      </c>
      <c r="AC182" s="48">
        <v>156.65053968160041</v>
      </c>
      <c r="AD182" s="48">
        <v>155.40781836829862</v>
      </c>
      <c r="AE182" s="48">
        <v>165.36182919071558</v>
      </c>
      <c r="AF182" s="48">
        <v>167.7999445600517</v>
      </c>
      <c r="AG182" s="48">
        <v>193.49964795350593</v>
      </c>
      <c r="AH182" s="48">
        <v>191.12085332803957</v>
      </c>
      <c r="AI182" s="48">
        <v>191.87888393525412</v>
      </c>
      <c r="AJ182" s="48">
        <v>202.08058913231733</v>
      </c>
      <c r="AK182" s="48">
        <v>170.58665123834189</v>
      </c>
      <c r="AL182" s="48">
        <v>178.62598777785928</v>
      </c>
      <c r="AM182" s="48">
        <v>193.27955094523676</v>
      </c>
      <c r="AN182" s="48">
        <v>203.98078064019816</v>
      </c>
      <c r="AO182" s="48">
        <v>204.68575518721431</v>
      </c>
      <c r="AP182" s="48">
        <v>217.78798194354837</v>
      </c>
      <c r="AQ182" s="48">
        <v>210.61156088280632</v>
      </c>
      <c r="AR182" s="48">
        <v>214.10670324118902</v>
      </c>
      <c r="AS182" s="48">
        <v>229.49039256322462</v>
      </c>
      <c r="AT182" s="48">
        <v>246.72555806418899</v>
      </c>
      <c r="AU182" s="48">
        <v>244.72084352423983</v>
      </c>
      <c r="AV182" s="48">
        <v>252.40235177317177</v>
      </c>
      <c r="AW182" s="48">
        <v>286.15767259074761</v>
      </c>
      <c r="AX182" s="48">
        <v>315.80562999736094</v>
      </c>
      <c r="AY182" s="48">
        <v>346.94533125318526</v>
      </c>
      <c r="AZ182" s="48">
        <v>391.38005718540893</v>
      </c>
      <c r="BA182" s="48">
        <v>470.45545904050761</v>
      </c>
      <c r="BB182" s="48">
        <v>478.17325276491511</v>
      </c>
      <c r="BC182" s="48">
        <v>592.40120710120107</v>
      </c>
      <c r="BD182" s="48">
        <v>799.58337687837854</v>
      </c>
      <c r="BE182" s="48">
        <v>804.1416073154038</v>
      </c>
      <c r="BF182" s="48">
        <v>823.35987460948866</v>
      </c>
      <c r="BG182" s="48">
        <v>844.8531248436168</v>
      </c>
      <c r="BH182" s="48">
        <v>901.74960771507062</v>
      </c>
      <c r="BI182" s="48">
        <v>899.52358101763423</v>
      </c>
      <c r="BJ182" s="48">
        <v>1048.453755344271</v>
      </c>
      <c r="BK182" s="48">
        <v>1178.5259324523706</v>
      </c>
      <c r="BL182" s="48">
        <v>1194.9568757257528</v>
      </c>
      <c r="BM182" s="48">
        <v>1155.1428544035789</v>
      </c>
      <c r="BT182">
        <v>1155.1428544035789</v>
      </c>
      <c r="BY182" s="48">
        <f t="shared" si="4"/>
        <v>-1194.9568757257528</v>
      </c>
      <c r="BZ182" s="48">
        <f t="shared" si="5"/>
        <v>-2.034466751164496</v>
      </c>
    </row>
    <row r="183" spans="1:78" x14ac:dyDescent="0.25">
      <c r="A183" s="48" t="s">
        <v>567</v>
      </c>
      <c r="B183" s="48" t="s">
        <v>568</v>
      </c>
      <c r="C183" s="48" t="s">
        <v>735</v>
      </c>
      <c r="D183" s="48" t="s">
        <v>734</v>
      </c>
      <c r="BC183" s="48">
        <v>4752.1750815352243</v>
      </c>
      <c r="BD183" s="48">
        <v>6560.2748704255146</v>
      </c>
      <c r="BE183" s="48">
        <v>9562.6678655132437</v>
      </c>
      <c r="BF183" s="48">
        <v>9648.4956547999809</v>
      </c>
      <c r="BG183" s="48">
        <v>10171.480725887188</v>
      </c>
      <c r="BH183" s="48">
        <v>8365.0728901012444</v>
      </c>
      <c r="BI183" s="48">
        <v>9555.790429548555</v>
      </c>
      <c r="BJ183" s="48">
        <v>10360.777311577658</v>
      </c>
      <c r="BK183" s="48">
        <v>11614.665076831954</v>
      </c>
      <c r="BL183" s="48">
        <v>10983.224649242447</v>
      </c>
      <c r="BT183">
        <v>10580.268188390548</v>
      </c>
      <c r="BY183" s="48">
        <f t="shared" si="4"/>
        <v>-10983.224649242447</v>
      </c>
      <c r="BZ183" s="48">
        <f t="shared" si="5"/>
        <v>-2.0380856565898826</v>
      </c>
    </row>
    <row r="184" spans="1:78" x14ac:dyDescent="0.25">
      <c r="A184" s="48" t="s">
        <v>232</v>
      </c>
      <c r="B184" s="48" t="s">
        <v>392</v>
      </c>
      <c r="C184" s="48" t="s">
        <v>735</v>
      </c>
      <c r="D184" s="48" t="s">
        <v>734</v>
      </c>
      <c r="E184" s="48">
        <v>2312.9499923985854</v>
      </c>
      <c r="F184" s="48">
        <v>2343.2922131742489</v>
      </c>
      <c r="G184" s="48">
        <v>2448.6286332646832</v>
      </c>
      <c r="H184" s="48">
        <v>2622.2202714035971</v>
      </c>
      <c r="I184" s="48">
        <v>2813.5469756393927</v>
      </c>
      <c r="J184" s="48">
        <v>2151.2949269531509</v>
      </c>
      <c r="K184" s="48">
        <v>2191.3125419395928</v>
      </c>
      <c r="L184" s="48">
        <v>2188.3991386256102</v>
      </c>
      <c r="M184" s="48">
        <v>1885.1561517562504</v>
      </c>
      <c r="N184" s="48">
        <v>2077.8955430230139</v>
      </c>
      <c r="P184" s="48">
        <v>2772.9185969395958</v>
      </c>
      <c r="Q184" s="48">
        <v>3294.6489426830362</v>
      </c>
      <c r="R184" s="48">
        <v>4323.1965345865519</v>
      </c>
      <c r="S184" s="48">
        <v>4610.5704263401321</v>
      </c>
      <c r="T184" s="48">
        <v>4171.7697396747544</v>
      </c>
      <c r="U184" s="48">
        <v>4373.840997912308</v>
      </c>
      <c r="V184" s="48">
        <v>4950.5882053892747</v>
      </c>
      <c r="W184" s="48">
        <v>5936.9852603642285</v>
      </c>
      <c r="X184" s="48">
        <v>6668.1386662247023</v>
      </c>
      <c r="Y184" s="48">
        <v>7467.1680377380499</v>
      </c>
      <c r="Z184" s="48">
        <v>7813.8875433606745</v>
      </c>
      <c r="AA184" s="48">
        <v>7656.4757323896274</v>
      </c>
      <c r="AB184" s="48">
        <v>7598.3120387500639</v>
      </c>
      <c r="AC184" s="48">
        <v>6713.760131041543</v>
      </c>
      <c r="AD184" s="48">
        <v>7600.5652417293704</v>
      </c>
      <c r="AE184" s="48">
        <v>9427.5539403534785</v>
      </c>
      <c r="AF184" s="48">
        <v>12330.916830548311</v>
      </c>
      <c r="AG184" s="48">
        <v>13759.15562959216</v>
      </c>
      <c r="AH184" s="48">
        <v>13312.385585811266</v>
      </c>
      <c r="AI184" s="48">
        <v>13663.021618429788</v>
      </c>
      <c r="AJ184" s="48">
        <v>12230.073454883395</v>
      </c>
      <c r="AK184" s="48">
        <v>11793.139241621373</v>
      </c>
      <c r="AL184" s="48">
        <v>13094.345450263889</v>
      </c>
      <c r="AM184" s="48">
        <v>15280.312784292244</v>
      </c>
      <c r="AN184" s="48">
        <v>17400.420184817209</v>
      </c>
      <c r="AO184" s="48">
        <v>18794.436039393047</v>
      </c>
      <c r="AP184" s="48">
        <v>17474.187029723951</v>
      </c>
      <c r="AQ184" s="48">
        <v>14738.445570391819</v>
      </c>
      <c r="AR184" s="48">
        <v>15322.223834026689</v>
      </c>
      <c r="AS184" s="48">
        <v>13641.102718382228</v>
      </c>
      <c r="AT184" s="48">
        <v>13882.856826858602</v>
      </c>
      <c r="AU184" s="48">
        <v>16874.187491819564</v>
      </c>
      <c r="AV184" s="48">
        <v>21913.708171996081</v>
      </c>
      <c r="AW184" s="48">
        <v>25420.234882944005</v>
      </c>
      <c r="AX184" s="48">
        <v>27751.06547088586</v>
      </c>
      <c r="AY184" s="48">
        <v>26654.593201898522</v>
      </c>
      <c r="AZ184" s="48">
        <v>32479.981738146667</v>
      </c>
      <c r="BA184" s="48">
        <v>31252.962564067326</v>
      </c>
      <c r="BB184" s="48">
        <v>28209.362327122872</v>
      </c>
      <c r="BC184" s="48">
        <v>33676.774123992458</v>
      </c>
      <c r="BD184" s="48">
        <v>38387.627078407648</v>
      </c>
      <c r="BE184" s="48">
        <v>39973.380758722349</v>
      </c>
      <c r="BF184" s="48">
        <v>42976.649588258413</v>
      </c>
      <c r="BG184" s="48">
        <v>44572.898753662565</v>
      </c>
      <c r="BH184" s="48">
        <v>38630.726588692844</v>
      </c>
      <c r="BI184" s="48">
        <v>40080.494113717155</v>
      </c>
      <c r="BJ184" s="48">
        <v>42992.89527388956</v>
      </c>
      <c r="BK184" s="48">
        <v>43306.070003237248</v>
      </c>
      <c r="BL184" s="48">
        <v>41999.368289297934</v>
      </c>
      <c r="BM184" s="48">
        <v>41791.793089520041</v>
      </c>
      <c r="BT184">
        <v>41441.466666701133</v>
      </c>
      <c r="BY184" s="48">
        <f t="shared" si="4"/>
        <v>-41999.368289297934</v>
      </c>
      <c r="BZ184" s="48">
        <f t="shared" si="5"/>
        <v>-2.0134624005246677</v>
      </c>
    </row>
    <row r="185" spans="1:78" x14ac:dyDescent="0.25">
      <c r="A185" s="48" t="s">
        <v>663</v>
      </c>
      <c r="B185" s="48" t="s">
        <v>662</v>
      </c>
      <c r="C185" s="48" t="s">
        <v>735</v>
      </c>
      <c r="D185" s="48" t="s">
        <v>734</v>
      </c>
      <c r="E185" s="48">
        <v>1335.4357661118502</v>
      </c>
      <c r="F185" s="48">
        <v>1384.9770698846896</v>
      </c>
      <c r="G185" s="48">
        <v>1474.2823948668024</v>
      </c>
      <c r="H185" s="48">
        <v>1567.4346078946962</v>
      </c>
      <c r="I185" s="48">
        <v>1690.1114507779967</v>
      </c>
      <c r="J185" s="48">
        <v>1810.7207558577143</v>
      </c>
      <c r="K185" s="48">
        <v>1963.1599472361709</v>
      </c>
      <c r="L185" s="48">
        <v>2082.7430293256839</v>
      </c>
      <c r="M185" s="48">
        <v>2233.6168695493639</v>
      </c>
      <c r="N185" s="48">
        <v>2429.3354296700991</v>
      </c>
      <c r="O185" s="48">
        <v>2618.5737425405373</v>
      </c>
      <c r="P185" s="48">
        <v>2862.5924775196791</v>
      </c>
      <c r="Q185" s="48">
        <v>3282.4805162024468</v>
      </c>
      <c r="R185" s="48">
        <v>3922.0466797918807</v>
      </c>
      <c r="S185" s="48">
        <v>4347.3616171232479</v>
      </c>
      <c r="T185" s="48">
        <v>4822.115258271142</v>
      </c>
      <c r="U185" s="48">
        <v>5179.1664395831167</v>
      </c>
      <c r="V185" s="48">
        <v>5787.8071628998059</v>
      </c>
      <c r="W185" s="48">
        <v>6888.0354817303869</v>
      </c>
      <c r="X185" s="48">
        <v>7881.0732936379909</v>
      </c>
      <c r="Y185" s="48">
        <v>8677.4863028446598</v>
      </c>
      <c r="Z185" s="48">
        <v>8753.0990446484211</v>
      </c>
      <c r="AA185" s="48">
        <v>8547.3409288859129</v>
      </c>
      <c r="AB185" s="48">
        <v>8754.0004098511017</v>
      </c>
      <c r="AC185" s="48">
        <v>9083.0104740699808</v>
      </c>
      <c r="AD185" s="48">
        <v>9491.1360099754675</v>
      </c>
      <c r="AE185" s="48">
        <v>11404.199483317885</v>
      </c>
      <c r="AF185" s="48">
        <v>13102.551011821166</v>
      </c>
      <c r="AG185" s="48">
        <v>14650.946890972053</v>
      </c>
      <c r="AH185" s="48">
        <v>15204.258390326497</v>
      </c>
      <c r="AI185" s="48">
        <v>16978.400019697332</v>
      </c>
      <c r="AJ185" s="48">
        <v>17799.255473163419</v>
      </c>
      <c r="AK185" s="48">
        <v>18965.040065671685</v>
      </c>
      <c r="AL185" s="48">
        <v>19054.781055165149</v>
      </c>
      <c r="AM185" s="48">
        <v>20198.416127063381</v>
      </c>
      <c r="AN185" s="48">
        <v>22090.727987296719</v>
      </c>
      <c r="AO185" s="48">
        <v>22110.147940147846</v>
      </c>
      <c r="AP185" s="48">
        <v>21618.583719106544</v>
      </c>
      <c r="AQ185" s="48">
        <v>21690.151923635774</v>
      </c>
      <c r="AR185" s="48">
        <v>22606.7674545952</v>
      </c>
      <c r="AS185" s="48">
        <v>22924.328810233495</v>
      </c>
      <c r="AT185" s="48">
        <v>22551.62631966867</v>
      </c>
      <c r="AU185" s="48">
        <v>23348.514016040506</v>
      </c>
      <c r="AV185" s="48">
        <v>25938.332605624546</v>
      </c>
      <c r="AW185" s="48">
        <v>28666.053809595884</v>
      </c>
      <c r="AX185" s="48">
        <v>30108.361052364959</v>
      </c>
      <c r="AY185" s="48">
        <v>31537.282991832781</v>
      </c>
      <c r="AZ185" s="48">
        <v>34262.155870792289</v>
      </c>
      <c r="BA185" s="48">
        <v>36030.19299235713</v>
      </c>
      <c r="BB185" s="48">
        <v>33496.13154946165</v>
      </c>
      <c r="BC185" s="48">
        <v>34916.017744698729</v>
      </c>
      <c r="BD185" s="48">
        <v>37356.380075663139</v>
      </c>
      <c r="BE185" s="48">
        <v>37106.30081661226</v>
      </c>
      <c r="BF185" s="48">
        <v>37369.453939223378</v>
      </c>
      <c r="BG185" s="48">
        <v>37908.859720549051</v>
      </c>
      <c r="BH185" s="48">
        <v>35551.967082612136</v>
      </c>
      <c r="BI185" s="48">
        <v>35990.203404102242</v>
      </c>
      <c r="BJ185" s="48">
        <v>37328.357731617478</v>
      </c>
      <c r="BK185" s="48">
        <v>39268.563377516148</v>
      </c>
      <c r="BL185" s="48">
        <v>39412.099590547296</v>
      </c>
      <c r="BM185" s="48">
        <v>37975.913774293898</v>
      </c>
      <c r="BT185">
        <v>38168.063720744009</v>
      </c>
      <c r="BY185" s="48">
        <f t="shared" si="4"/>
        <v>-39412.099590547296</v>
      </c>
      <c r="BZ185" s="48">
        <f t="shared" si="5"/>
        <v>-2.0325936332245003</v>
      </c>
    </row>
    <row r="186" spans="1:78" x14ac:dyDescent="0.25">
      <c r="A186" s="48" t="s">
        <v>145</v>
      </c>
      <c r="B186" s="48" t="s">
        <v>391</v>
      </c>
      <c r="C186" s="48" t="s">
        <v>735</v>
      </c>
      <c r="D186" s="48" t="s">
        <v>734</v>
      </c>
      <c r="J186" s="48">
        <v>101.25917913002654</v>
      </c>
      <c r="K186" s="48">
        <v>105.55668735054464</v>
      </c>
      <c r="L186" s="48">
        <v>162.323830840634</v>
      </c>
      <c r="M186" s="48">
        <v>277.90923202264781</v>
      </c>
      <c r="N186" s="48">
        <v>342.47501021924023</v>
      </c>
      <c r="O186" s="48">
        <v>354.08210084564968</v>
      </c>
      <c r="P186" s="48">
        <v>401.90046450981026</v>
      </c>
      <c r="Q186" s="48">
        <v>472.52038409477194</v>
      </c>
      <c r="R186" s="48">
        <v>598.56618417409061</v>
      </c>
      <c r="S186" s="48">
        <v>1954.8831483160857</v>
      </c>
      <c r="T186" s="48">
        <v>2377.1075501800219</v>
      </c>
      <c r="U186" s="48">
        <v>2760.5414883887452</v>
      </c>
      <c r="V186" s="48">
        <v>2803.3940829517046</v>
      </c>
      <c r="W186" s="48">
        <v>2653.2817094676975</v>
      </c>
      <c r="X186" s="48">
        <v>3419.2657237722487</v>
      </c>
      <c r="Y186" s="48">
        <v>5181.8262190285313</v>
      </c>
      <c r="Z186" s="48">
        <v>5947.280837889989</v>
      </c>
      <c r="AA186" s="48">
        <v>5855.8224040253062</v>
      </c>
      <c r="AB186" s="48">
        <v>5828.1016180424322</v>
      </c>
      <c r="AC186" s="48">
        <v>6164.1926588694132</v>
      </c>
      <c r="AD186" s="48">
        <v>6677.398406873669</v>
      </c>
      <c r="AE186" s="48">
        <v>4691.2093745172888</v>
      </c>
      <c r="AF186" s="48">
        <v>4822.1019420240737</v>
      </c>
      <c r="AG186" s="48">
        <v>4997.3904501167244</v>
      </c>
      <c r="AH186" s="48">
        <v>5382.7325261079277</v>
      </c>
      <c r="AI186" s="48">
        <v>6448.1383597093063</v>
      </c>
      <c r="AJ186" s="48">
        <v>5988.8668341640887</v>
      </c>
      <c r="AK186" s="48">
        <v>6278.6524907853345</v>
      </c>
      <c r="AL186" s="48">
        <v>6029.1838025562947</v>
      </c>
      <c r="AM186" s="48">
        <v>6013.2002632157873</v>
      </c>
      <c r="AN186" s="48">
        <v>6261.7644687481461</v>
      </c>
      <c r="AO186" s="48">
        <v>6830.6394240135251</v>
      </c>
      <c r="AP186" s="48">
        <v>7039.6212373728076</v>
      </c>
      <c r="AQ186" s="48">
        <v>6215.715369450807</v>
      </c>
      <c r="AR186" s="48">
        <v>6915.3709491487434</v>
      </c>
      <c r="AS186" s="48">
        <v>8601.2719322785451</v>
      </c>
      <c r="AT186" s="48">
        <v>8475.9686232382628</v>
      </c>
      <c r="AU186" s="48">
        <v>8626.965289019905</v>
      </c>
      <c r="AV186" s="48">
        <v>9066.3123825551193</v>
      </c>
      <c r="AW186" s="48">
        <v>10126.137793209335</v>
      </c>
      <c r="AX186" s="48">
        <v>12377.080026466925</v>
      </c>
      <c r="AY186" s="48">
        <v>14420.51201939647</v>
      </c>
      <c r="AZ186" s="48">
        <v>15838.469573571228</v>
      </c>
      <c r="BA186" s="48">
        <v>22139.740678487029</v>
      </c>
      <c r="BB186" s="48">
        <v>16823.794954995021</v>
      </c>
      <c r="BC186" s="48">
        <v>18712.570145098867</v>
      </c>
      <c r="BD186" s="48">
        <v>20876.585039610687</v>
      </c>
      <c r="BE186" s="48">
        <v>21872.610535562078</v>
      </c>
      <c r="BF186" s="48">
        <v>20865.787871952271</v>
      </c>
      <c r="BG186" s="48">
        <v>20035.217313577788</v>
      </c>
      <c r="BH186" s="48">
        <v>16033.463828319236</v>
      </c>
      <c r="BI186" s="48">
        <v>14609.981759824244</v>
      </c>
      <c r="BJ186" s="48">
        <v>15127.888192778821</v>
      </c>
      <c r="BK186" s="48">
        <v>16521.206227952891</v>
      </c>
      <c r="BL186" s="48">
        <v>15343.04350008545</v>
      </c>
      <c r="BT186">
        <v>14485.386115797337</v>
      </c>
      <c r="BY186" s="48">
        <f t="shared" si="4"/>
        <v>-15343.04350008545</v>
      </c>
      <c r="BZ186" s="48">
        <f t="shared" si="5"/>
        <v>-2.059208458610073</v>
      </c>
    </row>
    <row r="187" spans="1:78" x14ac:dyDescent="0.25">
      <c r="A187" s="48" t="s">
        <v>661</v>
      </c>
      <c r="B187" s="48" t="s">
        <v>660</v>
      </c>
      <c r="C187" s="48" t="s">
        <v>735</v>
      </c>
      <c r="D187" s="48" t="s">
        <v>734</v>
      </c>
      <c r="O187" s="48">
        <v>284.35820347823903</v>
      </c>
      <c r="P187" s="48">
        <v>330.7929677644974</v>
      </c>
      <c r="Q187" s="48">
        <v>392.2500962674963</v>
      </c>
      <c r="R187" s="48">
        <v>556.81709165243103</v>
      </c>
      <c r="S187" s="48">
        <v>1005.7024698183723</v>
      </c>
      <c r="T187" s="48">
        <v>1099.5443033243371</v>
      </c>
      <c r="U187" s="48">
        <v>1338.8944002590492</v>
      </c>
      <c r="V187" s="48">
        <v>1476.5979205426627</v>
      </c>
      <c r="W187" s="48">
        <v>1595.2015805628087</v>
      </c>
      <c r="X187" s="48">
        <v>2026.7112453870436</v>
      </c>
      <c r="Y187" s="48">
        <v>2751.3608181822692</v>
      </c>
      <c r="Z187" s="48">
        <v>2702.5924403943154</v>
      </c>
      <c r="AA187" s="48">
        <v>2496.01122984821</v>
      </c>
      <c r="AB187" s="48">
        <v>2301.8850738377473</v>
      </c>
      <c r="AC187" s="48">
        <v>2262.3519418514807</v>
      </c>
      <c r="AD187" s="48">
        <v>2095.9870033492812</v>
      </c>
      <c r="AE187" s="48">
        <v>2067.6477706015717</v>
      </c>
      <c r="AF187" s="48">
        <v>2389.4061637317509</v>
      </c>
      <c r="AG187" s="48">
        <v>2615.0150570357596</v>
      </c>
      <c r="AH187" s="48">
        <v>2670.3547169776716</v>
      </c>
      <c r="AI187" s="48">
        <v>3122.6611927752897</v>
      </c>
      <c r="AJ187" s="48">
        <v>3146.3308993985097</v>
      </c>
      <c r="AK187" s="48">
        <v>3367.3290651372049</v>
      </c>
      <c r="AL187" s="48">
        <v>3151.2209835626004</v>
      </c>
      <c r="AM187" s="48">
        <v>3239.3511055569288</v>
      </c>
      <c r="AN187" s="48">
        <v>3672.00976446817</v>
      </c>
      <c r="AO187" s="48">
        <v>3801.9966447221018</v>
      </c>
      <c r="AP187" s="48">
        <v>3879.7353704209427</v>
      </c>
      <c r="AQ187" s="48">
        <v>3733.6052266397091</v>
      </c>
      <c r="AR187" s="48">
        <v>3941.2498628485641</v>
      </c>
      <c r="AS187" s="48">
        <v>4370.4463721969469</v>
      </c>
      <c r="AT187" s="48">
        <v>4274.5168014096571</v>
      </c>
      <c r="AU187" s="48">
        <v>4534.3174197427479</v>
      </c>
      <c r="AV187" s="48">
        <v>5547.578346975095</v>
      </c>
      <c r="AW187" s="48">
        <v>6753.9032178421476</v>
      </c>
      <c r="AX187" s="48">
        <v>8008.1102110305919</v>
      </c>
      <c r="AY187" s="48">
        <v>9187.3278552929296</v>
      </c>
      <c r="AZ187" s="48">
        <v>10954.391105528277</v>
      </c>
      <c r="BA187" s="48">
        <v>13046.2479068142</v>
      </c>
      <c r="BB187" s="48">
        <v>10910.074814118167</v>
      </c>
      <c r="BC187" s="48">
        <v>12384.687784665</v>
      </c>
      <c r="BD187" s="48">
        <v>14903.908135790305</v>
      </c>
      <c r="BE187" s="48">
        <v>15218.681554541241</v>
      </c>
      <c r="BF187" s="48">
        <v>15558.621869465464</v>
      </c>
      <c r="BG187" s="48">
        <v>15758.290106432636</v>
      </c>
      <c r="BH187" s="48">
        <v>12814.121645382273</v>
      </c>
      <c r="BI187" s="48">
        <v>12410.452117035748</v>
      </c>
      <c r="BJ187" s="48">
        <v>13241.200720499459</v>
      </c>
      <c r="BK187" s="48">
        <v>14402.751036138234</v>
      </c>
      <c r="BL187" s="48">
        <v>13821.339957181317</v>
      </c>
      <c r="BM187" s="48">
        <v>11821.745902341981</v>
      </c>
      <c r="BT187">
        <v>11771.209202281882</v>
      </c>
      <c r="BY187" s="48">
        <f t="shared" si="4"/>
        <v>-13821.339957181317</v>
      </c>
      <c r="BZ187" s="48">
        <f t="shared" si="5"/>
        <v>-2.1741648389446695</v>
      </c>
    </row>
    <row r="188" spans="1:78" x14ac:dyDescent="0.25">
      <c r="A188" s="48" t="s">
        <v>167</v>
      </c>
      <c r="B188" s="48" t="s">
        <v>390</v>
      </c>
      <c r="C188" s="48" t="s">
        <v>735</v>
      </c>
      <c r="D188" s="48" t="s">
        <v>734</v>
      </c>
      <c r="E188" s="48">
        <v>83.33794593040399</v>
      </c>
      <c r="F188" s="48">
        <v>89.409034025369976</v>
      </c>
      <c r="G188" s="48">
        <v>91.319184879152985</v>
      </c>
      <c r="H188" s="48">
        <v>95.703377815583352</v>
      </c>
      <c r="I188" s="48">
        <v>104.88021763367516</v>
      </c>
      <c r="J188" s="48">
        <v>116.44672466592972</v>
      </c>
      <c r="K188" s="48">
        <v>125.54699201540193</v>
      </c>
      <c r="L188" s="48">
        <v>139.11847507259012</v>
      </c>
      <c r="M188" s="48">
        <v>145.94567270702754</v>
      </c>
      <c r="N188" s="48">
        <v>153.41696936219975</v>
      </c>
      <c r="O188" s="48">
        <v>172.46566607512139</v>
      </c>
      <c r="P188" s="48">
        <v>178.55511357295609</v>
      </c>
      <c r="Q188" s="48">
        <v>153.38403962853531</v>
      </c>
      <c r="R188" s="48">
        <v>101.16465585334078</v>
      </c>
      <c r="S188" s="48">
        <v>137.10893396030653</v>
      </c>
      <c r="T188" s="48">
        <v>168.08038479210617</v>
      </c>
      <c r="U188" s="48">
        <v>191.30108415215651</v>
      </c>
      <c r="V188" s="48">
        <v>213.16870252429018</v>
      </c>
      <c r="W188" s="48">
        <v>243.33583813834261</v>
      </c>
      <c r="X188" s="48">
        <v>260.56233356367892</v>
      </c>
      <c r="Y188" s="48">
        <v>303.05095944874671</v>
      </c>
      <c r="Z188" s="48">
        <v>348.29506069141149</v>
      </c>
      <c r="AA188" s="48">
        <v>368.27739931648489</v>
      </c>
      <c r="AB188" s="48">
        <v>332.52104681091402</v>
      </c>
      <c r="AC188" s="48">
        <v>349.18205022369176</v>
      </c>
      <c r="AD188" s="48">
        <v>337.8285325131331</v>
      </c>
      <c r="AE188" s="48">
        <v>335.02015883250635</v>
      </c>
      <c r="AF188" s="48">
        <v>339.3322552119692</v>
      </c>
      <c r="AG188" s="48">
        <v>379.45451673498235</v>
      </c>
      <c r="AH188" s="48">
        <v>384.36430548327985</v>
      </c>
      <c r="AI188" s="48">
        <v>371.67856762875459</v>
      </c>
      <c r="AJ188" s="48">
        <v>411.85943896601157</v>
      </c>
      <c r="AK188" s="48">
        <v>429.14690219221035</v>
      </c>
      <c r="AL188" s="48">
        <v>442.49225731090468</v>
      </c>
      <c r="AM188" s="48">
        <v>434.46540415328548</v>
      </c>
      <c r="AN188" s="48">
        <v>489.88182984819082</v>
      </c>
      <c r="AO188" s="48">
        <v>497.21613144033967</v>
      </c>
      <c r="AP188" s="48">
        <v>476.38122756818609</v>
      </c>
      <c r="AQ188" s="48">
        <v>461.21673613645709</v>
      </c>
      <c r="AR188" s="48">
        <v>454.27611233492865</v>
      </c>
      <c r="AS188" s="48">
        <v>576.19558035351781</v>
      </c>
      <c r="AT188" s="48">
        <v>544.49425140247399</v>
      </c>
      <c r="AU188" s="48">
        <v>534.30390068575684</v>
      </c>
      <c r="AV188" s="48">
        <v>599.37633054060655</v>
      </c>
      <c r="AW188" s="48">
        <v>687.8364126621758</v>
      </c>
      <c r="AX188" s="48">
        <v>748.9225892708829</v>
      </c>
      <c r="AY188" s="48">
        <v>836.86052621815384</v>
      </c>
      <c r="AZ188" s="48">
        <v>908.09508517971346</v>
      </c>
      <c r="BA188" s="48">
        <v>990.84661116493942</v>
      </c>
      <c r="BB188" s="48">
        <v>957.99567529223577</v>
      </c>
      <c r="BC188" s="48">
        <v>987.40971203752281</v>
      </c>
      <c r="BD188" s="48">
        <v>1164.9788233203515</v>
      </c>
      <c r="BE188" s="48">
        <v>1198.1176370400738</v>
      </c>
      <c r="BF188" s="48">
        <v>1208.9177102045812</v>
      </c>
      <c r="BG188" s="48">
        <v>1251.1757186794932</v>
      </c>
      <c r="BH188" s="48">
        <v>1356.6678306576289</v>
      </c>
      <c r="BI188" s="48">
        <v>1368.4269614041655</v>
      </c>
      <c r="BJ188" s="48">
        <v>1464.9261954181025</v>
      </c>
      <c r="BK188" s="48">
        <v>1482.2130665179698</v>
      </c>
      <c r="BL188" s="48">
        <v>1284.7020468325547</v>
      </c>
      <c r="BM188" s="48">
        <v>1193.7333971373059</v>
      </c>
      <c r="BT188">
        <v>1188.8597569216167</v>
      </c>
      <c r="BY188" s="48">
        <f t="shared" si="4"/>
        <v>-1284.7020468325547</v>
      </c>
      <c r="BZ188" s="48">
        <f t="shared" si="5"/>
        <v>-2.0806169856056931</v>
      </c>
    </row>
    <row r="189" spans="1:78" x14ac:dyDescent="0.25">
      <c r="A189" s="48" t="s">
        <v>216</v>
      </c>
      <c r="B189" s="48" t="s">
        <v>389</v>
      </c>
      <c r="C189" s="48" t="s">
        <v>735</v>
      </c>
      <c r="D189" s="48" t="s">
        <v>734</v>
      </c>
      <c r="E189" s="48">
        <v>474.09067038539104</v>
      </c>
      <c r="F189" s="48">
        <v>513.25167934745355</v>
      </c>
      <c r="G189" s="48">
        <v>542.32818577450814</v>
      </c>
      <c r="H189" s="48">
        <v>583.41156177329276</v>
      </c>
      <c r="I189" s="48">
        <v>608.1004849055613</v>
      </c>
      <c r="J189" s="48">
        <v>648.43608211586252</v>
      </c>
      <c r="K189" s="48">
        <v>686.0694007520791</v>
      </c>
      <c r="L189" s="48">
        <v>742.11406892118384</v>
      </c>
      <c r="M189" s="48">
        <v>775.6393081085904</v>
      </c>
      <c r="N189" s="48">
        <v>827.17332630761928</v>
      </c>
      <c r="O189" s="48">
        <v>889.23770771270188</v>
      </c>
      <c r="P189" s="48">
        <v>974.93699990979428</v>
      </c>
      <c r="Q189" s="48">
        <v>1040.8103137398564</v>
      </c>
      <c r="R189" s="48">
        <v>1157.6240860194241</v>
      </c>
      <c r="S189" s="48">
        <v>1287.9549585181419</v>
      </c>
      <c r="T189" s="48">
        <v>1395.4761847459977</v>
      </c>
      <c r="U189" s="48">
        <v>1444.7481814390956</v>
      </c>
      <c r="V189" s="48">
        <v>1489.9640549264232</v>
      </c>
      <c r="W189" s="48">
        <v>1721.7746296354276</v>
      </c>
      <c r="X189" s="48">
        <v>1918.1627730929704</v>
      </c>
      <c r="Y189" s="48">
        <v>2332.1263853374976</v>
      </c>
      <c r="Z189" s="48">
        <v>2577.7451732877912</v>
      </c>
      <c r="AA189" s="48">
        <v>2782.2897960600808</v>
      </c>
      <c r="AB189" s="48">
        <v>2791.7711463935229</v>
      </c>
      <c r="AC189" s="48">
        <v>2849.0538765994111</v>
      </c>
      <c r="AD189" s="48">
        <v>2947.691555515501</v>
      </c>
      <c r="AE189" s="48">
        <v>2996.6207626184705</v>
      </c>
      <c r="AF189" s="48">
        <v>2945.1693274996451</v>
      </c>
      <c r="AG189" s="48">
        <v>2492.1443275987563</v>
      </c>
      <c r="AH189" s="48">
        <v>2446.2309210787362</v>
      </c>
      <c r="AI189" s="48">
        <v>2603.847676153182</v>
      </c>
      <c r="AJ189" s="48">
        <v>2803.9449252214031</v>
      </c>
      <c r="AK189" s="48">
        <v>3122.0873161696913</v>
      </c>
      <c r="AL189" s="48">
        <v>3339.9143742888609</v>
      </c>
      <c r="AM189" s="48">
        <v>3489.1511063042335</v>
      </c>
      <c r="AN189" s="48">
        <v>3494.5172898750102</v>
      </c>
      <c r="AO189" s="48">
        <v>3529.852222104209</v>
      </c>
      <c r="AP189" s="48">
        <v>3741.2873299655525</v>
      </c>
      <c r="AQ189" s="48">
        <v>3974.6643052029344</v>
      </c>
      <c r="AR189" s="48">
        <v>4082.6145826076158</v>
      </c>
      <c r="AS189" s="48">
        <v>4060.3177934570226</v>
      </c>
      <c r="AT189" s="48">
        <v>4046.4291482408476</v>
      </c>
      <c r="AU189" s="48">
        <v>4126.2323863717556</v>
      </c>
      <c r="AV189" s="48">
        <v>4267.2926866966482</v>
      </c>
      <c r="AW189" s="48">
        <v>4592.1526135422391</v>
      </c>
      <c r="AX189" s="48">
        <v>4916.9076115646349</v>
      </c>
      <c r="AY189" s="48">
        <v>5348.8842526977096</v>
      </c>
      <c r="AZ189" s="48">
        <v>6166.187862132786</v>
      </c>
      <c r="BA189" s="48">
        <v>7154.2744960190021</v>
      </c>
      <c r="BB189" s="48">
        <v>7576.1404665548171</v>
      </c>
      <c r="BC189" s="48">
        <v>8082.0195838735708</v>
      </c>
      <c r="BD189" s="48">
        <v>9358.2615738548629</v>
      </c>
      <c r="BE189" s="48">
        <v>10722.25235272043</v>
      </c>
      <c r="BF189" s="48">
        <v>11889.070556834706</v>
      </c>
      <c r="BG189" s="48">
        <v>12796.057530404523</v>
      </c>
      <c r="BH189" s="48">
        <v>13630.322868395788</v>
      </c>
      <c r="BI189" s="48">
        <v>14343.981394440973</v>
      </c>
      <c r="BJ189" s="48">
        <v>15146.402374229441</v>
      </c>
      <c r="BK189" s="48">
        <v>15544.733518033128</v>
      </c>
      <c r="BL189" s="48">
        <v>15727.974491574118</v>
      </c>
      <c r="BM189" s="48">
        <v>12269.048996377094</v>
      </c>
      <c r="BT189">
        <v>12509.835290141416</v>
      </c>
      <c r="BY189" s="48">
        <f t="shared" si="4"/>
        <v>-15727.974491574118</v>
      </c>
      <c r="BZ189" s="48">
        <f t="shared" si="5"/>
        <v>-2.2572487268452535</v>
      </c>
    </row>
    <row r="190" spans="1:78" x14ac:dyDescent="0.25">
      <c r="A190" s="48" t="s">
        <v>227</v>
      </c>
      <c r="B190" s="48" t="s">
        <v>388</v>
      </c>
      <c r="C190" s="48" t="s">
        <v>735</v>
      </c>
      <c r="D190" s="48" t="s">
        <v>734</v>
      </c>
      <c r="E190" s="48">
        <v>253.26492133557738</v>
      </c>
      <c r="F190" s="48">
        <v>277.5687634376668</v>
      </c>
      <c r="G190" s="48">
        <v>305.76161691768846</v>
      </c>
      <c r="H190" s="48">
        <v>325.51633916406911</v>
      </c>
      <c r="I190" s="48">
        <v>382.74396480996961</v>
      </c>
      <c r="J190" s="48">
        <v>441.1821119641902</v>
      </c>
      <c r="K190" s="48">
        <v>507.53095321049005</v>
      </c>
      <c r="L190" s="48">
        <v>500.87348622558659</v>
      </c>
      <c r="M190" s="48">
        <v>450.40146746009287</v>
      </c>
      <c r="N190" s="48">
        <v>490.41360370680621</v>
      </c>
      <c r="O190" s="48">
        <v>552.1797687001341</v>
      </c>
      <c r="P190" s="48">
        <v>599.11565526793277</v>
      </c>
      <c r="Q190" s="48">
        <v>646.14281617089466</v>
      </c>
      <c r="R190" s="48">
        <v>752.22338430324623</v>
      </c>
      <c r="S190" s="48">
        <v>922.84649666576797</v>
      </c>
      <c r="T190" s="48">
        <v>1094.1616079960088</v>
      </c>
      <c r="U190" s="48">
        <v>1006.8908615760408</v>
      </c>
      <c r="V190" s="48">
        <v>899.25551816472193</v>
      </c>
      <c r="W190" s="48">
        <v>748.99249694029243</v>
      </c>
      <c r="X190" s="48">
        <v>932.74661823151189</v>
      </c>
      <c r="Y190" s="48">
        <v>1033.4186315288555</v>
      </c>
      <c r="Z190" s="48">
        <v>1203.7063411277009</v>
      </c>
      <c r="AA190" s="48">
        <v>1182.7309276212025</v>
      </c>
      <c r="AB190" s="48">
        <v>919.16885611350267</v>
      </c>
      <c r="AC190" s="48">
        <v>910.96746583966694</v>
      </c>
      <c r="AD190" s="48">
        <v>836.94608730756386</v>
      </c>
      <c r="AE190" s="48">
        <v>753.53152981893072</v>
      </c>
      <c r="AF190" s="48">
        <v>1000.5322722572186</v>
      </c>
      <c r="AG190" s="48">
        <v>729.87619932986854</v>
      </c>
      <c r="AH190" s="48">
        <v>1040.9622550346576</v>
      </c>
      <c r="AI190" s="48">
        <v>1196.5868581963352</v>
      </c>
      <c r="AJ190" s="48">
        <v>1524.7705359686088</v>
      </c>
      <c r="AK190" s="48">
        <v>1566.0112793691244</v>
      </c>
      <c r="AL190" s="48">
        <v>1488.0329945488461</v>
      </c>
      <c r="AM190" s="48">
        <v>1881.7373553839395</v>
      </c>
      <c r="AN190" s="48">
        <v>2194.017247314132</v>
      </c>
      <c r="AO190" s="48">
        <v>2232.0758157699634</v>
      </c>
      <c r="AP190" s="48">
        <v>2306.4385268089</v>
      </c>
      <c r="AQ190" s="48">
        <v>2163.1193568877566</v>
      </c>
      <c r="AR190" s="48">
        <v>1924.4864193722403</v>
      </c>
      <c r="AS190" s="48">
        <v>1955.5880062789622</v>
      </c>
      <c r="AT190" s="48">
        <v>1941.4753419542394</v>
      </c>
      <c r="AU190" s="48">
        <v>2021.2400383647193</v>
      </c>
      <c r="AV190" s="48">
        <v>2145.6438885409648</v>
      </c>
      <c r="AW190" s="48">
        <v>2417.0343631553219</v>
      </c>
      <c r="AX190" s="48">
        <v>2729.499172135289</v>
      </c>
      <c r="AY190" s="48">
        <v>3154.331349139698</v>
      </c>
      <c r="AZ190" s="48">
        <v>3606.0706893234405</v>
      </c>
      <c r="BA190" s="48">
        <v>4220.6163783202846</v>
      </c>
      <c r="BB190" s="48">
        <v>4196.3116270794171</v>
      </c>
      <c r="BC190" s="48">
        <v>5082.3537061445404</v>
      </c>
      <c r="BD190" s="48">
        <v>5869.3238818646178</v>
      </c>
      <c r="BE190" s="48">
        <v>6528.9717753127979</v>
      </c>
      <c r="BF190" s="48">
        <v>6756.7529962003382</v>
      </c>
      <c r="BG190" s="48">
        <v>6672.8773725883966</v>
      </c>
      <c r="BH190" s="48">
        <v>6229.1006739811201</v>
      </c>
      <c r="BI190" s="48">
        <v>6204.9964574796031</v>
      </c>
      <c r="BJ190" s="48">
        <v>6710.5076021416407</v>
      </c>
      <c r="BK190" s="48">
        <v>6957.7934114935879</v>
      </c>
      <c r="BL190" s="48">
        <v>7027.6122069772264</v>
      </c>
      <c r="BM190" s="48">
        <v>6126.8745397886678</v>
      </c>
      <c r="BT190">
        <v>6126.8745397886678</v>
      </c>
      <c r="BY190" s="48">
        <f t="shared" si="4"/>
        <v>-7027.6122069772264</v>
      </c>
      <c r="BZ190" s="48">
        <f t="shared" si="5"/>
        <v>-2.1470142176633549</v>
      </c>
    </row>
    <row r="191" spans="1:78" x14ac:dyDescent="0.25">
      <c r="A191" s="48" t="s">
        <v>185</v>
      </c>
      <c r="B191" s="48" t="s">
        <v>387</v>
      </c>
      <c r="C191" s="48" t="s">
        <v>735</v>
      </c>
      <c r="D191" s="48" t="s">
        <v>734</v>
      </c>
      <c r="E191" s="48">
        <v>254.45887742360324</v>
      </c>
      <c r="F191" s="48">
        <v>267.18283836081014</v>
      </c>
      <c r="G191" s="48">
        <v>156.70383962468802</v>
      </c>
      <c r="H191" s="48">
        <v>168.04094859170542</v>
      </c>
      <c r="I191" s="48">
        <v>175.95579767455587</v>
      </c>
      <c r="J191" s="48">
        <v>187.13683398229048</v>
      </c>
      <c r="K191" s="48">
        <v>199.95682626053187</v>
      </c>
      <c r="L191" s="48">
        <v>207.44395743546505</v>
      </c>
      <c r="M191" s="48">
        <v>224.63552159858645</v>
      </c>
      <c r="N191" s="48">
        <v>241.71088973949352</v>
      </c>
      <c r="O191" s="48">
        <v>186.77469626911738</v>
      </c>
      <c r="P191" s="48">
        <v>201.04126108383073</v>
      </c>
      <c r="Q191" s="48">
        <v>211.41218055871562</v>
      </c>
      <c r="R191" s="48">
        <v>258.38474422238488</v>
      </c>
      <c r="S191" s="48">
        <v>343.29050784737245</v>
      </c>
      <c r="T191" s="48">
        <v>360.7533479332667</v>
      </c>
      <c r="U191" s="48">
        <v>402.80115498132</v>
      </c>
      <c r="V191" s="48">
        <v>450.34081071240331</v>
      </c>
      <c r="W191" s="48">
        <v>506.39881064903926</v>
      </c>
      <c r="X191" s="48">
        <v>596.83727937441097</v>
      </c>
      <c r="Y191" s="48">
        <v>685.22148983130785</v>
      </c>
      <c r="Z191" s="48">
        <v>732.36785738932065</v>
      </c>
      <c r="AA191" s="48">
        <v>742.45337526183118</v>
      </c>
      <c r="AB191" s="48">
        <v>646.03938613298521</v>
      </c>
      <c r="AC191" s="48">
        <v>594.5532574760615</v>
      </c>
      <c r="AD191" s="48">
        <v>566.26185267768983</v>
      </c>
      <c r="AE191" s="48">
        <v>535.70359120049704</v>
      </c>
      <c r="AF191" s="48">
        <v>579.7015416379428</v>
      </c>
      <c r="AG191" s="48">
        <v>644.36501510414791</v>
      </c>
      <c r="AH191" s="48">
        <v>705.57908552905133</v>
      </c>
      <c r="AI191" s="48">
        <v>715.91360798747542</v>
      </c>
      <c r="AJ191" s="48">
        <v>715.74683142098343</v>
      </c>
      <c r="AK191" s="48">
        <v>814.76843890602856</v>
      </c>
      <c r="AL191" s="48">
        <v>816.41232436398252</v>
      </c>
      <c r="AM191" s="48">
        <v>939.91881714791805</v>
      </c>
      <c r="AN191" s="48">
        <v>1062.1330797736327</v>
      </c>
      <c r="AO191" s="48">
        <v>1160.309778684627</v>
      </c>
      <c r="AP191" s="48">
        <v>1127.5266256985417</v>
      </c>
      <c r="AQ191" s="48">
        <v>966.9892337804888</v>
      </c>
      <c r="AR191" s="48">
        <v>1087.3781564806161</v>
      </c>
      <c r="AS191" s="48">
        <v>1072.8090368319495</v>
      </c>
      <c r="AT191" s="48">
        <v>990.5640486961363</v>
      </c>
      <c r="AU191" s="48">
        <v>1036.1583306415509</v>
      </c>
      <c r="AV191" s="48">
        <v>1048.0082045649556</v>
      </c>
      <c r="AW191" s="48">
        <v>1121.490006069261</v>
      </c>
      <c r="AX191" s="48">
        <v>1244.3487406593551</v>
      </c>
      <c r="AY191" s="48">
        <v>1452.438089447149</v>
      </c>
      <c r="AZ191" s="48">
        <v>1744.6399791640731</v>
      </c>
      <c r="BA191" s="48">
        <v>1991.2297488230136</v>
      </c>
      <c r="BB191" s="48">
        <v>1905.8952358477027</v>
      </c>
      <c r="BC191" s="48">
        <v>2217.4721533665211</v>
      </c>
      <c r="BD191" s="48">
        <v>2450.7356940854529</v>
      </c>
      <c r="BE191" s="48">
        <v>2694.3051093444246</v>
      </c>
      <c r="BF191" s="48">
        <v>2871.4297013577548</v>
      </c>
      <c r="BG191" s="48">
        <v>2959.6454352134874</v>
      </c>
      <c r="BH191" s="48">
        <v>3001.0431817086278</v>
      </c>
      <c r="BI191" s="48">
        <v>3073.6546857148887</v>
      </c>
      <c r="BJ191" s="48">
        <v>3123.2456417435619</v>
      </c>
      <c r="BK191" s="48">
        <v>3252.1102741002433</v>
      </c>
      <c r="BL191" s="48">
        <v>3485.3408438976994</v>
      </c>
      <c r="BM191" s="48">
        <v>3298.8298514291973</v>
      </c>
      <c r="BT191">
        <v>3298.8295856965701</v>
      </c>
      <c r="BY191" s="48">
        <f t="shared" si="4"/>
        <v>-3485.3408438976994</v>
      </c>
      <c r="BZ191" s="48">
        <f t="shared" si="5"/>
        <v>-2.0565386156986785</v>
      </c>
    </row>
    <row r="192" spans="1:78" x14ac:dyDescent="0.25">
      <c r="A192" s="48" t="s">
        <v>563</v>
      </c>
      <c r="B192" s="48" t="s">
        <v>564</v>
      </c>
      <c r="C192" s="48" t="s">
        <v>735</v>
      </c>
      <c r="D192" s="48" t="s">
        <v>734</v>
      </c>
      <c r="AS192" s="48">
        <v>7657.9512144053606</v>
      </c>
      <c r="AT192" s="48">
        <v>8092.2073233625579</v>
      </c>
      <c r="AU192" s="48">
        <v>8307.9574381427556</v>
      </c>
      <c r="AV192" s="48">
        <v>7771.2093680597618</v>
      </c>
      <c r="AW192" s="48">
        <v>8317.1139418961793</v>
      </c>
      <c r="AX192" s="48">
        <v>9626.6124140719767</v>
      </c>
      <c r="AY192" s="48">
        <v>9843.0493732412378</v>
      </c>
      <c r="AZ192" s="48">
        <v>10381.423873897385</v>
      </c>
      <c r="BA192" s="48">
        <v>10598.882830874492</v>
      </c>
      <c r="BB192" s="48">
        <v>10252.750136686715</v>
      </c>
      <c r="BC192" s="48">
        <v>10356.633619249193</v>
      </c>
      <c r="BD192" s="48">
        <v>11094.833220644579</v>
      </c>
      <c r="BE192" s="48">
        <v>12044.105472072582</v>
      </c>
      <c r="BF192" s="48">
        <v>12561.336135885929</v>
      </c>
      <c r="BG192" s="48">
        <v>13711.76170212766</v>
      </c>
      <c r="BH192" s="48">
        <v>15876.46193037079</v>
      </c>
      <c r="BI192" s="48">
        <v>16653.425894570493</v>
      </c>
      <c r="BJ192" s="48">
        <v>16065.292829468246</v>
      </c>
      <c r="BK192" s="48">
        <v>15657.177153704428</v>
      </c>
      <c r="BL192" s="48">
        <v>14907.777345703016</v>
      </c>
      <c r="BT192">
        <v>14243.864691576387</v>
      </c>
      <c r="BY192" s="48">
        <f t="shared" si="4"/>
        <v>-14907.777345703016</v>
      </c>
      <c r="BZ192" s="48">
        <f t="shared" si="5"/>
        <v>-2.0466104297185059</v>
      </c>
    </row>
    <row r="193" spans="1:78" x14ac:dyDescent="0.25">
      <c r="A193" s="48" t="s">
        <v>236</v>
      </c>
      <c r="B193" s="48" t="s">
        <v>386</v>
      </c>
      <c r="C193" s="48" t="s">
        <v>735</v>
      </c>
      <c r="D193" s="48" t="s">
        <v>734</v>
      </c>
      <c r="E193" s="48">
        <v>102.17665871753292</v>
      </c>
      <c r="F193" s="48">
        <v>106.58532546608707</v>
      </c>
      <c r="G193" s="48">
        <v>111.60046530338062</v>
      </c>
      <c r="H193" s="48">
        <v>115.66413761255605</v>
      </c>
      <c r="I193" s="48">
        <v>125.42500007661168</v>
      </c>
      <c r="J193" s="48">
        <v>138.47063282130051</v>
      </c>
      <c r="K193" s="48">
        <v>153.94568270323592</v>
      </c>
      <c r="L193" s="48">
        <v>170.09531275495286</v>
      </c>
      <c r="M193" s="48">
        <v>182.6222426709698</v>
      </c>
      <c r="N193" s="48">
        <v>202.74985392803191</v>
      </c>
      <c r="O193" s="48">
        <v>231.94628433647472</v>
      </c>
      <c r="P193" s="48">
        <v>251.87246509901772</v>
      </c>
      <c r="Q193" s="48">
        <v>294.29795161440057</v>
      </c>
      <c r="R193" s="48">
        <v>434.59949355458218</v>
      </c>
      <c r="S193" s="48">
        <v>479.04721795266533</v>
      </c>
      <c r="T193" s="48">
        <v>432.04311186938668</v>
      </c>
      <c r="U193" s="48">
        <v>469.54619715615758</v>
      </c>
      <c r="V193" s="48">
        <v>496.80412992767413</v>
      </c>
      <c r="W193" s="48">
        <v>574.84793249352742</v>
      </c>
      <c r="X193" s="48">
        <v>659.44813562098398</v>
      </c>
      <c r="Y193" s="48">
        <v>712.91907247653</v>
      </c>
      <c r="Z193" s="48">
        <v>681.02477811921472</v>
      </c>
      <c r="AA193" s="48">
        <v>628.52378487315127</v>
      </c>
      <c r="AB193" s="48">
        <v>661.88793586386782</v>
      </c>
      <c r="AC193" s="48">
        <v>641.99153990263858</v>
      </c>
      <c r="AD193" s="48">
        <v>593.81524727717169</v>
      </c>
      <c r="AE193" s="48">
        <v>632.51747240331144</v>
      </c>
      <c r="AF193" s="48">
        <v>732.392172836589</v>
      </c>
      <c r="AG193" s="48">
        <v>831.03291018986215</v>
      </c>
      <c r="AH193" s="48">
        <v>786.87892711490099</v>
      </c>
      <c r="AI193" s="48">
        <v>697.53896850396188</v>
      </c>
      <c r="AJ193" s="48">
        <v>801.47296469065952</v>
      </c>
      <c r="AK193" s="48">
        <v>905.24916795610068</v>
      </c>
      <c r="AL193" s="48">
        <v>1005.1519525415308</v>
      </c>
      <c r="AM193" s="48">
        <v>1086.2911692626558</v>
      </c>
      <c r="AN193" s="48">
        <v>893.77311908987508</v>
      </c>
      <c r="AO193" s="48">
        <v>970.09047686243014</v>
      </c>
      <c r="AP193" s="48">
        <v>906.36092036927562</v>
      </c>
      <c r="AQ193" s="48">
        <v>678.89666742030215</v>
      </c>
      <c r="AR193" s="48">
        <v>608.28153066536731</v>
      </c>
      <c r="AS193" s="48">
        <v>602.1864903445819</v>
      </c>
      <c r="AT193" s="48">
        <v>515.68478039369563</v>
      </c>
      <c r="AU193" s="48">
        <v>491.83430814894757</v>
      </c>
      <c r="AV193" s="48">
        <v>568.24634857400667</v>
      </c>
      <c r="AW193" s="48">
        <v>618.03670316319881</v>
      </c>
      <c r="AX193" s="48">
        <v>749.18651155567113</v>
      </c>
      <c r="AY193" s="48">
        <v>1256.9796475644011</v>
      </c>
      <c r="AZ193" s="48">
        <v>1401.9494467623947</v>
      </c>
      <c r="BA193" s="48">
        <v>1672.9510237403372</v>
      </c>
      <c r="BB193" s="48">
        <v>1626.3128545410898</v>
      </c>
      <c r="BC193" s="48">
        <v>1949.3511851325402</v>
      </c>
      <c r="BD193" s="48">
        <v>2406.9109672575419</v>
      </c>
      <c r="BE193" s="48">
        <v>2790.6763034448836</v>
      </c>
      <c r="BF193" s="48">
        <v>2729.8887512111037</v>
      </c>
      <c r="BG193" s="48">
        <v>2920.7829857115858</v>
      </c>
      <c r="BH193" s="48">
        <v>2679.3465792132365</v>
      </c>
      <c r="BI193" s="48">
        <v>2509.6296368993117</v>
      </c>
      <c r="BJ193" s="48">
        <v>2695.2490085595618</v>
      </c>
      <c r="BK193" s="48">
        <v>2801.3713930291547</v>
      </c>
      <c r="BL193" s="48">
        <v>2829.1670852537563</v>
      </c>
      <c r="BM193" s="48">
        <v>2636.8002494332968</v>
      </c>
      <c r="BT193">
        <v>2757.2175297369604</v>
      </c>
      <c r="BY193" s="48">
        <f t="shared" si="4"/>
        <v>-2829.1670852537563</v>
      </c>
      <c r="BZ193" s="48">
        <f t="shared" si="5"/>
        <v>-2.0260949869717608</v>
      </c>
    </row>
    <row r="194" spans="1:78" x14ac:dyDescent="0.25">
      <c r="A194" s="48" t="s">
        <v>253</v>
      </c>
      <c r="B194" s="48" t="s">
        <v>385</v>
      </c>
      <c r="C194" s="48" t="s">
        <v>735</v>
      </c>
      <c r="D194" s="48" t="s">
        <v>734</v>
      </c>
      <c r="AI194" s="48">
        <v>1731.2095311238809</v>
      </c>
      <c r="AJ194" s="48">
        <v>2235.5410886252153</v>
      </c>
      <c r="AK194" s="48">
        <v>2459.0206846825326</v>
      </c>
      <c r="AL194" s="48">
        <v>2497.1952411668863</v>
      </c>
      <c r="AM194" s="48">
        <v>2874.8253108451954</v>
      </c>
      <c r="AN194" s="48">
        <v>3686.8192998780478</v>
      </c>
      <c r="AO194" s="48">
        <v>4147.4655014548307</v>
      </c>
      <c r="AP194" s="48">
        <v>4123.1356180677267</v>
      </c>
      <c r="AQ194" s="48">
        <v>4518.1082263017406</v>
      </c>
      <c r="AR194" s="48">
        <v>4398.0810433599581</v>
      </c>
      <c r="AS194" s="48">
        <v>4501.4540674227255</v>
      </c>
      <c r="AT194" s="48">
        <v>4991.2443579951068</v>
      </c>
      <c r="AU194" s="48">
        <v>5207.1714206940178</v>
      </c>
      <c r="AV194" s="48">
        <v>5701.6022116160966</v>
      </c>
      <c r="AW194" s="48">
        <v>6681.3864719504154</v>
      </c>
      <c r="AX194" s="48">
        <v>8021.5057434679493</v>
      </c>
      <c r="AY194" s="48">
        <v>9035.4104674493592</v>
      </c>
      <c r="AZ194" s="48">
        <v>11254.517388125416</v>
      </c>
      <c r="BA194" s="48">
        <v>13996.025150683487</v>
      </c>
      <c r="BB194" s="48">
        <v>11526.055888482377</v>
      </c>
      <c r="BC194" s="48">
        <v>12613.010995468147</v>
      </c>
      <c r="BD194" s="48">
        <v>13879.560985254646</v>
      </c>
      <c r="BE194" s="48">
        <v>13097.270848217429</v>
      </c>
      <c r="BF194" s="48">
        <v>13696.466304614301</v>
      </c>
      <c r="BG194" s="48">
        <v>14271.30585362023</v>
      </c>
      <c r="BH194" s="48">
        <v>12578.495473436242</v>
      </c>
      <c r="BI194" s="48">
        <v>12447.439591280814</v>
      </c>
      <c r="BJ194" s="48">
        <v>13864.681757997289</v>
      </c>
      <c r="BK194" s="48">
        <v>15468.409410771897</v>
      </c>
      <c r="BL194" s="48">
        <v>15694.840823885674</v>
      </c>
      <c r="BM194" s="48">
        <v>15656.182730866562</v>
      </c>
      <c r="BT194">
        <v>15742.453725636824</v>
      </c>
      <c r="BY194" s="48">
        <f t="shared" si="4"/>
        <v>-15694.840823885674</v>
      </c>
      <c r="BZ194" s="48">
        <f t="shared" si="5"/>
        <v>-1.996975509499284</v>
      </c>
    </row>
    <row r="195" spans="1:78" x14ac:dyDescent="0.25">
      <c r="A195" s="48" t="s">
        <v>659</v>
      </c>
      <c r="B195" s="48" t="s">
        <v>658</v>
      </c>
      <c r="C195" s="48" t="s">
        <v>735</v>
      </c>
      <c r="D195" s="48" t="s">
        <v>734</v>
      </c>
      <c r="E195" s="48">
        <v>111.67183754286039</v>
      </c>
      <c r="F195" s="48">
        <v>112.28753459668337</v>
      </c>
      <c r="G195" s="48">
        <v>120.12896798888738</v>
      </c>
      <c r="H195" s="48">
        <v>136.76108114166078</v>
      </c>
      <c r="I195" s="48">
        <v>124.40550194247409</v>
      </c>
      <c r="J195" s="48">
        <v>136.87147781413069</v>
      </c>
      <c r="K195" s="48">
        <v>146.69371869481051</v>
      </c>
      <c r="L195" s="48">
        <v>135.1019196825066</v>
      </c>
      <c r="M195" s="48">
        <v>138.84867381802835</v>
      </c>
      <c r="N195" s="48">
        <v>153.28508159305196</v>
      </c>
      <c r="O195" s="48">
        <v>182.71215729868948</v>
      </c>
      <c r="P195" s="48">
        <v>173.98405539639927</v>
      </c>
      <c r="Q195" s="48">
        <v>197.12228498004802</v>
      </c>
      <c r="R195" s="48">
        <v>235.72870916391199</v>
      </c>
      <c r="S195" s="48">
        <v>325.22167009573235</v>
      </c>
      <c r="T195" s="48">
        <v>361.12548497130342</v>
      </c>
      <c r="U195" s="48">
        <v>411.25636205327027</v>
      </c>
      <c r="V195" s="48">
        <v>441.57085213281914</v>
      </c>
      <c r="W195" s="48">
        <v>477.19296697643671</v>
      </c>
      <c r="X195" s="48">
        <v>584.76530389367872</v>
      </c>
      <c r="Y195" s="48">
        <v>695.24621517098899</v>
      </c>
      <c r="Z195" s="48">
        <v>947.18268047724712</v>
      </c>
      <c r="AA195" s="48">
        <v>866.11856455492352</v>
      </c>
      <c r="AB195" s="48">
        <v>672.99072801717898</v>
      </c>
      <c r="AC195" s="48">
        <v>598.25317554852654</v>
      </c>
      <c r="AD195" s="48">
        <v>603.07632069754231</v>
      </c>
      <c r="AE195" s="48">
        <v>570.25290732499786</v>
      </c>
      <c r="AF195" s="48">
        <v>613.56215328100313</v>
      </c>
      <c r="AG195" s="48">
        <v>605.99772268771812</v>
      </c>
      <c r="AH195" s="48">
        <v>578.09384031390232</v>
      </c>
      <c r="AI195" s="48">
        <v>892.12011959986228</v>
      </c>
      <c r="AJ195" s="48">
        <v>390.37477816767733</v>
      </c>
      <c r="AK195" s="48">
        <v>362.42750927395616</v>
      </c>
      <c r="AL195" s="48">
        <v>313.10991772661828</v>
      </c>
      <c r="AM195" s="48">
        <v>287.45997364362188</v>
      </c>
      <c r="AN195" s="48">
        <v>359.05599947911088</v>
      </c>
      <c r="AO195" s="48">
        <v>375.25611769297723</v>
      </c>
      <c r="AP195" s="48">
        <v>403.15846211525576</v>
      </c>
      <c r="AQ195" s="48">
        <v>404.90083879753149</v>
      </c>
      <c r="AR195" s="48">
        <v>432.65707403278503</v>
      </c>
      <c r="AS195" s="48">
        <v>491.7505877827702</v>
      </c>
      <c r="AT195" s="48">
        <v>451.98510084541596</v>
      </c>
      <c r="AU195" s="48">
        <v>503.89710654722023</v>
      </c>
      <c r="AV195" s="48">
        <v>531.26509615241923</v>
      </c>
      <c r="AW195" s="48">
        <v>644.84921727591905</v>
      </c>
      <c r="AX195" s="48">
        <v>781.6757900945895</v>
      </c>
      <c r="AY195" s="48">
        <v>960.67992418020924</v>
      </c>
      <c r="AZ195" s="48">
        <v>1129.2996853989598</v>
      </c>
      <c r="BA195" s="48">
        <v>1383.5892075042555</v>
      </c>
      <c r="BB195" s="48">
        <v>1220.9728949265213</v>
      </c>
      <c r="BC195" s="48">
        <v>1401.2315122083121</v>
      </c>
      <c r="BD195" s="48">
        <v>1569.8255768195072</v>
      </c>
      <c r="BE195" s="48">
        <v>1672.7791979266201</v>
      </c>
      <c r="BF195" s="48">
        <v>1780.2198498663602</v>
      </c>
      <c r="BG195" s="48">
        <v>1822.9189907124451</v>
      </c>
      <c r="BH195" s="48">
        <v>1560.519966318258</v>
      </c>
      <c r="BI195" s="48">
        <v>1393.5753545561768</v>
      </c>
      <c r="BJ195" s="48">
        <v>1415.7189393251724</v>
      </c>
      <c r="BK195" s="48">
        <v>1449.099680912313</v>
      </c>
      <c r="BL195" s="48">
        <v>1481.0426284820981</v>
      </c>
      <c r="BM195" s="48">
        <v>1342.4823907308494</v>
      </c>
      <c r="BT195">
        <v>1332.0492112459312</v>
      </c>
      <c r="BY195" s="48">
        <f t="shared" si="4"/>
        <v>-1481.0426284820981</v>
      </c>
      <c r="BZ195" s="48">
        <f t="shared" si="5"/>
        <v>-2.1118527874032567</v>
      </c>
    </row>
    <row r="196" spans="1:78" x14ac:dyDescent="0.25">
      <c r="A196" s="48" t="s">
        <v>203</v>
      </c>
      <c r="B196" s="48" t="s">
        <v>384</v>
      </c>
      <c r="C196" s="48" t="s">
        <v>735</v>
      </c>
      <c r="D196" s="48" t="s">
        <v>734</v>
      </c>
      <c r="E196" s="48">
        <v>717.51484308736212</v>
      </c>
      <c r="F196" s="48">
        <v>777.21502740734138</v>
      </c>
      <c r="G196" s="48">
        <v>854.7448049684898</v>
      </c>
      <c r="H196" s="48">
        <v>931.75166598124201</v>
      </c>
      <c r="I196" s="48">
        <v>1006.4344460949717</v>
      </c>
      <c r="J196" s="48">
        <v>1110.8326908249808</v>
      </c>
      <c r="K196" s="48">
        <v>1207.8118244034752</v>
      </c>
      <c r="L196" s="48">
        <v>1335.2741116252419</v>
      </c>
      <c r="M196" s="48">
        <v>1480.6931764225053</v>
      </c>
      <c r="N196" s="48">
        <v>1661.8668852336866</v>
      </c>
      <c r="O196" s="48">
        <v>1852.3546725533481</v>
      </c>
      <c r="P196" s="48">
        <v>2044.3199055821649</v>
      </c>
      <c r="Q196" s="48">
        <v>2246.4767135113034</v>
      </c>
      <c r="R196" s="48">
        <v>2432.4142190492798</v>
      </c>
      <c r="S196" s="48">
        <v>2614.5009405303781</v>
      </c>
      <c r="T196" s="48">
        <v>2738.2431529726114</v>
      </c>
      <c r="U196" s="48">
        <v>2946.4619525115199</v>
      </c>
      <c r="V196" s="48">
        <v>3208.7713561412766</v>
      </c>
      <c r="W196" s="48">
        <v>3567.7526290006999</v>
      </c>
      <c r="X196" s="48">
        <v>4024.5094201928732</v>
      </c>
      <c r="Y196" s="48">
        <v>4502.8384279475986</v>
      </c>
      <c r="Z196" s="48">
        <v>4920.7229367485861</v>
      </c>
      <c r="AA196" s="48">
        <v>5115.008514233461</v>
      </c>
      <c r="AB196" s="48">
        <v>5217.7227285603922</v>
      </c>
      <c r="AC196" s="48">
        <v>5730.1170089020061</v>
      </c>
      <c r="AD196" s="48">
        <v>6008.0544862303823</v>
      </c>
      <c r="AE196" s="48">
        <v>6455.1844610761409</v>
      </c>
      <c r="AF196" s="48">
        <v>6980.4901433821924</v>
      </c>
      <c r="AG196" s="48">
        <v>7595.4446561182858</v>
      </c>
      <c r="AH196" s="48">
        <v>8033.0894413304241</v>
      </c>
      <c r="AI196" s="48">
        <v>8652.5074922250496</v>
      </c>
      <c r="AJ196" s="48">
        <v>9064.0185171148569</v>
      </c>
      <c r="AK196" s="48">
        <v>9659.3388999591643</v>
      </c>
      <c r="AL196" s="48">
        <v>10212.276763056365</v>
      </c>
      <c r="AM196" s="48">
        <v>10876.418823989781</v>
      </c>
      <c r="AN196" s="48">
        <v>11579.184996998454</v>
      </c>
      <c r="AO196" s="48">
        <v>12173.16368898596</v>
      </c>
      <c r="AP196" s="48">
        <v>12817.644962135217</v>
      </c>
      <c r="AQ196" s="48">
        <v>14304.404986801463</v>
      </c>
      <c r="AR196" s="48">
        <v>15220.991342026657</v>
      </c>
      <c r="AS196" s="48">
        <v>16192.126971963769</v>
      </c>
      <c r="AT196" s="48">
        <v>18123.198701991791</v>
      </c>
      <c r="AU196" s="48">
        <v>18731.459389737847</v>
      </c>
      <c r="AV196" s="48">
        <v>19557.120249235839</v>
      </c>
      <c r="AW196" s="48">
        <v>20988.992332653404</v>
      </c>
      <c r="AX196" s="48">
        <v>21959.322696986048</v>
      </c>
      <c r="AY196" s="48">
        <v>22935.941158631289</v>
      </c>
      <c r="AZ196" s="48">
        <v>23664.882348509582</v>
      </c>
      <c r="BA196" s="48">
        <v>24898.334585704462</v>
      </c>
      <c r="BB196" s="48">
        <v>25768.725888338446</v>
      </c>
      <c r="BC196" s="48">
        <v>26435.748785780022</v>
      </c>
      <c r="BD196" s="48">
        <v>27278.883049920463</v>
      </c>
      <c r="BE196" s="48">
        <v>27944.733893742392</v>
      </c>
      <c r="BF196" s="48">
        <v>28513.165735106708</v>
      </c>
      <c r="BG196" s="48">
        <v>28981.457330586607</v>
      </c>
      <c r="BH196" s="48">
        <v>29763.488301386144</v>
      </c>
      <c r="BI196" s="48">
        <v>30627.163401701131</v>
      </c>
      <c r="BJ196" s="48">
        <v>31108.752750891203</v>
      </c>
      <c r="BK196" s="48">
        <v>31604.70151445784</v>
      </c>
      <c r="BL196" s="48">
        <v>32850.548612359227</v>
      </c>
      <c r="BM196" s="48">
        <v>32290.921136093104</v>
      </c>
      <c r="BT196">
        <v>31429.866117655805</v>
      </c>
      <c r="BY196" s="48">
        <f t="shared" si="4"/>
        <v>-32850.548612359227</v>
      </c>
      <c r="BZ196" s="48">
        <f t="shared" si="5"/>
        <v>-2.0452016718552088</v>
      </c>
    </row>
    <row r="197" spans="1:78" x14ac:dyDescent="0.25">
      <c r="A197" s="48" t="s">
        <v>657</v>
      </c>
      <c r="B197" s="48" t="s">
        <v>383</v>
      </c>
      <c r="C197" s="48" t="s">
        <v>735</v>
      </c>
      <c r="D197" s="48" t="s">
        <v>734</v>
      </c>
      <c r="BT197"/>
      <c r="BY197" s="48">
        <f t="shared" ref="BY197:BY260" si="6">BS197-BL197</f>
        <v>0</v>
      </c>
      <c r="BZ197" s="48" t="str">
        <f t="shared" ref="BZ197:BZ260" si="7">IFERROR(BY197/BT197-1,"")</f>
        <v/>
      </c>
    </row>
    <row r="198" spans="1:78" x14ac:dyDescent="0.25">
      <c r="A198" s="48" t="s">
        <v>280</v>
      </c>
      <c r="B198" s="48" t="s">
        <v>382</v>
      </c>
      <c r="C198" s="48" t="s">
        <v>735</v>
      </c>
      <c r="D198" s="48" t="s">
        <v>734</v>
      </c>
      <c r="E198" s="48">
        <v>360.49929850685811</v>
      </c>
      <c r="F198" s="48">
        <v>382.72994699436811</v>
      </c>
      <c r="G198" s="48">
        <v>407.85284361237183</v>
      </c>
      <c r="H198" s="48">
        <v>432.51172957507521</v>
      </c>
      <c r="I198" s="48">
        <v>468.78108163544283</v>
      </c>
      <c r="J198" s="48">
        <v>520.91065936788448</v>
      </c>
      <c r="K198" s="48">
        <v>575.00768066822127</v>
      </c>
      <c r="L198" s="48">
        <v>646.82272006083997</v>
      </c>
      <c r="M198" s="48">
        <v>719.08049185329003</v>
      </c>
      <c r="N198" s="48">
        <v>795.75937139109908</v>
      </c>
      <c r="O198" s="48">
        <v>934.08215609611671</v>
      </c>
      <c r="P198" s="48">
        <v>1064.5377125734099</v>
      </c>
      <c r="Q198" s="48">
        <v>1302.2662677392957</v>
      </c>
      <c r="R198" s="48">
        <v>1747.9890406026593</v>
      </c>
      <c r="S198" s="48">
        <v>2000.4182457468232</v>
      </c>
      <c r="T198" s="48">
        <v>2127.6375072593028</v>
      </c>
      <c r="U198" s="48">
        <v>2173.2839342597531</v>
      </c>
      <c r="V198" s="48">
        <v>2267.3710031947844</v>
      </c>
      <c r="W198" s="48">
        <v>2457.3132164459907</v>
      </c>
      <c r="X198" s="48">
        <v>2755.6246177008029</v>
      </c>
      <c r="Y198" s="48">
        <v>3368.3666694027943</v>
      </c>
      <c r="Z198" s="48">
        <v>3245.9752136774759</v>
      </c>
      <c r="AA198" s="48">
        <v>3079.9495663427097</v>
      </c>
      <c r="AB198" s="48">
        <v>2735.491065800466</v>
      </c>
      <c r="AC198" s="48">
        <v>2522.7474762065804</v>
      </c>
      <c r="AD198" s="48">
        <v>2705.1930019731712</v>
      </c>
      <c r="AE198" s="48">
        <v>3861.9484333688047</v>
      </c>
      <c r="AF198" s="48">
        <v>4803.8660954694096</v>
      </c>
      <c r="AG198" s="48">
        <v>5623.6969998212335</v>
      </c>
      <c r="AH198" s="48">
        <v>6056.3810277188886</v>
      </c>
      <c r="AI198" s="48">
        <v>7884.6179875633179</v>
      </c>
      <c r="AJ198" s="48">
        <v>8958.985333024697</v>
      </c>
      <c r="AK198" s="48">
        <v>10810.566507962558</v>
      </c>
      <c r="AL198" s="48">
        <v>9534.6563637307972</v>
      </c>
      <c r="AM198" s="48">
        <v>9977.3199090577091</v>
      </c>
      <c r="AN198" s="48">
        <v>11781.361850222052</v>
      </c>
      <c r="AO198" s="48">
        <v>12185.091401062937</v>
      </c>
      <c r="AP198" s="48">
        <v>11575.507112435833</v>
      </c>
      <c r="AQ198" s="48">
        <v>12199.206385024034</v>
      </c>
      <c r="AR198" s="48">
        <v>12471.079364075355</v>
      </c>
      <c r="AS198" s="48">
        <v>11497.753460452463</v>
      </c>
      <c r="AT198" s="48">
        <v>11724.611495460229</v>
      </c>
      <c r="AU198" s="48">
        <v>12875.320792258501</v>
      </c>
      <c r="AV198" s="48">
        <v>15762.975789736684</v>
      </c>
      <c r="AW198" s="48">
        <v>18031.000421576784</v>
      </c>
      <c r="AX198" s="48">
        <v>18773.125361635433</v>
      </c>
      <c r="AY198" s="48">
        <v>19822.846028733555</v>
      </c>
      <c r="AZ198" s="48">
        <v>22782.09462246289</v>
      </c>
      <c r="BA198" s="48">
        <v>24847.545135091001</v>
      </c>
      <c r="BB198" s="48">
        <v>23059.797445729448</v>
      </c>
      <c r="BC198" s="48">
        <v>22498.690858655656</v>
      </c>
      <c r="BD198" s="48">
        <v>23186.913128327826</v>
      </c>
      <c r="BE198" s="48">
        <v>20564.889861796943</v>
      </c>
      <c r="BF198" s="48">
        <v>21647.041811886884</v>
      </c>
      <c r="BG198" s="48">
        <v>22074.300763421557</v>
      </c>
      <c r="BH198" s="48">
        <v>19242.366471098059</v>
      </c>
      <c r="BI198" s="48">
        <v>19978.401214968002</v>
      </c>
      <c r="BJ198" s="48">
        <v>21437.347503679397</v>
      </c>
      <c r="BK198" s="48">
        <v>23551.048290561375</v>
      </c>
      <c r="BL198" s="48">
        <v>23284.52723290024</v>
      </c>
      <c r="BM198" s="48">
        <v>22439.876873962599</v>
      </c>
      <c r="BT198">
        <v>22194.566114934969</v>
      </c>
      <c r="BY198" s="48">
        <f t="shared" si="6"/>
        <v>-23284.52723290024</v>
      </c>
      <c r="BZ198" s="48">
        <f t="shared" si="7"/>
        <v>-2.0491093681363668</v>
      </c>
    </row>
    <row r="199" spans="1:78" x14ac:dyDescent="0.25">
      <c r="A199" s="48" t="s">
        <v>226</v>
      </c>
      <c r="B199" s="48" t="s">
        <v>381</v>
      </c>
      <c r="C199" s="48" t="s">
        <v>735</v>
      </c>
      <c r="D199" s="48" t="s">
        <v>734</v>
      </c>
      <c r="J199" s="48">
        <v>204.20083035484436</v>
      </c>
      <c r="K199" s="48">
        <v>208.85013530928575</v>
      </c>
      <c r="L199" s="48">
        <v>215.06689731765982</v>
      </c>
      <c r="M199" s="48">
        <v>220.09654795720346</v>
      </c>
      <c r="N199" s="48">
        <v>230.50243341484395</v>
      </c>
      <c r="O199" s="48">
        <v>240.27050377516304</v>
      </c>
      <c r="P199" s="48">
        <v>262.06769041693605</v>
      </c>
      <c r="Q199" s="48">
        <v>296.10918839838706</v>
      </c>
      <c r="R199" s="48">
        <v>374.3419597941151</v>
      </c>
      <c r="S199" s="48">
        <v>489.56148169531156</v>
      </c>
      <c r="T199" s="48">
        <v>541.48794115604517</v>
      </c>
      <c r="U199" s="48">
        <v>593.65432558745454</v>
      </c>
      <c r="V199" s="48">
        <v>712.65851537063611</v>
      </c>
      <c r="W199" s="48">
        <v>849.52486769642223</v>
      </c>
      <c r="X199" s="48">
        <v>1103.9131136987428</v>
      </c>
      <c r="Y199" s="48">
        <v>1398.0542978756785</v>
      </c>
      <c r="Z199" s="48">
        <v>1718.499821571022</v>
      </c>
      <c r="AA199" s="48">
        <v>1608.7245569682052</v>
      </c>
      <c r="AB199" s="48">
        <v>1635.6334871774577</v>
      </c>
      <c r="AC199" s="48">
        <v>1260.7437979601677</v>
      </c>
      <c r="AD199" s="48">
        <v>892.89045169737813</v>
      </c>
      <c r="AE199" s="48">
        <v>984.38305534600761</v>
      </c>
      <c r="AF199" s="48">
        <v>1020.3816363698726</v>
      </c>
      <c r="AG199" s="48">
        <v>1063.4747544254383</v>
      </c>
      <c r="AH199" s="48">
        <v>1156.9246249550813</v>
      </c>
      <c r="AI199" s="48">
        <v>1376.165324827816</v>
      </c>
      <c r="AJ199" s="48">
        <v>1611.3998605796564</v>
      </c>
      <c r="AK199" s="48">
        <v>1610.2122468003972</v>
      </c>
      <c r="AL199" s="48">
        <v>1591.3741577370872</v>
      </c>
      <c r="AM199" s="48">
        <v>1686.8452781124745</v>
      </c>
      <c r="AN199" s="48">
        <v>1897.098347279765</v>
      </c>
      <c r="AO199" s="48">
        <v>2002.6834598888481</v>
      </c>
      <c r="AP199" s="48">
        <v>1993.8043763166875</v>
      </c>
      <c r="AQ199" s="48">
        <v>1812.993667073483</v>
      </c>
      <c r="AR199" s="48">
        <v>1694.1112103221146</v>
      </c>
      <c r="AS199" s="48">
        <v>1663.6049391998586</v>
      </c>
      <c r="AT199" s="48">
        <v>1565.0542885388975</v>
      </c>
      <c r="AU199" s="48">
        <v>1300.8523667109473</v>
      </c>
      <c r="AV199" s="48">
        <v>1365.416418118059</v>
      </c>
      <c r="AW199" s="48">
        <v>1679.4951198964104</v>
      </c>
      <c r="AX199" s="48">
        <v>1843.6341076360034</v>
      </c>
      <c r="AY199" s="48">
        <v>2271.0888854079567</v>
      </c>
      <c r="AZ199" s="48">
        <v>2976.8240144759475</v>
      </c>
      <c r="BA199" s="48">
        <v>4047.9097906486541</v>
      </c>
      <c r="BB199" s="48">
        <v>3626.8186369100622</v>
      </c>
      <c r="BC199" s="48">
        <v>4359.4284153981653</v>
      </c>
      <c r="BD199" s="48">
        <v>5329.3874368268553</v>
      </c>
      <c r="BE199" s="48">
        <v>5185.1415487127906</v>
      </c>
      <c r="BF199" s="48">
        <v>5936.975959022483</v>
      </c>
      <c r="BG199" s="48">
        <v>6118.3181103196202</v>
      </c>
      <c r="BH199" s="48">
        <v>5413.7760206185831</v>
      </c>
      <c r="BI199" s="48">
        <v>5324.6090677777684</v>
      </c>
      <c r="BJ199" s="48">
        <v>5678.869972200001</v>
      </c>
      <c r="BK199" s="48">
        <v>5782.7845498128563</v>
      </c>
      <c r="BL199" s="48">
        <v>5380.963321841301</v>
      </c>
      <c r="BM199" s="48">
        <v>4949.7497003325871</v>
      </c>
      <c r="BT199">
        <v>5001.0727604519134</v>
      </c>
      <c r="BY199" s="48">
        <f t="shared" si="6"/>
        <v>-5380.963321841301</v>
      </c>
      <c r="BZ199" s="48">
        <f t="shared" si="7"/>
        <v>-2.0759618145117846</v>
      </c>
    </row>
    <row r="200" spans="1:78" x14ac:dyDescent="0.25">
      <c r="A200" s="48" t="s">
        <v>534</v>
      </c>
      <c r="B200" s="48" t="s">
        <v>380</v>
      </c>
      <c r="C200" s="48" t="s">
        <v>735</v>
      </c>
      <c r="D200" s="48" t="s">
        <v>734</v>
      </c>
      <c r="AM200" s="48">
        <v>1201.5815421388177</v>
      </c>
      <c r="AN200" s="48">
        <v>1326.5628573714594</v>
      </c>
      <c r="AO200" s="48">
        <v>1317.4667513138538</v>
      </c>
      <c r="AP200" s="48">
        <v>1389.1649713765066</v>
      </c>
      <c r="AQ200" s="48">
        <v>1465.0460568586832</v>
      </c>
      <c r="AR200" s="48">
        <v>1499.492176570189</v>
      </c>
      <c r="AS200" s="48">
        <v>1476.1718500023783</v>
      </c>
      <c r="AT200" s="48">
        <v>1335.5531952935903</v>
      </c>
      <c r="AU200" s="48">
        <v>1156.2174734576911</v>
      </c>
      <c r="AV200" s="48">
        <v>1257.6985700968853</v>
      </c>
      <c r="AW200" s="48">
        <v>1422.1908864354423</v>
      </c>
      <c r="AX200" s="48">
        <v>1543.7014139277364</v>
      </c>
      <c r="AY200" s="48">
        <v>1570.1043996272826</v>
      </c>
      <c r="AZ200" s="48">
        <v>1664.2457166927647</v>
      </c>
      <c r="BA200" s="48">
        <v>2035.2023412176636</v>
      </c>
      <c r="BB200" s="48">
        <v>2191.7817873686772</v>
      </c>
      <c r="BC200" s="48">
        <v>2557.0756235669851</v>
      </c>
      <c r="BD200" s="48">
        <v>2880.7984370790932</v>
      </c>
      <c r="BE200" s="48">
        <v>3067.4387273561442</v>
      </c>
      <c r="BF200" s="48">
        <v>3315.2975390928173</v>
      </c>
      <c r="BG200" s="48">
        <v>3352.1125950604278</v>
      </c>
      <c r="BH200" s="48">
        <v>3272.1543236070793</v>
      </c>
      <c r="BI200" s="48">
        <v>3527.6138241317785</v>
      </c>
      <c r="BJ200" s="48">
        <v>3620.3604871593707</v>
      </c>
      <c r="BK200" s="48">
        <v>3562.3309427025574</v>
      </c>
      <c r="BL200" s="48">
        <v>3656.8582713701089</v>
      </c>
      <c r="BM200" s="48">
        <v>3239.7311081265698</v>
      </c>
      <c r="BT200">
        <v>3239.7311081265698</v>
      </c>
      <c r="BY200" s="48">
        <f t="shared" si="6"/>
        <v>-3656.8582713701089</v>
      </c>
      <c r="BZ200" s="48">
        <f t="shared" si="7"/>
        <v>-2.1287536370525362</v>
      </c>
    </row>
    <row r="201" spans="1:78" x14ac:dyDescent="0.25">
      <c r="A201" s="48" t="s">
        <v>656</v>
      </c>
      <c r="B201" s="48" t="s">
        <v>655</v>
      </c>
      <c r="C201" s="48" t="s">
        <v>735</v>
      </c>
      <c r="D201" s="48" t="s">
        <v>734</v>
      </c>
      <c r="T201" s="48">
        <v>888.81782884566564</v>
      </c>
      <c r="U201" s="48">
        <v>873.17079380980829</v>
      </c>
      <c r="V201" s="48">
        <v>892.64317536775457</v>
      </c>
      <c r="W201" s="48">
        <v>1014.1937316213034</v>
      </c>
      <c r="X201" s="48">
        <v>1216.5854624215185</v>
      </c>
      <c r="Y201" s="48">
        <v>1381.5236414733984</v>
      </c>
      <c r="Z201" s="48">
        <v>1391.0927115199729</v>
      </c>
      <c r="AA201" s="48">
        <v>1326.6949153545056</v>
      </c>
      <c r="AB201" s="48">
        <v>1232.9750773239909</v>
      </c>
      <c r="AC201" s="48">
        <v>1271.7566924026464</v>
      </c>
      <c r="AD201" s="48">
        <v>1182.0250027224365</v>
      </c>
      <c r="AE201" s="48">
        <v>1269.2530831850845</v>
      </c>
      <c r="AF201" s="48">
        <v>1217.4113679722607</v>
      </c>
      <c r="AG201" s="48">
        <v>1231.0034845363289</v>
      </c>
      <c r="AH201" s="48">
        <v>1256.7672676136647</v>
      </c>
      <c r="AI201" s="48">
        <v>1387.6587568859907</v>
      </c>
      <c r="AJ201" s="48">
        <v>1452.7391022508248</v>
      </c>
      <c r="AK201" s="48">
        <v>1566.5804015464028</v>
      </c>
      <c r="AL201" s="48">
        <v>1631.7925804339213</v>
      </c>
      <c r="AM201" s="48">
        <v>1889.8667320623852</v>
      </c>
      <c r="AN201" s="48">
        <v>2018.1821552119945</v>
      </c>
      <c r="AO201" s="48">
        <v>2129.4816899674897</v>
      </c>
      <c r="AP201" s="48">
        <v>2104.9732942470732</v>
      </c>
      <c r="AQ201" s="48">
        <v>1780.2711604151398</v>
      </c>
      <c r="AR201" s="48">
        <v>1935.2807993220354</v>
      </c>
      <c r="AS201" s="48">
        <v>1755.4180699386259</v>
      </c>
      <c r="AT201" s="48">
        <v>1711.101284396037</v>
      </c>
      <c r="AU201" s="48">
        <v>1776.6162450546778</v>
      </c>
      <c r="AV201" s="48">
        <v>2060.3272025798346</v>
      </c>
      <c r="AW201" s="48">
        <v>2349.7360912850586</v>
      </c>
      <c r="AX201" s="48">
        <v>2568.7506449864445</v>
      </c>
      <c r="AY201" s="48">
        <v>2672.0336100129634</v>
      </c>
      <c r="AZ201" s="48">
        <v>2909.1285140603395</v>
      </c>
      <c r="BA201" s="48">
        <v>3063.4783800806636</v>
      </c>
      <c r="BB201" s="48">
        <v>2706.0253851351235</v>
      </c>
      <c r="BC201" s="48">
        <v>2965.3636098028805</v>
      </c>
      <c r="BD201" s="48">
        <v>3440.7204605438751</v>
      </c>
      <c r="BE201" s="48">
        <v>3608.9239101869857</v>
      </c>
      <c r="BF201" s="48">
        <v>3702.1493451128663</v>
      </c>
      <c r="BG201" s="48">
        <v>3970.7848075273118</v>
      </c>
      <c r="BH201" s="48">
        <v>3832.4388055143086</v>
      </c>
      <c r="BI201" s="48">
        <v>3962.4398484452968</v>
      </c>
      <c r="BJ201" s="48">
        <v>4220.7364364081841</v>
      </c>
      <c r="BK201" s="48">
        <v>4336.9853079145159</v>
      </c>
      <c r="BL201" s="48">
        <v>4268.8383129197919</v>
      </c>
      <c r="BM201" s="48">
        <v>3626.2905894353598</v>
      </c>
      <c r="BT201">
        <v>3768.5433573464611</v>
      </c>
      <c r="BY201" s="48">
        <f t="shared" si="6"/>
        <v>-4268.8383129197919</v>
      </c>
      <c r="BZ201" s="48">
        <f t="shared" si="7"/>
        <v>-2.1327555259774433</v>
      </c>
    </row>
    <row r="202" spans="1:78" x14ac:dyDescent="0.25">
      <c r="A202" s="48" t="s">
        <v>654</v>
      </c>
      <c r="B202" s="48" t="s">
        <v>653</v>
      </c>
      <c r="C202" s="48" t="s">
        <v>735</v>
      </c>
      <c r="D202" s="48" t="s">
        <v>734</v>
      </c>
      <c r="E202" s="48">
        <v>1385.4488177930341</v>
      </c>
      <c r="F202" s="48">
        <v>1447.2306311552702</v>
      </c>
      <c r="G202" s="48">
        <v>1543.5929724363311</v>
      </c>
      <c r="H202" s="48">
        <v>1643.0145417800954</v>
      </c>
      <c r="I202" s="48">
        <v>1771.9154852550791</v>
      </c>
      <c r="J202" s="48">
        <v>1903.9158691020348</v>
      </c>
      <c r="K202" s="48">
        <v>2067.0156253347927</v>
      </c>
      <c r="L202" s="48">
        <v>2197.6743677579057</v>
      </c>
      <c r="M202" s="48">
        <v>2361.9357597417115</v>
      </c>
      <c r="N202" s="48">
        <v>2573.5019400921769</v>
      </c>
      <c r="O202" s="48">
        <v>2785.000661739798</v>
      </c>
      <c r="P202" s="48">
        <v>3053.8512512776288</v>
      </c>
      <c r="Q202" s="48">
        <v>3509.8557777787287</v>
      </c>
      <c r="R202" s="48">
        <v>4200.7382639896468</v>
      </c>
      <c r="S202" s="48">
        <v>4651.9364875805331</v>
      </c>
      <c r="T202" s="48">
        <v>5171.0965551027039</v>
      </c>
      <c r="U202" s="48">
        <v>5571.6257391045574</v>
      </c>
      <c r="V202" s="48">
        <v>6255.935092854812</v>
      </c>
      <c r="W202" s="48">
        <v>7465.5714449338593</v>
      </c>
      <c r="X202" s="48">
        <v>8522.7902243162662</v>
      </c>
      <c r="Y202" s="48">
        <v>9374.4152996857956</v>
      </c>
      <c r="Z202" s="48">
        <v>9417.3644526244643</v>
      </c>
      <c r="AA202" s="48">
        <v>9319.6706507246672</v>
      </c>
      <c r="AB202" s="48">
        <v>9618.5241554448239</v>
      </c>
      <c r="AC202" s="48">
        <v>10000.171043593886</v>
      </c>
      <c r="AD202" s="48">
        <v>10475.806266141366</v>
      </c>
      <c r="AE202" s="48">
        <v>12730.313826683932</v>
      </c>
      <c r="AF202" s="48">
        <v>14677.651891583293</v>
      </c>
      <c r="AG202" s="48">
        <v>16438.809436350748</v>
      </c>
      <c r="AH202" s="48">
        <v>17063.184436065581</v>
      </c>
      <c r="AI202" s="48">
        <v>19031.871712616117</v>
      </c>
      <c r="AJ202" s="48">
        <v>19954.484234459254</v>
      </c>
      <c r="AK202" s="48">
        <v>21277.122754375774</v>
      </c>
      <c r="AL202" s="48">
        <v>21279.380077632191</v>
      </c>
      <c r="AM202" s="48">
        <v>22656.164249481099</v>
      </c>
      <c r="AN202" s="48">
        <v>24992.541366913221</v>
      </c>
      <c r="AO202" s="48">
        <v>24984.149263403331</v>
      </c>
      <c r="AP202" s="48">
        <v>24381.575162230292</v>
      </c>
      <c r="AQ202" s="48">
        <v>24381.278868404941</v>
      </c>
      <c r="AR202" s="48">
        <v>25469.744189387089</v>
      </c>
      <c r="AS202" s="48">
        <v>25765.861022457702</v>
      </c>
      <c r="AT202" s="48">
        <v>25407.909568107036</v>
      </c>
      <c r="AU202" s="48">
        <v>26361.441383860816</v>
      </c>
      <c r="AV202" s="48">
        <v>29421.815503845875</v>
      </c>
      <c r="AW202" s="48">
        <v>32521.671812813227</v>
      </c>
      <c r="AX202" s="48">
        <v>34064.730048843528</v>
      </c>
      <c r="AY202" s="48">
        <v>35662.290464346639</v>
      </c>
      <c r="AZ202" s="48">
        <v>38696.181238264602</v>
      </c>
      <c r="BA202" s="48">
        <v>40660.801045348788</v>
      </c>
      <c r="BB202" s="48">
        <v>38123.075121321999</v>
      </c>
      <c r="BC202" s="48">
        <v>39586.839540408582</v>
      </c>
      <c r="BD202" s="48">
        <v>42386.483332030803</v>
      </c>
      <c r="BE202" s="48">
        <v>42167.513299483624</v>
      </c>
      <c r="BF202" s="48">
        <v>42406.93067247318</v>
      </c>
      <c r="BG202" s="48">
        <v>43092.618941096058</v>
      </c>
      <c r="BH202" s="48">
        <v>40618.925088946686</v>
      </c>
      <c r="BI202" s="48">
        <v>41340.503793928103</v>
      </c>
      <c r="BJ202" s="48">
        <v>42933.613552004746</v>
      </c>
      <c r="BK202" s="48">
        <v>45364.584179603073</v>
      </c>
      <c r="BL202" s="48">
        <v>45650.14026801406</v>
      </c>
      <c r="BM202" s="48">
        <v>44217.89722606758</v>
      </c>
      <c r="BT202">
        <v>44400.308537899655</v>
      </c>
      <c r="BY202" s="48">
        <f t="shared" si="6"/>
        <v>-45650.14026801406</v>
      </c>
      <c r="BZ202" s="48">
        <f t="shared" si="7"/>
        <v>-2.0281491676808407</v>
      </c>
    </row>
    <row r="203" spans="1:78" x14ac:dyDescent="0.25">
      <c r="A203" s="48" t="s">
        <v>244</v>
      </c>
      <c r="B203" s="48" t="s">
        <v>379</v>
      </c>
      <c r="C203" s="48" t="s">
        <v>735</v>
      </c>
      <c r="D203" s="48" t="s">
        <v>734</v>
      </c>
      <c r="J203" s="48">
        <v>1889.2424135120023</v>
      </c>
      <c r="K203" s="48">
        <v>2229.7527374900669</v>
      </c>
      <c r="L203" s="48">
        <v>2210.0646977612778</v>
      </c>
      <c r="M203" s="48">
        <v>2512.2673817902123</v>
      </c>
      <c r="N203" s="48">
        <v>2274.4563152985484</v>
      </c>
      <c r="O203" s="48">
        <v>2299.1763889691083</v>
      </c>
      <c r="P203" s="48">
        <v>2593.1153286992972</v>
      </c>
      <c r="Q203" s="48">
        <v>2751.1715384177601</v>
      </c>
      <c r="R203" s="48">
        <v>3516.3942160164756</v>
      </c>
      <c r="S203" s="48">
        <v>4375.5307375805933</v>
      </c>
      <c r="T203" s="48">
        <v>5260.4207523580335</v>
      </c>
      <c r="U203" s="48">
        <v>5401.9736302488964</v>
      </c>
      <c r="V203" s="48">
        <v>5669.9991237272052</v>
      </c>
      <c r="W203" s="48">
        <v>6969.9340431517312</v>
      </c>
      <c r="X203" s="48">
        <v>8169.1595416512237</v>
      </c>
      <c r="Y203" s="48">
        <v>8885.6444551783661</v>
      </c>
      <c r="Z203" s="48">
        <v>8103.4533242698362</v>
      </c>
      <c r="AA203" s="48">
        <v>7907.9822388690291</v>
      </c>
      <c r="AB203" s="48">
        <v>7977.5898528078842</v>
      </c>
      <c r="AC203" s="48">
        <v>8005.8020852301797</v>
      </c>
      <c r="AD203" s="48">
        <v>8514.2736515908146</v>
      </c>
      <c r="AE203" s="48">
        <v>12659.109480372401</v>
      </c>
      <c r="AF203" s="48">
        <v>13630.025234148479</v>
      </c>
      <c r="AG203" s="48">
        <v>14051.4108001144</v>
      </c>
      <c r="AH203" s="48">
        <v>13470.02737015244</v>
      </c>
      <c r="AI203" s="48">
        <v>15913.510874188327</v>
      </c>
      <c r="AJ203" s="48">
        <v>16038.836467902773</v>
      </c>
      <c r="AK203" s="48">
        <v>17169.703964755914</v>
      </c>
      <c r="AL203" s="48">
        <v>17539.547292551641</v>
      </c>
      <c r="AM203" s="48">
        <v>16444.155452985415</v>
      </c>
      <c r="AN203" s="48">
        <v>18262.413080229133</v>
      </c>
      <c r="AO203" s="48">
        <v>17788.069042559331</v>
      </c>
      <c r="AP203" s="48">
        <v>15724.045032809325</v>
      </c>
      <c r="AQ203" s="48">
        <v>16303.023800922765</v>
      </c>
      <c r="AR203" s="48">
        <v>16074.270982600239</v>
      </c>
      <c r="AS203" s="48">
        <v>14324.118388827943</v>
      </c>
      <c r="BT203"/>
      <c r="BY203" s="48">
        <f t="shared" si="6"/>
        <v>0</v>
      </c>
      <c r="BZ203" s="48" t="str">
        <f t="shared" si="7"/>
        <v/>
      </c>
    </row>
    <row r="204" spans="1:78" x14ac:dyDescent="0.25">
      <c r="A204" s="48" t="s">
        <v>146</v>
      </c>
      <c r="B204" s="48" t="s">
        <v>378</v>
      </c>
      <c r="C204" s="48" t="s">
        <v>735</v>
      </c>
      <c r="D204" s="48" t="s">
        <v>734</v>
      </c>
      <c r="O204" s="48">
        <v>2755.5564849782395</v>
      </c>
      <c r="P204" s="48">
        <v>3246.7158872651917</v>
      </c>
      <c r="Q204" s="48">
        <v>3909.8880557869375</v>
      </c>
      <c r="R204" s="48">
        <v>5583.6178395174975</v>
      </c>
      <c r="S204" s="48">
        <v>15631.69314326438</v>
      </c>
      <c r="T204" s="48">
        <v>15292.574177357248</v>
      </c>
      <c r="U204" s="48">
        <v>18906.153331814767</v>
      </c>
      <c r="V204" s="48">
        <v>19842.036056365741</v>
      </c>
      <c r="W204" s="48">
        <v>21109.996054644609</v>
      </c>
      <c r="X204" s="48">
        <v>27455.0149046849</v>
      </c>
      <c r="Y204" s="48">
        <v>35010.395278956552</v>
      </c>
      <c r="Z204" s="48">
        <v>34926.703995968543</v>
      </c>
      <c r="AA204" s="48">
        <v>27402.267491083956</v>
      </c>
      <c r="AB204" s="48">
        <v>20910.453340270444</v>
      </c>
      <c r="AC204" s="48">
        <v>19645.31465861783</v>
      </c>
      <c r="AD204" s="48">
        <v>16590.802715777776</v>
      </c>
      <c r="AE204" s="48">
        <v>12704.36630692351</v>
      </c>
      <c r="AF204" s="48">
        <v>12901.520964668534</v>
      </c>
      <c r="AG204" s="48">
        <v>13611.445687701686</v>
      </c>
      <c r="AH204" s="48">
        <v>14052.58981804181</v>
      </c>
      <c r="AI204" s="48">
        <v>15454.179671569833</v>
      </c>
      <c r="AJ204" s="48">
        <v>14124.263848283759</v>
      </c>
      <c r="AK204" s="48">
        <v>15434.210094643115</v>
      </c>
      <c r="AL204" s="48">
        <v>14270.973767288666</v>
      </c>
      <c r="AM204" s="48">
        <v>14544.005587741436</v>
      </c>
      <c r="AN204" s="48">
        <v>15849.565735162494</v>
      </c>
      <c r="AO204" s="48">
        <v>17337.421865143668</v>
      </c>
      <c r="AP204" s="48">
        <v>21104.763721483625</v>
      </c>
      <c r="AQ204" s="48">
        <v>18593.414074603086</v>
      </c>
      <c r="AR204" s="48">
        <v>21723.814200754914</v>
      </c>
      <c r="AS204" s="48">
        <v>29976.167634467591</v>
      </c>
      <c r="AT204" s="48">
        <v>28517.22083673278</v>
      </c>
      <c r="AU204" s="48">
        <v>30214.670423635707</v>
      </c>
      <c r="AV204" s="48">
        <v>34517.603208008331</v>
      </c>
      <c r="AW204" s="48">
        <v>42124.940841575735</v>
      </c>
      <c r="AX204" s="48">
        <v>51455.950942899326</v>
      </c>
      <c r="AY204" s="48">
        <v>59530.561000194437</v>
      </c>
      <c r="AZ204" s="48">
        <v>65421.376916968409</v>
      </c>
      <c r="BA204" s="48">
        <v>80234.190833702203</v>
      </c>
      <c r="BB204" s="48">
        <v>59094.659183846488</v>
      </c>
      <c r="BC204" s="48">
        <v>67403.08767796756</v>
      </c>
      <c r="BD204" s="48">
        <v>82409.941643410551</v>
      </c>
      <c r="BE204" s="48">
        <v>85075.986536966491</v>
      </c>
      <c r="BF204" s="48">
        <v>85050.684346344249</v>
      </c>
      <c r="BG204" s="48">
        <v>83858.34045540946</v>
      </c>
      <c r="BH204" s="48">
        <v>63039.112626124173</v>
      </c>
      <c r="BI204" s="48">
        <v>57162.968007625685</v>
      </c>
      <c r="BJ204" s="48">
        <v>59124.867267548863</v>
      </c>
      <c r="BK204" s="48">
        <v>65907.948433073499</v>
      </c>
      <c r="BL204" s="48">
        <v>62087.974134894626</v>
      </c>
      <c r="BM204" s="48">
        <v>50805.463567753184</v>
      </c>
      <c r="BT204">
        <v>50124.385936172825</v>
      </c>
      <c r="BY204" s="48">
        <f t="shared" si="6"/>
        <v>-62087.974134894626</v>
      </c>
      <c r="BZ204" s="48">
        <f t="shared" si="7"/>
        <v>-2.2386780002443509</v>
      </c>
    </row>
    <row r="205" spans="1:78" x14ac:dyDescent="0.25">
      <c r="A205" s="48" t="s">
        <v>255</v>
      </c>
      <c r="B205" s="48" t="s">
        <v>376</v>
      </c>
      <c r="C205" s="48" t="s">
        <v>735</v>
      </c>
      <c r="D205" s="48" t="s">
        <v>734</v>
      </c>
      <c r="AF205" s="48">
        <v>1673.8383638999469</v>
      </c>
      <c r="AG205" s="48">
        <v>1769.8899311440948</v>
      </c>
      <c r="AH205" s="48">
        <v>1817.9021008908308</v>
      </c>
      <c r="AI205" s="48">
        <v>1680.7056228722661</v>
      </c>
      <c r="AJ205" s="48">
        <v>1260.7490454512531</v>
      </c>
      <c r="AK205" s="48">
        <v>1102.1037847324649</v>
      </c>
      <c r="AL205" s="48">
        <v>1158.1325159134408</v>
      </c>
      <c r="AM205" s="48">
        <v>1323.1043250493226</v>
      </c>
      <c r="AN205" s="48">
        <v>1650.2764808003708</v>
      </c>
      <c r="AO205" s="48">
        <v>1633.0106435411724</v>
      </c>
      <c r="AP205" s="48">
        <v>1577.3233570877323</v>
      </c>
      <c r="AQ205" s="48">
        <v>1852.4673090041251</v>
      </c>
      <c r="AR205" s="48">
        <v>1599.8895330467685</v>
      </c>
      <c r="AS205" s="48">
        <v>1659.9076395454754</v>
      </c>
      <c r="AT205" s="48">
        <v>1825.1798045597939</v>
      </c>
      <c r="AU205" s="48">
        <v>2119.8826732391799</v>
      </c>
      <c r="AV205" s="48">
        <v>2679.4119095120927</v>
      </c>
      <c r="AW205" s="48">
        <v>3494.9445171830384</v>
      </c>
      <c r="AX205" s="48">
        <v>4617.9290164325794</v>
      </c>
      <c r="AY205" s="48">
        <v>5757.4964285718988</v>
      </c>
      <c r="AZ205" s="48">
        <v>8360.1663213248539</v>
      </c>
      <c r="BA205" s="48">
        <v>10435.043984103731</v>
      </c>
      <c r="BB205" s="48">
        <v>8548.1186721863851</v>
      </c>
      <c r="BC205" s="48">
        <v>8214.0768928981106</v>
      </c>
      <c r="BD205" s="48">
        <v>9099.2175388969044</v>
      </c>
      <c r="BE205" s="48">
        <v>8507.1047745643627</v>
      </c>
      <c r="BF205" s="48">
        <v>9547.8521509661241</v>
      </c>
      <c r="BG205" s="48">
        <v>10043.677449761379</v>
      </c>
      <c r="BH205" s="48">
        <v>8969.1489214619342</v>
      </c>
      <c r="BI205" s="48">
        <v>9548.5874029826755</v>
      </c>
      <c r="BJ205" s="48">
        <v>10807.009167199336</v>
      </c>
      <c r="BK205" s="48">
        <v>12398.981978766609</v>
      </c>
      <c r="BL205" s="48">
        <v>12889.809611149216</v>
      </c>
      <c r="BM205" s="48">
        <v>12896.088621162235</v>
      </c>
      <c r="BT205">
        <v>12915.243051370855</v>
      </c>
      <c r="BY205" s="48">
        <f t="shared" si="6"/>
        <v>-12889.809611149216</v>
      </c>
      <c r="BZ205" s="48">
        <f t="shared" si="7"/>
        <v>-1.9980307424242443</v>
      </c>
    </row>
    <row r="206" spans="1:78" x14ac:dyDescent="0.25">
      <c r="A206" s="48" t="s">
        <v>256</v>
      </c>
      <c r="B206" s="48" t="s">
        <v>375</v>
      </c>
      <c r="C206" s="48" t="s">
        <v>735</v>
      </c>
      <c r="D206" s="48" t="s">
        <v>734</v>
      </c>
      <c r="AG206" s="48">
        <v>3777.2353728423</v>
      </c>
      <c r="AH206" s="48">
        <v>3428.7621527086098</v>
      </c>
      <c r="AI206" s="48">
        <v>3492.7103142473002</v>
      </c>
      <c r="AJ206" s="48">
        <v>3490.45250498822</v>
      </c>
      <c r="AK206" s="48">
        <v>3098.8026393017699</v>
      </c>
      <c r="AL206" s="48">
        <v>2930.6702011349398</v>
      </c>
      <c r="AM206" s="48">
        <v>2662.1040342408701</v>
      </c>
      <c r="AN206" s="48">
        <v>2665.7798669998201</v>
      </c>
      <c r="AO206" s="48">
        <v>2643.9291959883299</v>
      </c>
      <c r="AP206" s="48">
        <v>2737.5720239892898</v>
      </c>
      <c r="AQ206" s="48">
        <v>1834.86184283035</v>
      </c>
      <c r="AR206" s="48">
        <v>1330.75723561155</v>
      </c>
      <c r="AS206" s="48">
        <v>1771.59405905827</v>
      </c>
      <c r="AT206" s="48">
        <v>2100.3525117182899</v>
      </c>
      <c r="AU206" s="48">
        <v>2377.5295774824399</v>
      </c>
      <c r="AV206" s="48">
        <v>2975.12535330125</v>
      </c>
      <c r="AW206" s="48">
        <v>4102.3648329979196</v>
      </c>
      <c r="AX206" s="48">
        <v>5323.4630826338298</v>
      </c>
      <c r="AY206" s="48">
        <v>6920.1891248329102</v>
      </c>
      <c r="AZ206" s="48">
        <v>9101.2550490567191</v>
      </c>
      <c r="BA206" s="48">
        <v>11635.272933788799</v>
      </c>
      <c r="BB206" s="48">
        <v>8562.8132771651508</v>
      </c>
      <c r="BC206" s="48">
        <v>10674.995782567499</v>
      </c>
      <c r="BD206" s="48">
        <v>14311.0843159612</v>
      </c>
      <c r="BE206" s="48">
        <v>15420.874541327301</v>
      </c>
      <c r="BF206" s="48">
        <v>15974.644627051701</v>
      </c>
      <c r="BG206" s="48">
        <v>14095.648742953999</v>
      </c>
      <c r="BH206" s="48">
        <v>9313.0136248499603</v>
      </c>
      <c r="BI206" s="48">
        <v>8704.8984132959395</v>
      </c>
      <c r="BJ206" s="48">
        <v>10720.3326583505</v>
      </c>
      <c r="BK206" s="48">
        <v>11287.355278081501</v>
      </c>
      <c r="BL206" s="48">
        <v>11497.6492498593</v>
      </c>
      <c r="BM206" s="48">
        <v>10126.721793529699</v>
      </c>
      <c r="BT206">
        <v>10126.721793529699</v>
      </c>
      <c r="BY206" s="48">
        <f t="shared" si="6"/>
        <v>-11497.6492498593</v>
      </c>
      <c r="BZ206" s="48">
        <f t="shared" si="7"/>
        <v>-2.1353772212055366</v>
      </c>
    </row>
    <row r="207" spans="1:78" x14ac:dyDescent="0.25">
      <c r="A207" s="48" t="s">
        <v>85</v>
      </c>
      <c r="B207" s="48" t="s">
        <v>374</v>
      </c>
      <c r="C207" s="48" t="s">
        <v>735</v>
      </c>
      <c r="D207" s="48" t="s">
        <v>734</v>
      </c>
      <c r="E207" s="48">
        <v>40.537211278880626</v>
      </c>
      <c r="F207" s="48">
        <v>40.68926810688869</v>
      </c>
      <c r="G207" s="48">
        <v>40.944181946761432</v>
      </c>
      <c r="H207" s="48">
        <v>41.218296930814766</v>
      </c>
      <c r="I207" s="48">
        <v>41.08387938025281</v>
      </c>
      <c r="J207" s="48">
        <v>45.989282764895833</v>
      </c>
      <c r="K207" s="48">
        <v>37.488839319313954</v>
      </c>
      <c r="L207" s="48">
        <v>46.642742532148731</v>
      </c>
      <c r="M207" s="48">
        <v>48.784099784721057</v>
      </c>
      <c r="N207" s="48">
        <v>51.794609299367565</v>
      </c>
      <c r="O207" s="48">
        <v>58.52527645141484</v>
      </c>
      <c r="P207" s="48">
        <v>57.589235340649701</v>
      </c>
      <c r="Q207" s="48">
        <v>61.811902252941699</v>
      </c>
      <c r="R207" s="48">
        <v>70.80298517267785</v>
      </c>
      <c r="S207" s="48">
        <v>72.894402582075003</v>
      </c>
      <c r="T207" s="48">
        <v>131.01979896944388</v>
      </c>
      <c r="U207" s="48">
        <v>141.53101092341404</v>
      </c>
      <c r="V207" s="48">
        <v>160.38424280063771</v>
      </c>
      <c r="W207" s="48">
        <v>188.18475689155864</v>
      </c>
      <c r="X207" s="48">
        <v>222.813438332045</v>
      </c>
      <c r="Y207" s="48">
        <v>243.4870745178448</v>
      </c>
      <c r="Z207" s="48">
        <v>264.02638413137765</v>
      </c>
      <c r="AA207" s="48">
        <v>255.63701229700087</v>
      </c>
      <c r="AB207" s="48">
        <v>260.0054447276566</v>
      </c>
      <c r="AC207" s="48">
        <v>268.92327672098372</v>
      </c>
      <c r="AD207" s="48">
        <v>279.10496426803076</v>
      </c>
      <c r="AE207" s="48">
        <v>301.79812452455934</v>
      </c>
      <c r="AF207" s="48">
        <v>318.20650016049791</v>
      </c>
      <c r="AG207" s="48">
        <v>337.95546192918061</v>
      </c>
      <c r="AH207" s="48">
        <v>330.49712125203177</v>
      </c>
      <c r="AI207" s="48">
        <v>349.87330955205852</v>
      </c>
      <c r="AJ207" s="48">
        <v>269.85042334791029</v>
      </c>
      <c r="AK207" s="48">
        <v>302.73863764438556</v>
      </c>
      <c r="AL207" s="48">
        <v>314.75130406967332</v>
      </c>
      <c r="AM207" s="48">
        <v>126.95489401387466</v>
      </c>
      <c r="AN207" s="48">
        <v>221.62892610878708</v>
      </c>
      <c r="AO207" s="48">
        <v>229.88676735243283</v>
      </c>
      <c r="AP207" s="48">
        <v>288.40930209486146</v>
      </c>
      <c r="AQ207" s="48">
        <v>285.71027391544141</v>
      </c>
      <c r="AR207" s="48">
        <v>287.37381917630097</v>
      </c>
      <c r="AS207" s="48">
        <v>260.60118577970474</v>
      </c>
      <c r="AT207" s="48">
        <v>238.78127781655155</v>
      </c>
      <c r="AU207" s="48">
        <v>233.15126362383211</v>
      </c>
      <c r="AV207" s="48">
        <v>249.74331312250314</v>
      </c>
      <c r="AW207" s="48">
        <v>273.63369027861052</v>
      </c>
      <c r="AX207" s="48">
        <v>331.69011344852873</v>
      </c>
      <c r="AY207" s="48">
        <v>366.89439240164381</v>
      </c>
      <c r="AZ207" s="48">
        <v>438.66418446298803</v>
      </c>
      <c r="BA207" s="48">
        <v>543.54535650491391</v>
      </c>
      <c r="BB207" s="48">
        <v>579.72661503834365</v>
      </c>
      <c r="BC207" s="48">
        <v>609.72491702025161</v>
      </c>
      <c r="BD207" s="48">
        <v>668.49467219386281</v>
      </c>
      <c r="BE207" s="48">
        <v>725.16977025532901</v>
      </c>
      <c r="BF207" s="48">
        <v>722.89432850874937</v>
      </c>
      <c r="BG207" s="48">
        <v>743.55903797843735</v>
      </c>
      <c r="BH207" s="48">
        <v>751.07739261788527</v>
      </c>
      <c r="BI207" s="48">
        <v>744.76074875597726</v>
      </c>
      <c r="BJ207" s="48">
        <v>772.31698914591857</v>
      </c>
      <c r="BK207" s="48">
        <v>783.63716281480811</v>
      </c>
      <c r="BL207" s="48">
        <v>820.14928855859421</v>
      </c>
      <c r="BM207" s="48">
        <v>797.85555434622756</v>
      </c>
      <c r="BT207">
        <v>797.85552067174842</v>
      </c>
      <c r="BY207" s="48">
        <f t="shared" si="6"/>
        <v>-820.14928855859421</v>
      </c>
      <c r="BZ207" s="48">
        <f t="shared" si="7"/>
        <v>-2.0279421114590717</v>
      </c>
    </row>
    <row r="208" spans="1:78" x14ac:dyDescent="0.25">
      <c r="A208" s="48" t="s">
        <v>652</v>
      </c>
      <c r="B208" s="48" t="s">
        <v>651</v>
      </c>
      <c r="C208" s="48" t="s">
        <v>735</v>
      </c>
      <c r="D208" s="48" t="s">
        <v>734</v>
      </c>
      <c r="E208" s="48">
        <v>82.345398905908752</v>
      </c>
      <c r="F208" s="48">
        <v>86.04608275743125</v>
      </c>
      <c r="G208" s="48">
        <v>89.911328036983321</v>
      </c>
      <c r="H208" s="48">
        <v>98.978579633655457</v>
      </c>
      <c r="I208" s="48">
        <v>110.87464389734892</v>
      </c>
      <c r="J208" s="48">
        <v>116.4844985353301</v>
      </c>
      <c r="K208" s="48">
        <v>95.799548223356567</v>
      </c>
      <c r="L208" s="48">
        <v>103.06263661310381</v>
      </c>
      <c r="M208" s="48">
        <v>105.61440625998605</v>
      </c>
      <c r="N208" s="48">
        <v>113.50838292349992</v>
      </c>
      <c r="O208" s="48">
        <v>120.12879167274265</v>
      </c>
      <c r="P208" s="48">
        <v>124.9074411867126</v>
      </c>
      <c r="Q208" s="48">
        <v>122.74613997171694</v>
      </c>
      <c r="R208" s="48">
        <v>137.15772569276277</v>
      </c>
      <c r="S208" s="48">
        <v>162.37555472505176</v>
      </c>
      <c r="T208" s="48">
        <v>169.81355909707085</v>
      </c>
      <c r="U208" s="48">
        <v>161.9053028364178</v>
      </c>
      <c r="V208" s="48">
        <v>183.11419695455595</v>
      </c>
      <c r="W208" s="48">
        <v>203.48504984442894</v>
      </c>
      <c r="X208" s="48">
        <v>222.56821144900687</v>
      </c>
      <c r="Y208" s="48">
        <v>262.07725288799395</v>
      </c>
      <c r="Z208" s="48">
        <v>271.31470074808334</v>
      </c>
      <c r="AA208" s="48">
        <v>274.13430603933415</v>
      </c>
      <c r="AB208" s="48">
        <v>283.43235351478415</v>
      </c>
      <c r="AC208" s="48">
        <v>275.5886055132766</v>
      </c>
      <c r="AD208" s="48">
        <v>292.80935747596146</v>
      </c>
      <c r="AE208" s="48">
        <v>303.08433674090713</v>
      </c>
      <c r="AF208" s="48">
        <v>328.98614607055862</v>
      </c>
      <c r="AG208" s="48">
        <v>345.65745017080047</v>
      </c>
      <c r="AH208" s="48">
        <v>341.14231141867953</v>
      </c>
      <c r="AI208" s="48">
        <v>359.23170939069308</v>
      </c>
      <c r="AJ208" s="48">
        <v>312.65770356997422</v>
      </c>
      <c r="AK208" s="48">
        <v>324.90732482649446</v>
      </c>
      <c r="AL208" s="48">
        <v>314.99846000062604</v>
      </c>
      <c r="AM208" s="48">
        <v>349.86346946722028</v>
      </c>
      <c r="AN208" s="48">
        <v>380.35370103308009</v>
      </c>
      <c r="AO208" s="48">
        <v>407.75155182592562</v>
      </c>
      <c r="AP208" s="48">
        <v>419.31978808327489</v>
      </c>
      <c r="AQ208" s="48">
        <v>416.98287657710028</v>
      </c>
      <c r="AR208" s="48">
        <v>438.3107210120171</v>
      </c>
      <c r="AS208" s="48">
        <v>453.23760409734376</v>
      </c>
      <c r="AT208" s="48">
        <v>455.85812491493573</v>
      </c>
      <c r="AU208" s="48">
        <v>469.71218602770278</v>
      </c>
      <c r="AV208" s="48">
        <v>538.71113599032878</v>
      </c>
      <c r="AW208" s="48">
        <v>613.94779740106014</v>
      </c>
      <c r="AX208" s="48">
        <v>691.69261716496601</v>
      </c>
      <c r="AY208" s="48">
        <v>774.86379861930482</v>
      </c>
      <c r="AZ208" s="48">
        <v>959.30512639909659</v>
      </c>
      <c r="BA208" s="48">
        <v>959.46119950831712</v>
      </c>
      <c r="BB208" s="48">
        <v>1041.9944010499787</v>
      </c>
      <c r="BC208" s="48">
        <v>1257.4994448357018</v>
      </c>
      <c r="BD208" s="48">
        <v>1368.9446080021162</v>
      </c>
      <c r="BE208" s="48">
        <v>1366.1154205166451</v>
      </c>
      <c r="BF208" s="48">
        <v>1383.5600049801819</v>
      </c>
      <c r="BG208" s="48">
        <v>1496.0079099077132</v>
      </c>
      <c r="BH208" s="48">
        <v>1543.4899476937194</v>
      </c>
      <c r="BI208" s="48">
        <v>1652.1959996864309</v>
      </c>
      <c r="BJ208" s="48">
        <v>1867.5054817507366</v>
      </c>
      <c r="BK208" s="48">
        <v>1894.1690929883148</v>
      </c>
      <c r="BL208" s="48">
        <v>1959.3422564686659</v>
      </c>
      <c r="BM208" s="48">
        <v>1804.9176226297125</v>
      </c>
      <c r="BT208">
        <v>1823.7129116295528</v>
      </c>
      <c r="BY208" s="48">
        <f t="shared" si="6"/>
        <v>-1959.3422564686659</v>
      </c>
      <c r="BZ208" s="48">
        <f t="shared" si="7"/>
        <v>-2.0743698988882651</v>
      </c>
    </row>
    <row r="209" spans="1:78" x14ac:dyDescent="0.25">
      <c r="A209" s="48" t="s">
        <v>147</v>
      </c>
      <c r="B209" s="48" t="s">
        <v>373</v>
      </c>
      <c r="C209" s="48" t="s">
        <v>735</v>
      </c>
      <c r="D209" s="48" t="s">
        <v>734</v>
      </c>
      <c r="M209" s="48">
        <v>777.26727258456413</v>
      </c>
      <c r="N209" s="48">
        <v>801.0447391992343</v>
      </c>
      <c r="O209" s="48">
        <v>921.33505320918425</v>
      </c>
      <c r="P209" s="48">
        <v>1177.7246118549631</v>
      </c>
      <c r="Q209" s="48">
        <v>1511.6703808472364</v>
      </c>
      <c r="R209" s="48">
        <v>2227.0060731427643</v>
      </c>
      <c r="S209" s="48">
        <v>6437.4180894465353</v>
      </c>
      <c r="T209" s="48">
        <v>6304.1164470009408</v>
      </c>
      <c r="U209" s="48">
        <v>8202.7700204747071</v>
      </c>
      <c r="V209" s="48">
        <v>9038.8791866477932</v>
      </c>
      <c r="W209" s="48">
        <v>9282.6611663078565</v>
      </c>
      <c r="X209" s="48">
        <v>12241.257145901949</v>
      </c>
      <c r="Y209" s="48">
        <v>16977.98593202166</v>
      </c>
      <c r="Z209" s="48">
        <v>17871.991995089054</v>
      </c>
      <c r="AA209" s="48">
        <v>13944.951284613422</v>
      </c>
      <c r="AB209" s="48">
        <v>11039.239795358862</v>
      </c>
      <c r="AC209" s="48">
        <v>9632.5387464823125</v>
      </c>
      <c r="AD209" s="48">
        <v>7919.6515473955205</v>
      </c>
      <c r="AE209" s="48">
        <v>6304.2598375498301</v>
      </c>
      <c r="AF209" s="48">
        <v>5932.2955104272569</v>
      </c>
      <c r="AG209" s="48">
        <v>5856.3823387936764</v>
      </c>
      <c r="AH209" s="48">
        <v>6085.9564651013989</v>
      </c>
      <c r="AI209" s="48">
        <v>7246.0159202838067</v>
      </c>
      <c r="AJ209" s="48">
        <v>7883.2452680575043</v>
      </c>
      <c r="AK209" s="48">
        <v>7932.0932326269349</v>
      </c>
      <c r="AL209" s="48">
        <v>7485.5417558587405</v>
      </c>
      <c r="AM209" s="48">
        <v>7421.2891938225803</v>
      </c>
      <c r="AN209" s="48">
        <v>7690.5762842861077</v>
      </c>
      <c r="AO209" s="48">
        <v>8335.8047423735352</v>
      </c>
      <c r="AP209" s="48">
        <v>8551.6760590809336</v>
      </c>
      <c r="AQ209" s="48">
        <v>7419.16114403759</v>
      </c>
      <c r="AR209" s="48">
        <v>8007.958194225952</v>
      </c>
      <c r="AS209" s="48">
        <v>9171.3314763051476</v>
      </c>
      <c r="AT209" s="48">
        <v>8684.6457622946382</v>
      </c>
      <c r="AU209" s="48">
        <v>8695.3964834823346</v>
      </c>
      <c r="AV209" s="48">
        <v>9609.9686864771356</v>
      </c>
      <c r="AW209" s="48">
        <v>11185.137041154667</v>
      </c>
      <c r="AX209" s="48">
        <v>13791.454761931982</v>
      </c>
      <c r="AY209" s="48">
        <v>15384.738358418264</v>
      </c>
      <c r="AZ209" s="48">
        <v>16516.631780465832</v>
      </c>
      <c r="BA209" s="48">
        <v>20078.260073040055</v>
      </c>
      <c r="BB209" s="48">
        <v>16113.143710005854</v>
      </c>
      <c r="BC209" s="48">
        <v>19262.547601025592</v>
      </c>
      <c r="BD209" s="48">
        <v>23745.880577749504</v>
      </c>
      <c r="BE209" s="48">
        <v>25243.601998236591</v>
      </c>
      <c r="BF209" s="48">
        <v>24845.124663786199</v>
      </c>
      <c r="BG209" s="48">
        <v>24464.212557030711</v>
      </c>
      <c r="BH209" s="48">
        <v>20627.926928820383</v>
      </c>
      <c r="BI209" s="48">
        <v>19878.76383650157</v>
      </c>
      <c r="BJ209" s="48">
        <v>20802.466313464789</v>
      </c>
      <c r="BK209" s="48">
        <v>23337.017549434706</v>
      </c>
      <c r="BL209" s="48">
        <v>23139.797980823747</v>
      </c>
      <c r="BM209" s="48">
        <v>20110.316192374416</v>
      </c>
      <c r="BT209">
        <v>20110.316192491151</v>
      </c>
      <c r="BY209" s="48">
        <f t="shared" si="6"/>
        <v>-23139.797980823747</v>
      </c>
      <c r="BZ209" s="48">
        <f t="shared" si="7"/>
        <v>-2.1506431703676423</v>
      </c>
    </row>
    <row r="210" spans="1:78" x14ac:dyDescent="0.25">
      <c r="A210" s="48" t="s">
        <v>131</v>
      </c>
      <c r="B210" s="48" t="s">
        <v>372</v>
      </c>
      <c r="C210" s="48" t="s">
        <v>735</v>
      </c>
      <c r="D210" s="48" t="s">
        <v>734</v>
      </c>
      <c r="E210" s="48">
        <v>125.859838991827</v>
      </c>
      <c r="F210" s="48">
        <v>133.08224607826199</v>
      </c>
      <c r="G210" s="48">
        <v>140.72512354829101</v>
      </c>
      <c r="H210" s="48">
        <v>139.30984098632899</v>
      </c>
      <c r="I210" s="48">
        <v>139.22341100697801</v>
      </c>
      <c r="J210" s="48">
        <v>141.08192925589699</v>
      </c>
      <c r="K210" s="48">
        <v>140.68578071749101</v>
      </c>
      <c r="L210" s="48">
        <v>147.99767371031999</v>
      </c>
      <c r="M210" s="48">
        <v>150.022536764509</v>
      </c>
      <c r="N210" s="48">
        <v>160.38414808256101</v>
      </c>
      <c r="O210" s="48">
        <v>176.95402810329099</v>
      </c>
      <c r="P210" s="48">
        <v>187.076941801955</v>
      </c>
      <c r="Q210" s="48">
        <v>196.910809651882</v>
      </c>
      <c r="R210" s="48">
        <v>236.61722040285699</v>
      </c>
      <c r="S210" s="48">
        <v>294.985231800294</v>
      </c>
      <c r="T210" s="48">
        <v>348.010079237257</v>
      </c>
      <c r="U210" s="48">
        <v>419.93101964137202</v>
      </c>
      <c r="V210" s="48">
        <v>506.65971717048501</v>
      </c>
      <c r="W210" s="48">
        <v>431.81208402796898</v>
      </c>
      <c r="X210" s="48">
        <v>491.577425138428</v>
      </c>
      <c r="Y210" s="48">
        <v>392.41484780162199</v>
      </c>
      <c r="Z210" s="48">
        <v>509.130651977978</v>
      </c>
      <c r="AA210" s="48">
        <v>453.79618186500801</v>
      </c>
      <c r="AB210" s="48">
        <v>390.781297098717</v>
      </c>
      <c r="AC210" s="48">
        <v>445.94849688376797</v>
      </c>
      <c r="AD210" s="48">
        <v>552.97454601005404</v>
      </c>
      <c r="AE210" s="48">
        <v>683.06740274839899</v>
      </c>
      <c r="AF210" s="48">
        <v>849.61233182230899</v>
      </c>
      <c r="AG210" s="48">
        <v>632.33537609244195</v>
      </c>
      <c r="AH210" s="48">
        <v>611.94830033045196</v>
      </c>
      <c r="AI210" s="48">
        <v>483.95261088260901</v>
      </c>
      <c r="AJ210" s="48">
        <v>432.47894997507802</v>
      </c>
      <c r="AK210" s="48">
        <v>260.51035964919299</v>
      </c>
      <c r="AL210" s="48">
        <v>320.485331506291</v>
      </c>
      <c r="AM210" s="48">
        <v>449.710583015456</v>
      </c>
      <c r="AN210" s="48">
        <v>473.41347092027598</v>
      </c>
      <c r="AO210" s="48">
        <v>300.56493033889097</v>
      </c>
      <c r="AP210" s="48">
        <v>378.95476165008199</v>
      </c>
      <c r="AQ210" s="48">
        <v>355.15255419052602</v>
      </c>
      <c r="AR210" s="48">
        <v>328.06865304601001</v>
      </c>
      <c r="AS210" s="48">
        <v>366.17274196049101</v>
      </c>
      <c r="AT210" s="48">
        <v>383.01607663369401</v>
      </c>
      <c r="AU210" s="48">
        <v>418.25175859449803</v>
      </c>
      <c r="AV210" s="48">
        <v>484.84490832511801</v>
      </c>
      <c r="AW210" s="48">
        <v>573.30694143571998</v>
      </c>
      <c r="AX210" s="48">
        <v>689.20961069152997</v>
      </c>
      <c r="AY210" s="48">
        <v>905.30969913362196</v>
      </c>
      <c r="AZ210" s="48">
        <v>1128.4102664296499</v>
      </c>
      <c r="BA210" s="48">
        <v>1304.5330505516999</v>
      </c>
      <c r="BB210" s="48">
        <v>1163.7972228000001</v>
      </c>
      <c r="BC210" s="48">
        <v>1489.8740874400601</v>
      </c>
      <c r="BD210" s="48">
        <v>1437.77983086377</v>
      </c>
      <c r="BE210" s="48">
        <v>1332.91418693681</v>
      </c>
      <c r="BF210" s="48">
        <v>1381.4894621170999</v>
      </c>
      <c r="BG210" s="48">
        <v>1625.46372819209</v>
      </c>
      <c r="BH210" s="48">
        <v>1656.90584135373</v>
      </c>
      <c r="BI210" s="48">
        <v>1325.1560187054599</v>
      </c>
      <c r="BJ210" s="48">
        <v>1103.0000263417701</v>
      </c>
      <c r="BK210" s="48">
        <v>825.86894111923505</v>
      </c>
      <c r="BL210" s="48">
        <v>753.282174142999</v>
      </c>
      <c r="BM210" s="48">
        <v>595.46783300767902</v>
      </c>
      <c r="BT210">
        <v>486.41881628192499</v>
      </c>
      <c r="BY210" s="48">
        <f t="shared" si="6"/>
        <v>-753.282174142999</v>
      </c>
      <c r="BZ210" s="48">
        <f t="shared" si="7"/>
        <v>-2.5486287720136258</v>
      </c>
    </row>
    <row r="211" spans="1:78" x14ac:dyDescent="0.25">
      <c r="A211" s="48" t="s">
        <v>123</v>
      </c>
      <c r="B211" s="48" t="s">
        <v>371</v>
      </c>
      <c r="C211" s="48" t="s">
        <v>735</v>
      </c>
      <c r="D211" s="48" t="s">
        <v>734</v>
      </c>
      <c r="E211" s="48">
        <v>312.99296284623028</v>
      </c>
      <c r="F211" s="48">
        <v>321.36123958778319</v>
      </c>
      <c r="G211" s="48">
        <v>320.50153891135375</v>
      </c>
      <c r="H211" s="48">
        <v>322.30073328852501</v>
      </c>
      <c r="I211" s="48">
        <v>332.08115535061279</v>
      </c>
      <c r="J211" s="48">
        <v>328.5631692109074</v>
      </c>
      <c r="K211" s="48">
        <v>329.05331338887601</v>
      </c>
      <c r="L211" s="48">
        <v>319.63935168349832</v>
      </c>
      <c r="M211" s="48">
        <v>326.19579652229146</v>
      </c>
      <c r="N211" s="48">
        <v>301.26716581992036</v>
      </c>
      <c r="O211" s="48">
        <v>304.73409060172537</v>
      </c>
      <c r="P211" s="48">
        <v>305.30804645266483</v>
      </c>
      <c r="Q211" s="48">
        <v>358.36792640658615</v>
      </c>
      <c r="R211" s="48">
        <v>399.8086238766067</v>
      </c>
      <c r="S211" s="48">
        <v>437.61573443568352</v>
      </c>
      <c r="T211" s="48">
        <v>574.13322949204723</v>
      </c>
      <c r="U211" s="48">
        <v>567.44414096444984</v>
      </c>
      <c r="V211" s="48">
        <v>567.02566285836667</v>
      </c>
      <c r="W211" s="48">
        <v>618.15508917401587</v>
      </c>
      <c r="X211" s="48">
        <v>751.02534420066297</v>
      </c>
      <c r="Y211" s="48">
        <v>807.80592953426458</v>
      </c>
      <c r="Z211" s="48">
        <v>713.51522858450824</v>
      </c>
      <c r="AA211" s="48">
        <v>679.21007416906764</v>
      </c>
      <c r="AB211" s="48">
        <v>586.14290015676931</v>
      </c>
      <c r="AC211" s="48">
        <v>555.19069308335884</v>
      </c>
      <c r="AD211" s="48">
        <v>590.13297006023072</v>
      </c>
      <c r="AE211" s="48">
        <v>808.32923069112871</v>
      </c>
      <c r="AF211" s="48">
        <v>943.51249779608315</v>
      </c>
      <c r="AG211" s="48">
        <v>905.70909337531759</v>
      </c>
      <c r="AH211" s="48">
        <v>871.64096180900856</v>
      </c>
      <c r="AI211" s="48">
        <v>982.01787632254582</v>
      </c>
      <c r="AJ211" s="48">
        <v>935.49195983535242</v>
      </c>
      <c r="AK211" s="48">
        <v>972.43183359770001</v>
      </c>
      <c r="AL211" s="48">
        <v>895.61328476067695</v>
      </c>
      <c r="AM211" s="48">
        <v>595.03000677291914</v>
      </c>
      <c r="AN211" s="48">
        <v>727.98965759925693</v>
      </c>
      <c r="AO211" s="48">
        <v>735.98190916009139</v>
      </c>
      <c r="AP211" s="48">
        <v>661.6537598452137</v>
      </c>
      <c r="AQ211" s="48">
        <v>695.95237812897858</v>
      </c>
      <c r="AR211" s="48">
        <v>693.18046925910028</v>
      </c>
      <c r="AS211" s="48">
        <v>617.15568412717835</v>
      </c>
      <c r="AT211" s="48">
        <v>651.60987431156298</v>
      </c>
      <c r="AU211" s="48">
        <v>684.3230203251627</v>
      </c>
      <c r="AV211" s="48">
        <v>835.79059353310413</v>
      </c>
      <c r="AW211" s="48">
        <v>937.40230956533549</v>
      </c>
      <c r="AX211" s="48">
        <v>998.12155411545064</v>
      </c>
      <c r="AY211" s="48">
        <v>1031.3799278188876</v>
      </c>
      <c r="AZ211" s="48">
        <v>1198.3928114758203</v>
      </c>
      <c r="BA211" s="48">
        <v>1403.9493845665306</v>
      </c>
      <c r="BB211" s="48">
        <v>1308.9378080491404</v>
      </c>
      <c r="BC211" s="48">
        <v>1271.5832808452537</v>
      </c>
      <c r="BD211" s="48">
        <v>1366.774500708068</v>
      </c>
      <c r="BE211" s="48">
        <v>1317.7798018053811</v>
      </c>
      <c r="BF211" s="48">
        <v>1372.6657793190216</v>
      </c>
      <c r="BG211" s="48">
        <v>1396.6573385558554</v>
      </c>
      <c r="BH211" s="48">
        <v>1219.2494151330177</v>
      </c>
      <c r="BI211" s="48">
        <v>1269.9032938598457</v>
      </c>
      <c r="BJ211" s="48">
        <v>1361.7019721837473</v>
      </c>
      <c r="BK211" s="48">
        <v>1458.0690925814524</v>
      </c>
      <c r="BL211" s="48">
        <v>1430.1482590016221</v>
      </c>
      <c r="BM211" s="48">
        <v>1487.7573088191973</v>
      </c>
      <c r="BT211">
        <v>1471.8309617071127</v>
      </c>
      <c r="BY211" s="48">
        <f t="shared" si="6"/>
        <v>-1430.1482590016221</v>
      </c>
      <c r="BZ211" s="48">
        <f t="shared" si="7"/>
        <v>-1.9716796943467307</v>
      </c>
    </row>
    <row r="212" spans="1:78" x14ac:dyDescent="0.25">
      <c r="A212" s="48" t="s">
        <v>186</v>
      </c>
      <c r="B212" s="48" t="s">
        <v>370</v>
      </c>
      <c r="C212" s="48" t="s">
        <v>735</v>
      </c>
      <c r="D212" s="48" t="s">
        <v>734</v>
      </c>
      <c r="E212" s="48">
        <v>428.05898002739582</v>
      </c>
      <c r="F212" s="48">
        <v>449.15107127874569</v>
      </c>
      <c r="G212" s="48">
        <v>472.08582445256525</v>
      </c>
      <c r="H212" s="48">
        <v>511.20557525277292</v>
      </c>
      <c r="I212" s="48">
        <v>485.53385820657377</v>
      </c>
      <c r="J212" s="48">
        <v>516.53530333900983</v>
      </c>
      <c r="K212" s="48">
        <v>566.80767755488614</v>
      </c>
      <c r="L212" s="48">
        <v>626.03352768569732</v>
      </c>
      <c r="M212" s="48">
        <v>708.60606646284589</v>
      </c>
      <c r="N212" s="48">
        <v>812.68279685201162</v>
      </c>
      <c r="O212" s="48">
        <v>925.80391294264984</v>
      </c>
      <c r="P212" s="48">
        <v>1071.4115403553799</v>
      </c>
      <c r="Q212" s="48">
        <v>1264.3751072098653</v>
      </c>
      <c r="R212" s="48">
        <v>1685.4597963216295</v>
      </c>
      <c r="S212" s="48">
        <v>2341.7055142363338</v>
      </c>
      <c r="T212" s="48">
        <v>2489.9115751759145</v>
      </c>
      <c r="U212" s="48">
        <v>2758.9403802847551</v>
      </c>
      <c r="V212" s="48">
        <v>2846.3359883285393</v>
      </c>
      <c r="W212" s="48">
        <v>3193.9056572235531</v>
      </c>
      <c r="X212" s="48">
        <v>3900.5335531087276</v>
      </c>
      <c r="Y212" s="48">
        <v>4928.1391178575395</v>
      </c>
      <c r="Z212" s="48">
        <v>5596.585977230684</v>
      </c>
      <c r="AA212" s="48">
        <v>6077.6342407093243</v>
      </c>
      <c r="AB212" s="48">
        <v>6633.2366736649074</v>
      </c>
      <c r="AC212" s="48">
        <v>7228.3175841064749</v>
      </c>
      <c r="AD212" s="48">
        <v>7001.766747711702</v>
      </c>
      <c r="AE212" s="48">
        <v>6799.9303633267064</v>
      </c>
      <c r="AF212" s="48">
        <v>7539.0293021244306</v>
      </c>
      <c r="AG212" s="48">
        <v>8914.4412257472868</v>
      </c>
      <c r="AH212" s="48">
        <v>10394.538996240593</v>
      </c>
      <c r="AI212" s="48">
        <v>11861.75615913661</v>
      </c>
      <c r="AJ212" s="48">
        <v>14502.379993860553</v>
      </c>
      <c r="AK212" s="48">
        <v>16135.913652598629</v>
      </c>
      <c r="AL212" s="48">
        <v>18290.028237228209</v>
      </c>
      <c r="AM212" s="48">
        <v>21553.030899626294</v>
      </c>
      <c r="AN212" s="48">
        <v>24914.411255677973</v>
      </c>
      <c r="AO212" s="48">
        <v>26233.628896479451</v>
      </c>
      <c r="AP212" s="48">
        <v>26375.971950318948</v>
      </c>
      <c r="AQ212" s="48">
        <v>21829.299869766553</v>
      </c>
      <c r="AR212" s="48">
        <v>21796.084436057197</v>
      </c>
      <c r="AS212" s="48">
        <v>23852.327028597541</v>
      </c>
      <c r="AT212" s="48">
        <v>21700.020045831468</v>
      </c>
      <c r="AU212" s="48">
        <v>22159.688863274056</v>
      </c>
      <c r="AV212" s="48">
        <v>23730.152449648936</v>
      </c>
      <c r="AW212" s="48">
        <v>27608.537371274353</v>
      </c>
      <c r="AX212" s="48">
        <v>29961.263277456856</v>
      </c>
      <c r="AY212" s="48">
        <v>33769.154163350082</v>
      </c>
      <c r="AZ212" s="48">
        <v>39432.938349376091</v>
      </c>
      <c r="BA212" s="48">
        <v>40007.469261213977</v>
      </c>
      <c r="BB212" s="48">
        <v>38927.206881771519</v>
      </c>
      <c r="BC212" s="48">
        <v>47236.960234542064</v>
      </c>
      <c r="BD212" s="48">
        <v>53890.428727050443</v>
      </c>
      <c r="BE212" s="48">
        <v>55546.488538692116</v>
      </c>
      <c r="BF212" s="48">
        <v>56967.425794038332</v>
      </c>
      <c r="BG212" s="48">
        <v>57562.53079376783</v>
      </c>
      <c r="BH212" s="48">
        <v>55646.61874695048</v>
      </c>
      <c r="BI212" s="48">
        <v>56848.175391836674</v>
      </c>
      <c r="BJ212" s="48">
        <v>61176.456361156481</v>
      </c>
      <c r="BK212" s="48">
        <v>66679.046489975211</v>
      </c>
      <c r="BL212" s="48">
        <v>65640.707948498472</v>
      </c>
      <c r="BM212" s="48">
        <v>59797.752180118812</v>
      </c>
      <c r="BT212">
        <v>59797.752180118812</v>
      </c>
      <c r="BY212" s="48">
        <f t="shared" si="6"/>
        <v>-65640.707948498472</v>
      </c>
      <c r="BZ212" s="48">
        <f t="shared" si="7"/>
        <v>-2.0977119633323325</v>
      </c>
    </row>
    <row r="213" spans="1:78" x14ac:dyDescent="0.25">
      <c r="A213" s="48" t="s">
        <v>237</v>
      </c>
      <c r="B213" s="48" t="s">
        <v>369</v>
      </c>
      <c r="C213" s="48" t="s">
        <v>735</v>
      </c>
      <c r="D213" s="48" t="s">
        <v>734</v>
      </c>
      <c r="L213" s="48">
        <v>173.43584825496902</v>
      </c>
      <c r="M213" s="48">
        <v>187.36950341440433</v>
      </c>
      <c r="N213" s="48">
        <v>184.76013303649785</v>
      </c>
      <c r="P213" s="48">
        <v>301.25167950378807</v>
      </c>
      <c r="Q213" s="48">
        <v>235.33301681042573</v>
      </c>
      <c r="R213" s="48">
        <v>308.25576859412075</v>
      </c>
      <c r="S213" s="48">
        <v>453.78794227798608</v>
      </c>
      <c r="T213" s="48">
        <v>385.81546361495896</v>
      </c>
      <c r="U213" s="48">
        <v>414.24865109338742</v>
      </c>
      <c r="V213" s="48">
        <v>448.07003513877231</v>
      </c>
      <c r="W213" s="48">
        <v>515.66468010640824</v>
      </c>
      <c r="X213" s="48">
        <v>678.82574504778745</v>
      </c>
      <c r="Y213" s="48">
        <v>794.52036034216439</v>
      </c>
      <c r="Z213" s="48">
        <v>814.55324357786242</v>
      </c>
      <c r="AA213" s="48">
        <v>781.3526109618889</v>
      </c>
      <c r="AB213" s="48">
        <v>711.36767139465928</v>
      </c>
      <c r="AC213" s="48">
        <v>690.39817916093784</v>
      </c>
      <c r="AD213" s="48">
        <v>611.00092511625144</v>
      </c>
      <c r="AE213" s="48">
        <v>529.25371554282094</v>
      </c>
      <c r="AF213" s="48">
        <v>541.16257011470395</v>
      </c>
      <c r="AG213" s="48">
        <v>599.06800646055774</v>
      </c>
      <c r="AH213" s="48">
        <v>569.40455564227523</v>
      </c>
      <c r="AI213" s="48">
        <v>688.51457637700514</v>
      </c>
      <c r="AJ213" s="48">
        <v>709.64638969417945</v>
      </c>
      <c r="AK213" s="48">
        <v>815.49463619559174</v>
      </c>
      <c r="AL213" s="48">
        <v>886.13544178075517</v>
      </c>
      <c r="AM213" s="48">
        <v>1153.4475337403328</v>
      </c>
      <c r="AN213" s="48">
        <v>1306.7375297794817</v>
      </c>
      <c r="AO213" s="48">
        <v>1381.8009003211866</v>
      </c>
      <c r="AP213" s="48">
        <v>1385.5705306588334</v>
      </c>
      <c r="AQ213" s="48">
        <v>1171.4278637853083</v>
      </c>
      <c r="AR213" s="48">
        <v>1215.167354398274</v>
      </c>
      <c r="AS213" s="48">
        <v>1017.6137567543794</v>
      </c>
      <c r="AT213" s="48">
        <v>965.76567510246025</v>
      </c>
      <c r="AU213" s="48">
        <v>795.60153381238842</v>
      </c>
      <c r="AV213" s="48">
        <v>788.61311934405796</v>
      </c>
      <c r="AW213" s="48">
        <v>867.10717218544778</v>
      </c>
      <c r="AX213" s="48">
        <v>1014.8552802740013</v>
      </c>
      <c r="AY213" s="48">
        <v>1119.6932966279021</v>
      </c>
      <c r="AZ213" s="48">
        <v>1260.2894039363171</v>
      </c>
      <c r="BA213" s="48">
        <v>1388.963877140653</v>
      </c>
      <c r="BB213" s="48">
        <v>1428.505673108584</v>
      </c>
      <c r="BC213" s="48">
        <v>1604.205829935129</v>
      </c>
      <c r="BD213" s="48">
        <v>1938.8911868007922</v>
      </c>
      <c r="BE213" s="48">
        <v>2141.8215222730882</v>
      </c>
      <c r="BF213" s="48">
        <v>2248.6149350511737</v>
      </c>
      <c r="BG213" s="48">
        <v>2274.8878657440523</v>
      </c>
      <c r="BH213" s="48">
        <v>2167.1199282907846</v>
      </c>
      <c r="BI213" s="48">
        <v>2225.4868420927314</v>
      </c>
      <c r="BJ213" s="48">
        <v>2332.8442158554521</v>
      </c>
      <c r="BK213" s="48">
        <v>2411.8629263527737</v>
      </c>
      <c r="BL213" s="48">
        <v>2344.2316340644838</v>
      </c>
      <c r="BM213" s="48">
        <v>2258.4003645545499</v>
      </c>
      <c r="BT213">
        <v>2250.6011638606951</v>
      </c>
      <c r="BY213" s="48">
        <f t="shared" si="6"/>
        <v>-2344.2316340644838</v>
      </c>
      <c r="BZ213" s="48">
        <f t="shared" si="7"/>
        <v>-2.041602426812565</v>
      </c>
    </row>
    <row r="214" spans="1:78" x14ac:dyDescent="0.25">
      <c r="A214" s="48" t="s">
        <v>124</v>
      </c>
      <c r="B214" s="48" t="s">
        <v>368</v>
      </c>
      <c r="C214" s="48" t="s">
        <v>735</v>
      </c>
      <c r="D214" s="48" t="s">
        <v>734</v>
      </c>
      <c r="E214" s="48">
        <v>138.93863992868614</v>
      </c>
      <c r="F214" s="48">
        <v>139.36356974332375</v>
      </c>
      <c r="G214" s="48">
        <v>143.47264827370034</v>
      </c>
      <c r="H214" s="48">
        <v>143.62030675570111</v>
      </c>
      <c r="I214" s="48">
        <v>150.74897087935747</v>
      </c>
      <c r="J214" s="48">
        <v>143.28049236713815</v>
      </c>
      <c r="K214" s="48">
        <v>147.15582102385977</v>
      </c>
      <c r="L214" s="48">
        <v>134.31745672955125</v>
      </c>
      <c r="M214" s="48">
        <v>124.75745824962029</v>
      </c>
      <c r="N214" s="48">
        <v>151.74079637657329</v>
      </c>
      <c r="O214" s="48">
        <v>158.26148725965319</v>
      </c>
      <c r="P214" s="48">
        <v>149.90723463813569</v>
      </c>
      <c r="Q214" s="48">
        <v>163.01328678282627</v>
      </c>
      <c r="R214" s="48">
        <v>197.44652263772849</v>
      </c>
      <c r="S214" s="48">
        <v>218.07926853284886</v>
      </c>
      <c r="T214" s="48">
        <v>223.67486351301142</v>
      </c>
      <c r="U214" s="48">
        <v>191.74132374152879</v>
      </c>
      <c r="V214" s="48">
        <v>218.1918006054924</v>
      </c>
      <c r="W214" s="48">
        <v>296.44414487981061</v>
      </c>
      <c r="X214" s="48">
        <v>334.80389716600342</v>
      </c>
      <c r="Y214" s="48">
        <v>324.83039513212719</v>
      </c>
      <c r="Z214" s="48">
        <v>321.82277885215268</v>
      </c>
      <c r="AA214" s="48">
        <v>365.90448519452536</v>
      </c>
      <c r="AB214" s="48">
        <v>274.90177928366018</v>
      </c>
      <c r="AC214" s="48">
        <v>293.3157245812173</v>
      </c>
      <c r="AD214" s="48">
        <v>225.18319131029591</v>
      </c>
      <c r="AE214" s="48">
        <v>125.15212651117199</v>
      </c>
      <c r="AF214" s="48">
        <v>173.67034597601534</v>
      </c>
      <c r="AG214" s="48">
        <v>253.83120999225716</v>
      </c>
      <c r="AH214" s="48">
        <v>219.29460227074662</v>
      </c>
      <c r="AI214" s="48">
        <v>150.38899745204711</v>
      </c>
      <c r="AJ214" s="48">
        <v>179.36121031256937</v>
      </c>
      <c r="AK214" s="48">
        <v>156.40310387407411</v>
      </c>
      <c r="AL214" s="48">
        <v>177.59726281033969</v>
      </c>
      <c r="AM214" s="48">
        <v>211.59223224468158</v>
      </c>
      <c r="AN214" s="48">
        <v>202.31604281152227</v>
      </c>
      <c r="AO214" s="48">
        <v>218.36689020462885</v>
      </c>
      <c r="AP214" s="48">
        <v>196.11538168037171</v>
      </c>
      <c r="AQ214" s="48">
        <v>153.45849199658099</v>
      </c>
      <c r="AR214" s="48">
        <v>150.00642457862799</v>
      </c>
      <c r="AS214" s="48">
        <v>138.69872249714754</v>
      </c>
      <c r="AT214" s="48">
        <v>229.37565952613033</v>
      </c>
      <c r="AU214" s="48">
        <v>252.39600697034118</v>
      </c>
      <c r="AV214" s="48">
        <v>266.44690542610459</v>
      </c>
      <c r="AW214" s="48">
        <v>266.56937131547363</v>
      </c>
      <c r="AX214" s="48">
        <v>292.34906633056295</v>
      </c>
      <c r="AY214" s="48">
        <v>323.38901844027316</v>
      </c>
      <c r="AZ214" s="48">
        <v>360.37166048148197</v>
      </c>
      <c r="BA214" s="48">
        <v>408.48100846393515</v>
      </c>
      <c r="BB214" s="48">
        <v>391.2009429512276</v>
      </c>
      <c r="BC214" s="48">
        <v>401.83487609944279</v>
      </c>
      <c r="BD214" s="48">
        <v>448.33766214869553</v>
      </c>
      <c r="BE214" s="48">
        <v>566.37823505935535</v>
      </c>
      <c r="BF214" s="48">
        <v>716.83582690691514</v>
      </c>
      <c r="BG214" s="48">
        <v>714.69979573397666</v>
      </c>
      <c r="BH214" s="48">
        <v>588.22886279481565</v>
      </c>
      <c r="BI214" s="48">
        <v>501.41516552395348</v>
      </c>
      <c r="BJ214" s="48">
        <v>499.38097456774727</v>
      </c>
      <c r="BK214" s="48">
        <v>533.99153326598434</v>
      </c>
      <c r="BL214" s="48">
        <v>527.53417454467149</v>
      </c>
      <c r="BM214" s="48">
        <v>484.52126748358535</v>
      </c>
      <c r="BT214">
        <v>509.37659398732154</v>
      </c>
      <c r="BY214" s="48">
        <f t="shared" si="6"/>
        <v>-527.53417454467149</v>
      </c>
      <c r="BZ214" s="48">
        <f t="shared" si="7"/>
        <v>-2.0356466723671289</v>
      </c>
    </row>
    <row r="215" spans="1:78" x14ac:dyDescent="0.25">
      <c r="A215" s="48" t="s">
        <v>211</v>
      </c>
      <c r="B215" s="48" t="s">
        <v>367</v>
      </c>
      <c r="C215" s="48" t="s">
        <v>735</v>
      </c>
      <c r="D215" s="48" t="s">
        <v>734</v>
      </c>
      <c r="J215" s="48">
        <v>274.17525950314092</v>
      </c>
      <c r="K215" s="48">
        <v>282.18973306852496</v>
      </c>
      <c r="L215" s="48">
        <v>288.1869903146499</v>
      </c>
      <c r="M215" s="48">
        <v>290.02560299446463</v>
      </c>
      <c r="N215" s="48">
        <v>293.38795146769462</v>
      </c>
      <c r="O215" s="48">
        <v>308.43987012484939</v>
      </c>
      <c r="P215" s="48">
        <v>314.61568250903167</v>
      </c>
      <c r="Q215" s="48">
        <v>326.76977020202673</v>
      </c>
      <c r="R215" s="48">
        <v>363.82963534549714</v>
      </c>
      <c r="S215" s="48">
        <v>410.28950152145615</v>
      </c>
      <c r="T215" s="48">
        <v>453.49245154089755</v>
      </c>
      <c r="U215" s="48">
        <v>548.1520223152022</v>
      </c>
      <c r="V215" s="48">
        <v>678.0392587123838</v>
      </c>
      <c r="W215" s="48">
        <v>706.61550114657064</v>
      </c>
      <c r="X215" s="48">
        <v>767.79924395832791</v>
      </c>
      <c r="Y215" s="48">
        <v>778.44800904351541</v>
      </c>
      <c r="Z215" s="48">
        <v>736.59114672011015</v>
      </c>
      <c r="AA215" s="48">
        <v>717.54389038717773</v>
      </c>
      <c r="AB215" s="48">
        <v>729.73871035951368</v>
      </c>
      <c r="AC215" s="48">
        <v>751.72502140712834</v>
      </c>
      <c r="AD215" s="48">
        <v>769.80357530977028</v>
      </c>
      <c r="AE215" s="48">
        <v>753.9799281895929</v>
      </c>
      <c r="AF215" s="48">
        <v>781.06000732901293</v>
      </c>
      <c r="AG215" s="48">
        <v>816.21998284525296</v>
      </c>
      <c r="AH215" s="48">
        <v>840.71233594225907</v>
      </c>
      <c r="AI215" s="48">
        <v>914.1317947388842</v>
      </c>
      <c r="AJ215" s="48">
        <v>983.18150421456369</v>
      </c>
      <c r="AK215" s="48">
        <v>1073.3102525013721</v>
      </c>
      <c r="AL215" s="48">
        <v>1216.700840983244</v>
      </c>
      <c r="AM215" s="48">
        <v>1380.7083745960924</v>
      </c>
      <c r="AN215" s="48">
        <v>1585.10889560143</v>
      </c>
      <c r="AO215" s="48">
        <v>1684.7845048711383</v>
      </c>
      <c r="AP215" s="48">
        <v>1778.8363374756016</v>
      </c>
      <c r="AQ215" s="48">
        <v>1886.3599656695237</v>
      </c>
      <c r="AR215" s="48">
        <v>1930.6274566565962</v>
      </c>
      <c r="AS215" s="48">
        <v>2001.5400488796572</v>
      </c>
      <c r="AT215" s="48">
        <v>2072.3015906358037</v>
      </c>
      <c r="AU215" s="48">
        <v>2124.1018198334523</v>
      </c>
      <c r="AV215" s="48">
        <v>2209.4972451962981</v>
      </c>
      <c r="AW215" s="48">
        <v>2278.4303299527987</v>
      </c>
      <c r="AX215" s="48">
        <v>2428.5691106130676</v>
      </c>
      <c r="AY215" s="48">
        <v>2631.8221467761182</v>
      </c>
      <c r="AZ215" s="48">
        <v>2786.1579217171843</v>
      </c>
      <c r="BA215" s="48">
        <v>2933.3942401921013</v>
      </c>
      <c r="BB215" s="48">
        <v>2858.4833438838473</v>
      </c>
      <c r="BC215" s="48">
        <v>2983.2288061356976</v>
      </c>
      <c r="BD215" s="48">
        <v>3266.0125879005896</v>
      </c>
      <c r="BE215" s="48">
        <v>3428.4093324668056</v>
      </c>
      <c r="BF215" s="48">
        <v>3509.5281321196871</v>
      </c>
      <c r="BG215" s="48">
        <v>3589.0412960888457</v>
      </c>
      <c r="BH215" s="48">
        <v>3705.5797035345254</v>
      </c>
      <c r="BI215" s="48">
        <v>3805.9956857443444</v>
      </c>
      <c r="BJ215" s="48">
        <v>3910.2559687319781</v>
      </c>
      <c r="BK215" s="48">
        <v>4052.6247753374223</v>
      </c>
      <c r="BL215" s="48">
        <v>4167.7309387856294</v>
      </c>
      <c r="BM215" s="48">
        <v>3798.636520823206</v>
      </c>
      <c r="BT215">
        <v>3798.636520823206</v>
      </c>
      <c r="BY215" s="48">
        <f t="shared" si="6"/>
        <v>-4167.7309387856294</v>
      </c>
      <c r="BZ215" s="48">
        <f t="shared" si="7"/>
        <v>-2.0971649737844453</v>
      </c>
    </row>
    <row r="216" spans="1:78" x14ac:dyDescent="0.25">
      <c r="A216" s="48" t="s">
        <v>561</v>
      </c>
      <c r="B216" s="48" t="s">
        <v>562</v>
      </c>
      <c r="C216" s="48" t="s">
        <v>735</v>
      </c>
      <c r="D216" s="48" t="s">
        <v>734</v>
      </c>
      <c r="AR216" s="48">
        <v>40864.325469773103</v>
      </c>
      <c r="AS216" s="48">
        <v>36604.493381062108</v>
      </c>
      <c r="AT216" s="48">
        <v>38730.803043095235</v>
      </c>
      <c r="AU216" s="48">
        <v>41464.746433690532</v>
      </c>
      <c r="AV216" s="48">
        <v>51270.129225706456</v>
      </c>
      <c r="AW216" s="48">
        <v>59558.77271784949</v>
      </c>
      <c r="AX216" s="48">
        <v>60900.543288827139</v>
      </c>
      <c r="AY216" s="48">
        <v>64261.032725748431</v>
      </c>
      <c r="AZ216" s="48">
        <v>72697.705986332425</v>
      </c>
      <c r="BA216" s="48">
        <v>78643.550647924189</v>
      </c>
      <c r="BB216" s="48">
        <v>66703.218227465637</v>
      </c>
      <c r="BC216" s="48">
        <v>60254.776302486935</v>
      </c>
      <c r="BD216" s="48">
        <v>57297.513314306278</v>
      </c>
      <c r="BE216" s="48">
        <v>49988.463631145431</v>
      </c>
      <c r="BF216" s="48">
        <v>51570.983954708339</v>
      </c>
      <c r="BG216" s="48">
        <v>50817.330824780161</v>
      </c>
      <c r="BH216" s="48">
        <v>42662.902651346114</v>
      </c>
      <c r="BI216" s="48">
        <v>43828.232460931482</v>
      </c>
      <c r="BJ216" s="48">
        <v>45399.029060554894</v>
      </c>
      <c r="BK216" s="48">
        <v>48996.59224882401</v>
      </c>
      <c r="BL216" s="48">
        <v>47731.208539934749</v>
      </c>
      <c r="BT216"/>
      <c r="BY216" s="48">
        <f t="shared" si="6"/>
        <v>-47731.208539934749</v>
      </c>
      <c r="BZ216" s="48" t="str">
        <f t="shared" si="7"/>
        <v/>
      </c>
    </row>
    <row r="217" spans="1:78" x14ac:dyDescent="0.25">
      <c r="A217" s="48" t="s">
        <v>87</v>
      </c>
      <c r="B217" s="48" t="s">
        <v>366</v>
      </c>
      <c r="C217" s="48" t="s">
        <v>735</v>
      </c>
      <c r="D217" s="48" t="s">
        <v>734</v>
      </c>
      <c r="E217" s="48">
        <v>65.479716112720254</v>
      </c>
      <c r="F217" s="48">
        <v>68.106396971006717</v>
      </c>
      <c r="G217" s="48">
        <v>70.813048970668163</v>
      </c>
      <c r="H217" s="48">
        <v>73.607204256808885</v>
      </c>
      <c r="I217" s="48">
        <v>76.480398468603781</v>
      </c>
      <c r="J217" s="48">
        <v>79.428813159935331</v>
      </c>
      <c r="K217" s="48">
        <v>81.871114236256744</v>
      </c>
      <c r="L217" s="48">
        <v>84.198964580844745</v>
      </c>
      <c r="M217" s="48">
        <v>86.550321619544533</v>
      </c>
      <c r="N217" s="48">
        <v>90.457976225908538</v>
      </c>
      <c r="O217" s="48">
        <v>93.654680496415409</v>
      </c>
      <c r="P217" s="48">
        <v>95.353888495168576</v>
      </c>
      <c r="Q217" s="48">
        <v>119.81820664218944</v>
      </c>
      <c r="R217" s="48">
        <v>144.34455254890844</v>
      </c>
      <c r="S217" s="48">
        <v>128.70333996547626</v>
      </c>
      <c r="T217" s="48">
        <v>183.19536490979175</v>
      </c>
      <c r="U217" s="48">
        <v>188.6610689237871</v>
      </c>
      <c r="V217" s="48">
        <v>103.81860919405378</v>
      </c>
      <c r="W217" s="48">
        <v>105.11333351228001</v>
      </c>
      <c r="X217" s="48">
        <v>100.19406093849527</v>
      </c>
      <c r="Y217" s="48">
        <v>96.096066799075118</v>
      </c>
      <c r="Z217" s="48">
        <v>107.37212702214048</v>
      </c>
      <c r="AA217" s="48">
        <v>117.19353540521335</v>
      </c>
      <c r="AB217" s="48">
        <v>110.88478397909802</v>
      </c>
      <c r="AC217" s="48">
        <v>119.17481732589685</v>
      </c>
      <c r="AD217" s="48">
        <v>131.81736407218162</v>
      </c>
      <c r="AE217" s="48">
        <v>138.09605035605463</v>
      </c>
      <c r="AF217" s="48">
        <v>147.15147696784709</v>
      </c>
      <c r="AG217" s="48">
        <v>148.21667202413545</v>
      </c>
      <c r="AH217" s="48">
        <v>153.14071038723799</v>
      </c>
      <c r="AI217" s="48">
        <v>126.92497324429898</v>
      </c>
      <c r="BF217" s="48">
        <v>297.95535776596074</v>
      </c>
      <c r="BG217" s="48">
        <v>295.26660994049172</v>
      </c>
      <c r="BH217" s="48">
        <v>293.45517188940801</v>
      </c>
      <c r="BI217" s="48">
        <v>295.96739263904561</v>
      </c>
      <c r="BJ217" s="48">
        <v>309.05438031083787</v>
      </c>
      <c r="BK217" s="48">
        <v>314.54267797856511</v>
      </c>
      <c r="BL217" s="48">
        <v>320.03814830565045</v>
      </c>
      <c r="BM217" s="48">
        <v>309.41545461803241</v>
      </c>
      <c r="BT217">
        <v>438.25516558489932</v>
      </c>
      <c r="BY217" s="48">
        <f t="shared" si="6"/>
        <v>-320.03814830565045</v>
      </c>
      <c r="BZ217" s="48">
        <f t="shared" si="7"/>
        <v>-1.7302552792013863</v>
      </c>
    </row>
    <row r="218" spans="1:78" x14ac:dyDescent="0.25">
      <c r="A218" s="48" t="s">
        <v>281</v>
      </c>
      <c r="B218" s="48" t="s">
        <v>365</v>
      </c>
      <c r="C218" s="48" t="s">
        <v>735</v>
      </c>
      <c r="D218" s="48" t="s">
        <v>734</v>
      </c>
      <c r="AN218" s="48">
        <v>2207.4505980580971</v>
      </c>
      <c r="AO218" s="48">
        <v>2864.0847269943988</v>
      </c>
      <c r="AP218" s="48">
        <v>3380.0414163828937</v>
      </c>
      <c r="AQ218" s="48">
        <v>2571.1727104145293</v>
      </c>
      <c r="AR218" s="48">
        <v>2571.3040395333292</v>
      </c>
      <c r="AS218" s="48">
        <v>914.78571988586054</v>
      </c>
      <c r="AT218" s="48">
        <v>1727.2811956552566</v>
      </c>
      <c r="AU218" s="48">
        <v>2283.8466849494112</v>
      </c>
      <c r="AV218" s="48">
        <v>3005.4263522448409</v>
      </c>
      <c r="AW218" s="48">
        <v>3502.8029238956656</v>
      </c>
      <c r="AX218" s="48">
        <v>3720.4791546743099</v>
      </c>
      <c r="AY218" s="48">
        <v>4382.617278516921</v>
      </c>
      <c r="AZ218" s="48">
        <v>5848.4764054510451</v>
      </c>
      <c r="BA218" s="48">
        <v>7101.0401411686234</v>
      </c>
      <c r="BB218" s="48">
        <v>6169.1141947782262</v>
      </c>
      <c r="BC218" s="48">
        <v>5735.4228565984877</v>
      </c>
      <c r="BD218" s="48">
        <v>6809.1598040014596</v>
      </c>
      <c r="BE218" s="48">
        <v>6015.9452275696913</v>
      </c>
      <c r="BF218" s="48">
        <v>6755.073674616292</v>
      </c>
      <c r="BG218" s="48">
        <v>6600.0568085458945</v>
      </c>
      <c r="BH218" s="48">
        <v>5588.9807276855599</v>
      </c>
      <c r="BI218" s="48">
        <v>5765.2007620271133</v>
      </c>
      <c r="BJ218" s="48">
        <v>6292.5436292670665</v>
      </c>
      <c r="BK218" s="48">
        <v>7252.4018577399229</v>
      </c>
      <c r="BL218" s="48">
        <v>7411.5586487900473</v>
      </c>
      <c r="BM218" s="48">
        <v>7666.2444759592099</v>
      </c>
      <c r="BT218">
        <v>7730.6917463769832</v>
      </c>
      <c r="BY218" s="48">
        <f t="shared" si="6"/>
        <v>-7411.5586487900473</v>
      </c>
      <c r="BZ218" s="48">
        <f t="shared" si="7"/>
        <v>-1.9587186880480005</v>
      </c>
    </row>
    <row r="219" spans="1:78" x14ac:dyDescent="0.25">
      <c r="A219" s="48" t="s">
        <v>650</v>
      </c>
      <c r="B219" s="48" t="s">
        <v>649</v>
      </c>
      <c r="C219" s="48" t="s">
        <v>735</v>
      </c>
      <c r="D219" s="48" t="s">
        <v>734</v>
      </c>
      <c r="E219" s="48">
        <v>128.7075575805045</v>
      </c>
      <c r="F219" s="48">
        <v>130.67130795279783</v>
      </c>
      <c r="G219" s="48">
        <v>138.27246006488747</v>
      </c>
      <c r="H219" s="48">
        <v>154.66931108119391</v>
      </c>
      <c r="I219" s="48">
        <v>147.43462038744104</v>
      </c>
      <c r="J219" s="48">
        <v>160.24941655997301</v>
      </c>
      <c r="K219" s="48">
        <v>168.69525609896294</v>
      </c>
      <c r="L219" s="48">
        <v>162.66874665898715</v>
      </c>
      <c r="M219" s="48">
        <v>169.61483238978425</v>
      </c>
      <c r="N219" s="48">
        <v>189.06458236346606</v>
      </c>
      <c r="O219" s="48">
        <v>216.77510309997604</v>
      </c>
      <c r="P219" s="48">
        <v>214.72991603144848</v>
      </c>
      <c r="Q219" s="48">
        <v>236.19979511901184</v>
      </c>
      <c r="R219" s="48">
        <v>294.13481360099468</v>
      </c>
      <c r="S219" s="48">
        <v>373.20709165222684</v>
      </c>
      <c r="T219" s="48">
        <v>400.82535078458147</v>
      </c>
      <c r="U219" s="48">
        <v>422.39593721761759</v>
      </c>
      <c r="V219" s="48">
        <v>451.8617292290445</v>
      </c>
      <c r="W219" s="48">
        <v>486.06112559804433</v>
      </c>
      <c r="X219" s="48">
        <v>567.94136058545712</v>
      </c>
      <c r="Y219" s="48">
        <v>695.61675335121288</v>
      </c>
      <c r="Z219" s="48">
        <v>942.38122394268964</v>
      </c>
      <c r="AA219" s="48">
        <v>842.93557068589701</v>
      </c>
      <c r="AB219" s="48">
        <v>713.62323306353233</v>
      </c>
      <c r="AC219" s="48">
        <v>605.90142451878955</v>
      </c>
      <c r="AD219" s="48">
        <v>558.64378010615997</v>
      </c>
      <c r="AE219" s="48">
        <v>559.34247264010764</v>
      </c>
      <c r="AF219" s="48">
        <v>618.8328050885633</v>
      </c>
      <c r="AG219" s="48">
        <v>617.51856396209746</v>
      </c>
      <c r="AH219" s="48">
        <v>597.02669399605361</v>
      </c>
      <c r="AI219" s="48">
        <v>654.56046211982243</v>
      </c>
      <c r="AJ219" s="48">
        <v>643.8902738109058</v>
      </c>
      <c r="AK219" s="48">
        <v>626.97525180628361</v>
      </c>
      <c r="AL219" s="48">
        <v>571.86702653450004</v>
      </c>
      <c r="AM219" s="48">
        <v>543.24000843717738</v>
      </c>
      <c r="AN219" s="48">
        <v>613.9925568352013</v>
      </c>
      <c r="AO219" s="48">
        <v>616.59451634797699</v>
      </c>
      <c r="AP219" s="48">
        <v>622.91212237278137</v>
      </c>
      <c r="AQ219" s="48">
        <v>587.16358672732065</v>
      </c>
      <c r="AR219" s="48">
        <v>578.71315475320284</v>
      </c>
      <c r="AS219" s="48">
        <v>601.35889807651517</v>
      </c>
      <c r="AT219" s="48">
        <v>559.39683193778217</v>
      </c>
      <c r="AU219" s="48">
        <v>594.08528810897405</v>
      </c>
      <c r="AV219" s="48">
        <v>724.92862372070829</v>
      </c>
      <c r="AW219" s="48">
        <v>877.96070118227397</v>
      </c>
      <c r="AX219" s="48">
        <v>1015.5573027366389</v>
      </c>
      <c r="AY219" s="48">
        <v>1173.629972526069</v>
      </c>
      <c r="AZ219" s="48">
        <v>1325.8835987338214</v>
      </c>
      <c r="BA219" s="48">
        <v>1480.8146114754793</v>
      </c>
      <c r="BB219" s="48">
        <v>1373.0657004530701</v>
      </c>
      <c r="BC219" s="48">
        <v>1591.6405416333318</v>
      </c>
      <c r="BD219" s="48">
        <v>1739.9878812515283</v>
      </c>
      <c r="BE219" s="48">
        <v>1775.5337055096088</v>
      </c>
      <c r="BF219" s="48">
        <v>1839.4960372762648</v>
      </c>
      <c r="BG219" s="48">
        <v>1860.2521405696716</v>
      </c>
      <c r="BH219" s="48">
        <v>1657.2863121253931</v>
      </c>
      <c r="BI219" s="48">
        <v>1507.0960282855726</v>
      </c>
      <c r="BJ219" s="48">
        <v>1562.9139640900437</v>
      </c>
      <c r="BK219" s="48">
        <v>1595.4964951506008</v>
      </c>
      <c r="BL219" s="48">
        <v>1597.7275028051149</v>
      </c>
      <c r="BM219" s="48">
        <v>1482.9095943256966</v>
      </c>
      <c r="BT219">
        <v>1500.3499974271938</v>
      </c>
      <c r="BY219" s="48">
        <f t="shared" si="6"/>
        <v>-1597.7275028051149</v>
      </c>
      <c r="BZ219" s="48">
        <f t="shared" si="7"/>
        <v>-2.0649031929515811</v>
      </c>
    </row>
    <row r="220" spans="1:78" x14ac:dyDescent="0.25">
      <c r="A220" s="48" t="s">
        <v>88</v>
      </c>
      <c r="B220" s="48" t="s">
        <v>555</v>
      </c>
      <c r="C220" s="48" t="s">
        <v>735</v>
      </c>
      <c r="D220" s="48" t="s">
        <v>734</v>
      </c>
      <c r="BA220" s="48">
        <v>1669.4937517040498</v>
      </c>
      <c r="BB220" s="48">
        <v>1337.8822305241335</v>
      </c>
      <c r="BC220" s="48">
        <v>1535.7068918791342</v>
      </c>
      <c r="BD220" s="48">
        <v>1516.4043775901328</v>
      </c>
      <c r="BE220" s="48">
        <v>1179.739711080663</v>
      </c>
      <c r="BF220" s="48">
        <v>1779.4703653151319</v>
      </c>
      <c r="BG220" s="48">
        <v>1322.8203638333073</v>
      </c>
      <c r="BH220" s="48">
        <v>1119.6514371656524</v>
      </c>
      <c r="BT220"/>
      <c r="BY220" s="48">
        <f t="shared" si="6"/>
        <v>0</v>
      </c>
      <c r="BZ220" s="48" t="str">
        <f t="shared" si="7"/>
        <v/>
      </c>
    </row>
    <row r="221" spans="1:78" x14ac:dyDescent="0.25">
      <c r="A221" s="48" t="s">
        <v>648</v>
      </c>
      <c r="B221" s="48" t="s">
        <v>647</v>
      </c>
      <c r="C221" s="48" t="s">
        <v>735</v>
      </c>
      <c r="D221" s="48" t="s">
        <v>734</v>
      </c>
      <c r="E221" s="48">
        <v>128.7340483960061</v>
      </c>
      <c r="F221" s="48">
        <v>130.69384538960793</v>
      </c>
      <c r="G221" s="48">
        <v>138.29661672396131</v>
      </c>
      <c r="H221" s="48">
        <v>154.69375657826436</v>
      </c>
      <c r="I221" s="48">
        <v>147.46581751729931</v>
      </c>
      <c r="J221" s="48">
        <v>160.27667082580055</v>
      </c>
      <c r="K221" s="48">
        <v>168.72229085894813</v>
      </c>
      <c r="L221" s="48">
        <v>162.69636553050248</v>
      </c>
      <c r="M221" s="48">
        <v>169.63688621094792</v>
      </c>
      <c r="N221" s="48">
        <v>189.08177960160282</v>
      </c>
      <c r="O221" s="48">
        <v>216.79143816164029</v>
      </c>
      <c r="P221" s="48">
        <v>214.75812175604807</v>
      </c>
      <c r="Q221" s="48">
        <v>236.25169900743734</v>
      </c>
      <c r="R221" s="48">
        <v>294.19206109390609</v>
      </c>
      <c r="S221" s="48">
        <v>373.26354326163437</v>
      </c>
      <c r="T221" s="48">
        <v>400.88688447322028</v>
      </c>
      <c r="U221" s="48">
        <v>422.45330271810235</v>
      </c>
      <c r="V221" s="48">
        <v>451.9554610246409</v>
      </c>
      <c r="W221" s="48">
        <v>486.20630518555055</v>
      </c>
      <c r="X221" s="48">
        <v>568.18411986226374</v>
      </c>
      <c r="Y221" s="48">
        <v>695.87940557501179</v>
      </c>
      <c r="Z221" s="48">
        <v>942.60520555764401</v>
      </c>
      <c r="AA221" s="48">
        <v>843.15252526240215</v>
      </c>
      <c r="AB221" s="48">
        <v>713.8542176855027</v>
      </c>
      <c r="AC221" s="48">
        <v>606.15499250153175</v>
      </c>
      <c r="AD221" s="48">
        <v>558.93816907470909</v>
      </c>
      <c r="AE221" s="48">
        <v>559.71551446982687</v>
      </c>
      <c r="AF221" s="48">
        <v>619.27178569724629</v>
      </c>
      <c r="AG221" s="48">
        <v>618.0178763713742</v>
      </c>
      <c r="AH221" s="48">
        <v>597.55693017858209</v>
      </c>
      <c r="AI221" s="48">
        <v>655.19285441209297</v>
      </c>
      <c r="AJ221" s="48">
        <v>644.51682984218098</v>
      </c>
      <c r="AK221" s="48">
        <v>627.70004511891614</v>
      </c>
      <c r="AL221" s="48">
        <v>572.65394361201163</v>
      </c>
      <c r="AM221" s="48">
        <v>544.03094232497983</v>
      </c>
      <c r="AN221" s="48">
        <v>614.78922693980894</v>
      </c>
      <c r="AO221" s="48">
        <v>617.35989685118557</v>
      </c>
      <c r="AP221" s="48">
        <v>623.75447660516716</v>
      </c>
      <c r="AQ221" s="48">
        <v>588.06040255934192</v>
      </c>
      <c r="AR221" s="48">
        <v>579.60923397761826</v>
      </c>
      <c r="AS221" s="48">
        <v>602.21554760718766</v>
      </c>
      <c r="AT221" s="48">
        <v>560.24753174431521</v>
      </c>
      <c r="AU221" s="48">
        <v>595.0160937857529</v>
      </c>
      <c r="AV221" s="48">
        <v>725.83104418899381</v>
      </c>
      <c r="AW221" s="48">
        <v>879.00419847871729</v>
      </c>
      <c r="AX221" s="48">
        <v>1016.6627471981352</v>
      </c>
      <c r="AY221" s="48">
        <v>1174.8112641197713</v>
      </c>
      <c r="AZ221" s="48">
        <v>1327.0363941706221</v>
      </c>
      <c r="BA221" s="48">
        <v>1481.8334023655102</v>
      </c>
      <c r="BB221" s="48">
        <v>1373.9259103513186</v>
      </c>
      <c r="BC221" s="48">
        <v>1592.5920797987487</v>
      </c>
      <c r="BD221" s="48">
        <v>1741.010781074564</v>
      </c>
      <c r="BE221" s="48">
        <v>1776.5177895732272</v>
      </c>
      <c r="BF221" s="48">
        <v>1840.729073445076</v>
      </c>
      <c r="BG221" s="48">
        <v>1861.4628905405043</v>
      </c>
      <c r="BH221" s="48">
        <v>1658.5146631863872</v>
      </c>
      <c r="BI221" s="48">
        <v>1508.352794205354</v>
      </c>
      <c r="BJ221" s="48">
        <v>1564.2241595072153</v>
      </c>
      <c r="BK221" s="48">
        <v>1596.8252507015641</v>
      </c>
      <c r="BL221" s="48">
        <v>1599.0159659058909</v>
      </c>
      <c r="BM221" s="48">
        <v>1483.7695656434041</v>
      </c>
      <c r="BT221">
        <v>1501.1529211467648</v>
      </c>
      <c r="BY221" s="48">
        <f t="shared" si="6"/>
        <v>-1599.0159659058909</v>
      </c>
      <c r="BZ221" s="48">
        <f t="shared" si="7"/>
        <v>-2.0651919224087885</v>
      </c>
    </row>
    <row r="222" spans="1:78" x14ac:dyDescent="0.25">
      <c r="A222" s="48" t="s">
        <v>646</v>
      </c>
      <c r="B222" s="48" t="s">
        <v>645</v>
      </c>
      <c r="C222" s="48" t="s">
        <v>735</v>
      </c>
      <c r="D222" s="48" t="s">
        <v>734</v>
      </c>
      <c r="O222" s="48">
        <v>461.00606120993967</v>
      </c>
      <c r="P222" s="48">
        <v>509.36007073428158</v>
      </c>
      <c r="Q222" s="48">
        <v>589.33661714900495</v>
      </c>
      <c r="R222" s="48">
        <v>721.33089421026159</v>
      </c>
      <c r="S222" s="48">
        <v>1100.528345463553</v>
      </c>
      <c r="T222" s="48">
        <v>1230.3057004913251</v>
      </c>
      <c r="U222" s="48">
        <v>1379.3422176838678</v>
      </c>
      <c r="V222" s="48">
        <v>1538.3694310866008</v>
      </c>
      <c r="W222" s="48">
        <v>1624.2036046341648</v>
      </c>
      <c r="X222" s="48">
        <v>1978.0126161528092</v>
      </c>
      <c r="Y222" s="48">
        <v>2581.1758684113947</v>
      </c>
      <c r="Z222" s="48">
        <v>2613.893863665442</v>
      </c>
      <c r="AA222" s="48">
        <v>2547.9012969251503</v>
      </c>
      <c r="AB222" s="48">
        <v>2413.9906643183654</v>
      </c>
      <c r="AC222" s="48">
        <v>2342.4969687301832</v>
      </c>
      <c r="AD222" s="48">
        <v>2209.5535297887968</v>
      </c>
      <c r="AE222" s="48">
        <v>2123.9219838820468</v>
      </c>
      <c r="AF222" s="48">
        <v>2376.2560799031894</v>
      </c>
      <c r="AG222" s="48">
        <v>2564.403489767777</v>
      </c>
      <c r="AH222" s="48">
        <v>2616.1214888838458</v>
      </c>
      <c r="AI222" s="48">
        <v>2973.2735650022355</v>
      </c>
      <c r="AJ222" s="48">
        <v>2981.8532075546532</v>
      </c>
      <c r="AK222" s="48">
        <v>3120.4130201425855</v>
      </c>
      <c r="AL222" s="48">
        <v>3030.373198761481</v>
      </c>
      <c r="AM222" s="48">
        <v>3139.9823355821791</v>
      </c>
      <c r="AN222" s="48">
        <v>3518.2494625828849</v>
      </c>
      <c r="AO222" s="48">
        <v>3684.2072996799857</v>
      </c>
      <c r="AP222" s="48">
        <v>3880.5044538240572</v>
      </c>
      <c r="AQ222" s="48">
        <v>3817.7262465309409</v>
      </c>
      <c r="AR222" s="48">
        <v>4029.1390241673075</v>
      </c>
      <c r="AS222" s="48">
        <v>4391.1813292787256</v>
      </c>
      <c r="AT222" s="48">
        <v>4345.4819643153523</v>
      </c>
      <c r="AU222" s="48">
        <v>4583.9189911431322</v>
      </c>
      <c r="AV222" s="48">
        <v>5403.1749027019014</v>
      </c>
      <c r="AW222" s="48">
        <v>6400.8032884886716</v>
      </c>
      <c r="AX222" s="48">
        <v>7492.3899845022115</v>
      </c>
      <c r="AY222" s="48">
        <v>8557.5723978181213</v>
      </c>
      <c r="AZ222" s="48">
        <v>10043.791195898997</v>
      </c>
      <c r="BA222" s="48">
        <v>11834.916483691248</v>
      </c>
      <c r="BB222" s="48">
        <v>9922.9851451130417</v>
      </c>
      <c r="BC222" s="48">
        <v>11173.075760197473</v>
      </c>
      <c r="BD222" s="48">
        <v>13213.930698050135</v>
      </c>
      <c r="BE222" s="48">
        <v>13525.35313977911</v>
      </c>
      <c r="BF222" s="48">
        <v>13821.995692005237</v>
      </c>
      <c r="BG222" s="48">
        <v>14015.342451285613</v>
      </c>
      <c r="BH222" s="48">
        <v>11759.688105842735</v>
      </c>
      <c r="BI222" s="48">
        <v>11367.685142257506</v>
      </c>
      <c r="BJ222" s="48">
        <v>12064.702736796151</v>
      </c>
      <c r="BK222" s="48">
        <v>13040.537726279694</v>
      </c>
      <c r="BL222" s="48">
        <v>12622.528905625293</v>
      </c>
      <c r="BM222" s="48">
        <v>10864.007800779886</v>
      </c>
      <c r="BT222">
        <v>10773.544027193686</v>
      </c>
      <c r="BY222" s="48">
        <f t="shared" si="6"/>
        <v>-12622.528905625293</v>
      </c>
      <c r="BZ222" s="48">
        <f t="shared" si="7"/>
        <v>-2.1716227152146548</v>
      </c>
    </row>
    <row r="223" spans="1:78" x14ac:dyDescent="0.25">
      <c r="A223" s="48" t="s">
        <v>102</v>
      </c>
      <c r="B223" s="48" t="s">
        <v>364</v>
      </c>
      <c r="C223" s="48" t="s">
        <v>735</v>
      </c>
      <c r="D223" s="48" t="s">
        <v>734</v>
      </c>
      <c r="AT223" s="48">
        <v>524.66987210033471</v>
      </c>
      <c r="AU223" s="48">
        <v>577.6284039704542</v>
      </c>
      <c r="AV223" s="48">
        <v>678.73796393254554</v>
      </c>
      <c r="AW223" s="48">
        <v>745.32029991086495</v>
      </c>
      <c r="AX223" s="48">
        <v>866.50499563880294</v>
      </c>
      <c r="AY223" s="48">
        <v>883.09704134142567</v>
      </c>
      <c r="AZ223" s="48">
        <v>896.86779126347506</v>
      </c>
      <c r="BA223" s="48">
        <v>1098.7552190416582</v>
      </c>
      <c r="BB223" s="48">
        <v>1067.9080526223349</v>
      </c>
      <c r="BC223" s="48">
        <v>1090.260762575429</v>
      </c>
      <c r="BD223" s="48">
        <v>1254.5415976746774</v>
      </c>
      <c r="BE223" s="48">
        <v>1330.6201139518096</v>
      </c>
      <c r="BF223" s="48">
        <v>1564.7685479269999</v>
      </c>
      <c r="BG223" s="48">
        <v>1770.4676880717873</v>
      </c>
      <c r="BH223" s="48">
        <v>1584.7756574378843</v>
      </c>
      <c r="BI223" s="48">
        <v>1700.0979966636439</v>
      </c>
      <c r="BJ223" s="48">
        <v>1813.8074335970416</v>
      </c>
      <c r="BK223" s="48">
        <v>1953.5132573675983</v>
      </c>
      <c r="BL223" s="48">
        <v>1987.5797016681831</v>
      </c>
      <c r="BM223" s="48">
        <v>2157.8404456966778</v>
      </c>
      <c r="BT223">
        <v>2157.8404456966778</v>
      </c>
      <c r="BY223" s="48">
        <f t="shared" si="6"/>
        <v>-1987.5797016681831</v>
      </c>
      <c r="BZ223" s="48">
        <f t="shared" si="7"/>
        <v>-1.9210966944437247</v>
      </c>
    </row>
    <row r="224" spans="1:78" x14ac:dyDescent="0.25">
      <c r="A224" s="48" t="s">
        <v>228</v>
      </c>
      <c r="B224" s="48" t="s">
        <v>363</v>
      </c>
      <c r="C224" s="48" t="s">
        <v>735</v>
      </c>
      <c r="D224" s="48" t="s">
        <v>734</v>
      </c>
      <c r="E224" s="48">
        <v>346.16319866606455</v>
      </c>
      <c r="F224" s="48">
        <v>363.95832558894</v>
      </c>
      <c r="G224" s="48">
        <v>382.20563749202023</v>
      </c>
      <c r="H224" s="48">
        <v>403.7570725608681</v>
      </c>
      <c r="I224" s="48">
        <v>419.64985465252431</v>
      </c>
      <c r="J224" s="48">
        <v>468.62792189433299</v>
      </c>
      <c r="K224" s="48">
        <v>562.90754239919568</v>
      </c>
      <c r="L224" s="48">
        <v>634.79188777960906</v>
      </c>
      <c r="M224" s="48">
        <v>676.90176159932241</v>
      </c>
      <c r="N224" s="48">
        <v>714.1599784363018</v>
      </c>
      <c r="O224" s="48">
        <v>747.16111391964694</v>
      </c>
      <c r="P224" s="48">
        <v>815.21003168756602</v>
      </c>
      <c r="Q224" s="48">
        <v>847.90449760401407</v>
      </c>
      <c r="R224" s="48">
        <v>930.23701929532717</v>
      </c>
      <c r="S224" s="48">
        <v>1133.231028714418</v>
      </c>
      <c r="T224" s="48">
        <v>1295.8127571443686</v>
      </c>
      <c r="U224" s="48">
        <v>1412.2123542739328</v>
      </c>
      <c r="V224" s="48">
        <v>1793.658027842941</v>
      </c>
      <c r="W224" s="48">
        <v>2053.8783534346262</v>
      </c>
      <c r="X224" s="48">
        <v>2180.7226901060681</v>
      </c>
      <c r="Y224" s="48">
        <v>2211.2140538646181</v>
      </c>
      <c r="Z224" s="48">
        <v>2468.4570616197966</v>
      </c>
      <c r="AA224" s="48">
        <v>2535.1386845539405</v>
      </c>
      <c r="AB224" s="48">
        <v>2438.7079678261684</v>
      </c>
      <c r="AC224" s="48">
        <v>2368.9275667494694</v>
      </c>
      <c r="AD224" s="48">
        <v>2368.1897590034614</v>
      </c>
      <c r="AE224" s="48">
        <v>2381.5060419690326</v>
      </c>
      <c r="AF224" s="48">
        <v>2571.9557098728983</v>
      </c>
      <c r="AG224" s="48">
        <v>2985.5198430352016</v>
      </c>
      <c r="AH224" s="48">
        <v>1366.4683868823065</v>
      </c>
      <c r="AI224" s="48">
        <v>958.61233213794742</v>
      </c>
      <c r="AJ224" s="48">
        <v>1084.9642501737251</v>
      </c>
      <c r="AK224" s="48">
        <v>961.82647186075144</v>
      </c>
      <c r="AL224" s="48">
        <v>1001.7211628266209</v>
      </c>
      <c r="AM224" s="48">
        <v>1391.6201538349499</v>
      </c>
      <c r="AN224" s="48">
        <v>1565.2120233688654</v>
      </c>
      <c r="AO224" s="48">
        <v>1921.9054394993734</v>
      </c>
      <c r="AP224" s="48">
        <v>2039.8368434379577</v>
      </c>
      <c r="AQ224" s="48">
        <v>2415.7420656840022</v>
      </c>
      <c r="AR224" s="48">
        <v>1904.4451795831762</v>
      </c>
      <c r="AS224" s="48">
        <v>2012.2816506781478</v>
      </c>
      <c r="AT224" s="48">
        <v>1750.5767368722697</v>
      </c>
      <c r="AU224" s="48">
        <v>2267.7539837693089</v>
      </c>
      <c r="AV224" s="48">
        <v>2611.3774934903313</v>
      </c>
      <c r="AW224" s="48">
        <v>3006.183232874062</v>
      </c>
      <c r="AX224" s="48">
        <v>3590.6481833241178</v>
      </c>
      <c r="AY224" s="48">
        <v>5197.747906514991</v>
      </c>
      <c r="AZ224" s="48">
        <v>5744.7597267072206</v>
      </c>
      <c r="BA224" s="48">
        <v>6831.9836220628376</v>
      </c>
      <c r="BB224" s="48">
        <v>7408.3607864181804</v>
      </c>
      <c r="BC224" s="48">
        <v>8255.8748722295459</v>
      </c>
      <c r="BD224" s="48">
        <v>8263.2038032034761</v>
      </c>
      <c r="BE224" s="48">
        <v>9200.9747860034331</v>
      </c>
      <c r="BF224" s="48">
        <v>9402.1644191114046</v>
      </c>
      <c r="BG224" s="48">
        <v>9471.9220005242587</v>
      </c>
      <c r="BH224" s="48">
        <v>9168.2371566400907</v>
      </c>
      <c r="BI224" s="48">
        <v>5872.7894286616593</v>
      </c>
      <c r="BJ224" s="48">
        <v>6295.5605617357787</v>
      </c>
      <c r="BK224" s="48">
        <v>6938.0869814729404</v>
      </c>
      <c r="BL224" s="48">
        <v>7261.1656095382368</v>
      </c>
      <c r="BM224" s="48">
        <v>6491.1390653849849</v>
      </c>
      <c r="BT224">
        <v>4916.6056663791778</v>
      </c>
      <c r="BY224" s="48">
        <f t="shared" si="6"/>
        <v>-7261.1656095382368</v>
      </c>
      <c r="BZ224" s="48">
        <f t="shared" si="7"/>
        <v>-2.476865565849967</v>
      </c>
    </row>
    <row r="225" spans="1:78" x14ac:dyDescent="0.25">
      <c r="A225" s="48" t="s">
        <v>556</v>
      </c>
      <c r="B225" s="48" t="s">
        <v>362</v>
      </c>
      <c r="C225" s="48" t="s">
        <v>735</v>
      </c>
      <c r="D225" s="48" t="s">
        <v>734</v>
      </c>
      <c r="AI225" s="48">
        <v>2405.5351604078478</v>
      </c>
      <c r="AJ225" s="48">
        <v>2691.195652262611</v>
      </c>
      <c r="AK225" s="48">
        <v>2920.9175423418596</v>
      </c>
      <c r="AL225" s="48">
        <v>3102.2968587771215</v>
      </c>
      <c r="AM225" s="48">
        <v>3771.3595157828827</v>
      </c>
      <c r="AN225" s="48">
        <v>4819.1255547098681</v>
      </c>
      <c r="AO225" s="48">
        <v>5196.940379659316</v>
      </c>
      <c r="AP225" s="48">
        <v>5146.6710782708424</v>
      </c>
      <c r="AQ225" s="48">
        <v>5538.616464771836</v>
      </c>
      <c r="AR225" s="48">
        <v>5643.6751092567029</v>
      </c>
      <c r="AS225" s="48">
        <v>5413.1506206880686</v>
      </c>
      <c r="AT225" s="48">
        <v>5717.2170896901662</v>
      </c>
      <c r="AU225" s="48">
        <v>6533.5532130373222</v>
      </c>
      <c r="AV225" s="48">
        <v>8712.6987931205895</v>
      </c>
      <c r="AW225" s="48">
        <v>10671.821861063212</v>
      </c>
      <c r="AX225" s="48">
        <v>11685.754822439145</v>
      </c>
      <c r="AY225" s="48">
        <v>13159.759441396442</v>
      </c>
      <c r="AZ225" s="48">
        <v>16085.61152333805</v>
      </c>
      <c r="BA225" s="48">
        <v>18677.292710931772</v>
      </c>
      <c r="BB225" s="48">
        <v>16531.670514070618</v>
      </c>
      <c r="BC225" s="48">
        <v>16750.797441608349</v>
      </c>
      <c r="BD225" s="48">
        <v>18361.569476008332</v>
      </c>
      <c r="BE225" s="48">
        <v>17481.895443525154</v>
      </c>
      <c r="BF225" s="48">
        <v>18260.015771001861</v>
      </c>
      <c r="BG225" s="48">
        <v>18674.344056862476</v>
      </c>
      <c r="BH225" s="48">
        <v>16310.988409000545</v>
      </c>
      <c r="BI225" s="48">
        <v>16508.670360493204</v>
      </c>
      <c r="BJ225" s="48">
        <v>17504.211340762806</v>
      </c>
      <c r="BK225" s="48">
        <v>19364.620103645782</v>
      </c>
      <c r="BL225" s="48">
        <v>19273.253954122887</v>
      </c>
      <c r="BM225" s="48">
        <v>19156.889611699451</v>
      </c>
      <c r="BT225">
        <v>19266.513573624732</v>
      </c>
      <c r="BY225" s="48">
        <f t="shared" si="6"/>
        <v>-19273.253954122887</v>
      </c>
      <c r="BZ225" s="48">
        <f t="shared" si="7"/>
        <v>-2.0003498495185648</v>
      </c>
    </row>
    <row r="226" spans="1:78" x14ac:dyDescent="0.25">
      <c r="A226" s="48" t="s">
        <v>282</v>
      </c>
      <c r="B226" s="48" t="s">
        <v>361</v>
      </c>
      <c r="C226" s="48" t="s">
        <v>735</v>
      </c>
      <c r="D226" s="48" t="s">
        <v>734</v>
      </c>
      <c r="AN226" s="48">
        <v>10730.451013637876</v>
      </c>
      <c r="AO226" s="48">
        <v>10815.111045768848</v>
      </c>
      <c r="AP226" s="48">
        <v>10454.965639065658</v>
      </c>
      <c r="AQ226" s="48">
        <v>11175.771028626496</v>
      </c>
      <c r="AR226" s="48">
        <v>11452.783124508223</v>
      </c>
      <c r="AS226" s="48">
        <v>10201.303536672682</v>
      </c>
      <c r="AT226" s="48">
        <v>10479.759630927281</v>
      </c>
      <c r="AU226" s="48">
        <v>11777.155657881414</v>
      </c>
      <c r="AV226" s="48">
        <v>14849.037241503169</v>
      </c>
      <c r="AW226" s="48">
        <v>17233.138561127915</v>
      </c>
      <c r="AX226" s="48">
        <v>18098.908544000278</v>
      </c>
      <c r="AY226" s="48">
        <v>19672.965555414557</v>
      </c>
      <c r="AZ226" s="48">
        <v>23787.646556668828</v>
      </c>
      <c r="BA226" s="48">
        <v>27483.337169856877</v>
      </c>
      <c r="BB226" s="48">
        <v>24694.230487670706</v>
      </c>
      <c r="BC226" s="48">
        <v>23509.543135546282</v>
      </c>
      <c r="BD226" s="48">
        <v>25095.132289619673</v>
      </c>
      <c r="BE226" s="48">
        <v>22643.100251500691</v>
      </c>
      <c r="BF226" s="48">
        <v>23496.602499331952</v>
      </c>
      <c r="BG226" s="48">
        <v>24214.922071727338</v>
      </c>
      <c r="BH226" s="48">
        <v>20881.766929932877</v>
      </c>
      <c r="BI226" s="48">
        <v>21663.643413766978</v>
      </c>
      <c r="BJ226" s="48">
        <v>23454.739517271428</v>
      </c>
      <c r="BK226" s="48">
        <v>26103.160259788408</v>
      </c>
      <c r="BL226" s="48">
        <v>25940.728030935956</v>
      </c>
      <c r="BM226" s="48">
        <v>25179.667172293615</v>
      </c>
      <c r="BT226">
        <v>25489.500228408266</v>
      </c>
      <c r="BY226" s="48">
        <f t="shared" si="6"/>
        <v>-25940.728030935956</v>
      </c>
      <c r="BZ226" s="48">
        <f t="shared" si="7"/>
        <v>-2.0177024970471877</v>
      </c>
    </row>
    <row r="227" spans="1:78" x14ac:dyDescent="0.25">
      <c r="A227" s="48" t="s">
        <v>269</v>
      </c>
      <c r="B227" s="48" t="s">
        <v>360</v>
      </c>
      <c r="C227" s="48" t="s">
        <v>735</v>
      </c>
      <c r="D227" s="48" t="s">
        <v>734</v>
      </c>
      <c r="E227" s="48">
        <v>2114.0029726919179</v>
      </c>
      <c r="F227" s="48">
        <v>2288.9217011191495</v>
      </c>
      <c r="G227" s="48">
        <v>2468.6945890300576</v>
      </c>
      <c r="H227" s="48">
        <v>2657.0225047820313</v>
      </c>
      <c r="I227" s="48">
        <v>2941.0488994520379</v>
      </c>
      <c r="J227" s="48">
        <v>3206.0991702033893</v>
      </c>
      <c r="K227" s="48">
        <v>3454.4297893867879</v>
      </c>
      <c r="L227" s="48">
        <v>3720.9268452772094</v>
      </c>
      <c r="M227" s="48">
        <v>3926.4090014696517</v>
      </c>
      <c r="N227" s="48">
        <v>4234.161348210183</v>
      </c>
      <c r="O227" s="48">
        <v>4736.2171537776612</v>
      </c>
      <c r="P227" s="48">
        <v>5132.7116074255173</v>
      </c>
      <c r="Q227" s="48">
        <v>6027.1284991733719</v>
      </c>
      <c r="R227" s="48">
        <v>7301.2154258859991</v>
      </c>
      <c r="S227" s="48">
        <v>8089.9145846668225</v>
      </c>
      <c r="T227" s="48">
        <v>10117.306684267272</v>
      </c>
      <c r="U227" s="48">
        <v>10868.27576575461</v>
      </c>
      <c r="V227" s="48">
        <v>11448.619391226561</v>
      </c>
      <c r="W227" s="48">
        <v>12620.51861415118</v>
      </c>
      <c r="X227" s="48">
        <v>14877.164288354901</v>
      </c>
      <c r="Y227" s="48">
        <v>17097.832651209472</v>
      </c>
      <c r="Z227" s="48">
        <v>15586.430078004683</v>
      </c>
      <c r="AA227" s="48">
        <v>13738.972298037401</v>
      </c>
      <c r="AB227" s="48">
        <v>12608.229150586521</v>
      </c>
      <c r="AC227" s="48">
        <v>13099.020834176539</v>
      </c>
      <c r="AD227" s="48">
        <v>13666.857745473601</v>
      </c>
      <c r="AE227" s="48">
        <v>17981.019411940542</v>
      </c>
      <c r="AF227" s="48">
        <v>21792.558905982172</v>
      </c>
      <c r="AG227" s="48">
        <v>24534.693816419072</v>
      </c>
      <c r="AH227" s="48">
        <v>25662.220589250552</v>
      </c>
      <c r="AI227" s="48">
        <v>30593.672444776061</v>
      </c>
      <c r="AJ227" s="48">
        <v>31822.803848236734</v>
      </c>
      <c r="AK227" s="48">
        <v>32800.9826867546</v>
      </c>
      <c r="AL227" s="48">
        <v>24425.284928111811</v>
      </c>
      <c r="AM227" s="48">
        <v>26083.614387483787</v>
      </c>
      <c r="AN227" s="48">
        <v>30282.963920006623</v>
      </c>
      <c r="AO227" s="48">
        <v>32998.968160843237</v>
      </c>
      <c r="AP227" s="48">
        <v>30312.48759931028</v>
      </c>
      <c r="AQ227" s="48">
        <v>30596.527204883238</v>
      </c>
      <c r="AR227" s="48">
        <v>30941.0793624668</v>
      </c>
      <c r="AS227" s="48">
        <v>29624.91267486176</v>
      </c>
      <c r="AT227" s="48">
        <v>27247.857734792986</v>
      </c>
      <c r="AU227" s="48">
        <v>29899.19524950812</v>
      </c>
      <c r="AV227" s="48">
        <v>37321.797904705898</v>
      </c>
      <c r="AW227" s="48">
        <v>42821.673142335829</v>
      </c>
      <c r="AX227" s="48">
        <v>43437.063116477562</v>
      </c>
      <c r="AY227" s="48">
        <v>46593.602164611097</v>
      </c>
      <c r="AZ227" s="48">
        <v>53700.005336306276</v>
      </c>
      <c r="BA227" s="48">
        <v>56152.552340314003</v>
      </c>
      <c r="BB227" s="48">
        <v>46946.960271995427</v>
      </c>
      <c r="BC227" s="48">
        <v>52869.044289158664</v>
      </c>
      <c r="BD227" s="48">
        <v>60755.759550846473</v>
      </c>
      <c r="BE227" s="48">
        <v>58037.821319217262</v>
      </c>
      <c r="BF227" s="48">
        <v>61126.943196397886</v>
      </c>
      <c r="BG227" s="48">
        <v>60020.360457657203</v>
      </c>
      <c r="BH227" s="48">
        <v>51545.483609532152</v>
      </c>
      <c r="BI227" s="48">
        <v>51965.157153198517</v>
      </c>
      <c r="BJ227" s="48">
        <v>53791.50872984028</v>
      </c>
      <c r="BK227" s="48">
        <v>54589.060386060613</v>
      </c>
      <c r="BL227" s="48">
        <v>51686.851354593833</v>
      </c>
      <c r="BM227" s="48">
        <v>51925.713759638464</v>
      </c>
      <c r="BT227">
        <v>52274.408786879772</v>
      </c>
      <c r="BY227" s="48">
        <f t="shared" si="6"/>
        <v>-51686.851354593833</v>
      </c>
      <c r="BZ227" s="48">
        <f t="shared" si="7"/>
        <v>-1.9887601324257653</v>
      </c>
    </row>
    <row r="228" spans="1:78" x14ac:dyDescent="0.25">
      <c r="A228" s="48" t="s">
        <v>105</v>
      </c>
      <c r="B228" s="48" t="s">
        <v>359</v>
      </c>
      <c r="C228" s="48" t="s">
        <v>735</v>
      </c>
      <c r="D228" s="48" t="s">
        <v>734</v>
      </c>
      <c r="E228" s="48">
        <v>104.21405581122492</v>
      </c>
      <c r="F228" s="48">
        <v>125.31149189450315</v>
      </c>
      <c r="G228" s="48">
        <v>131.16208952826838</v>
      </c>
      <c r="H228" s="48">
        <v>151.5017043611613</v>
      </c>
      <c r="I228" s="48">
        <v>177.96691612180027</v>
      </c>
      <c r="J228" s="48">
        <v>187.94837047031206</v>
      </c>
      <c r="K228" s="48">
        <v>200.24611232021101</v>
      </c>
      <c r="L228" s="48">
        <v>189.37710211243134</v>
      </c>
      <c r="M228" s="48">
        <v>196.30217371348007</v>
      </c>
      <c r="N228" s="48">
        <v>251.75083200315029</v>
      </c>
      <c r="O228" s="48">
        <v>260.02897905130675</v>
      </c>
      <c r="P228" s="48">
        <v>307.36887191688675</v>
      </c>
      <c r="Q228" s="48">
        <v>321.06943053767799</v>
      </c>
      <c r="R228" s="48">
        <v>471.56907880395164</v>
      </c>
      <c r="S228" s="48">
        <v>545.2576170936976</v>
      </c>
      <c r="T228" s="48">
        <v>576.8838727663624</v>
      </c>
      <c r="U228" s="48">
        <v>528.58425381604911</v>
      </c>
      <c r="V228" s="48">
        <v>571.24682826865512</v>
      </c>
      <c r="W228" s="48">
        <v>619.54243251474884</v>
      </c>
      <c r="X228" s="48">
        <v>725.11267281052858</v>
      </c>
      <c r="Y228" s="48">
        <v>922.00164941291871</v>
      </c>
      <c r="Z228" s="48">
        <v>938.1748181523144</v>
      </c>
      <c r="AA228" s="48">
        <v>853.54991782248919</v>
      </c>
      <c r="AB228" s="48">
        <v>851.59626838316785</v>
      </c>
      <c r="AC228" s="48">
        <v>732.29622039223989</v>
      </c>
      <c r="AD228" s="48">
        <v>515.07256034245597</v>
      </c>
      <c r="AE228" s="48">
        <v>620.71203569255692</v>
      </c>
      <c r="AF228" s="48">
        <v>780.26854233365634</v>
      </c>
      <c r="AG228" s="48">
        <v>894.33958018379042</v>
      </c>
      <c r="AH228" s="48">
        <v>872.78293829547113</v>
      </c>
      <c r="AI228" s="48">
        <v>1355.3890007470657</v>
      </c>
      <c r="AJ228" s="48">
        <v>1367.7831955277068</v>
      </c>
      <c r="AK228" s="48">
        <v>1481.8611805392175</v>
      </c>
      <c r="AL228" s="48">
        <v>1528.8924438341562</v>
      </c>
      <c r="AM228" s="48">
        <v>1563.7495069489912</v>
      </c>
      <c r="AN228" s="48">
        <v>1833.0993161251765</v>
      </c>
      <c r="AO228" s="48">
        <v>1695.1347749051554</v>
      </c>
      <c r="AP228" s="48">
        <v>1781.8885229168341</v>
      </c>
      <c r="AQ228" s="48">
        <v>1609.2140930184269</v>
      </c>
      <c r="AR228" s="48">
        <v>1557.0633305959138</v>
      </c>
      <c r="AS228" s="48">
        <v>1728.7104976274081</v>
      </c>
      <c r="AT228" s="48">
        <v>1521.7691211558526</v>
      </c>
      <c r="AU228" s="48">
        <v>1405.4487521780031</v>
      </c>
      <c r="AV228" s="48">
        <v>2148.6325398173217</v>
      </c>
      <c r="AW228" s="48">
        <v>2699.1307718657522</v>
      </c>
      <c r="AX228" s="48">
        <v>3083.8382017897693</v>
      </c>
      <c r="AY228" s="48">
        <v>3176.6911397067329</v>
      </c>
      <c r="AZ228" s="48">
        <v>3327.4450658927412</v>
      </c>
      <c r="BA228" s="48">
        <v>3137.3871507542945</v>
      </c>
      <c r="BB228" s="48">
        <v>3385.8589352000185</v>
      </c>
      <c r="BC228" s="48">
        <v>4168.4895183719391</v>
      </c>
      <c r="BD228" s="48">
        <v>4496.612962262534</v>
      </c>
      <c r="BE228" s="48">
        <v>4527.6815728317724</v>
      </c>
      <c r="BF228" s="48">
        <v>4230.3284863857216</v>
      </c>
      <c r="BG228" s="48">
        <v>4038.5535402931609</v>
      </c>
      <c r="BH228" s="48">
        <v>3679.8197977124446</v>
      </c>
      <c r="BI228" s="48">
        <v>3425.5287591558945</v>
      </c>
      <c r="BJ228" s="48">
        <v>3914.421838691459</v>
      </c>
      <c r="BK228" s="48">
        <v>4105.8972123462845</v>
      </c>
      <c r="BL228" s="48">
        <v>3894.6696302985792</v>
      </c>
      <c r="BM228" s="48">
        <v>3415.4594462447344</v>
      </c>
      <c r="BT228">
        <v>3424.2822122311013</v>
      </c>
      <c r="BY228" s="48">
        <f t="shared" si="6"/>
        <v>-3894.6696302985792</v>
      </c>
      <c r="BZ228" s="48">
        <f t="shared" si="7"/>
        <v>-2.1373681808080285</v>
      </c>
    </row>
    <row r="229" spans="1:78" x14ac:dyDescent="0.25">
      <c r="A229" s="48" t="s">
        <v>557</v>
      </c>
      <c r="B229" s="48" t="s">
        <v>558</v>
      </c>
      <c r="C229" s="48" t="s">
        <v>735</v>
      </c>
      <c r="D229" s="48" t="s">
        <v>734</v>
      </c>
      <c r="BD229" s="48">
        <v>27997.289830263504</v>
      </c>
      <c r="BE229" s="48">
        <v>28460.332615118634</v>
      </c>
      <c r="BF229" s="48">
        <v>27942.880540141527</v>
      </c>
      <c r="BG229" s="48">
        <v>33043.68838126694</v>
      </c>
      <c r="BH229" s="48">
        <v>32274.890552435903</v>
      </c>
      <c r="BI229" s="48">
        <v>31616.681699266654</v>
      </c>
      <c r="BJ229" s="48">
        <v>29369.056827816916</v>
      </c>
      <c r="BK229" s="48">
        <v>29160.103811068911</v>
      </c>
      <c r="BT229"/>
      <c r="BY229" s="48">
        <f t="shared" si="6"/>
        <v>0</v>
      </c>
      <c r="BZ229" s="48" t="str">
        <f t="shared" si="7"/>
        <v/>
      </c>
    </row>
    <row r="230" spans="1:78" x14ac:dyDescent="0.25">
      <c r="A230" s="48" t="s">
        <v>86</v>
      </c>
      <c r="B230" s="48" t="s">
        <v>559</v>
      </c>
      <c r="C230" s="48" t="s">
        <v>735</v>
      </c>
      <c r="D230" s="48" t="s">
        <v>734</v>
      </c>
      <c r="E230" s="48">
        <v>288.05784201467657</v>
      </c>
      <c r="F230" s="48">
        <v>270.27936282057391</v>
      </c>
      <c r="G230" s="48">
        <v>287.04478842687416</v>
      </c>
      <c r="H230" s="48">
        <v>308.19526439697006</v>
      </c>
      <c r="I230" s="48">
        <v>332.30500311197517</v>
      </c>
      <c r="J230" s="48">
        <v>328.48490095887456</v>
      </c>
      <c r="K230" s="48">
        <v>337.64624655785644</v>
      </c>
      <c r="L230" s="48">
        <v>333.23381246655674</v>
      </c>
      <c r="M230" s="48">
        <v>314.35106484147349</v>
      </c>
      <c r="N230" s="48">
        <v>314.17985281702829</v>
      </c>
      <c r="O230" s="48">
        <v>343.88118212119133</v>
      </c>
      <c r="P230" s="48">
        <v>401.60803951558324</v>
      </c>
      <c r="Q230" s="48">
        <v>546.95106128879445</v>
      </c>
      <c r="R230" s="48">
        <v>648.53192405897016</v>
      </c>
      <c r="S230" s="48">
        <v>744.50694190181855</v>
      </c>
      <c r="T230" s="48">
        <v>806.23264447193981</v>
      </c>
      <c r="U230" s="48">
        <v>814.47473798667409</v>
      </c>
      <c r="V230" s="48">
        <v>1044.3530679852413</v>
      </c>
      <c r="W230" s="48">
        <v>1376.5465794719873</v>
      </c>
      <c r="X230" s="48">
        <v>2030.1359034546733</v>
      </c>
      <c r="Y230" s="48">
        <v>2329.3533579899504</v>
      </c>
      <c r="Z230" s="48">
        <v>2419.034419011326</v>
      </c>
      <c r="AA230" s="48">
        <v>2296.3077292743651</v>
      </c>
      <c r="AB230" s="48">
        <v>2280.451550621709</v>
      </c>
      <c r="AC230" s="48">
        <v>2338.0756521855492</v>
      </c>
      <c r="AD230" s="48">
        <v>2588.5528037952545</v>
      </c>
      <c r="AE230" s="48">
        <v>3165.9450380353069</v>
      </c>
      <c r="AF230" s="48">
        <v>3638.9880112508872</v>
      </c>
      <c r="AG230" s="48">
        <v>4128.1182318366009</v>
      </c>
      <c r="AH230" s="48">
        <v>4407.2009396568592</v>
      </c>
      <c r="AI230" s="48">
        <v>5302.8437271419753</v>
      </c>
      <c r="AJ230" s="48">
        <v>5314.6631281665868</v>
      </c>
      <c r="AK230" s="48">
        <v>6128.4455692211359</v>
      </c>
      <c r="AL230" s="48">
        <v>6559.1299939632418</v>
      </c>
      <c r="AM230" s="48">
        <v>6555.5044074811985</v>
      </c>
      <c r="AN230" s="48">
        <v>6748.9311088588693</v>
      </c>
      <c r="AO230" s="48">
        <v>6583.2010181328769</v>
      </c>
      <c r="AP230" s="48">
        <v>7280.9896211785635</v>
      </c>
      <c r="AQ230" s="48">
        <v>7715.9181470934136</v>
      </c>
      <c r="AR230" s="48">
        <v>7747.6121587207163</v>
      </c>
      <c r="AS230" s="48">
        <v>7578.8510529884543</v>
      </c>
      <c r="AT230" s="48">
        <v>7663.1370802644597</v>
      </c>
      <c r="AU230" s="48">
        <v>8331.2619970041978</v>
      </c>
      <c r="AV230" s="48">
        <v>8524.9612355777899</v>
      </c>
      <c r="AW230" s="48">
        <v>10176.658712006392</v>
      </c>
      <c r="AX230" s="48">
        <v>11092.510735782356</v>
      </c>
      <c r="AY230" s="48">
        <v>12014.399872950233</v>
      </c>
      <c r="AZ230" s="48">
        <v>12154.82993728078</v>
      </c>
      <c r="BA230" s="48">
        <v>11122.862067714215</v>
      </c>
      <c r="BB230" s="48">
        <v>9706.9560596395859</v>
      </c>
      <c r="BC230" s="48">
        <v>10804.684474754693</v>
      </c>
      <c r="BD230" s="48">
        <v>12189.095160135674</v>
      </c>
      <c r="BE230" s="48">
        <v>12006.682962370014</v>
      </c>
      <c r="BF230" s="48">
        <v>14765.67398004282</v>
      </c>
      <c r="BG230" s="48">
        <v>14700.334340838639</v>
      </c>
      <c r="BH230" s="48">
        <v>14745.341462028762</v>
      </c>
      <c r="BI230" s="48">
        <v>15068.620349418406</v>
      </c>
      <c r="BJ230" s="48">
        <v>15906.083911819223</v>
      </c>
      <c r="BK230" s="48">
        <v>16390.824908005306</v>
      </c>
      <c r="BL230" s="48">
        <v>16198.517476495674</v>
      </c>
      <c r="BM230" s="48">
        <v>11425.092929251894</v>
      </c>
      <c r="BT230">
        <v>10764.420422461086</v>
      </c>
      <c r="BY230" s="48">
        <f t="shared" si="6"/>
        <v>-16198.517476495674</v>
      </c>
      <c r="BZ230" s="48">
        <f t="shared" si="7"/>
        <v>-2.5048202170453857</v>
      </c>
    </row>
    <row r="231" spans="1:78" x14ac:dyDescent="0.25">
      <c r="A231" s="48" t="s">
        <v>149</v>
      </c>
      <c r="B231" s="48" t="s">
        <v>358</v>
      </c>
      <c r="C231" s="48" t="s">
        <v>735</v>
      </c>
      <c r="D231" s="48" t="s">
        <v>734</v>
      </c>
      <c r="E231" s="48">
        <v>187.53729226290702</v>
      </c>
      <c r="F231" s="48">
        <v>200.18348408388451</v>
      </c>
      <c r="G231" s="48">
        <v>227.78833689043037</v>
      </c>
      <c r="H231" s="48">
        <v>238.43763760532397</v>
      </c>
      <c r="I231" s="48">
        <v>257.57816466733937</v>
      </c>
      <c r="J231" s="48">
        <v>273.96222182868553</v>
      </c>
      <c r="K231" s="48">
        <v>241.71220127540218</v>
      </c>
      <c r="L231" s="48">
        <v>275.26769288996599</v>
      </c>
      <c r="M231" s="48">
        <v>295.44991360302043</v>
      </c>
      <c r="N231" s="48">
        <v>365.69340683214762</v>
      </c>
      <c r="O231" s="48">
        <v>337.03942464553853</v>
      </c>
      <c r="P231" s="48">
        <v>394.1420281604826</v>
      </c>
      <c r="Q231" s="48">
        <v>449.94346624009603</v>
      </c>
      <c r="R231" s="48">
        <v>460.29447937312074</v>
      </c>
      <c r="S231" s="48">
        <v>708.42083647929712</v>
      </c>
      <c r="T231" s="48">
        <v>905.94996849068696</v>
      </c>
      <c r="U231" s="48">
        <v>979.32826823607525</v>
      </c>
      <c r="V231" s="48">
        <v>954.76288517871194</v>
      </c>
      <c r="W231" s="48">
        <v>1112.6121276240083</v>
      </c>
      <c r="X231" s="48">
        <v>1151.1750052230216</v>
      </c>
      <c r="Y231" s="48">
        <v>1462.6300138905863</v>
      </c>
      <c r="Z231" s="48">
        <v>1677.1257006042961</v>
      </c>
      <c r="AA231" s="48">
        <v>1699.5329825459912</v>
      </c>
      <c r="AB231" s="48">
        <v>1769.740062201812</v>
      </c>
      <c r="AC231" s="48">
        <v>1700.4761837585115</v>
      </c>
      <c r="AD231" s="48">
        <v>1540.4366467063669</v>
      </c>
      <c r="AE231" s="48">
        <v>1208.004315242232</v>
      </c>
      <c r="AF231" s="48">
        <v>999.59225868813667</v>
      </c>
      <c r="AG231" s="48">
        <v>902.55009741383549</v>
      </c>
      <c r="AH231" s="48">
        <v>815.64885395203703</v>
      </c>
      <c r="AI231" s="48">
        <v>988.94891053846447</v>
      </c>
      <c r="AJ231" s="48">
        <v>1012.986979207308</v>
      </c>
      <c r="AK231" s="48">
        <v>1004.9968572122757</v>
      </c>
      <c r="AL231" s="48">
        <v>1009.6488982816001</v>
      </c>
      <c r="AM231" s="48">
        <v>725.56755370386384</v>
      </c>
      <c r="AN231" s="48">
        <v>794.44520838125004</v>
      </c>
      <c r="AO231" s="48">
        <v>934.62264837275006</v>
      </c>
      <c r="AP231" s="48">
        <v>955.84445263790337</v>
      </c>
      <c r="AQ231" s="48">
        <v>974.43894918644889</v>
      </c>
      <c r="AR231" s="48">
        <v>991.25039958757623</v>
      </c>
      <c r="AS231" s="48">
        <v>1177.6293394926779</v>
      </c>
      <c r="AT231" s="48">
        <v>1258.4477719783824</v>
      </c>
      <c r="AU231" s="48">
        <v>1263.2554177743414</v>
      </c>
      <c r="AV231" s="48">
        <v>1253.3951455342105</v>
      </c>
      <c r="AW231" s="48">
        <v>1407.1782664858317</v>
      </c>
      <c r="AX231" s="48">
        <v>1571.7382358169709</v>
      </c>
      <c r="AY231" s="48">
        <v>1748.9057718661363</v>
      </c>
      <c r="AZ231" s="48">
        <v>2032.6231825661903</v>
      </c>
      <c r="BT231"/>
      <c r="BY231" s="48">
        <f t="shared" si="6"/>
        <v>0</v>
      </c>
      <c r="BZ231" s="48" t="str">
        <f t="shared" si="7"/>
        <v/>
      </c>
    </row>
    <row r="232" spans="1:78" x14ac:dyDescent="0.25">
      <c r="A232" s="48" t="s">
        <v>544</v>
      </c>
      <c r="B232" s="48" t="s">
        <v>545</v>
      </c>
      <c r="C232" s="48" t="s">
        <v>735</v>
      </c>
      <c r="D232" s="48" t="s">
        <v>734</v>
      </c>
      <c r="AT232" s="48">
        <v>16625.488923903977</v>
      </c>
      <c r="AU232" s="48">
        <v>15785.962117950925</v>
      </c>
      <c r="AV232" s="48">
        <v>16384.900831733845</v>
      </c>
      <c r="AW232" s="48">
        <v>18181.092515631433</v>
      </c>
      <c r="AX232" s="48">
        <v>20533.189028068558</v>
      </c>
      <c r="AY232" s="48">
        <v>24559.144723412941</v>
      </c>
      <c r="AZ232" s="48">
        <v>25457.976500016455</v>
      </c>
      <c r="BA232" s="48">
        <v>27650.115384615383</v>
      </c>
      <c r="BB232" s="48">
        <v>22020.348855416029</v>
      </c>
      <c r="BC232" s="48">
        <v>21029.695633535426</v>
      </c>
      <c r="BD232" s="48">
        <v>21839.009918791766</v>
      </c>
      <c r="BE232" s="48">
        <v>21345.02597821939</v>
      </c>
      <c r="BF232" s="48">
        <v>21715.313966544785</v>
      </c>
      <c r="BG232" s="48">
        <v>23778.519125837549</v>
      </c>
      <c r="BH232" s="48">
        <v>26183.885044053477</v>
      </c>
      <c r="BI232" s="48">
        <v>28241.479293177963</v>
      </c>
      <c r="BJ232" s="48">
        <v>27545.128785429464</v>
      </c>
      <c r="BK232" s="48">
        <v>29553.136697905327</v>
      </c>
      <c r="BL232" s="48">
        <v>31350.86662826622</v>
      </c>
      <c r="BM232" s="48">
        <v>23879.926649103774</v>
      </c>
      <c r="BT232">
        <v>23879.926649103774</v>
      </c>
      <c r="BY232" s="48">
        <f t="shared" si="6"/>
        <v>-31350.86662826622</v>
      </c>
      <c r="BZ232" s="48">
        <f t="shared" si="7"/>
        <v>-2.3128543939410648</v>
      </c>
    </row>
    <row r="233" spans="1:78" x14ac:dyDescent="0.25">
      <c r="A233" s="48" t="s">
        <v>97</v>
      </c>
      <c r="B233" s="48" t="s">
        <v>357</v>
      </c>
      <c r="C233" s="48" t="s">
        <v>735</v>
      </c>
      <c r="D233" s="48" t="s">
        <v>734</v>
      </c>
      <c r="E233" s="48">
        <v>104.47171892977398</v>
      </c>
      <c r="F233" s="48">
        <v>109.12925054173608</v>
      </c>
      <c r="G233" s="48">
        <v>114.58180659680586</v>
      </c>
      <c r="H233" s="48">
        <v>116.77654394178063</v>
      </c>
      <c r="I233" s="48">
        <v>120.82065468792224</v>
      </c>
      <c r="J233" s="48">
        <v>125.97547877285709</v>
      </c>
      <c r="K233" s="48">
        <v>128.34269397672932</v>
      </c>
      <c r="L233" s="48">
        <v>130.9607827709809</v>
      </c>
      <c r="M233" s="48">
        <v>129.73195079528699</v>
      </c>
      <c r="N233" s="48">
        <v>132.16997998668066</v>
      </c>
      <c r="O233" s="48">
        <v>128.79177359506758</v>
      </c>
      <c r="P233" s="48">
        <v>134.68633252971364</v>
      </c>
      <c r="Q233" s="48">
        <v>153.44396445627913</v>
      </c>
      <c r="R233" s="48">
        <v>165.61349403759235</v>
      </c>
      <c r="S233" s="48">
        <v>163.13654331581367</v>
      </c>
      <c r="T233" s="48">
        <v>211.46819700764436</v>
      </c>
      <c r="U233" s="48">
        <v>207.52882213575498</v>
      </c>
      <c r="V233" s="48">
        <v>219.81369481486527</v>
      </c>
      <c r="W233" s="48">
        <v>256.82387134924676</v>
      </c>
      <c r="X233" s="48">
        <v>227.0800033173183</v>
      </c>
      <c r="Y233" s="48">
        <v>228.82248440952921</v>
      </c>
      <c r="Z233" s="48">
        <v>190.10720896351847</v>
      </c>
      <c r="AA233" s="48">
        <v>176.8423264480796</v>
      </c>
      <c r="AB233" s="48">
        <v>172.26021765884653</v>
      </c>
      <c r="AC233" s="48">
        <v>185.3943371191844</v>
      </c>
      <c r="AD233" s="48">
        <v>202.74555677573363</v>
      </c>
      <c r="AE233" s="48">
        <v>203.50125088322241</v>
      </c>
      <c r="AF233" s="48">
        <v>214.93818234003265</v>
      </c>
      <c r="AG233" s="48">
        <v>265.2409712866517</v>
      </c>
      <c r="AH233" s="48">
        <v>248.3033756620575</v>
      </c>
      <c r="AI233" s="48">
        <v>291.55335732265416</v>
      </c>
      <c r="AJ233" s="48">
        <v>304.87447252118164</v>
      </c>
      <c r="AK233" s="48">
        <v>296.03969656896783</v>
      </c>
      <c r="AL233" s="48">
        <v>222.9231832174618</v>
      </c>
      <c r="AM233" s="48">
        <v>173.99027241946573</v>
      </c>
      <c r="AN233" s="48">
        <v>206.26065256047994</v>
      </c>
      <c r="AO233" s="48">
        <v>221.67304006962132</v>
      </c>
      <c r="AP233" s="48">
        <v>205.86269580874131</v>
      </c>
      <c r="AQ233" s="48">
        <v>224.55373950164832</v>
      </c>
      <c r="AR233" s="48">
        <v>190.5590718766251</v>
      </c>
      <c r="AS233" s="48">
        <v>166.17570888178633</v>
      </c>
      <c r="AT233" s="48">
        <v>197.14608210319494</v>
      </c>
      <c r="AU233" s="48">
        <v>221.41653691139146</v>
      </c>
      <c r="AV233" s="48">
        <v>292.60088018204698</v>
      </c>
      <c r="AW233" s="48">
        <v>454.33636523940135</v>
      </c>
      <c r="AX233" s="48">
        <v>658.56697304280101</v>
      </c>
      <c r="AY233" s="48">
        <v>710.39639868464485</v>
      </c>
      <c r="AZ233" s="48">
        <v>799.60374199626597</v>
      </c>
      <c r="BA233" s="48">
        <v>929.3827518922609</v>
      </c>
      <c r="BB233" s="48">
        <v>803.68638839879543</v>
      </c>
      <c r="BC233" s="48">
        <v>892.56886969416792</v>
      </c>
      <c r="BD233" s="48">
        <v>984.73613048482935</v>
      </c>
      <c r="BE233" s="48">
        <v>967.35294881212224</v>
      </c>
      <c r="BF233" s="48">
        <v>979.81174261675915</v>
      </c>
      <c r="BG233" s="48">
        <v>1020.2879794892665</v>
      </c>
      <c r="BH233" s="48">
        <v>776.01975228426159</v>
      </c>
      <c r="BI233" s="48">
        <v>693.44976744853739</v>
      </c>
      <c r="BJ233" s="48">
        <v>665.94888485910246</v>
      </c>
      <c r="BK233" s="48">
        <v>726.15100708854857</v>
      </c>
      <c r="BL233" s="48">
        <v>709.54004317463011</v>
      </c>
      <c r="BM233" s="48">
        <v>614.46518993568873</v>
      </c>
      <c r="BT233">
        <v>659.27004497780126</v>
      </c>
      <c r="BY233" s="48">
        <f t="shared" si="6"/>
        <v>-709.54004317463011</v>
      </c>
      <c r="BZ233" s="48">
        <f t="shared" si="7"/>
        <v>-2.076250996962135</v>
      </c>
    </row>
    <row r="234" spans="1:78" x14ac:dyDescent="0.25">
      <c r="A234" s="48" t="s">
        <v>644</v>
      </c>
      <c r="B234" s="48" t="s">
        <v>643</v>
      </c>
      <c r="C234" s="48" t="s">
        <v>735</v>
      </c>
      <c r="D234" s="48" t="s">
        <v>734</v>
      </c>
      <c r="E234" s="48">
        <v>90.626200226775083</v>
      </c>
      <c r="F234" s="48">
        <v>79.611549428834451</v>
      </c>
      <c r="G234" s="48">
        <v>71.996193953344061</v>
      </c>
      <c r="H234" s="48">
        <v>76.005379934797531</v>
      </c>
      <c r="I234" s="48">
        <v>85.998357099986237</v>
      </c>
      <c r="J234" s="48">
        <v>97.904174128619459</v>
      </c>
      <c r="K234" s="48">
        <v>104.24474888510139</v>
      </c>
      <c r="L234" s="48">
        <v>98.4095952907834</v>
      </c>
      <c r="M234" s="48">
        <v>96.748068203679438</v>
      </c>
      <c r="N234" s="48">
        <v>105.72156441216528</v>
      </c>
      <c r="O234" s="48">
        <v>114.67675434336194</v>
      </c>
      <c r="P234" s="48">
        <v>120.02112885071655</v>
      </c>
      <c r="Q234" s="48">
        <v>132.80641930845644</v>
      </c>
      <c r="R234" s="48">
        <v>163.3212277018215</v>
      </c>
      <c r="S234" s="48">
        <v>180.29060690881417</v>
      </c>
      <c r="T234" s="48">
        <v>198.79852903761295</v>
      </c>
      <c r="U234" s="48">
        <v>198.27196033685678</v>
      </c>
      <c r="V234" s="48">
        <v>225.47632279584514</v>
      </c>
      <c r="W234" s="48">
        <v>214.87111758275094</v>
      </c>
      <c r="X234" s="48">
        <v>244.99963553214721</v>
      </c>
      <c r="Y234" s="48">
        <v>278.43132285068378</v>
      </c>
      <c r="Z234" s="48">
        <v>292.53146538120575</v>
      </c>
      <c r="AA234" s="48">
        <v>301.83638915934125</v>
      </c>
      <c r="AB234" s="48">
        <v>311.44012948402923</v>
      </c>
      <c r="AC234" s="48">
        <v>332.74510899423234</v>
      </c>
      <c r="AD234" s="48">
        <v>358.8675322091878</v>
      </c>
      <c r="AE234" s="48">
        <v>351.8894119513497</v>
      </c>
      <c r="AF234" s="48">
        <v>341.49651750360647</v>
      </c>
      <c r="AG234" s="48">
        <v>372.19305509161632</v>
      </c>
      <c r="AH234" s="48">
        <v>395.58579761672104</v>
      </c>
      <c r="AI234" s="48">
        <v>417.28334471647548</v>
      </c>
      <c r="AJ234" s="48">
        <v>446.07781998245531</v>
      </c>
      <c r="AK234" s="48">
        <v>492.95898158633685</v>
      </c>
      <c r="AL234" s="48">
        <v>534.08443529855026</v>
      </c>
      <c r="AM234" s="48">
        <v>634.23252149597567</v>
      </c>
      <c r="AN234" s="48">
        <v>773.05506857147998</v>
      </c>
      <c r="AO234" s="48">
        <v>877.17748264586203</v>
      </c>
      <c r="AP234" s="48">
        <v>897.82628591166065</v>
      </c>
      <c r="AQ234" s="48">
        <v>813.60417068542063</v>
      </c>
      <c r="AR234" s="48">
        <v>885.58102894326191</v>
      </c>
      <c r="AS234" s="48">
        <v>964.53597486779108</v>
      </c>
      <c r="AT234" s="48">
        <v>1017.9559419052578</v>
      </c>
      <c r="AU234" s="48">
        <v>1118.5925449951437</v>
      </c>
      <c r="AV234" s="48">
        <v>1254.1440486777121</v>
      </c>
      <c r="AW234" s="48">
        <v>1442.499348358996</v>
      </c>
      <c r="AX234" s="48">
        <v>1657.9036313397055</v>
      </c>
      <c r="AY234" s="48">
        <v>1982.3331419465649</v>
      </c>
      <c r="AZ234" s="48">
        <v>2490.3883669006768</v>
      </c>
      <c r="BA234" s="48">
        <v>3124.3036391685573</v>
      </c>
      <c r="BB234" s="48">
        <v>3366.2699851981452</v>
      </c>
      <c r="BC234" s="48">
        <v>4049.4225111793526</v>
      </c>
      <c r="BD234" s="48">
        <v>4907.5437220499734</v>
      </c>
      <c r="BE234" s="48">
        <v>5432.816400572352</v>
      </c>
      <c r="BF234" s="48">
        <v>5953.1124447091252</v>
      </c>
      <c r="BG234" s="48">
        <v>6370.3997551120356</v>
      </c>
      <c r="BH234" s="48">
        <v>6588.0315858014392</v>
      </c>
      <c r="BI234" s="48">
        <v>6679.2515937778981</v>
      </c>
      <c r="BJ234" s="48">
        <v>7248.229615815595</v>
      </c>
      <c r="BK234" s="48">
        <v>8051.8125484973298</v>
      </c>
      <c r="BL234" s="48">
        <v>8280.2346962209176</v>
      </c>
      <c r="BM234" s="48">
        <v>8378.6309396880388</v>
      </c>
      <c r="BT234">
        <v>8346.0388104579415</v>
      </c>
      <c r="BY234" s="48">
        <f t="shared" si="6"/>
        <v>-8280.2346962209176</v>
      </c>
      <c r="BZ234" s="48">
        <f t="shared" si="7"/>
        <v>-1.9921155274098932</v>
      </c>
    </row>
    <row r="235" spans="1:78" x14ac:dyDescent="0.25">
      <c r="A235" s="48" t="s">
        <v>642</v>
      </c>
      <c r="B235" s="48" t="s">
        <v>641</v>
      </c>
      <c r="C235" s="48" t="s">
        <v>735</v>
      </c>
      <c r="D235" s="48" t="s">
        <v>734</v>
      </c>
      <c r="AG235" s="48">
        <v>2299.1993853661056</v>
      </c>
      <c r="AH235" s="48">
        <v>2214.3721334924012</v>
      </c>
      <c r="AI235" s="48">
        <v>2339.8842760918737</v>
      </c>
      <c r="AJ235" s="48">
        <v>2318.4723055586201</v>
      </c>
      <c r="AK235" s="48">
        <v>2175.8222788201083</v>
      </c>
      <c r="AL235" s="48">
        <v>2155.8951277382989</v>
      </c>
      <c r="AM235" s="48">
        <v>1933.8506067706871</v>
      </c>
      <c r="AN235" s="48">
        <v>2130.3265964737266</v>
      </c>
      <c r="AO235" s="48">
        <v>2190.7969020352939</v>
      </c>
      <c r="AP235" s="48">
        <v>2257.624720156165</v>
      </c>
      <c r="AQ235" s="48">
        <v>2181.3383777831286</v>
      </c>
      <c r="AR235" s="48">
        <v>1891.0616351537619</v>
      </c>
      <c r="AS235" s="48">
        <v>2057.3914125739475</v>
      </c>
      <c r="AT235" s="48">
        <v>2096.2294471231435</v>
      </c>
      <c r="AU235" s="48">
        <v>2357.5908695324315</v>
      </c>
      <c r="AV235" s="48">
        <v>2897.7572667688382</v>
      </c>
      <c r="AW235" s="48">
        <v>3749.1369499407788</v>
      </c>
      <c r="AX235" s="48">
        <v>4689.9009919095197</v>
      </c>
      <c r="AY235" s="48">
        <v>5663.7051758228727</v>
      </c>
      <c r="AZ235" s="48">
        <v>7270.7428205152946</v>
      </c>
      <c r="BA235" s="48">
        <v>8975.4902056452956</v>
      </c>
      <c r="BB235" s="48">
        <v>7093.3733194280385</v>
      </c>
      <c r="BC235" s="48">
        <v>8289.8860089849077</v>
      </c>
      <c r="BD235" s="48">
        <v>10017.725113849439</v>
      </c>
      <c r="BE235" s="48">
        <v>10406.484962559287</v>
      </c>
      <c r="BF235" s="48">
        <v>10973.164876140238</v>
      </c>
      <c r="BG235" s="48">
        <v>10319.436855396287</v>
      </c>
      <c r="BH235" s="48">
        <v>8008.2302611243831</v>
      </c>
      <c r="BI235" s="48">
        <v>7665.3837969114738</v>
      </c>
      <c r="BJ235" s="48">
        <v>8553.5323357054676</v>
      </c>
      <c r="BK235" s="48">
        <v>8868.0288099941663</v>
      </c>
      <c r="BL235" s="48">
        <v>9002.2976009966478</v>
      </c>
      <c r="BM235" s="48">
        <v>8368.4766164618213</v>
      </c>
      <c r="BT235">
        <v>8388.7895697329714</v>
      </c>
      <c r="BY235" s="48">
        <f t="shared" si="6"/>
        <v>-9002.2976009966478</v>
      </c>
      <c r="BZ235" s="48">
        <f t="shared" si="7"/>
        <v>-2.0731342735639995</v>
      </c>
    </row>
    <row r="236" spans="1:78" x14ac:dyDescent="0.25">
      <c r="A236" s="48" t="s">
        <v>125</v>
      </c>
      <c r="B236" s="48" t="s">
        <v>356</v>
      </c>
      <c r="C236" s="48" t="s">
        <v>735</v>
      </c>
      <c r="D236" s="48" t="s">
        <v>734</v>
      </c>
      <c r="E236" s="48">
        <v>76.638696617810396</v>
      </c>
      <c r="F236" s="48">
        <v>79.120281652945181</v>
      </c>
      <c r="G236" s="48">
        <v>81.994444081213885</v>
      </c>
      <c r="H236" s="48">
        <v>87.792297945376177</v>
      </c>
      <c r="I236" s="48">
        <v>99.937889388758919</v>
      </c>
      <c r="J236" s="48">
        <v>109.62012064943735</v>
      </c>
      <c r="K236" s="48">
        <v>121.83417543911398</v>
      </c>
      <c r="L236" s="48">
        <v>124.8788571312157</v>
      </c>
      <c r="M236" s="48">
        <v>124.3497639545039</v>
      </c>
      <c r="N236" s="48">
        <v>131.570191772583</v>
      </c>
      <c r="O236" s="48">
        <v>120.05388087036604</v>
      </c>
      <c r="P236" s="48">
        <v>131.09843585062626</v>
      </c>
      <c r="Q236" s="48">
        <v>149.35082871150055</v>
      </c>
      <c r="R236" s="48">
        <v>176.47381639896273</v>
      </c>
      <c r="S236" s="48">
        <v>237.81421807290616</v>
      </c>
      <c r="T236" s="48">
        <v>256.10214411779231</v>
      </c>
      <c r="U236" s="48">
        <v>251.32653073517795</v>
      </c>
      <c r="V236" s="48">
        <v>308.69534264904075</v>
      </c>
      <c r="W236" s="48">
        <v>319.9418084586124</v>
      </c>
      <c r="X236" s="48">
        <v>337.4496797891448</v>
      </c>
      <c r="Y236" s="48">
        <v>417.66913987688412</v>
      </c>
      <c r="Z236" s="48">
        <v>342.19069612183426</v>
      </c>
      <c r="AA236" s="48">
        <v>281.81055224814293</v>
      </c>
      <c r="AB236" s="48">
        <v>252.97378595724075</v>
      </c>
      <c r="AC236" s="48">
        <v>228.64869258251682</v>
      </c>
      <c r="AD236" s="48">
        <v>234.35610998147311</v>
      </c>
      <c r="AE236" s="48">
        <v>315.46212214563212</v>
      </c>
      <c r="AF236" s="48">
        <v>359.79072442182155</v>
      </c>
      <c r="AG236" s="48">
        <v>385.42541875593406</v>
      </c>
      <c r="AH236" s="48">
        <v>367.79258410998671</v>
      </c>
      <c r="AI236" s="48">
        <v>431.45038839385558</v>
      </c>
      <c r="AJ236" s="48">
        <v>414.78143735106846</v>
      </c>
      <c r="AK236" s="48">
        <v>429.04236095580097</v>
      </c>
      <c r="AL236" s="48">
        <v>306.15124737653213</v>
      </c>
      <c r="AM236" s="48">
        <v>238.4654534592284</v>
      </c>
      <c r="AN236" s="48">
        <v>309.81829355662154</v>
      </c>
      <c r="AO236" s="48">
        <v>336.97700389194512</v>
      </c>
      <c r="AP236" s="48">
        <v>334.14384239836579</v>
      </c>
      <c r="AQ236" s="48">
        <v>342.65790420110216</v>
      </c>
      <c r="AR236" s="48">
        <v>329.8164696989748</v>
      </c>
      <c r="AS236" s="48">
        <v>302.95859195141622</v>
      </c>
      <c r="AT236" s="48">
        <v>292.82310352929102</v>
      </c>
      <c r="AU236" s="48">
        <v>328.39810727743691</v>
      </c>
      <c r="AV236" s="48">
        <v>396.92057975154472</v>
      </c>
      <c r="AW236" s="48">
        <v>413.32986615935647</v>
      </c>
      <c r="AX236" s="48">
        <v>406.56236604238291</v>
      </c>
      <c r="AY236" s="48">
        <v>408.05711733614248</v>
      </c>
      <c r="AZ236" s="48">
        <v>449.73825045115325</v>
      </c>
      <c r="BA236" s="48">
        <v>546.35037020227992</v>
      </c>
      <c r="BB236" s="48">
        <v>540.60871258461566</v>
      </c>
      <c r="BC236" s="48">
        <v>534.04478262417967</v>
      </c>
      <c r="BD236" s="48">
        <v>587.09749282798282</v>
      </c>
      <c r="BE236" s="48">
        <v>571.80672394416661</v>
      </c>
      <c r="BF236" s="48">
        <v>621.39885357468302</v>
      </c>
      <c r="BG236" s="48">
        <v>640.93421962882735</v>
      </c>
      <c r="BH236" s="48">
        <v>570.90996717530766</v>
      </c>
      <c r="BI236" s="48">
        <v>803.15189340410018</v>
      </c>
      <c r="BJ236" s="48">
        <v>830.74527665143751</v>
      </c>
      <c r="BK236" s="48">
        <v>901.5230168989367</v>
      </c>
      <c r="BL236" s="48">
        <v>893.35245412167478</v>
      </c>
      <c r="BM236" s="48">
        <v>914.95058259513587</v>
      </c>
      <c r="BT236">
        <v>914.95079245321222</v>
      </c>
      <c r="BY236" s="48">
        <f t="shared" si="6"/>
        <v>-893.35245412167478</v>
      </c>
      <c r="BZ236" s="48">
        <f t="shared" si="7"/>
        <v>-1.9763939891525457</v>
      </c>
    </row>
    <row r="237" spans="1:78" x14ac:dyDescent="0.25">
      <c r="A237" s="48" t="s">
        <v>187</v>
      </c>
      <c r="B237" s="48" t="s">
        <v>355</v>
      </c>
      <c r="C237" s="48" t="s">
        <v>735</v>
      </c>
      <c r="D237" s="48" t="s">
        <v>734</v>
      </c>
      <c r="E237" s="48">
        <v>100.7674749881901</v>
      </c>
      <c r="F237" s="48">
        <v>107.49800097195744</v>
      </c>
      <c r="G237" s="48">
        <v>113.78284979854905</v>
      </c>
      <c r="H237" s="48">
        <v>118.14390699199909</v>
      </c>
      <c r="I237" s="48">
        <v>125.93869416940142</v>
      </c>
      <c r="J237" s="48">
        <v>137.91864667230988</v>
      </c>
      <c r="K237" s="48">
        <v>161.005521595517</v>
      </c>
      <c r="L237" s="48">
        <v>166.92306341893254</v>
      </c>
      <c r="M237" s="48">
        <v>174.78475375406128</v>
      </c>
      <c r="N237" s="48">
        <v>186.87916752900836</v>
      </c>
      <c r="O237" s="48">
        <v>192.12768600110752</v>
      </c>
      <c r="P237" s="48">
        <v>194.26667095252205</v>
      </c>
      <c r="Q237" s="48">
        <v>209.37478069191673</v>
      </c>
      <c r="R237" s="48">
        <v>269.88795918330396</v>
      </c>
      <c r="S237" s="48">
        <v>332.17526990139578</v>
      </c>
      <c r="T237" s="48">
        <v>351.61933581951297</v>
      </c>
      <c r="U237" s="48">
        <v>391.56938982153088</v>
      </c>
      <c r="V237" s="48">
        <v>445.42085249395058</v>
      </c>
      <c r="W237" s="48">
        <v>528.62675513095746</v>
      </c>
      <c r="X237" s="48">
        <v>589.88505999693086</v>
      </c>
      <c r="Y237" s="48">
        <v>682.92997277637915</v>
      </c>
      <c r="Z237" s="48">
        <v>721.05934481239024</v>
      </c>
      <c r="AA237" s="48">
        <v>742.85123261912133</v>
      </c>
      <c r="AB237" s="48">
        <v>798.08044992443922</v>
      </c>
      <c r="AC237" s="48">
        <v>818.03893352585862</v>
      </c>
      <c r="AD237" s="48">
        <v>747.70343734579944</v>
      </c>
      <c r="AE237" s="48">
        <v>813.45150453101962</v>
      </c>
      <c r="AF237" s="48">
        <v>936.78045831587281</v>
      </c>
      <c r="AG237" s="48">
        <v>1123.4376427313866</v>
      </c>
      <c r="AH237" s="48">
        <v>1295.4647220250347</v>
      </c>
      <c r="AI237" s="48">
        <v>1508.9424699104297</v>
      </c>
      <c r="AJ237" s="48">
        <v>1716.4154195270394</v>
      </c>
      <c r="AK237" s="48">
        <v>1927.882603335039</v>
      </c>
      <c r="AL237" s="48">
        <v>2209.3630304774715</v>
      </c>
      <c r="AM237" s="48">
        <v>2491.4278363194776</v>
      </c>
      <c r="AN237" s="48">
        <v>2846.5868340484913</v>
      </c>
      <c r="AO237" s="48">
        <v>3043.9803141882589</v>
      </c>
      <c r="AP237" s="48">
        <v>2468.1847298751527</v>
      </c>
      <c r="AQ237" s="48">
        <v>1845.8288696450202</v>
      </c>
      <c r="AR237" s="48">
        <v>2033.2580092925889</v>
      </c>
      <c r="AS237" s="48">
        <v>2007.7352707451951</v>
      </c>
      <c r="AT237" s="48">
        <v>1893.2642386596669</v>
      </c>
      <c r="AU237" s="48">
        <v>2096.1878023620802</v>
      </c>
      <c r="AV237" s="48">
        <v>2359.1168305436677</v>
      </c>
      <c r="AW237" s="48">
        <v>2660.1268345813519</v>
      </c>
      <c r="AX237" s="48">
        <v>2894.06265596401</v>
      </c>
      <c r="AY237" s="48">
        <v>3369.5431980734434</v>
      </c>
      <c r="AZ237" s="48">
        <v>3973.0171715772522</v>
      </c>
      <c r="BA237" s="48">
        <v>4379.6587871950451</v>
      </c>
      <c r="BB237" s="48">
        <v>4213.006653751424</v>
      </c>
      <c r="BC237" s="48">
        <v>5076.33987220163</v>
      </c>
      <c r="BD237" s="48">
        <v>5492.1214999334134</v>
      </c>
      <c r="BE237" s="48">
        <v>5860.5814705347484</v>
      </c>
      <c r="BF237" s="48">
        <v>6168.261355699442</v>
      </c>
      <c r="BG237" s="48">
        <v>5951.8834865400768</v>
      </c>
      <c r="BH237" s="48">
        <v>5840.0530668779757</v>
      </c>
      <c r="BI237" s="48">
        <v>5993.305516100454</v>
      </c>
      <c r="BJ237" s="48">
        <v>6593.8183515713818</v>
      </c>
      <c r="BK237" s="48">
        <v>7296.879607723391</v>
      </c>
      <c r="BL237" s="48">
        <v>7817.011521578549</v>
      </c>
      <c r="BM237" s="48">
        <v>7189.0418350166774</v>
      </c>
      <c r="BT237">
        <v>7186.8740920652535</v>
      </c>
      <c r="BY237" s="48">
        <f t="shared" si="6"/>
        <v>-7817.011521578549</v>
      </c>
      <c r="BZ237" s="48">
        <f t="shared" si="7"/>
        <v>-2.0876789298714731</v>
      </c>
    </row>
    <row r="238" spans="1:78" x14ac:dyDescent="0.25">
      <c r="A238" s="48" t="s">
        <v>156</v>
      </c>
      <c r="B238" s="48" t="s">
        <v>354</v>
      </c>
      <c r="C238" s="48" t="s">
        <v>735</v>
      </c>
      <c r="D238" s="48" t="s">
        <v>734</v>
      </c>
      <c r="AI238" s="48">
        <v>497.63245735304048</v>
      </c>
      <c r="AJ238" s="48">
        <v>250.34088577715661</v>
      </c>
      <c r="AK238" s="48">
        <v>391.94376848784225</v>
      </c>
      <c r="AL238" s="48">
        <v>293.9804022184598</v>
      </c>
      <c r="AM238" s="48">
        <v>267.43296290024176</v>
      </c>
      <c r="AN238" s="48">
        <v>213.54414430839438</v>
      </c>
      <c r="AO238" s="48">
        <v>178.36125148726694</v>
      </c>
      <c r="AP238" s="48">
        <v>155.18851774476957</v>
      </c>
      <c r="AQ238" s="48">
        <v>219.04024555638222</v>
      </c>
      <c r="AR238" s="48">
        <v>177.55962866750869</v>
      </c>
      <c r="AS238" s="48">
        <v>138.42914673575879</v>
      </c>
      <c r="AT238" s="48">
        <v>171.04806457539755</v>
      </c>
      <c r="AU238" s="48">
        <v>190.00267763895266</v>
      </c>
      <c r="AV238" s="48">
        <v>237.75733519541393</v>
      </c>
      <c r="AW238" s="48">
        <v>311.62723125454124</v>
      </c>
      <c r="AX238" s="48">
        <v>340.58318323252666</v>
      </c>
      <c r="AY238" s="48">
        <v>408.83841352340744</v>
      </c>
      <c r="AZ238" s="48">
        <v>526.64328827049417</v>
      </c>
      <c r="BA238" s="48">
        <v>715.8657062686998</v>
      </c>
      <c r="BB238" s="48">
        <v>676.1235110633703</v>
      </c>
      <c r="BC238" s="48">
        <v>749.55241228599743</v>
      </c>
      <c r="BD238" s="48">
        <v>847.38243206631489</v>
      </c>
      <c r="BE238" s="48">
        <v>969.29610388089372</v>
      </c>
      <c r="BF238" s="48">
        <v>1048.2256018262412</v>
      </c>
      <c r="BG238" s="48">
        <v>1104.1723583794094</v>
      </c>
      <c r="BH238" s="48">
        <v>978.40498118060532</v>
      </c>
      <c r="BI238" s="48">
        <v>807.10258610434039</v>
      </c>
      <c r="BJ238" s="48">
        <v>848.67237990323906</v>
      </c>
      <c r="BK238" s="48">
        <v>853.21887340132105</v>
      </c>
      <c r="BL238" s="48">
        <v>890.54440235573281</v>
      </c>
      <c r="BM238" s="48">
        <v>859.13796112136777</v>
      </c>
      <c r="BT238">
        <v>859.13796112136777</v>
      </c>
      <c r="BY238" s="48">
        <f t="shared" si="6"/>
        <v>-890.54440235573281</v>
      </c>
      <c r="BZ238" s="48">
        <f t="shared" si="7"/>
        <v>-2.0365557601405166</v>
      </c>
    </row>
    <row r="239" spans="1:78" x14ac:dyDescent="0.25">
      <c r="A239" s="48" t="s">
        <v>157</v>
      </c>
      <c r="B239" s="48" t="s">
        <v>353</v>
      </c>
      <c r="C239" s="48" t="s">
        <v>735</v>
      </c>
      <c r="D239" s="48" t="s">
        <v>734</v>
      </c>
      <c r="AF239" s="48">
        <v>684.22269173038194</v>
      </c>
      <c r="AG239" s="48">
        <v>861.7846270702255</v>
      </c>
      <c r="AH239" s="48">
        <v>838.56657721849888</v>
      </c>
      <c r="AI239" s="48">
        <v>865.78683187463287</v>
      </c>
      <c r="AK239" s="48">
        <v>410.27292637165135</v>
      </c>
      <c r="AL239" s="48">
        <v>832.75385466550358</v>
      </c>
      <c r="AM239" s="48">
        <v>623.24190569935433</v>
      </c>
      <c r="AN239" s="48">
        <v>590.28122113205416</v>
      </c>
      <c r="AO239" s="48">
        <v>554.83391565558259</v>
      </c>
      <c r="AP239" s="48">
        <v>562.64170255986903</v>
      </c>
      <c r="AQ239" s="48">
        <v>590.3871315214534</v>
      </c>
      <c r="AR239" s="48">
        <v>548.68791334269235</v>
      </c>
      <c r="AS239" s="48">
        <v>643.19097542919974</v>
      </c>
      <c r="AT239" s="48">
        <v>774.48215197664445</v>
      </c>
      <c r="AU239" s="48">
        <v>967.88743533447496</v>
      </c>
      <c r="AV239" s="48">
        <v>1283.9087815330645</v>
      </c>
      <c r="AW239" s="48">
        <v>1453.9177837602624</v>
      </c>
      <c r="AX239" s="48">
        <v>1704.4153802150474</v>
      </c>
      <c r="AY239" s="48">
        <v>2136.4721012633117</v>
      </c>
      <c r="AZ239" s="48">
        <v>2600.3687578697895</v>
      </c>
      <c r="BA239" s="48">
        <v>3904.465301489829</v>
      </c>
      <c r="BB239" s="48">
        <v>4036.4568047887592</v>
      </c>
      <c r="BC239" s="48">
        <v>4439.2021275973893</v>
      </c>
      <c r="BD239" s="48">
        <v>5649.9621059554074</v>
      </c>
      <c r="BE239" s="48">
        <v>6675.1780548695797</v>
      </c>
      <c r="BF239" s="48">
        <v>7304.2857711888109</v>
      </c>
      <c r="BG239" s="48">
        <v>7962.2449248006133</v>
      </c>
      <c r="BH239" s="48">
        <v>6432.6853253849422</v>
      </c>
      <c r="BI239" s="48">
        <v>6387.6825752725445</v>
      </c>
      <c r="BJ239" s="48">
        <v>6587.092604397877</v>
      </c>
      <c r="BK239" s="48">
        <v>6967.3750425880617</v>
      </c>
      <c r="BL239" s="48">
        <v>7612.0351800945209</v>
      </c>
      <c r="BT239"/>
      <c r="BY239" s="48">
        <f t="shared" si="6"/>
        <v>-7612.0351800945209</v>
      </c>
      <c r="BZ239" s="48" t="str">
        <f t="shared" si="7"/>
        <v/>
      </c>
    </row>
    <row r="240" spans="1:78" x14ac:dyDescent="0.25">
      <c r="A240" s="48" t="s">
        <v>640</v>
      </c>
      <c r="B240" s="48" t="s">
        <v>639</v>
      </c>
      <c r="C240" s="48" t="s">
        <v>735</v>
      </c>
      <c r="D240" s="48" t="s">
        <v>734</v>
      </c>
      <c r="E240" s="48">
        <v>365.69525010959001</v>
      </c>
      <c r="F240" s="48">
        <v>376.08953136266319</v>
      </c>
      <c r="G240" s="48">
        <v>418.73683332188938</v>
      </c>
      <c r="H240" s="48">
        <v>410.03750135513934</v>
      </c>
      <c r="I240" s="48">
        <v>444.76079937441227</v>
      </c>
      <c r="J240" s="48">
        <v>460.88161669565233</v>
      </c>
      <c r="K240" s="48">
        <v>492.15355818143132</v>
      </c>
      <c r="L240" s="48">
        <v>490.78559061013254</v>
      </c>
      <c r="M240" s="48">
        <v>514.49775430234251</v>
      </c>
      <c r="N240" s="48">
        <v>561.40047778876692</v>
      </c>
      <c r="O240" s="48">
        <v>595.54637604776303</v>
      </c>
      <c r="P240" s="48">
        <v>647.28476709277743</v>
      </c>
      <c r="Q240" s="48">
        <v>708.64099259792977</v>
      </c>
      <c r="R240" s="48">
        <v>913.16299403999301</v>
      </c>
      <c r="S240" s="48">
        <v>1169.6692860250537</v>
      </c>
      <c r="T240" s="48">
        <v>1192.2904157438663</v>
      </c>
      <c r="U240" s="48">
        <v>1296.6778948566766</v>
      </c>
      <c r="V240" s="48">
        <v>1395.2042312619005</v>
      </c>
      <c r="W240" s="48">
        <v>1542.9899169334101</v>
      </c>
      <c r="X240" s="48">
        <v>1804.1368681094909</v>
      </c>
      <c r="Y240" s="48">
        <v>2137.2261044780148</v>
      </c>
      <c r="Z240" s="48">
        <v>2419.8200857458964</v>
      </c>
      <c r="AA240" s="48">
        <v>2195.2568119097964</v>
      </c>
      <c r="AB240" s="48">
        <v>1874.4095021793237</v>
      </c>
      <c r="AC240" s="48">
        <v>1842.2403011405913</v>
      </c>
      <c r="AD240" s="48">
        <v>1860.5259766356262</v>
      </c>
      <c r="AE240" s="48">
        <v>1828.2695446836678</v>
      </c>
      <c r="AF240" s="48">
        <v>1889.8470574955134</v>
      </c>
      <c r="AG240" s="48">
        <v>2094.0472200131135</v>
      </c>
      <c r="AH240" s="48">
        <v>2250.671305455211</v>
      </c>
      <c r="AI240" s="48">
        <v>2599.2244618483905</v>
      </c>
      <c r="AJ240" s="48">
        <v>3179.0698895243095</v>
      </c>
      <c r="AK240" s="48">
        <v>2943.0529787545815</v>
      </c>
      <c r="AL240" s="48">
        <v>3338.8573261346778</v>
      </c>
      <c r="AM240" s="48">
        <v>3750.1531199486917</v>
      </c>
      <c r="AN240" s="48">
        <v>3930.8793546116517</v>
      </c>
      <c r="AO240" s="48">
        <v>4201.9350357345238</v>
      </c>
      <c r="AP240" s="48">
        <v>4534.7454747546972</v>
      </c>
      <c r="AQ240" s="48">
        <v>4490.5635634619466</v>
      </c>
      <c r="AR240" s="48">
        <v>3956.8002138313295</v>
      </c>
      <c r="AS240" s="48">
        <v>4312.5749793029127</v>
      </c>
      <c r="AT240" s="48">
        <v>4136.4565421384768</v>
      </c>
      <c r="AU240" s="48">
        <v>3627.9492257642673</v>
      </c>
      <c r="AV240" s="48">
        <v>3649.5293480932164</v>
      </c>
      <c r="AW240" s="48">
        <v>4171.3911872117988</v>
      </c>
      <c r="AX240" s="48">
        <v>5014.2319427999419</v>
      </c>
      <c r="AY240" s="48">
        <v>5823.4376775814435</v>
      </c>
      <c r="AZ240" s="48">
        <v>6812.3668050059632</v>
      </c>
      <c r="BA240" s="48">
        <v>7861.7412780262875</v>
      </c>
      <c r="BB240" s="48">
        <v>7278.974799259252</v>
      </c>
      <c r="BC240" s="48">
        <v>8991.0870256396029</v>
      </c>
      <c r="BD240" s="48">
        <v>10139.620587544194</v>
      </c>
      <c r="BE240" s="48">
        <v>10123.72578061943</v>
      </c>
      <c r="BF240" s="48">
        <v>10261.551067602861</v>
      </c>
      <c r="BG240" s="48">
        <v>10350.158988486462</v>
      </c>
      <c r="BH240" s="48">
        <v>8745.6744357297866</v>
      </c>
      <c r="BI240" s="48">
        <v>8440.4324036922681</v>
      </c>
      <c r="BJ240" s="48">
        <v>9316.2182147564818</v>
      </c>
      <c r="BK240" s="48">
        <v>9001.3101349711524</v>
      </c>
      <c r="BL240" s="48">
        <v>8776.74823247104</v>
      </c>
      <c r="BM240" s="48">
        <v>7244.5555689408229</v>
      </c>
      <c r="BT240">
        <v>7035.753074884492</v>
      </c>
      <c r="BY240" s="48">
        <f t="shared" si="6"/>
        <v>-8776.74823247104</v>
      </c>
      <c r="BZ240" s="48">
        <f t="shared" si="7"/>
        <v>-2.2474497241526814</v>
      </c>
    </row>
    <row r="241" spans="1:78" x14ac:dyDescent="0.25">
      <c r="A241" s="48" t="s">
        <v>188</v>
      </c>
      <c r="B241" s="48" t="s">
        <v>352</v>
      </c>
      <c r="C241" s="48" t="s">
        <v>735</v>
      </c>
      <c r="D241" s="48" t="s">
        <v>734</v>
      </c>
      <c r="AS241" s="48">
        <v>415.08594857785124</v>
      </c>
      <c r="AT241" s="48">
        <v>529.79370049732916</v>
      </c>
      <c r="AU241" s="48">
        <v>508.79116591651234</v>
      </c>
      <c r="AV241" s="48">
        <v>517.78600162599912</v>
      </c>
      <c r="AW241" s="48">
        <v>453.48069584078019</v>
      </c>
      <c r="AX241" s="48">
        <v>464.5240320360154</v>
      </c>
      <c r="AY241" s="48">
        <v>446.45757680997446</v>
      </c>
      <c r="AZ241" s="48">
        <v>523.73753845085048</v>
      </c>
      <c r="BA241" s="48">
        <v>614.43575497333779</v>
      </c>
      <c r="BB241" s="48">
        <v>676.61833068661417</v>
      </c>
      <c r="BC241" s="48">
        <v>806.41352626433786</v>
      </c>
      <c r="BD241" s="48">
        <v>947.51076670433736</v>
      </c>
      <c r="BE241" s="48">
        <v>1013.0428719455041</v>
      </c>
      <c r="BF241" s="48">
        <v>1210.0399900111681</v>
      </c>
      <c r="BG241" s="48">
        <v>1232.4539972903767</v>
      </c>
      <c r="BH241" s="48">
        <v>1332.7917719222867</v>
      </c>
      <c r="BI241" s="48">
        <v>1353.7468147420341</v>
      </c>
      <c r="BJ241" s="48">
        <v>1286.4067853868057</v>
      </c>
      <c r="BK241" s="48">
        <v>1230.2252804668863</v>
      </c>
      <c r="BL241" s="48">
        <v>1560.5086148230637</v>
      </c>
      <c r="BM241" s="48">
        <v>1381.1756603627614</v>
      </c>
      <c r="BT241">
        <v>1442.7307382501467</v>
      </c>
      <c r="BY241" s="48">
        <f t="shared" si="6"/>
        <v>-1560.5086148230637</v>
      </c>
      <c r="BZ241" s="48">
        <f t="shared" si="7"/>
        <v>-2.0816353831316903</v>
      </c>
    </row>
    <row r="242" spans="1:78" x14ac:dyDescent="0.25">
      <c r="A242" s="48" t="s">
        <v>638</v>
      </c>
      <c r="B242" s="48" t="s">
        <v>637</v>
      </c>
      <c r="C242" s="48" t="s">
        <v>735</v>
      </c>
      <c r="D242" s="48" t="s">
        <v>734</v>
      </c>
      <c r="AL242" s="48">
        <v>1128.5093293157202</v>
      </c>
      <c r="AM242" s="48">
        <v>1142.3554907093278</v>
      </c>
      <c r="AN242" s="48">
        <v>1308.7228406365102</v>
      </c>
      <c r="AO242" s="48">
        <v>1471.4165429076274</v>
      </c>
      <c r="AP242" s="48">
        <v>1520.2304333252209</v>
      </c>
      <c r="AQ242" s="48">
        <v>1512.1786511146981</v>
      </c>
      <c r="AR242" s="48">
        <v>1626.5836470965153</v>
      </c>
      <c r="AS242" s="48">
        <v>1693.1476537497842</v>
      </c>
      <c r="AT242" s="48">
        <v>1670.262427514547</v>
      </c>
      <c r="AU242" s="48">
        <v>1580.6136756195754</v>
      </c>
      <c r="AV242" s="48">
        <v>1701.5535073065287</v>
      </c>
      <c r="AW242" s="48">
        <v>1987.3166339546292</v>
      </c>
      <c r="AX242" s="48">
        <v>2301.4818689007275</v>
      </c>
      <c r="AY242" s="48">
        <v>2630.1134572650813</v>
      </c>
      <c r="AZ242" s="48">
        <v>3196.6208187065622</v>
      </c>
      <c r="BA242" s="48">
        <v>3891.7408457389356</v>
      </c>
      <c r="BB242" s="48">
        <v>3687.8348410578033</v>
      </c>
      <c r="BC242" s="48">
        <v>4180.0837240867986</v>
      </c>
      <c r="BD242" s="48">
        <v>4644.9692136685435</v>
      </c>
      <c r="BE242" s="48">
        <v>5036.8266243126263</v>
      </c>
      <c r="BF242" s="48">
        <v>4624.3125351358231</v>
      </c>
      <c r="BG242" s="48">
        <v>4466.5148045179321</v>
      </c>
      <c r="BH242" s="48">
        <v>3932.1722839828294</v>
      </c>
      <c r="BI242" s="48">
        <v>3923.4360004400482</v>
      </c>
      <c r="BJ242" s="48">
        <v>3802.4148023386942</v>
      </c>
      <c r="BK242" s="48">
        <v>3500.2621536211022</v>
      </c>
      <c r="BL242" s="48">
        <v>3504.7147451865676</v>
      </c>
      <c r="BM242" s="48">
        <v>3063.1895642980858</v>
      </c>
      <c r="BT242">
        <v>3015.7035507997111</v>
      </c>
      <c r="BY242" s="48">
        <f t="shared" si="6"/>
        <v>-3504.7147451865676</v>
      </c>
      <c r="BZ242" s="48">
        <f t="shared" si="7"/>
        <v>-2.1621549287419777</v>
      </c>
    </row>
    <row r="243" spans="1:78" x14ac:dyDescent="0.25">
      <c r="A243" s="48" t="s">
        <v>246</v>
      </c>
      <c r="B243" s="48" t="s">
        <v>351</v>
      </c>
      <c r="C243" s="48" t="s">
        <v>735</v>
      </c>
      <c r="D243" s="48" t="s">
        <v>734</v>
      </c>
      <c r="T243" s="48">
        <v>368.05223808743597</v>
      </c>
      <c r="U243" s="48">
        <v>336.62546467470276</v>
      </c>
      <c r="V243" s="48">
        <v>378.23804707436267</v>
      </c>
      <c r="W243" s="48">
        <v>455.10501524260633</v>
      </c>
      <c r="X243" s="48">
        <v>484.08494556331283</v>
      </c>
      <c r="Y243" s="48">
        <v>572.89845138124781</v>
      </c>
      <c r="Z243" s="48">
        <v>666.2957055105594</v>
      </c>
      <c r="AA243" s="48">
        <v>662.86643033771782</v>
      </c>
      <c r="AB243" s="48">
        <v>649.31257962750658</v>
      </c>
      <c r="AC243" s="48">
        <v>685.00159437767809</v>
      </c>
      <c r="AD243" s="48">
        <v>639.62962548433666</v>
      </c>
      <c r="AE243" s="48">
        <v>724.86320952129824</v>
      </c>
      <c r="AF243" s="48">
        <v>865.87007204031272</v>
      </c>
      <c r="AG243" s="48">
        <v>1127.5506107000774</v>
      </c>
      <c r="AH243" s="48">
        <v>1121.2134677177651</v>
      </c>
      <c r="AI243" s="48">
        <v>1194.541034168908</v>
      </c>
      <c r="AJ243" s="48">
        <v>1388.0405011062339</v>
      </c>
      <c r="AK243" s="48">
        <v>1436.783690958621</v>
      </c>
      <c r="AL243" s="48">
        <v>1449.3060026901881</v>
      </c>
      <c r="AM243" s="48">
        <v>2047.1384306730797</v>
      </c>
      <c r="AN243" s="48">
        <v>2176.3812960934652</v>
      </c>
      <c r="AO243" s="48">
        <v>2307.1309622766116</v>
      </c>
      <c r="AP243" s="48">
        <v>2225.1006749567691</v>
      </c>
      <c r="AQ243" s="48">
        <v>1973.5447953480575</v>
      </c>
      <c r="AR243" s="48">
        <v>2043.7510461319284</v>
      </c>
      <c r="AS243" s="48">
        <v>2091.1130090471434</v>
      </c>
      <c r="AT243" s="48">
        <v>1839.0868665309351</v>
      </c>
      <c r="AU243" s="48">
        <v>1845.6691265349777</v>
      </c>
      <c r="AV243" s="48">
        <v>2030.7754685692034</v>
      </c>
      <c r="AW243" s="48">
        <v>2301.6541150795879</v>
      </c>
      <c r="AX243" s="48">
        <v>2594.4187393439456</v>
      </c>
      <c r="AY243" s="48">
        <v>2873.0766372278981</v>
      </c>
      <c r="AZ243" s="48">
        <v>2910.1451218029879</v>
      </c>
      <c r="BA243" s="48">
        <v>3331.5465546577229</v>
      </c>
      <c r="BB243" s="48">
        <v>3006.6063437550506</v>
      </c>
      <c r="BC243" s="48">
        <v>3527.9523417001628</v>
      </c>
      <c r="BD243" s="48">
        <v>4002.8137706534358</v>
      </c>
      <c r="BE243" s="48">
        <v>4581.7832446927159</v>
      </c>
      <c r="BF243" s="48">
        <v>4428.1465213085485</v>
      </c>
      <c r="BG243" s="48">
        <v>4354.2443602804096</v>
      </c>
      <c r="BH243" s="48">
        <v>4336.239602726544</v>
      </c>
      <c r="BI243" s="48">
        <v>4157.8772487609485</v>
      </c>
      <c r="BJ243" s="48">
        <v>4513.4325306349019</v>
      </c>
      <c r="BK243" s="48">
        <v>4740.7002722447605</v>
      </c>
      <c r="BL243" s="48">
        <v>4903.0121383544929</v>
      </c>
      <c r="BT243">
        <v>4624.8234488284388</v>
      </c>
      <c r="BY243" s="48">
        <f t="shared" si="6"/>
        <v>-4903.0121383544929</v>
      </c>
      <c r="BZ243" s="48">
        <f t="shared" si="7"/>
        <v>-2.0601512020089165</v>
      </c>
    </row>
    <row r="244" spans="1:78" x14ac:dyDescent="0.25">
      <c r="A244" s="48" t="s">
        <v>636</v>
      </c>
      <c r="B244" s="48" t="s">
        <v>635</v>
      </c>
      <c r="C244" s="48" t="s">
        <v>735</v>
      </c>
      <c r="D244" s="48" t="s">
        <v>734</v>
      </c>
      <c r="E244" s="48">
        <v>82.345398905908752</v>
      </c>
      <c r="F244" s="48">
        <v>86.04608275743125</v>
      </c>
      <c r="G244" s="48">
        <v>89.911328036983321</v>
      </c>
      <c r="H244" s="48">
        <v>98.978579633655457</v>
      </c>
      <c r="I244" s="48">
        <v>110.87464389734892</v>
      </c>
      <c r="J244" s="48">
        <v>116.4844985353301</v>
      </c>
      <c r="K244" s="48">
        <v>95.799548223356567</v>
      </c>
      <c r="L244" s="48">
        <v>103.06263661310381</v>
      </c>
      <c r="M244" s="48">
        <v>105.61440625998605</v>
      </c>
      <c r="N244" s="48">
        <v>113.50838292349992</v>
      </c>
      <c r="O244" s="48">
        <v>120.12879167274265</v>
      </c>
      <c r="P244" s="48">
        <v>124.9074411867126</v>
      </c>
      <c r="Q244" s="48">
        <v>122.74613997171694</v>
      </c>
      <c r="R244" s="48">
        <v>137.15772569276277</v>
      </c>
      <c r="S244" s="48">
        <v>162.37555472505176</v>
      </c>
      <c r="T244" s="48">
        <v>169.81355909707085</v>
      </c>
      <c r="U244" s="48">
        <v>161.9053028364178</v>
      </c>
      <c r="V244" s="48">
        <v>183.11419695455595</v>
      </c>
      <c r="W244" s="48">
        <v>203.48504984442894</v>
      </c>
      <c r="X244" s="48">
        <v>222.56821144900687</v>
      </c>
      <c r="Y244" s="48">
        <v>262.07725288799395</v>
      </c>
      <c r="Z244" s="48">
        <v>271.31470074808334</v>
      </c>
      <c r="AA244" s="48">
        <v>274.13430603933415</v>
      </c>
      <c r="AB244" s="48">
        <v>283.43235351478415</v>
      </c>
      <c r="AC244" s="48">
        <v>275.5886055132766</v>
      </c>
      <c r="AD244" s="48">
        <v>292.80935747596146</v>
      </c>
      <c r="AE244" s="48">
        <v>303.08433674090713</v>
      </c>
      <c r="AF244" s="48">
        <v>328.98614607055862</v>
      </c>
      <c r="AG244" s="48">
        <v>345.65745017080047</v>
      </c>
      <c r="AH244" s="48">
        <v>341.14231141867953</v>
      </c>
      <c r="AI244" s="48">
        <v>359.23170939069308</v>
      </c>
      <c r="AJ244" s="48">
        <v>312.65770356997422</v>
      </c>
      <c r="AK244" s="48">
        <v>324.90732482649446</v>
      </c>
      <c r="AL244" s="48">
        <v>314.99846000062604</v>
      </c>
      <c r="AM244" s="48">
        <v>349.86346946722028</v>
      </c>
      <c r="AN244" s="48">
        <v>380.35370103308009</v>
      </c>
      <c r="AO244" s="48">
        <v>407.75155182592562</v>
      </c>
      <c r="AP244" s="48">
        <v>419.31978808327489</v>
      </c>
      <c r="AQ244" s="48">
        <v>416.98287657710028</v>
      </c>
      <c r="AR244" s="48">
        <v>438.3107210120171</v>
      </c>
      <c r="AS244" s="48">
        <v>453.23760409734376</v>
      </c>
      <c r="AT244" s="48">
        <v>455.85812491493573</v>
      </c>
      <c r="AU244" s="48">
        <v>469.71218602770278</v>
      </c>
      <c r="AV244" s="48">
        <v>538.71113599032878</v>
      </c>
      <c r="AW244" s="48">
        <v>613.94779740106014</v>
      </c>
      <c r="AX244" s="48">
        <v>691.69261716496601</v>
      </c>
      <c r="AY244" s="48">
        <v>774.86379861930482</v>
      </c>
      <c r="AZ244" s="48">
        <v>959.30512639909659</v>
      </c>
      <c r="BA244" s="48">
        <v>959.46119950831712</v>
      </c>
      <c r="BB244" s="48">
        <v>1041.9944010499787</v>
      </c>
      <c r="BC244" s="48">
        <v>1257.4994448357018</v>
      </c>
      <c r="BD244" s="48">
        <v>1368.9446080021162</v>
      </c>
      <c r="BE244" s="48">
        <v>1366.1154205166451</v>
      </c>
      <c r="BF244" s="48">
        <v>1383.5600049801819</v>
      </c>
      <c r="BG244" s="48">
        <v>1496.0079099077132</v>
      </c>
      <c r="BH244" s="48">
        <v>1543.4899476937194</v>
      </c>
      <c r="BI244" s="48">
        <v>1652.1959996864309</v>
      </c>
      <c r="BJ244" s="48">
        <v>1867.5054817507366</v>
      </c>
      <c r="BK244" s="48">
        <v>1894.1690929883148</v>
      </c>
      <c r="BL244" s="48">
        <v>1959.3422564686659</v>
      </c>
      <c r="BM244" s="48">
        <v>1804.9176226297125</v>
      </c>
      <c r="BT244">
        <v>1823.7129116295528</v>
      </c>
      <c r="BY244" s="48">
        <f t="shared" si="6"/>
        <v>-1959.3422564686659</v>
      </c>
      <c r="BZ244" s="48">
        <f t="shared" si="7"/>
        <v>-2.0743698988882651</v>
      </c>
    </row>
    <row r="245" spans="1:78" x14ac:dyDescent="0.25">
      <c r="A245" s="48" t="s">
        <v>634</v>
      </c>
      <c r="B245" s="48" t="s">
        <v>633</v>
      </c>
      <c r="C245" s="48" t="s">
        <v>735</v>
      </c>
      <c r="D245" s="48" t="s">
        <v>734</v>
      </c>
      <c r="E245" s="48">
        <v>128.73404839600624</v>
      </c>
      <c r="F245" s="48">
        <v>130.6938453896081</v>
      </c>
      <c r="G245" s="48">
        <v>138.29661672396134</v>
      </c>
      <c r="H245" s="48">
        <v>154.69375657826438</v>
      </c>
      <c r="I245" s="48">
        <v>147.46581751729934</v>
      </c>
      <c r="J245" s="48">
        <v>160.27667082580058</v>
      </c>
      <c r="K245" s="48">
        <v>168.72229085894816</v>
      </c>
      <c r="L245" s="48">
        <v>162.69636553050245</v>
      </c>
      <c r="M245" s="48">
        <v>169.63688621094784</v>
      </c>
      <c r="N245" s="48">
        <v>189.08177960160276</v>
      </c>
      <c r="O245" s="48">
        <v>216.79143816164023</v>
      </c>
      <c r="P245" s="48">
        <v>214.75812175604796</v>
      </c>
      <c r="Q245" s="48">
        <v>236.2516990074374</v>
      </c>
      <c r="R245" s="48">
        <v>294.19206109390598</v>
      </c>
      <c r="S245" s="48">
        <v>373.26354326163437</v>
      </c>
      <c r="T245" s="48">
        <v>400.88688447322016</v>
      </c>
      <c r="U245" s="48">
        <v>422.45330271810224</v>
      </c>
      <c r="V245" s="48">
        <v>451.95546102464073</v>
      </c>
      <c r="W245" s="48">
        <v>486.2063051855506</v>
      </c>
      <c r="X245" s="48">
        <v>568.18411986226386</v>
      </c>
      <c r="Y245" s="48">
        <v>695.87940557501179</v>
      </c>
      <c r="Z245" s="48">
        <v>942.60520555764413</v>
      </c>
      <c r="AA245" s="48">
        <v>843.15252526240204</v>
      </c>
      <c r="AB245" s="48">
        <v>713.8542176855027</v>
      </c>
      <c r="AC245" s="48">
        <v>606.15499250153221</v>
      </c>
      <c r="AD245" s="48">
        <v>558.93816907470932</v>
      </c>
      <c r="AE245" s="48">
        <v>559.71551446982721</v>
      </c>
      <c r="AF245" s="48">
        <v>619.27178569724686</v>
      </c>
      <c r="AG245" s="48">
        <v>618.01787637137454</v>
      </c>
      <c r="AH245" s="48">
        <v>597.55693017858255</v>
      </c>
      <c r="AI245" s="48">
        <v>655.19285441209331</v>
      </c>
      <c r="AJ245" s="48">
        <v>644.51682984218121</v>
      </c>
      <c r="AK245" s="48">
        <v>627.70004511891614</v>
      </c>
      <c r="AL245" s="48">
        <v>572.65394361201186</v>
      </c>
      <c r="AM245" s="48">
        <v>544.03094232498017</v>
      </c>
      <c r="AN245" s="48">
        <v>614.78922693980951</v>
      </c>
      <c r="AO245" s="48">
        <v>617.35989685118591</v>
      </c>
      <c r="AP245" s="48">
        <v>623.75447660516727</v>
      </c>
      <c r="AQ245" s="48">
        <v>588.06040255934215</v>
      </c>
      <c r="AR245" s="48">
        <v>579.60923397761849</v>
      </c>
      <c r="AS245" s="48">
        <v>602.215547607188</v>
      </c>
      <c r="AT245" s="48">
        <v>560.24753174431544</v>
      </c>
      <c r="AU245" s="48">
        <v>595.0160937857529</v>
      </c>
      <c r="AV245" s="48">
        <v>725.83104418899427</v>
      </c>
      <c r="AW245" s="48">
        <v>879.0041984787174</v>
      </c>
      <c r="AX245" s="48">
        <v>1016.6627471981358</v>
      </c>
      <c r="AY245" s="48">
        <v>1174.8112641197715</v>
      </c>
      <c r="AZ245" s="48">
        <v>1327.0363941706223</v>
      </c>
      <c r="BA245" s="48">
        <v>1481.8334023655107</v>
      </c>
      <c r="BB245" s="48">
        <v>1373.9259103513198</v>
      </c>
      <c r="BC245" s="48">
        <v>1592.5920797987487</v>
      </c>
      <c r="BD245" s="48">
        <v>1741.0107810745646</v>
      </c>
      <c r="BE245" s="48">
        <v>1776.5177895732279</v>
      </c>
      <c r="BF245" s="48">
        <v>1840.7290734450764</v>
      </c>
      <c r="BG245" s="48">
        <v>1861.4628905405041</v>
      </c>
      <c r="BH245" s="48">
        <v>1658.5146631863877</v>
      </c>
      <c r="BI245" s="48">
        <v>1508.3527942053552</v>
      </c>
      <c r="BJ245" s="48">
        <v>1564.2241595072155</v>
      </c>
      <c r="BK245" s="48">
        <v>1596.8252507015643</v>
      </c>
      <c r="BL245" s="48">
        <v>1599.0159659058916</v>
      </c>
      <c r="BM245" s="48">
        <v>1483.7695656434043</v>
      </c>
      <c r="BT245">
        <v>1501.1529211467653</v>
      </c>
      <c r="BY245" s="48">
        <f t="shared" si="6"/>
        <v>-1599.0159659058916</v>
      </c>
      <c r="BZ245" s="48">
        <f t="shared" si="7"/>
        <v>-2.0651919224087889</v>
      </c>
    </row>
    <row r="246" spans="1:78" x14ac:dyDescent="0.25">
      <c r="A246" s="48" t="s">
        <v>206</v>
      </c>
      <c r="B246" s="48" t="s">
        <v>350</v>
      </c>
      <c r="C246" s="48" t="s">
        <v>735</v>
      </c>
      <c r="D246" s="48" t="s">
        <v>734</v>
      </c>
      <c r="E246" s="48">
        <v>631.70658470132355</v>
      </c>
      <c r="F246" s="48">
        <v>676.40117835348929</v>
      </c>
      <c r="G246" s="48">
        <v>704.22315818322443</v>
      </c>
      <c r="H246" s="48">
        <v>760.39788534595959</v>
      </c>
      <c r="I246" s="48">
        <v>788.69664704445995</v>
      </c>
      <c r="J246" s="48">
        <v>807.86983809690753</v>
      </c>
      <c r="K246" s="48">
        <v>787.33840670697327</v>
      </c>
      <c r="L246" s="48">
        <v>823.55630854428978</v>
      </c>
      <c r="M246" s="48">
        <v>815.32710852693185</v>
      </c>
      <c r="N246" s="48">
        <v>831.42691296479666</v>
      </c>
      <c r="O246" s="48">
        <v>869.35411701611133</v>
      </c>
      <c r="P246" s="48">
        <v>938.26994702005845</v>
      </c>
      <c r="Q246" s="48">
        <v>1119.0380732507977</v>
      </c>
      <c r="R246" s="48">
        <v>1332.7815298102475</v>
      </c>
      <c r="S246" s="48">
        <v>2049.2473011695884</v>
      </c>
      <c r="T246" s="48">
        <v>2416.2483139831161</v>
      </c>
      <c r="U246" s="48">
        <v>2439.177472521591</v>
      </c>
      <c r="V246" s="48">
        <v>3020.2429409519414</v>
      </c>
      <c r="W246" s="48">
        <v>3381.2345365554247</v>
      </c>
      <c r="X246" s="48">
        <v>4306.7818890107465</v>
      </c>
      <c r="Y246" s="48">
        <v>5748.6734953194755</v>
      </c>
      <c r="Z246" s="48">
        <v>6345.001087433594</v>
      </c>
      <c r="AA246" s="48">
        <v>7268.1058684421132</v>
      </c>
      <c r="AB246" s="48">
        <v>6821.8503063517128</v>
      </c>
      <c r="AC246" s="48">
        <v>6715.6068726951517</v>
      </c>
      <c r="AD246" s="48">
        <v>6302.6092265093084</v>
      </c>
      <c r="AE246" s="48">
        <v>4051.4765683815071</v>
      </c>
      <c r="AF246" s="48">
        <v>4016.449770937721</v>
      </c>
      <c r="AG246" s="48">
        <v>3734.4617144616223</v>
      </c>
      <c r="AH246" s="48">
        <v>3564.3569350487951</v>
      </c>
      <c r="AI246" s="48">
        <v>4150.2848612054004</v>
      </c>
      <c r="AJ246" s="48">
        <v>4318.5024280640446</v>
      </c>
      <c r="AK246" s="48">
        <v>4398.4951229912795</v>
      </c>
      <c r="AL246" s="48">
        <v>3754.8003718060077</v>
      </c>
      <c r="AM246" s="48">
        <v>3959.2628730827864</v>
      </c>
      <c r="AN246" s="48">
        <v>4249.0943734811153</v>
      </c>
      <c r="AO246" s="48">
        <v>4579.9781052048211</v>
      </c>
      <c r="AP246" s="48">
        <v>4554.3564582412937</v>
      </c>
      <c r="AQ246" s="48">
        <v>4790.1237380834018</v>
      </c>
      <c r="AR246" s="48">
        <v>5387.1643858843063</v>
      </c>
      <c r="AS246" s="48">
        <v>6435.1342120126801</v>
      </c>
      <c r="AT246" s="48">
        <v>6939.8284711798779</v>
      </c>
      <c r="AU246" s="48">
        <v>7053.0873708583194</v>
      </c>
      <c r="AV246" s="48">
        <v>8807.8660682819682</v>
      </c>
      <c r="AW246" s="48">
        <v>10293.869246567478</v>
      </c>
      <c r="AX246" s="48">
        <v>12327.280712858237</v>
      </c>
      <c r="AY246" s="48">
        <v>14102.593289472239</v>
      </c>
      <c r="AZ246" s="48">
        <v>16539.89074854615</v>
      </c>
      <c r="BA246" s="48">
        <v>21204.008181025863</v>
      </c>
      <c r="BB246" s="48">
        <v>14514.240613557897</v>
      </c>
      <c r="BC246" s="48">
        <v>16683.393062954183</v>
      </c>
      <c r="BD246" s="48">
        <v>19034.120706268368</v>
      </c>
      <c r="BE246" s="48">
        <v>19157.459772879451</v>
      </c>
      <c r="BF246" s="48">
        <v>20143.545406065918</v>
      </c>
      <c r="BG246" s="48">
        <v>20270.933769026971</v>
      </c>
      <c r="BH246" s="48">
        <v>18214.460619356003</v>
      </c>
      <c r="BI246" s="48">
        <v>16250.62868799281</v>
      </c>
      <c r="BJ246" s="48">
        <v>16173.740050202325</v>
      </c>
      <c r="BK246" s="48">
        <v>17037.862356189715</v>
      </c>
      <c r="BL246" s="48">
        <v>16637.162938769739</v>
      </c>
      <c r="BM246" s="48">
        <v>15384.039460987498</v>
      </c>
      <c r="BT246">
        <v>15425.635109478506</v>
      </c>
      <c r="BY246" s="48">
        <f t="shared" si="6"/>
        <v>-16637.162938769739</v>
      </c>
      <c r="BZ246" s="48">
        <f t="shared" si="7"/>
        <v>-2.0785398993748263</v>
      </c>
    </row>
    <row r="247" spans="1:78" x14ac:dyDescent="0.25">
      <c r="A247" s="48" t="s">
        <v>132</v>
      </c>
      <c r="B247" s="48" t="s">
        <v>349</v>
      </c>
      <c r="C247" s="48" t="s">
        <v>735</v>
      </c>
      <c r="D247" s="48" t="s">
        <v>734</v>
      </c>
      <c r="J247" s="48">
        <v>217.91127436517291</v>
      </c>
      <c r="K247" s="48">
        <v>224.2950877887998</v>
      </c>
      <c r="L247" s="48">
        <v>229.02823140602658</v>
      </c>
      <c r="M247" s="48">
        <v>250.69381094494503</v>
      </c>
      <c r="N247" s="48">
        <v>260.40905852444598</v>
      </c>
      <c r="O247" s="48">
        <v>284.2206789633675</v>
      </c>
      <c r="P247" s="48">
        <v>325.56465319969215</v>
      </c>
      <c r="Q247" s="48">
        <v>422.85669307230177</v>
      </c>
      <c r="R247" s="48">
        <v>504.82840530224496</v>
      </c>
      <c r="S247" s="48">
        <v>641.10426084291203</v>
      </c>
      <c r="T247" s="48">
        <v>765.18964581459204</v>
      </c>
      <c r="U247" s="48">
        <v>779.04486775861596</v>
      </c>
      <c r="V247" s="48">
        <v>863.06761117629696</v>
      </c>
      <c r="W247" s="48">
        <v>984.80010084137348</v>
      </c>
      <c r="X247" s="48">
        <v>1157.3779233830503</v>
      </c>
      <c r="Y247" s="48">
        <v>1371.8355005869937</v>
      </c>
      <c r="Z247" s="48">
        <v>1286.5539746182478</v>
      </c>
      <c r="AA247" s="48">
        <v>1206.6429666557131</v>
      </c>
      <c r="AB247" s="48">
        <v>1203.6582338220883</v>
      </c>
      <c r="AC247" s="48">
        <v>1156.9145454384204</v>
      </c>
      <c r="AD247" s="48">
        <v>1147.4292204562671</v>
      </c>
      <c r="AE247" s="48">
        <v>1199.5625374144181</v>
      </c>
      <c r="AF247" s="48">
        <v>1259.1361456437301</v>
      </c>
      <c r="AG247" s="48">
        <v>1281.2012946856876</v>
      </c>
      <c r="AH247" s="48">
        <v>1253.3263972016457</v>
      </c>
      <c r="AI247" s="48">
        <v>1491.1197769778817</v>
      </c>
      <c r="AJ247" s="48">
        <v>1551.3779976290102</v>
      </c>
      <c r="AK247" s="48">
        <v>1799.1115819564827</v>
      </c>
      <c r="AL247" s="48">
        <v>1660.8750016181355</v>
      </c>
      <c r="AM247" s="48">
        <v>1743.1545327006152</v>
      </c>
      <c r="AN247" s="48">
        <v>1975.8998618520177</v>
      </c>
      <c r="AO247" s="48">
        <v>2113.5874322133104</v>
      </c>
      <c r="AP247" s="48">
        <v>2208.2062430948095</v>
      </c>
      <c r="AQ247" s="48">
        <v>2292.711741413264</v>
      </c>
      <c r="AR247" s="48">
        <v>2386.5894924655095</v>
      </c>
      <c r="AS247" s="48">
        <v>2211.835015478699</v>
      </c>
      <c r="AT247" s="48">
        <v>2253.03485218065</v>
      </c>
      <c r="AU247" s="48">
        <v>2344.3969073032913</v>
      </c>
      <c r="AV247" s="48">
        <v>2760.405122038193</v>
      </c>
      <c r="AW247" s="48">
        <v>3111.3743813976025</v>
      </c>
      <c r="AX247" s="48">
        <v>3193.2043578644621</v>
      </c>
      <c r="AY247" s="48">
        <v>3369.9244425992924</v>
      </c>
      <c r="AZ247" s="48">
        <v>3776.3320463646073</v>
      </c>
      <c r="BA247" s="48">
        <v>4307.5800226306583</v>
      </c>
      <c r="BB247" s="48">
        <v>4128.463959293641</v>
      </c>
      <c r="BC247" s="48">
        <v>4141.9759639070544</v>
      </c>
      <c r="BD247" s="48">
        <v>4264.6781221603987</v>
      </c>
      <c r="BE247" s="48">
        <v>4152.6843936566465</v>
      </c>
      <c r="BF247" s="48">
        <v>4222.7051403634741</v>
      </c>
      <c r="BG247" s="48">
        <v>4305.482356749676</v>
      </c>
      <c r="BH247" s="48">
        <v>3861.6924001515504</v>
      </c>
      <c r="BI247" s="48">
        <v>3697.9387293566365</v>
      </c>
      <c r="BJ247" s="48">
        <v>3481.2411063337868</v>
      </c>
      <c r="BK247" s="48">
        <v>3438.8050666438653</v>
      </c>
      <c r="BL247" s="48">
        <v>3351.5734433019225</v>
      </c>
      <c r="BM247" s="48">
        <v>3319.8190235332254</v>
      </c>
      <c r="BT247">
        <v>3521.5919480863881</v>
      </c>
      <c r="BY247" s="48">
        <f t="shared" si="6"/>
        <v>-3351.5734433019225</v>
      </c>
      <c r="BZ247" s="48">
        <f t="shared" si="7"/>
        <v>-1.9517211229208846</v>
      </c>
    </row>
    <row r="248" spans="1:78" x14ac:dyDescent="0.25">
      <c r="A248" s="48" t="s">
        <v>150</v>
      </c>
      <c r="B248" s="48" t="s">
        <v>348</v>
      </c>
      <c r="C248" s="48" t="s">
        <v>735</v>
      </c>
      <c r="D248" s="48" t="s">
        <v>734</v>
      </c>
      <c r="E248" s="48">
        <v>509.42396340949523</v>
      </c>
      <c r="F248" s="48">
        <v>283.82828426698251</v>
      </c>
      <c r="G248" s="48">
        <v>309.44662430901155</v>
      </c>
      <c r="H248" s="48">
        <v>350.66298518691946</v>
      </c>
      <c r="I248" s="48">
        <v>369.58346862990578</v>
      </c>
      <c r="J248" s="48">
        <v>386.3580606366483</v>
      </c>
      <c r="K248" s="48">
        <v>444.54948283446265</v>
      </c>
      <c r="L248" s="48">
        <v>481.69367986349295</v>
      </c>
      <c r="M248" s="48">
        <v>526.21347458306229</v>
      </c>
      <c r="N248" s="48">
        <v>571.61777019875262</v>
      </c>
      <c r="O248" s="48">
        <v>489.93036765541643</v>
      </c>
      <c r="P248" s="48">
        <v>455.10485821865024</v>
      </c>
      <c r="Q248" s="48">
        <v>558.4209229500641</v>
      </c>
      <c r="R248" s="48">
        <v>686.49006645521547</v>
      </c>
      <c r="S248" s="48">
        <v>927.79921574800221</v>
      </c>
      <c r="T248" s="48">
        <v>1136.3755960292474</v>
      </c>
      <c r="U248" s="48">
        <v>1275.9565737552823</v>
      </c>
      <c r="V248" s="48">
        <v>1427.3717950167245</v>
      </c>
      <c r="W248" s="48">
        <v>1549.6443584620847</v>
      </c>
      <c r="X248" s="48">
        <v>2079.2202691476077</v>
      </c>
      <c r="Y248" s="48">
        <v>1564.2471658328197</v>
      </c>
      <c r="Z248" s="48">
        <v>1579.0737783658026</v>
      </c>
      <c r="AA248" s="48">
        <v>1402.4064354527607</v>
      </c>
      <c r="AB248" s="48">
        <v>1310.2556517609332</v>
      </c>
      <c r="AC248" s="48">
        <v>1246.8244681292749</v>
      </c>
      <c r="AD248" s="48">
        <v>1368.4016524100955</v>
      </c>
      <c r="AE248" s="48">
        <v>1510.6763108875166</v>
      </c>
      <c r="AF248" s="48">
        <v>1705.8943844726818</v>
      </c>
      <c r="AG248" s="48">
        <v>1745.3649270202966</v>
      </c>
      <c r="AH248" s="48">
        <v>2021.8595296720127</v>
      </c>
      <c r="AI248" s="48">
        <v>2794.3504938064148</v>
      </c>
      <c r="AJ248" s="48">
        <v>2735.7076146481149</v>
      </c>
      <c r="AK248" s="48">
        <v>2842.3699783451084</v>
      </c>
      <c r="AL248" s="48">
        <v>3180.1875765109448</v>
      </c>
      <c r="AM248" s="48">
        <v>2270.3373253560608</v>
      </c>
      <c r="AN248" s="48">
        <v>2897.8666401266451</v>
      </c>
      <c r="AO248" s="48">
        <v>3053.9472306215634</v>
      </c>
      <c r="AP248" s="48">
        <v>3144.3857030911831</v>
      </c>
      <c r="AQ248" s="48">
        <v>4499.7375077687766</v>
      </c>
      <c r="AR248" s="48">
        <v>4116.1705596503989</v>
      </c>
      <c r="AS248" s="48">
        <v>4337.4780029635431</v>
      </c>
      <c r="AT248" s="48">
        <v>3142.9209977458154</v>
      </c>
      <c r="AU248" s="48">
        <v>3687.9560932503105</v>
      </c>
      <c r="AV248" s="48">
        <v>4760.1040190451031</v>
      </c>
      <c r="AW248" s="48">
        <v>6101.6321166069647</v>
      </c>
      <c r="AX248" s="48">
        <v>7456.2961006748983</v>
      </c>
      <c r="AY248" s="48">
        <v>8101.8569237477632</v>
      </c>
      <c r="AZ248" s="48">
        <v>9791.8824500116698</v>
      </c>
      <c r="BA248" s="48">
        <v>10941.172146425997</v>
      </c>
      <c r="BB248" s="48">
        <v>9103.4740506124272</v>
      </c>
      <c r="BC248" s="48">
        <v>10742.774978762647</v>
      </c>
      <c r="BD248" s="48">
        <v>11420.55545583777</v>
      </c>
      <c r="BE248" s="48">
        <v>11795.633456757056</v>
      </c>
      <c r="BF248" s="48">
        <v>12614.781610038588</v>
      </c>
      <c r="BG248" s="48">
        <v>12157.990433782299</v>
      </c>
      <c r="BH248" s="48">
        <v>11006.279523964891</v>
      </c>
      <c r="BI248" s="48">
        <v>10894.603377927504</v>
      </c>
      <c r="BJ248" s="48">
        <v>10589.667724687044</v>
      </c>
      <c r="BK248" s="48">
        <v>9453.1961717419072</v>
      </c>
      <c r="BL248" s="48">
        <v>9126.5943919545334</v>
      </c>
      <c r="BM248" s="48">
        <v>8538.1690598274472</v>
      </c>
      <c r="BT248">
        <v>8536.4333196063162</v>
      </c>
      <c r="BY248" s="48">
        <f t="shared" si="6"/>
        <v>-9126.5943919545334</v>
      </c>
      <c r="BZ248" s="48">
        <f t="shared" si="7"/>
        <v>-2.0691343855510178</v>
      </c>
    </row>
    <row r="249" spans="1:78" x14ac:dyDescent="0.25">
      <c r="A249" s="48" t="s">
        <v>542</v>
      </c>
      <c r="B249" s="48" t="s">
        <v>543</v>
      </c>
      <c r="C249" s="48" t="s">
        <v>735</v>
      </c>
      <c r="D249" s="48" t="s">
        <v>734</v>
      </c>
      <c r="AI249" s="48">
        <v>990.39817510923069</v>
      </c>
      <c r="AJ249" s="48">
        <v>1038.9578337800888</v>
      </c>
      <c r="AK249" s="48">
        <v>1069.4785369056358</v>
      </c>
      <c r="AL249" s="48">
        <v>1047.5052157816369</v>
      </c>
      <c r="AM249" s="48">
        <v>1175.8100830858941</v>
      </c>
      <c r="AN249" s="48">
        <v>1185.8405188805677</v>
      </c>
      <c r="AO249" s="48">
        <v>1323.9075058602059</v>
      </c>
      <c r="AP249" s="48">
        <v>1361.589349006065</v>
      </c>
      <c r="AQ249" s="48">
        <v>1367.0845336959719</v>
      </c>
      <c r="AR249" s="48">
        <v>1464.8053409543877</v>
      </c>
      <c r="AS249" s="48">
        <v>1463.1662106146468</v>
      </c>
      <c r="AT249" s="48">
        <v>1392.3343476182713</v>
      </c>
      <c r="AU249" s="48">
        <v>1610.6530012517844</v>
      </c>
      <c r="AV249" s="48">
        <v>1874.8538193607872</v>
      </c>
      <c r="AW249" s="48">
        <v>2181.6362686241873</v>
      </c>
      <c r="AX249" s="48">
        <v>2184.5652588483686</v>
      </c>
      <c r="AY249" s="48">
        <v>2263.5759483873426</v>
      </c>
      <c r="AZ249" s="48">
        <v>2645.1095045775569</v>
      </c>
      <c r="BA249" s="48">
        <v>2936.5215474343127</v>
      </c>
      <c r="BB249" s="48">
        <v>2602.6194444590496</v>
      </c>
      <c r="BC249" s="48">
        <v>3024.7617736371653</v>
      </c>
      <c r="BD249" s="48">
        <v>3643.1216084555995</v>
      </c>
      <c r="BE249" s="48">
        <v>3506.3081435735053</v>
      </c>
      <c r="BF249" s="48">
        <v>3457.3762661098071</v>
      </c>
      <c r="BG249" s="48">
        <v>3398.3967498045049</v>
      </c>
      <c r="BH249" s="48">
        <v>3197.7722519439362</v>
      </c>
      <c r="BI249" s="48">
        <v>3253.8995355862735</v>
      </c>
      <c r="BJ249" s="48">
        <v>3574.0652875180422</v>
      </c>
      <c r="BK249" s="48">
        <v>3701.7092545069286</v>
      </c>
      <c r="BL249" s="48">
        <v>4055.8956095973822</v>
      </c>
      <c r="BM249" s="48">
        <v>4143.1097526301091</v>
      </c>
      <c r="BT249">
        <v>4143.1097526301091</v>
      </c>
      <c r="BY249" s="48">
        <f t="shared" si="6"/>
        <v>-4055.8956095973822</v>
      </c>
      <c r="BZ249" s="48">
        <f t="shared" si="7"/>
        <v>-1.9789495938461776</v>
      </c>
    </row>
    <row r="250" spans="1:78" x14ac:dyDescent="0.25">
      <c r="A250" s="48" t="s">
        <v>546</v>
      </c>
      <c r="B250" s="48" t="s">
        <v>347</v>
      </c>
      <c r="C250" s="48" t="s">
        <v>735</v>
      </c>
      <c r="D250" s="48" t="s">
        <v>734</v>
      </c>
      <c r="AG250" s="48">
        <v>221.58814413810501</v>
      </c>
      <c r="AH250" s="48">
        <v>186.21867789906199</v>
      </c>
      <c r="AI250" s="48">
        <v>173.79061790874999</v>
      </c>
      <c r="AJ250" s="48">
        <v>195.66145295893099</v>
      </c>
      <c r="AK250" s="48">
        <v>175.55807989784699</v>
      </c>
      <c r="AL250" s="48">
        <v>157.06081248020101</v>
      </c>
      <c r="AM250" s="48">
        <v>161.176877950277</v>
      </c>
      <c r="AN250" s="48">
        <v>182.361927987515</v>
      </c>
      <c r="AO250" s="48">
        <v>219.55021107280299</v>
      </c>
      <c r="AP250" s="48">
        <v>253.475984713066</v>
      </c>
      <c r="AQ250" s="48">
        <v>395.53262080966402</v>
      </c>
      <c r="AR250" s="48">
        <v>400.26367177840501</v>
      </c>
      <c r="AS250" s="48">
        <v>410.95236547037302</v>
      </c>
      <c r="AT250" s="48">
        <v>406.53875374065302</v>
      </c>
      <c r="AU250" s="48">
        <v>411.97232178264602</v>
      </c>
      <c r="AV250" s="48">
        <v>431.27972978737</v>
      </c>
      <c r="AW250" s="48">
        <v>459.259295161963</v>
      </c>
      <c r="AX250" s="48">
        <v>492.63133972145403</v>
      </c>
      <c r="AY250" s="48">
        <v>485.49744948822001</v>
      </c>
      <c r="AZ250" s="48">
        <v>552.83950161662699</v>
      </c>
      <c r="BA250" s="48">
        <v>687.39044554034797</v>
      </c>
      <c r="BB250" s="48">
        <v>695.21684329109905</v>
      </c>
      <c r="BC250" s="48">
        <v>743.40366388782502</v>
      </c>
      <c r="BD250" s="48">
        <v>781.43389567328097</v>
      </c>
      <c r="BE250" s="48">
        <v>867.85749892348099</v>
      </c>
      <c r="BF250" s="48">
        <v>970.39960143041105</v>
      </c>
      <c r="BG250" s="48">
        <v>1030.0776484553001</v>
      </c>
      <c r="BH250" s="48">
        <v>947.93335165840699</v>
      </c>
      <c r="BI250" s="48">
        <v>966.50301656961096</v>
      </c>
      <c r="BJ250" s="48">
        <v>1004.90658838695</v>
      </c>
      <c r="BK250" s="48">
        <v>1042.8387585661901</v>
      </c>
      <c r="BL250" s="48">
        <v>1085.88486100047</v>
      </c>
      <c r="BM250" s="48">
        <v>1076.47038455352</v>
      </c>
      <c r="BT250">
        <v>1076.46970642052</v>
      </c>
      <c r="BY250" s="48">
        <f t="shared" si="6"/>
        <v>-1085.88486100047</v>
      </c>
      <c r="BZ250" s="48">
        <f t="shared" si="7"/>
        <v>-2.0087463256269955</v>
      </c>
    </row>
    <row r="251" spans="1:78" x14ac:dyDescent="0.25">
      <c r="A251" s="48" t="s">
        <v>89</v>
      </c>
      <c r="B251" s="48" t="s">
        <v>346</v>
      </c>
      <c r="C251" s="48" t="s">
        <v>735</v>
      </c>
      <c r="D251" s="48" t="s">
        <v>734</v>
      </c>
      <c r="E251" s="48">
        <v>62.509625367031333</v>
      </c>
      <c r="F251" s="48">
        <v>63.220967340338916</v>
      </c>
      <c r="G251" s="48">
        <v>62.226314593346103</v>
      </c>
      <c r="H251" s="48">
        <v>69.173543006136782</v>
      </c>
      <c r="I251" s="48">
        <v>76.311486220115711</v>
      </c>
      <c r="J251" s="48">
        <v>110.8022889854639</v>
      </c>
      <c r="K251" s="48">
        <v>112.03215371760083</v>
      </c>
      <c r="L251" s="48">
        <v>113.16921774162013</v>
      </c>
      <c r="M251" s="48">
        <v>117.38455084950657</v>
      </c>
      <c r="N251" s="48">
        <v>128.07473596454139</v>
      </c>
      <c r="O251" s="48">
        <v>133.97159455897315</v>
      </c>
      <c r="P251" s="48">
        <v>146.58893958366815</v>
      </c>
      <c r="Q251" s="48">
        <v>150.21652726477021</v>
      </c>
      <c r="R251" s="48">
        <v>167.13582004837025</v>
      </c>
      <c r="S251" s="48">
        <v>200.91235309424223</v>
      </c>
      <c r="T251" s="48">
        <v>219.75104739531113</v>
      </c>
      <c r="U251" s="48">
        <v>221.61600474509814</v>
      </c>
      <c r="V251" s="48">
        <v>258.29617885263571</v>
      </c>
      <c r="W251" s="48">
        <v>206.63842937272508</v>
      </c>
      <c r="X251" s="48">
        <v>177.20157333938633</v>
      </c>
      <c r="Y251" s="48">
        <v>100.03027567257683</v>
      </c>
      <c r="Z251" s="48">
        <v>104.27222153086872</v>
      </c>
      <c r="AA251" s="48">
        <v>164.68775390937719</v>
      </c>
      <c r="AB251" s="48">
        <v>164.26261811737248</v>
      </c>
      <c r="AC251" s="48">
        <v>256.74081185541991</v>
      </c>
      <c r="AD251" s="48">
        <v>241.74600145628281</v>
      </c>
      <c r="AE251" s="48">
        <v>260.32840593008279</v>
      </c>
      <c r="AF251" s="48">
        <v>401.56346629571863</v>
      </c>
      <c r="AG251" s="48">
        <v>402.27934225163887</v>
      </c>
      <c r="AH251" s="48">
        <v>314.76872161795501</v>
      </c>
      <c r="AI251" s="48">
        <v>248.02932432289802</v>
      </c>
      <c r="AJ251" s="48">
        <v>185.01811716412791</v>
      </c>
      <c r="AK251" s="48">
        <v>153.94402378336233</v>
      </c>
      <c r="AL251" s="48">
        <v>167.94124923690947</v>
      </c>
      <c r="AM251" s="48">
        <v>201.60265647830064</v>
      </c>
      <c r="AN251" s="48">
        <v>281.96613328458943</v>
      </c>
      <c r="AO251" s="48">
        <v>287.3882907333811</v>
      </c>
      <c r="AP251" s="48">
        <v>289.50449445436425</v>
      </c>
      <c r="AQ251" s="48">
        <v>295.40526525723556</v>
      </c>
      <c r="AR251" s="48">
        <v>261.34790653087043</v>
      </c>
      <c r="AS251" s="48">
        <v>261.86914164496204</v>
      </c>
      <c r="AT251" s="48">
        <v>239.47312701930207</v>
      </c>
      <c r="AU251" s="48">
        <v>245.50004034577051</v>
      </c>
      <c r="AV251" s="48">
        <v>254.30120431183335</v>
      </c>
      <c r="AW251" s="48">
        <v>296.01426753599497</v>
      </c>
      <c r="AX251" s="48">
        <v>333.73157625084525</v>
      </c>
      <c r="AY251" s="48">
        <v>349.21710008669578</v>
      </c>
      <c r="AZ251" s="48">
        <v>403.66374462352962</v>
      </c>
      <c r="BA251" s="48">
        <v>474.5179496340283</v>
      </c>
      <c r="BB251" s="48">
        <v>796.53092444372896</v>
      </c>
      <c r="BC251" s="48">
        <v>819.00746517873722</v>
      </c>
      <c r="BD251" s="48">
        <v>828.99411276708565</v>
      </c>
      <c r="BE251" s="48">
        <v>786.73871102726957</v>
      </c>
      <c r="BF251" s="48">
        <v>806.61193627834916</v>
      </c>
      <c r="BG251" s="48">
        <v>879.73494864160318</v>
      </c>
      <c r="BH251" s="48">
        <v>843.62954532648007</v>
      </c>
      <c r="BI251" s="48">
        <v>733.3971316743374</v>
      </c>
      <c r="BJ251" s="48">
        <v>746.83075118452075</v>
      </c>
      <c r="BK251" s="48">
        <v>770.25706014918239</v>
      </c>
      <c r="BL251" s="48">
        <v>794.45144543279707</v>
      </c>
      <c r="BM251" s="48">
        <v>817.03575692692277</v>
      </c>
      <c r="BT251">
        <v>822.0276815316663</v>
      </c>
      <c r="BY251" s="48">
        <f t="shared" si="6"/>
        <v>-794.45144543279707</v>
      </c>
      <c r="BZ251" s="48">
        <f t="shared" si="7"/>
        <v>-1.9664533972292917</v>
      </c>
    </row>
    <row r="252" spans="1:78" x14ac:dyDescent="0.25">
      <c r="A252" s="48" t="s">
        <v>258</v>
      </c>
      <c r="B252" s="48" t="s">
        <v>345</v>
      </c>
      <c r="C252" s="48" t="s">
        <v>735</v>
      </c>
      <c r="D252" s="48" t="s">
        <v>734</v>
      </c>
      <c r="AF252" s="48">
        <v>1249.44524802866</v>
      </c>
      <c r="AG252" s="48">
        <v>1449.96616557995</v>
      </c>
      <c r="AH252" s="48">
        <v>1597.5353840238399</v>
      </c>
      <c r="AI252" s="48">
        <v>1569.7571378559501</v>
      </c>
      <c r="AK252" s="48">
        <v>1378.6361863270199</v>
      </c>
      <c r="AL252" s="48">
        <v>1257.3500958982499</v>
      </c>
      <c r="AM252" s="48">
        <v>1011.97943262582</v>
      </c>
      <c r="AN252" s="48">
        <v>935.97615455249797</v>
      </c>
      <c r="AO252" s="48">
        <v>872.69872285133295</v>
      </c>
      <c r="AP252" s="48">
        <v>991.22043367476999</v>
      </c>
      <c r="AQ252" s="48">
        <v>835.25098279403903</v>
      </c>
      <c r="AR252" s="48">
        <v>635.76440920464802</v>
      </c>
      <c r="AS252" s="48">
        <v>635.70441815052698</v>
      </c>
      <c r="AT252" s="48">
        <v>780.32117887061895</v>
      </c>
      <c r="AU252" s="48">
        <v>878.61874894134496</v>
      </c>
      <c r="AV252" s="48">
        <v>1047.5027904773899</v>
      </c>
      <c r="AW252" s="48">
        <v>1366.0164764782301</v>
      </c>
      <c r="AX252" s="48">
        <v>1826.93139114817</v>
      </c>
      <c r="AY252" s="48">
        <v>2300.76970925872</v>
      </c>
      <c r="AZ252" s="48">
        <v>3065.6112939084201</v>
      </c>
      <c r="BA252" s="48">
        <v>3887.24233680525</v>
      </c>
      <c r="BB252" s="48">
        <v>2542.9954241752198</v>
      </c>
      <c r="BC252" s="48">
        <v>2965.13971520617</v>
      </c>
      <c r="BD252" s="48">
        <v>3569.7581208389802</v>
      </c>
      <c r="BE252" s="48">
        <v>3855.41772856732</v>
      </c>
      <c r="BF252" s="48">
        <v>4029.7112516254501</v>
      </c>
      <c r="BG252" s="48">
        <v>3104.6432060954098</v>
      </c>
      <c r="BH252" s="48">
        <v>2124.6623187837999</v>
      </c>
      <c r="BI252" s="48">
        <v>2187.73050991433</v>
      </c>
      <c r="BJ252" s="48">
        <v>2640.67567655839</v>
      </c>
      <c r="BK252" s="48">
        <v>3096.8174022135199</v>
      </c>
      <c r="BL252" s="48">
        <v>3662.5630867966702</v>
      </c>
      <c r="BM252" s="48">
        <v>3726.9271493705501</v>
      </c>
      <c r="BT252">
        <v>3724.9384368975602</v>
      </c>
      <c r="BY252" s="48">
        <f t="shared" si="6"/>
        <v>-3662.5630867966702</v>
      </c>
      <c r="BZ252" s="48">
        <f t="shared" si="7"/>
        <v>-1.9832546628199199</v>
      </c>
    </row>
    <row r="253" spans="1:78" x14ac:dyDescent="0.25">
      <c r="A253" s="48" t="s">
        <v>632</v>
      </c>
      <c r="B253" s="48" t="s">
        <v>622</v>
      </c>
      <c r="C253" s="48" t="s">
        <v>735</v>
      </c>
      <c r="D253" s="48" t="s">
        <v>734</v>
      </c>
      <c r="E253" s="48">
        <v>209.36375012644442</v>
      </c>
      <c r="F253" s="48">
        <v>187.09509552826373</v>
      </c>
      <c r="G253" s="48">
        <v>193.62932330201309</v>
      </c>
      <c r="H253" s="48">
        <v>197.13381542321576</v>
      </c>
      <c r="I253" s="48">
        <v>221.88882823642649</v>
      </c>
      <c r="J253" s="48">
        <v>241.1133531710671</v>
      </c>
      <c r="K253" s="48">
        <v>259.38392196889453</v>
      </c>
      <c r="L253" s="48">
        <v>255.73167726443984</v>
      </c>
      <c r="M253" s="48">
        <v>261.14744862247261</v>
      </c>
      <c r="N253" s="48">
        <v>286.11180812661297</v>
      </c>
      <c r="O253" s="48">
        <v>305.26966451750582</v>
      </c>
      <c r="P253" s="48">
        <v>324.51990053417683</v>
      </c>
      <c r="Q253" s="48">
        <v>360.96808808065919</v>
      </c>
      <c r="R253" s="48">
        <v>454.99735207219044</v>
      </c>
      <c r="S253" s="48">
        <v>553.67241636031963</v>
      </c>
      <c r="T253" s="48">
        <v>598.85187882296532</v>
      </c>
      <c r="U253" s="48">
        <v>626.09024659048623</v>
      </c>
      <c r="V253" s="48">
        <v>682.06656697710309</v>
      </c>
      <c r="W253" s="48">
        <v>721.06379784864612</v>
      </c>
      <c r="X253" s="48">
        <v>865.02173115570781</v>
      </c>
      <c r="Y253" s="48">
        <v>984.66686542604293</v>
      </c>
      <c r="Z253" s="48">
        <v>1055.4043517554276</v>
      </c>
      <c r="AA253" s="48">
        <v>996.76962648165431</v>
      </c>
      <c r="AB253" s="48">
        <v>934.35834383287465</v>
      </c>
      <c r="AC253" s="48">
        <v>954.75340381093429</v>
      </c>
      <c r="AD253" s="48">
        <v>985.10029271814392</v>
      </c>
      <c r="AE253" s="48">
        <v>985.32034908786818</v>
      </c>
      <c r="AF253" s="48">
        <v>1033.5378713319644</v>
      </c>
      <c r="AG253" s="48">
        <v>1131.9956431780718</v>
      </c>
      <c r="AH253" s="48">
        <v>1179.547514627219</v>
      </c>
      <c r="AI253" s="48">
        <v>1360.8221221706442</v>
      </c>
      <c r="AJ253" s="48">
        <v>1397.3360819720056</v>
      </c>
      <c r="AK253" s="48">
        <v>1343.0394687857595</v>
      </c>
      <c r="AL253" s="48">
        <v>1446.115233817507</v>
      </c>
      <c r="AM253" s="48">
        <v>1564.7292275584844</v>
      </c>
      <c r="AN253" s="48">
        <v>1723.0061102410486</v>
      </c>
      <c r="AO253" s="48">
        <v>1854.4062352331141</v>
      </c>
      <c r="AP253" s="48">
        <v>1964.3429834328863</v>
      </c>
      <c r="AQ253" s="48">
        <v>1921.5222677917955</v>
      </c>
      <c r="AR253" s="48">
        <v>1797.8211085896776</v>
      </c>
      <c r="AS253" s="48">
        <v>1968.2725081471344</v>
      </c>
      <c r="AT253" s="48">
        <v>1964.0035354359716</v>
      </c>
      <c r="AU253" s="48">
        <v>1965.4937786718556</v>
      </c>
      <c r="AV253" s="48">
        <v>2183.922657298162</v>
      </c>
      <c r="AW253" s="48">
        <v>2599.0834144159203</v>
      </c>
      <c r="AX253" s="48">
        <v>3102.4555814474943</v>
      </c>
      <c r="AY253" s="48">
        <v>3661.7178768600006</v>
      </c>
      <c r="AZ253" s="48">
        <v>4519.8763025242806</v>
      </c>
      <c r="BA253" s="48">
        <v>5481.1462697677753</v>
      </c>
      <c r="BB253" s="48">
        <v>5231.2365046253644</v>
      </c>
      <c r="BC253" s="48">
        <v>6306.6284031261175</v>
      </c>
      <c r="BD253" s="48">
        <v>7552.604624025762</v>
      </c>
      <c r="BE253" s="48">
        <v>8031.6972265508939</v>
      </c>
      <c r="BF253" s="48">
        <v>8566.4997436031899</v>
      </c>
      <c r="BG253" s="48">
        <v>8769.654808750649</v>
      </c>
      <c r="BH253" s="48">
        <v>8173.0554378396064</v>
      </c>
      <c r="BI253" s="48">
        <v>8072.0156278556369</v>
      </c>
      <c r="BJ253" s="48">
        <v>8870.349295243037</v>
      </c>
      <c r="BK253" s="48">
        <v>9483.6933062077314</v>
      </c>
      <c r="BL253" s="48">
        <v>9589.0378735037029</v>
      </c>
      <c r="BM253" s="48">
        <v>9191.6807325503596</v>
      </c>
      <c r="BT253">
        <v>9177.8918271444527</v>
      </c>
      <c r="BY253" s="48">
        <f t="shared" si="6"/>
        <v>-9589.0378735037029</v>
      </c>
      <c r="BZ253" s="48">
        <f t="shared" si="7"/>
        <v>-2.0447974386822958</v>
      </c>
    </row>
    <row r="254" spans="1:78" x14ac:dyDescent="0.25">
      <c r="A254" s="48" t="s">
        <v>229</v>
      </c>
      <c r="B254" s="48" t="s">
        <v>344</v>
      </c>
      <c r="C254" s="48" t="s">
        <v>735</v>
      </c>
      <c r="D254" s="48" t="s">
        <v>734</v>
      </c>
      <c r="E254" s="48">
        <v>489.35072495475339</v>
      </c>
      <c r="F254" s="48">
        <v>601.70300271625138</v>
      </c>
      <c r="G254" s="48">
        <v>656.71322683386836</v>
      </c>
      <c r="H254" s="48">
        <v>584.29163352088995</v>
      </c>
      <c r="I254" s="48">
        <v>741.24499798571071</v>
      </c>
      <c r="J254" s="48">
        <v>701.70471815462565</v>
      </c>
      <c r="K254" s="48">
        <v>664.43984108196446</v>
      </c>
      <c r="L254" s="48">
        <v>580.97025880594799</v>
      </c>
      <c r="M254" s="48">
        <v>574.3468825476042</v>
      </c>
      <c r="N254" s="48">
        <v>717.14094799853012</v>
      </c>
      <c r="O254" s="48">
        <v>760.58706483757317</v>
      </c>
      <c r="P254" s="48">
        <v>996.08806656965567</v>
      </c>
      <c r="Q254" s="48">
        <v>775.98815980212464</v>
      </c>
      <c r="R254" s="48">
        <v>1404.7265567505626</v>
      </c>
      <c r="S254" s="48">
        <v>1448.3258112675815</v>
      </c>
      <c r="T254" s="48">
        <v>1250.2008083173955</v>
      </c>
      <c r="U254" s="48">
        <v>1290.6309107412319</v>
      </c>
      <c r="V254" s="48">
        <v>1440.2266545917601</v>
      </c>
      <c r="W254" s="48">
        <v>1707.4855872578642</v>
      </c>
      <c r="X254" s="48">
        <v>2479.9625090130758</v>
      </c>
      <c r="Y254" s="48">
        <v>3485.9911029829509</v>
      </c>
      <c r="Z254" s="48">
        <v>3764.8215040473101</v>
      </c>
      <c r="AA254" s="48">
        <v>3107.400832086917</v>
      </c>
      <c r="AB254" s="48">
        <v>1716.1785669117555</v>
      </c>
      <c r="AC254" s="48">
        <v>1620.9345616764751</v>
      </c>
      <c r="AD254" s="48">
        <v>1571.3059998571105</v>
      </c>
      <c r="AE254" s="48">
        <v>1940.2144253526624</v>
      </c>
      <c r="AF254" s="48">
        <v>2415.9037193634595</v>
      </c>
      <c r="AG254" s="48">
        <v>2676.5333812507083</v>
      </c>
      <c r="AH254" s="48">
        <v>2732.2875345476391</v>
      </c>
      <c r="AI254" s="48">
        <v>2990.3671327391467</v>
      </c>
      <c r="AJ254" s="48">
        <v>3578.2881571244261</v>
      </c>
      <c r="AK254" s="48">
        <v>4082.5383626745088</v>
      </c>
      <c r="AL254" s="48">
        <v>4721.0076483697776</v>
      </c>
      <c r="AM254" s="48">
        <v>5458.8673605579988</v>
      </c>
      <c r="AN254" s="48">
        <v>5985.1169942237048</v>
      </c>
      <c r="AO254" s="48">
        <v>6317.5618765058589</v>
      </c>
      <c r="AP254" s="48">
        <v>7329.8669392863958</v>
      </c>
      <c r="AQ254" s="48">
        <v>7713.6187684524848</v>
      </c>
      <c r="AR254" s="48">
        <v>7250.2747700261125</v>
      </c>
      <c r="AS254" s="48">
        <v>6875.0254694637242</v>
      </c>
      <c r="AT254" s="48">
        <v>6284.4596800377321</v>
      </c>
      <c r="AU254" s="48">
        <v>4090.8918876726511</v>
      </c>
      <c r="AV254" s="48">
        <v>3624.2056853979038</v>
      </c>
      <c r="AW254" s="48">
        <v>4120.544205250023</v>
      </c>
      <c r="AX254" s="48">
        <v>5226.9440998249647</v>
      </c>
      <c r="AY254" s="48">
        <v>5887.8451622416342</v>
      </c>
      <c r="AZ254" s="48">
        <v>7026.5030553929673</v>
      </c>
      <c r="BA254" s="48">
        <v>9091.0790391691953</v>
      </c>
      <c r="BB254" s="48">
        <v>9451.9324486993428</v>
      </c>
      <c r="BC254" s="48">
        <v>11992.02376582734</v>
      </c>
      <c r="BD254" s="48">
        <v>14236.714995735947</v>
      </c>
      <c r="BE254" s="48">
        <v>15171.580173422677</v>
      </c>
      <c r="BF254" s="48">
        <v>16973.689236471815</v>
      </c>
      <c r="BG254" s="48">
        <v>16831.948194372064</v>
      </c>
      <c r="BH254" s="48">
        <v>15613.745968182426</v>
      </c>
      <c r="BI254" s="48">
        <v>16715.633474625283</v>
      </c>
      <c r="BJ254" s="48">
        <v>18690.893840141114</v>
      </c>
      <c r="BK254" s="48">
        <v>18703.860292447818</v>
      </c>
      <c r="BL254" s="48">
        <v>17688.015007689984</v>
      </c>
      <c r="BM254" s="48">
        <v>15438.411665729105</v>
      </c>
      <c r="BT254">
        <v>15438.411665729105</v>
      </c>
      <c r="BY254" s="48">
        <f t="shared" si="6"/>
        <v>-17688.015007689984</v>
      </c>
      <c r="BZ254" s="48">
        <f t="shared" si="7"/>
        <v>-2.1457146881861333</v>
      </c>
    </row>
    <row r="255" spans="1:78" x14ac:dyDescent="0.25">
      <c r="A255" s="48" t="s">
        <v>541</v>
      </c>
      <c r="B255" s="48" t="s">
        <v>343</v>
      </c>
      <c r="C255" s="48" t="s">
        <v>735</v>
      </c>
      <c r="D255" s="48" t="s">
        <v>734</v>
      </c>
      <c r="E255" s="48">
        <v>3007.1234453786165</v>
      </c>
      <c r="F255" s="48">
        <v>3066.5628691661541</v>
      </c>
      <c r="G255" s="48">
        <v>3243.8430775498828</v>
      </c>
      <c r="H255" s="48">
        <v>3374.5151710508239</v>
      </c>
      <c r="I255" s="48">
        <v>3573.9411847474321</v>
      </c>
      <c r="J255" s="48">
        <v>3827.5271097203854</v>
      </c>
      <c r="K255" s="48">
        <v>4146.3166463166463</v>
      </c>
      <c r="L255" s="48">
        <v>4336.4265872217075</v>
      </c>
      <c r="M255" s="48">
        <v>4695.9233904317762</v>
      </c>
      <c r="N255" s="48">
        <v>5032.1447426200311</v>
      </c>
      <c r="O255" s="48">
        <v>5234.2966662114977</v>
      </c>
      <c r="P255" s="48">
        <v>5609.3825995251873</v>
      </c>
      <c r="Q255" s="48">
        <v>6094.0179898616461</v>
      </c>
      <c r="R255" s="48">
        <v>6726.3589559669481</v>
      </c>
      <c r="S255" s="48">
        <v>7225.6913595256574</v>
      </c>
      <c r="T255" s="48">
        <v>7801.4566635644269</v>
      </c>
      <c r="U255" s="48">
        <v>8592.2535372761249</v>
      </c>
      <c r="V255" s="48">
        <v>9452.5765191451101</v>
      </c>
      <c r="W255" s="48">
        <v>10564.94822202754</v>
      </c>
      <c r="X255" s="48">
        <v>11674.186310013109</v>
      </c>
      <c r="Y255" s="48">
        <v>12574.791506216305</v>
      </c>
      <c r="Z255" s="48">
        <v>13976.10975046412</v>
      </c>
      <c r="AA255" s="48">
        <v>14433.787727052973</v>
      </c>
      <c r="AB255" s="48">
        <v>15543.893717492472</v>
      </c>
      <c r="AC255" s="48">
        <v>17121.225484999472</v>
      </c>
      <c r="AD255" s="48">
        <v>18236.827726500898</v>
      </c>
      <c r="AE255" s="48">
        <v>19071.227194929477</v>
      </c>
      <c r="AF255" s="48">
        <v>20038.941099265754</v>
      </c>
      <c r="AG255" s="48">
        <v>21417.011930519144</v>
      </c>
      <c r="AH255" s="48">
        <v>22857.154433005562</v>
      </c>
      <c r="AI255" s="48">
        <v>23888.60000881329</v>
      </c>
      <c r="AJ255" s="48">
        <v>24342.25890481894</v>
      </c>
      <c r="AK255" s="48">
        <v>25418.990776331895</v>
      </c>
      <c r="AL255" s="48">
        <v>26387.293733817074</v>
      </c>
      <c r="AM255" s="48">
        <v>27694.853416234047</v>
      </c>
      <c r="AN255" s="48">
        <v>28690.875701334695</v>
      </c>
      <c r="AO255" s="48">
        <v>29967.712718174866</v>
      </c>
      <c r="AP255" s="48">
        <v>31459.138980477303</v>
      </c>
      <c r="AQ255" s="48">
        <v>32853.676952300855</v>
      </c>
      <c r="AR255" s="48">
        <v>34513.561503727062</v>
      </c>
      <c r="AS255" s="48">
        <v>36334.908777058896</v>
      </c>
      <c r="AT255" s="48">
        <v>37133.242808852636</v>
      </c>
      <c r="AU255" s="48">
        <v>38023.161114402101</v>
      </c>
      <c r="AV255" s="48">
        <v>39496.485875138067</v>
      </c>
      <c r="AW255" s="48">
        <v>41712.801067554457</v>
      </c>
      <c r="AX255" s="48">
        <v>44114.747781054422</v>
      </c>
      <c r="AY255" s="48">
        <v>46298.731444092657</v>
      </c>
      <c r="AZ255" s="48">
        <v>47975.96769580384</v>
      </c>
      <c r="BA255" s="48">
        <v>48382.558449055185</v>
      </c>
      <c r="BB255" s="48">
        <v>47099.980471134266</v>
      </c>
      <c r="BC255" s="48">
        <v>48466.657602692176</v>
      </c>
      <c r="BD255" s="48">
        <v>49882.558132149505</v>
      </c>
      <c r="BE255" s="48">
        <v>51602.931045790698</v>
      </c>
      <c r="BF255" s="48">
        <v>53106.536767216508</v>
      </c>
      <c r="BG255" s="48">
        <v>55049.988327231222</v>
      </c>
      <c r="BH255" s="48">
        <v>56863.371495765183</v>
      </c>
      <c r="BI255" s="48">
        <v>58021.400499712516</v>
      </c>
      <c r="BJ255" s="48">
        <v>60109.655726047662</v>
      </c>
      <c r="BK255" s="48">
        <v>63064.418409673097</v>
      </c>
      <c r="BL255" s="48">
        <v>65279.529026095282</v>
      </c>
      <c r="BM255" s="48">
        <v>63543.577788723982</v>
      </c>
      <c r="BT255">
        <v>63206.521076794081</v>
      </c>
      <c r="BY255" s="48">
        <f t="shared" si="6"/>
        <v>-65279.529026095282</v>
      </c>
      <c r="BZ255" s="48">
        <f t="shared" si="7"/>
        <v>-2.0327973746060559</v>
      </c>
    </row>
    <row r="256" spans="1:78" x14ac:dyDescent="0.25">
      <c r="A256" s="48" t="s">
        <v>158</v>
      </c>
      <c r="B256" s="48" t="s">
        <v>342</v>
      </c>
      <c r="C256" s="48" t="s">
        <v>735</v>
      </c>
      <c r="D256" s="48" t="s">
        <v>734</v>
      </c>
      <c r="AI256" s="48">
        <v>651.41920613736306</v>
      </c>
      <c r="AJ256" s="48">
        <v>652.8074752874295</v>
      </c>
      <c r="AK256" s="48">
        <v>603.35201529643791</v>
      </c>
      <c r="AL256" s="48">
        <v>596.98358561257623</v>
      </c>
      <c r="AM256" s="48">
        <v>576.44711045339204</v>
      </c>
      <c r="AN256" s="48">
        <v>585.93236416113461</v>
      </c>
      <c r="AO256" s="48">
        <v>600.59815782858402</v>
      </c>
      <c r="AP256" s="48">
        <v>623.00265236763869</v>
      </c>
      <c r="AQ256" s="48">
        <v>623.21613283598492</v>
      </c>
      <c r="AR256" s="48">
        <v>702.48074408887271</v>
      </c>
      <c r="AS256" s="48">
        <v>558.22680237700013</v>
      </c>
      <c r="AT256" s="48">
        <v>456.7062895115829</v>
      </c>
      <c r="AU256" s="48">
        <v>383.34306799074233</v>
      </c>
      <c r="AV256" s="48">
        <v>396.37797902663289</v>
      </c>
      <c r="AW256" s="48">
        <v>465.11988694402487</v>
      </c>
      <c r="AX256" s="48">
        <v>546.77685018555155</v>
      </c>
      <c r="AY256" s="48">
        <v>654.28383728328504</v>
      </c>
      <c r="AZ256" s="48">
        <v>830.40769420432196</v>
      </c>
      <c r="BA256" s="48">
        <v>1082.286025016987</v>
      </c>
      <c r="BB256" s="48">
        <v>1213.2653281638804</v>
      </c>
      <c r="BC256" s="48">
        <v>1634.31209539718</v>
      </c>
      <c r="BD256" s="48">
        <v>1926.2929967340065</v>
      </c>
      <c r="BE256" s="48">
        <v>2137.0251221180015</v>
      </c>
      <c r="BF256" s="48">
        <v>2281.4109729684101</v>
      </c>
      <c r="BG256" s="48">
        <v>2492.3366427746787</v>
      </c>
      <c r="BH256" s="48">
        <v>2615.0251344870044</v>
      </c>
      <c r="BI256" s="48">
        <v>2567.7992065688268</v>
      </c>
      <c r="BJ256" s="48">
        <v>1826.566919242164</v>
      </c>
      <c r="BK256" s="48">
        <v>1529.0828635133516</v>
      </c>
      <c r="BL256" s="48">
        <v>1719.0572100922243</v>
      </c>
      <c r="BM256" s="48">
        <v>1685.7649467508211</v>
      </c>
      <c r="BT256">
        <v>1750.6971132129054</v>
      </c>
      <c r="BY256" s="48">
        <f t="shared" si="6"/>
        <v>-1719.0572100922243</v>
      </c>
      <c r="BZ256" s="48">
        <f t="shared" si="7"/>
        <v>-1.9819272546450852</v>
      </c>
    </row>
    <row r="257" spans="1:78" x14ac:dyDescent="0.25">
      <c r="A257" s="48" t="s">
        <v>549</v>
      </c>
      <c r="B257" s="48" t="s">
        <v>341</v>
      </c>
      <c r="C257" s="48" t="s">
        <v>735</v>
      </c>
      <c r="D257" s="48" t="s">
        <v>734</v>
      </c>
      <c r="E257" s="48">
        <v>161.37529676034555</v>
      </c>
      <c r="F257" s="48">
        <v>170.38121086439426</v>
      </c>
      <c r="G257" s="48">
        <v>174.49607707134885</v>
      </c>
      <c r="H257" s="48">
        <v>162.80545247237745</v>
      </c>
      <c r="I257" s="48">
        <v>173.38734152104865</v>
      </c>
      <c r="J257" s="48">
        <v>175.65844773924516</v>
      </c>
      <c r="K257" s="48">
        <v>185.25395922597005</v>
      </c>
      <c r="L257" s="48">
        <v>180.3982493866794</v>
      </c>
      <c r="M257" s="48">
        <v>173.12746015812684</v>
      </c>
      <c r="N257" s="48">
        <v>185.89850946240159</v>
      </c>
      <c r="O257" s="48">
        <v>203.86515066131867</v>
      </c>
      <c r="P257" s="48">
        <v>219.16764875634729</v>
      </c>
      <c r="Q257" s="48">
        <v>298.18604265253265</v>
      </c>
      <c r="R257" s="48">
        <v>322.42086407386233</v>
      </c>
      <c r="S257" s="48">
        <v>347.96989852007664</v>
      </c>
      <c r="T257" s="48">
        <v>347.43286171161861</v>
      </c>
      <c r="U257" s="48">
        <v>339.13666797278597</v>
      </c>
      <c r="V257" s="48">
        <v>505.10871015527749</v>
      </c>
      <c r="W257" s="48">
        <v>616.53667600398705</v>
      </c>
      <c r="X257" s="48">
        <v>713.46786851478316</v>
      </c>
      <c r="Y257" s="48">
        <v>818.76916283465209</v>
      </c>
      <c r="Z257" s="48">
        <v>1006.3835335448817</v>
      </c>
      <c r="AA257" s="48">
        <v>1112.5050445780971</v>
      </c>
      <c r="AB257" s="48">
        <v>1186.5419481693564</v>
      </c>
      <c r="AC257" s="48">
        <v>1301.1196016205843</v>
      </c>
      <c r="AD257" s="48">
        <v>1393.6605186950151</v>
      </c>
      <c r="AE257" s="48">
        <v>1528.713579237829</v>
      </c>
      <c r="AF257" s="48">
        <v>1657.9070620594628</v>
      </c>
      <c r="AG257" s="48">
        <v>1884.1740361445991</v>
      </c>
      <c r="AH257" s="48">
        <v>2005.6317977997983</v>
      </c>
      <c r="AI257" s="48">
        <v>2236.1978124893399</v>
      </c>
      <c r="AJ257" s="48">
        <v>2364.5253834913483</v>
      </c>
      <c r="AK257" s="48">
        <v>2575.0693022628616</v>
      </c>
      <c r="AL257" s="48">
        <v>2650.1111426506664</v>
      </c>
      <c r="AM257" s="48">
        <v>2678.5093054445906</v>
      </c>
      <c r="AN257" s="48">
        <v>2924.8299973844432</v>
      </c>
      <c r="AO257" s="48">
        <v>3069.8247769453424</v>
      </c>
      <c r="AP257" s="48">
        <v>3223.2297175065605</v>
      </c>
      <c r="AQ257" s="48">
        <v>3465.6239253343338</v>
      </c>
      <c r="AR257" s="48">
        <v>3625.7205025706271</v>
      </c>
      <c r="AS257" s="48">
        <v>3676.3520922092921</v>
      </c>
      <c r="AT257" s="48">
        <v>3985.807612548921</v>
      </c>
      <c r="AU257" s="48">
        <v>4272.9560588851027</v>
      </c>
      <c r="AV257" s="48">
        <v>4447.9183121379538</v>
      </c>
      <c r="AW257" s="48">
        <v>4809.9343353674349</v>
      </c>
      <c r="AX257" s="48">
        <v>5070.3815206609424</v>
      </c>
      <c r="AY257" s="48">
        <v>5625.3994367472942</v>
      </c>
      <c r="AZ257" s="48">
        <v>6307.3136168347928</v>
      </c>
      <c r="BA257" s="48">
        <v>6415.3433052243945</v>
      </c>
      <c r="BB257" s="48">
        <v>6232.3716419549019</v>
      </c>
      <c r="BC257" s="48">
        <v>6292.4988539250498</v>
      </c>
      <c r="BD257" s="48">
        <v>6242.2529624671524</v>
      </c>
      <c r="BE257" s="48">
        <v>6390.3106315611494</v>
      </c>
      <c r="BF257" s="48">
        <v>6639.4848965919819</v>
      </c>
      <c r="BG257" s="48">
        <v>6684.3775472573652</v>
      </c>
      <c r="BH257" s="48">
        <v>6921.7024785815729</v>
      </c>
      <c r="BI257" s="48">
        <v>7074.5487647385025</v>
      </c>
      <c r="BJ257" s="48">
        <v>7213.0258570627875</v>
      </c>
      <c r="BK257" s="48">
        <v>7361.4009618001992</v>
      </c>
      <c r="BL257" s="48">
        <v>7457.2397757409462</v>
      </c>
      <c r="BM257" s="48">
        <v>7297.9123498740973</v>
      </c>
      <c r="BT257">
        <v>7278.016296736947</v>
      </c>
      <c r="BY257" s="48">
        <f t="shared" si="6"/>
        <v>-7457.2397757409462</v>
      </c>
      <c r="BZ257" s="48">
        <f t="shared" si="7"/>
        <v>-2.0246253198257271</v>
      </c>
    </row>
    <row r="258" spans="1:78" x14ac:dyDescent="0.25">
      <c r="A258" s="48" t="s">
        <v>539</v>
      </c>
      <c r="B258" s="48" t="s">
        <v>340</v>
      </c>
      <c r="C258" s="48" t="s">
        <v>735</v>
      </c>
      <c r="D258" s="48" t="s">
        <v>734</v>
      </c>
      <c r="E258" s="48">
        <v>955.44641807470146</v>
      </c>
      <c r="F258" s="48">
        <v>970.35639839683938</v>
      </c>
      <c r="G258" s="48">
        <v>1023.355236774767</v>
      </c>
      <c r="H258" s="48">
        <v>1077.403050663424</v>
      </c>
      <c r="I258" s="48">
        <v>864.47122107213715</v>
      </c>
      <c r="J258" s="48">
        <v>869.53502253780903</v>
      </c>
      <c r="K258" s="48">
        <v>876.15392638284925</v>
      </c>
      <c r="L258" s="48">
        <v>892.87946484376391</v>
      </c>
      <c r="M258" s="48">
        <v>937.59867120331126</v>
      </c>
      <c r="N258" s="48">
        <v>930.92621234619401</v>
      </c>
      <c r="O258" s="48">
        <v>1014.4532632168198</v>
      </c>
      <c r="P258" s="48">
        <v>1105.6226782717065</v>
      </c>
      <c r="Q258" s="48">
        <v>1155.4040763404264</v>
      </c>
      <c r="R258" s="48">
        <v>1367.9122737931998</v>
      </c>
      <c r="S258" s="48">
        <v>2036.4378488491213</v>
      </c>
      <c r="T258" s="48">
        <v>2082.3100388475887</v>
      </c>
      <c r="U258" s="48">
        <v>2314.9903283047443</v>
      </c>
      <c r="V258" s="48">
        <v>2593.0764884404512</v>
      </c>
      <c r="W258" s="48">
        <v>2737.0016713000609</v>
      </c>
      <c r="X258" s="48">
        <v>3270.6009864120101</v>
      </c>
      <c r="Y258" s="48">
        <v>3893.6973462219539</v>
      </c>
      <c r="Z258" s="48">
        <v>4252.3375205566499</v>
      </c>
      <c r="AA258" s="48">
        <v>4228.9026479076729</v>
      </c>
      <c r="AB258" s="48">
        <v>4108.4810061545131</v>
      </c>
      <c r="AC258" s="48">
        <v>3555.8062326679396</v>
      </c>
      <c r="AD258" s="48">
        <v>3577.78343228627</v>
      </c>
      <c r="AE258" s="48">
        <v>3398.1321707332663</v>
      </c>
      <c r="AF258" s="48">
        <v>2634.2202500721432</v>
      </c>
      <c r="AG258" s="48">
        <v>3220.8619135991489</v>
      </c>
      <c r="AH258" s="48">
        <v>2270.9577986178092</v>
      </c>
      <c r="AI258" s="48">
        <v>2475.3804725457285</v>
      </c>
      <c r="AJ258" s="48">
        <v>2661.0338508338355</v>
      </c>
      <c r="AK258" s="48">
        <v>2938.1601966453063</v>
      </c>
      <c r="AL258" s="48">
        <v>2857.9386595176197</v>
      </c>
      <c r="AM258" s="48">
        <v>2720.3670626655962</v>
      </c>
      <c r="AN258" s="48">
        <v>3529.5891281788217</v>
      </c>
      <c r="AO258" s="48">
        <v>3151.2692782697382</v>
      </c>
      <c r="AP258" s="48">
        <v>3758.8449343974385</v>
      </c>
      <c r="AQ258" s="48">
        <v>3921.7184738400993</v>
      </c>
      <c r="AR258" s="48">
        <v>4127.1089814784791</v>
      </c>
      <c r="AS258" s="48">
        <v>4842.0366011482247</v>
      </c>
      <c r="AT258" s="48">
        <v>4986.6757883716746</v>
      </c>
      <c r="AU258" s="48">
        <v>3700.8797400637736</v>
      </c>
      <c r="AV258" s="48">
        <v>3272.6150236911812</v>
      </c>
      <c r="AW258" s="48">
        <v>4325.6967558755796</v>
      </c>
      <c r="AX258" s="48">
        <v>5504.9772404614769</v>
      </c>
      <c r="AY258" s="48">
        <v>6833.3789118026289</v>
      </c>
      <c r="AZ258" s="48">
        <v>8454.4695357102082</v>
      </c>
      <c r="BA258" s="48">
        <v>11432.745924725827</v>
      </c>
      <c r="BB258" s="48">
        <v>11765.099756607824</v>
      </c>
      <c r="BC258" s="48">
        <v>13825.357116081779</v>
      </c>
      <c r="BD258" s="48">
        <v>10955.538014182066</v>
      </c>
      <c r="BE258" s="48">
        <v>12986.222692149218</v>
      </c>
      <c r="BF258" s="48">
        <v>12457.76860176658</v>
      </c>
      <c r="BG258" s="48">
        <v>16055.645317382641</v>
      </c>
      <c r="BT258"/>
      <c r="BY258" s="48">
        <f t="shared" si="6"/>
        <v>0</v>
      </c>
      <c r="BZ258" s="48" t="str">
        <f t="shared" si="7"/>
        <v/>
      </c>
    </row>
    <row r="259" spans="1:78" x14ac:dyDescent="0.25">
      <c r="A259" s="48" t="s">
        <v>607</v>
      </c>
      <c r="B259" s="48" t="s">
        <v>608</v>
      </c>
      <c r="C259" s="48" t="s">
        <v>735</v>
      </c>
      <c r="D259" s="48" t="s">
        <v>734</v>
      </c>
      <c r="BT259"/>
      <c r="BY259" s="48">
        <f t="shared" si="6"/>
        <v>0</v>
      </c>
      <c r="BZ259" s="48" t="str">
        <f t="shared" si="7"/>
        <v/>
      </c>
    </row>
    <row r="260" spans="1:78" x14ac:dyDescent="0.25">
      <c r="A260" s="48" t="s">
        <v>535</v>
      </c>
      <c r="B260" s="48" t="s">
        <v>536</v>
      </c>
      <c r="C260" s="48" t="s">
        <v>735</v>
      </c>
      <c r="D260" s="48" t="s">
        <v>734</v>
      </c>
      <c r="AU260" s="48">
        <v>30126.533282953489</v>
      </c>
      <c r="AV260" s="48">
        <v>31823.418275655498</v>
      </c>
      <c r="AW260" s="48">
        <v>35024.800398281492</v>
      </c>
      <c r="AX260" s="48">
        <v>40930.172517127234</v>
      </c>
      <c r="AY260" s="48">
        <v>41561.701224519929</v>
      </c>
      <c r="AZ260" s="48">
        <v>44333.884083923316</v>
      </c>
      <c r="BA260" s="48">
        <v>39207.727151120416</v>
      </c>
      <c r="BB260" s="48">
        <v>38771.632043098041</v>
      </c>
      <c r="BC260" s="48">
        <v>40043.559714646952</v>
      </c>
      <c r="BD260" s="48">
        <v>39144.888724720659</v>
      </c>
      <c r="BE260" s="48">
        <v>37850.778274854885</v>
      </c>
      <c r="BF260" s="48">
        <v>34820.114586129341</v>
      </c>
      <c r="BG260" s="48">
        <v>33573.719434196624</v>
      </c>
      <c r="BH260" s="48">
        <v>34796.494355317882</v>
      </c>
      <c r="BI260" s="48">
        <v>36022.545481602741</v>
      </c>
      <c r="BJ260" s="48">
        <v>36287.879494039022</v>
      </c>
      <c r="BK260" s="48">
        <v>37233.296885075841</v>
      </c>
      <c r="BT260"/>
      <c r="BY260" s="48">
        <f t="shared" si="6"/>
        <v>0</v>
      </c>
      <c r="BZ260" s="48" t="str">
        <f t="shared" si="7"/>
        <v/>
      </c>
    </row>
    <row r="261" spans="1:78" x14ac:dyDescent="0.25">
      <c r="A261" s="48" t="s">
        <v>538</v>
      </c>
      <c r="B261" s="48" t="s">
        <v>339</v>
      </c>
      <c r="C261" s="48" t="s">
        <v>735</v>
      </c>
      <c r="D261" s="48" t="s">
        <v>734</v>
      </c>
      <c r="AD261" s="48">
        <v>231.45228582618338</v>
      </c>
      <c r="AE261" s="48">
        <v>422.7802976604753</v>
      </c>
      <c r="AF261" s="48">
        <v>575.46268268413235</v>
      </c>
      <c r="AG261" s="48">
        <v>390.41222344154755</v>
      </c>
      <c r="AH261" s="48">
        <v>94.564735238770638</v>
      </c>
      <c r="AI261" s="48">
        <v>95.18825998128429</v>
      </c>
      <c r="AJ261" s="48">
        <v>138.44745038101684</v>
      </c>
      <c r="AK261" s="48">
        <v>139.20012283306198</v>
      </c>
      <c r="AL261" s="48">
        <v>182.30840175911277</v>
      </c>
      <c r="AM261" s="48">
        <v>221.12917523053594</v>
      </c>
      <c r="AN261" s="48">
        <v>276.81266281538166</v>
      </c>
      <c r="AO261" s="48">
        <v>324.14722393058372</v>
      </c>
      <c r="AP261" s="48">
        <v>348.01740710017623</v>
      </c>
      <c r="AQ261" s="48">
        <v>348.32431726469093</v>
      </c>
      <c r="AR261" s="48">
        <v>362.91950280114224</v>
      </c>
      <c r="AS261" s="48">
        <v>390.09333093426619</v>
      </c>
      <c r="AT261" s="48">
        <v>404.80786122928225</v>
      </c>
      <c r="AU261" s="48">
        <v>430.05287241357286</v>
      </c>
      <c r="AV261" s="48">
        <v>480.57983425694897</v>
      </c>
      <c r="AW261" s="48">
        <v>546.90961901082881</v>
      </c>
      <c r="AX261" s="48">
        <v>687.47972739161128</v>
      </c>
      <c r="AY261" s="48">
        <v>784.37237593035377</v>
      </c>
      <c r="AZ261" s="48">
        <v>906.28422993851439</v>
      </c>
      <c r="BA261" s="48">
        <v>1149.4244952418335</v>
      </c>
      <c r="BB261" s="48">
        <v>1217.2685832576626</v>
      </c>
      <c r="BC261" s="48">
        <v>1317.8906462522066</v>
      </c>
      <c r="BD261" s="48">
        <v>1525.11902548642</v>
      </c>
      <c r="BE261" s="48">
        <v>1735.1521160079756</v>
      </c>
      <c r="BF261" s="48">
        <v>1886.6901700250137</v>
      </c>
      <c r="BG261" s="48">
        <v>2030.2784467369122</v>
      </c>
      <c r="BH261" s="48">
        <v>2085.10134910739</v>
      </c>
      <c r="BI261" s="48">
        <v>2192.1744824754542</v>
      </c>
      <c r="BJ261" s="48">
        <v>2365.5216150611423</v>
      </c>
      <c r="BK261" s="48">
        <v>2566.4474870062982</v>
      </c>
      <c r="BL261" s="48">
        <v>2715.2759801099546</v>
      </c>
      <c r="BM261" s="48">
        <v>2785.7241568750019</v>
      </c>
      <c r="BT261">
        <v>2785.7241608760319</v>
      </c>
      <c r="BY261" s="48">
        <f t="shared" ref="BY261:BY269" si="8">BS261-BL261</f>
        <v>-2715.2759801099546</v>
      </c>
      <c r="BZ261" s="48">
        <f t="shared" ref="BZ261:BZ269" si="9">IFERROR(BY261/BT261-1,"")</f>
        <v>-1.9747109991163221</v>
      </c>
    </row>
    <row r="262" spans="1:78" x14ac:dyDescent="0.25">
      <c r="A262" s="48" t="s">
        <v>238</v>
      </c>
      <c r="B262" s="48" t="s">
        <v>338</v>
      </c>
      <c r="C262" s="48" t="s">
        <v>735</v>
      </c>
      <c r="D262" s="48" t="s">
        <v>734</v>
      </c>
      <c r="X262" s="48">
        <v>1059.6735055536515</v>
      </c>
      <c r="Y262" s="48">
        <v>1048.3355903152426</v>
      </c>
      <c r="Z262" s="48">
        <v>959.81134600543442</v>
      </c>
      <c r="AA262" s="48">
        <v>943.19438971702277</v>
      </c>
      <c r="AB262" s="48">
        <v>945.06657267279468</v>
      </c>
      <c r="AC262" s="48">
        <v>1137.1382783322276</v>
      </c>
      <c r="AD262" s="48">
        <v>1014.3659902236647</v>
      </c>
      <c r="AE262" s="48">
        <v>951.20563761880351</v>
      </c>
      <c r="AF262" s="48">
        <v>1024.9066584407426</v>
      </c>
      <c r="AG262" s="48">
        <v>1136.609998874158</v>
      </c>
      <c r="AH262" s="48">
        <v>1078.5162717101075</v>
      </c>
      <c r="AI262" s="48">
        <v>1152.1692460798108</v>
      </c>
      <c r="AJ262" s="48">
        <v>1335.8336035141208</v>
      </c>
      <c r="AK262" s="48">
        <v>1347.430173534812</v>
      </c>
      <c r="AL262" s="48">
        <v>1255.0900707251458</v>
      </c>
      <c r="AM262" s="48">
        <v>1423.8966019843401</v>
      </c>
      <c r="AN262" s="48">
        <v>1482.705562422366</v>
      </c>
      <c r="AO262" s="48">
        <v>1522.0622083881049</v>
      </c>
      <c r="AP262" s="48">
        <v>1559.4322399404393</v>
      </c>
      <c r="AQ262" s="48">
        <v>1473.6661144259645</v>
      </c>
      <c r="AR262" s="48">
        <v>1478.5857402407403</v>
      </c>
      <c r="AS262" s="48">
        <v>1470.6358699574291</v>
      </c>
      <c r="AT262" s="48">
        <v>1363.1850584297265</v>
      </c>
      <c r="AU262" s="48">
        <v>1354.1002428917984</v>
      </c>
      <c r="AV262" s="48">
        <v>1580.5756336527345</v>
      </c>
      <c r="AW262" s="48">
        <v>1788.1222063638982</v>
      </c>
      <c r="AX262" s="48">
        <v>1887.2265762755903</v>
      </c>
      <c r="AY262" s="48">
        <v>2049.53280915594</v>
      </c>
      <c r="AZ262" s="48">
        <v>2352.9732553572699</v>
      </c>
      <c r="BA262" s="48">
        <v>2629.0531242619363</v>
      </c>
      <c r="BB262" s="48">
        <v>2573.8890149617764</v>
      </c>
      <c r="BC262" s="48">
        <v>2839.4063403179807</v>
      </c>
      <c r="BD262" s="48">
        <v>3173.8220217500834</v>
      </c>
      <c r="BE262" s="48">
        <v>2997.2934319816954</v>
      </c>
      <c r="BF262" s="48">
        <v>2954.7745112565194</v>
      </c>
      <c r="BG262" s="48">
        <v>2926.6799599293154</v>
      </c>
      <c r="BH262" s="48">
        <v>2695.6661859797309</v>
      </c>
      <c r="BI262" s="48">
        <v>2805.6653201640415</v>
      </c>
      <c r="BJ262" s="48">
        <v>3082.4750830946582</v>
      </c>
      <c r="BK262" s="48">
        <v>3125.4049991895217</v>
      </c>
      <c r="BL262" s="48">
        <v>3102.3467898622739</v>
      </c>
      <c r="BM262" s="48">
        <v>2782.9843403731265</v>
      </c>
      <c r="BT262">
        <v>2870.0893002891426</v>
      </c>
      <c r="BY262" s="48">
        <f t="shared" si="8"/>
        <v>-3102.3467898622739</v>
      </c>
      <c r="BZ262" s="48">
        <f t="shared" si="9"/>
        <v>-2.0809234366156248</v>
      </c>
    </row>
    <row r="263" spans="1:78" x14ac:dyDescent="0.25">
      <c r="A263" s="48" t="s">
        <v>23</v>
      </c>
      <c r="B263" s="48" t="s">
        <v>631</v>
      </c>
      <c r="C263" s="48" t="s">
        <v>735</v>
      </c>
      <c r="D263" s="48" t="s">
        <v>734</v>
      </c>
      <c r="E263" s="48">
        <v>456.64805545898838</v>
      </c>
      <c r="F263" s="48">
        <v>468.92304955076929</v>
      </c>
      <c r="G263" s="48">
        <v>494.69249339016426</v>
      </c>
      <c r="H263" s="48">
        <v>522.04409523012714</v>
      </c>
      <c r="I263" s="48">
        <v>560.37963910912663</v>
      </c>
      <c r="J263" s="48">
        <v>597.93508569620133</v>
      </c>
      <c r="K263" s="48">
        <v>635.34171578424935</v>
      </c>
      <c r="L263" s="48">
        <v>662.74134697902355</v>
      </c>
      <c r="M263" s="48">
        <v>701.0025726993606</v>
      </c>
      <c r="N263" s="48">
        <v>757.57310342181734</v>
      </c>
      <c r="O263" s="48">
        <v>811.34904865592182</v>
      </c>
      <c r="P263" s="48">
        <v>877.65269279450433</v>
      </c>
      <c r="Q263" s="48">
        <v>991.84065901572296</v>
      </c>
      <c r="R263" s="48">
        <v>1185.2675738883261</v>
      </c>
      <c r="S263" s="48">
        <v>1340.1972559430362</v>
      </c>
      <c r="T263" s="48">
        <v>1465.6988280821067</v>
      </c>
      <c r="U263" s="48">
        <v>1566.8020892051557</v>
      </c>
      <c r="V263" s="48">
        <v>1741.6784885611723</v>
      </c>
      <c r="W263" s="48">
        <v>2016.2731362722739</v>
      </c>
      <c r="X263" s="48">
        <v>2301.7956143075135</v>
      </c>
      <c r="Y263" s="48">
        <v>2548.6994248099836</v>
      </c>
      <c r="Z263" s="48">
        <v>2592.5110677464431</v>
      </c>
      <c r="AA263" s="48">
        <v>2522.3190871214865</v>
      </c>
      <c r="AB263" s="48">
        <v>2527.641674656129</v>
      </c>
      <c r="AC263" s="48">
        <v>2576.3961712967175</v>
      </c>
      <c r="AD263" s="48">
        <v>2660.4995979827327</v>
      </c>
      <c r="AE263" s="48">
        <v>3089.4084998913008</v>
      </c>
      <c r="AF263" s="48">
        <v>3452.8851291464339</v>
      </c>
      <c r="AG263" s="48">
        <v>3794.6722017728816</v>
      </c>
      <c r="AH263" s="48">
        <v>3893.6725261282195</v>
      </c>
      <c r="AI263" s="48">
        <v>4310.9571847195421</v>
      </c>
      <c r="AJ263" s="48">
        <v>4458.1769532959152</v>
      </c>
      <c r="AK263" s="48">
        <v>4665.4452969679687</v>
      </c>
      <c r="AL263" s="48">
        <v>4668.6846602257328</v>
      </c>
      <c r="AM263" s="48">
        <v>4938.6973651263279</v>
      </c>
      <c r="AN263" s="48">
        <v>5411.8305706209112</v>
      </c>
      <c r="AO263" s="48">
        <v>5452.3429218610208</v>
      </c>
      <c r="AP263" s="48">
        <v>5357.631809924912</v>
      </c>
      <c r="AQ263" s="48">
        <v>5273.8576825927084</v>
      </c>
      <c r="AR263" s="48">
        <v>5399.4224279506489</v>
      </c>
      <c r="AS263" s="48">
        <v>5503.6729382804051</v>
      </c>
      <c r="AT263" s="48">
        <v>5400.2169947922393</v>
      </c>
      <c r="AU263" s="48">
        <v>5535.8250356392746</v>
      </c>
      <c r="AV263" s="48">
        <v>6131.6898184565871</v>
      </c>
      <c r="AW263" s="48">
        <v>6823.0941761492613</v>
      </c>
      <c r="AX263" s="48">
        <v>7299.9215389252968</v>
      </c>
      <c r="AY263" s="48">
        <v>7814.842891790352</v>
      </c>
      <c r="AZ263" s="48">
        <v>8698.9440184845553</v>
      </c>
      <c r="BA263" s="48">
        <v>9428.5249154810772</v>
      </c>
      <c r="BB263" s="48">
        <v>8836.3282059585163</v>
      </c>
      <c r="BC263" s="48">
        <v>9558.4855971673132</v>
      </c>
      <c r="BD263" s="48">
        <v>10492.803957166207</v>
      </c>
      <c r="BE263" s="48">
        <v>10608.951875869732</v>
      </c>
      <c r="BF263" s="48">
        <v>10785.970949029481</v>
      </c>
      <c r="BG263" s="48">
        <v>10954.736202716847</v>
      </c>
      <c r="BH263" s="48">
        <v>10251.099048968827</v>
      </c>
      <c r="BI263" s="48">
        <v>10292.600173341896</v>
      </c>
      <c r="BJ263" s="48">
        <v>10829.974938210262</v>
      </c>
      <c r="BK263" s="48">
        <v>11372.247818566295</v>
      </c>
      <c r="BL263" s="48">
        <v>11417.155023531626</v>
      </c>
      <c r="BM263" s="48">
        <v>10925.72785014858</v>
      </c>
      <c r="BT263">
        <v>10916.080833854603</v>
      </c>
      <c r="BY263" s="48">
        <f t="shared" si="8"/>
        <v>-11417.155023531626</v>
      </c>
      <c r="BZ263" s="48">
        <f t="shared" si="9"/>
        <v>-2.0459023890811632</v>
      </c>
    </row>
    <row r="264" spans="1:78" x14ac:dyDescent="0.25">
      <c r="A264" s="48" t="s">
        <v>245</v>
      </c>
      <c r="B264" s="48" t="s">
        <v>337</v>
      </c>
      <c r="C264" s="48" t="s">
        <v>735</v>
      </c>
      <c r="D264" s="48" t="s">
        <v>734</v>
      </c>
      <c r="AA264" s="48">
        <v>770.32155574184742</v>
      </c>
      <c r="AB264" s="48">
        <v>706.44998942169957</v>
      </c>
      <c r="AC264" s="48">
        <v>685.75029563948488</v>
      </c>
      <c r="AD264" s="48">
        <v>597.34474817066575</v>
      </c>
      <c r="AE264" s="48">
        <v>628.75484979807413</v>
      </c>
      <c r="AF264" s="48">
        <v>694.03910327641256</v>
      </c>
      <c r="AG264" s="48">
        <v>824.2975132526409</v>
      </c>
      <c r="AH264" s="48">
        <v>758.87615225394677</v>
      </c>
      <c r="AI264" s="48">
        <v>772.53432038279766</v>
      </c>
      <c r="AJ264" s="48">
        <v>765.83661842874949</v>
      </c>
      <c r="AK264" s="48">
        <v>799.46245309402627</v>
      </c>
      <c r="AL264" s="48">
        <v>796.58501047925506</v>
      </c>
      <c r="AM264" s="48">
        <v>1310.6847898136555</v>
      </c>
      <c r="AN264" s="48">
        <v>1322.3506696965803</v>
      </c>
      <c r="AO264" s="48">
        <v>1460.0471513391794</v>
      </c>
      <c r="AP264" s="48">
        <v>1659.1148222852389</v>
      </c>
      <c r="AQ264" s="48">
        <v>1559.1476645922801</v>
      </c>
      <c r="AR264" s="48">
        <v>1490.9263883737735</v>
      </c>
      <c r="AS264" s="48">
        <v>1542.0667358011617</v>
      </c>
      <c r="AT264" s="48">
        <v>1556.9994250869474</v>
      </c>
      <c r="AU264" s="48">
        <v>1633.0076607508411</v>
      </c>
      <c r="AV264" s="48">
        <v>1909.1544411989719</v>
      </c>
      <c r="AW264" s="48">
        <v>2353.4559727175556</v>
      </c>
      <c r="AX264" s="48">
        <v>2590.4898582285814</v>
      </c>
      <c r="AY264" s="48">
        <v>2796.6011688964527</v>
      </c>
      <c r="AZ264" s="48">
        <v>3133.6713266908237</v>
      </c>
      <c r="BA264" s="48">
        <v>3378.9530287515995</v>
      </c>
      <c r="BB264" s="48">
        <v>3168.2282066065404</v>
      </c>
      <c r="BC264" s="48">
        <v>3566.4582769549243</v>
      </c>
      <c r="BD264" s="48">
        <v>3933.4593571069086</v>
      </c>
      <c r="BE264" s="48">
        <v>4022.1778481880374</v>
      </c>
      <c r="BF264" s="48">
        <v>4037.6151682525933</v>
      </c>
      <c r="BG264" s="48">
        <v>3937.7791974509528</v>
      </c>
      <c r="BH264" s="48">
        <v>4073.7291641551865</v>
      </c>
      <c r="BI264" s="48">
        <v>4109.0595226183195</v>
      </c>
      <c r="BJ264" s="48">
        <v>4259.6341719161001</v>
      </c>
      <c r="BK264" s="48">
        <v>4188.571058319998</v>
      </c>
      <c r="BL264" s="48">
        <v>4324.10177421565</v>
      </c>
      <c r="BM264" s="48">
        <v>4067.4726295115188</v>
      </c>
      <c r="BT264">
        <v>4067.8434587376232</v>
      </c>
      <c r="BY264" s="48">
        <f t="shared" si="8"/>
        <v>-4324.10177421565</v>
      </c>
      <c r="BZ264" s="48">
        <f t="shared" si="9"/>
        <v>-2.0629961103659458</v>
      </c>
    </row>
    <row r="265" spans="1:78" x14ac:dyDescent="0.25">
      <c r="A265" s="48" t="s">
        <v>581</v>
      </c>
      <c r="B265" s="48" t="s">
        <v>582</v>
      </c>
      <c r="C265" s="48" t="s">
        <v>735</v>
      </c>
      <c r="D265" s="48" t="s">
        <v>734</v>
      </c>
      <c r="AS265" s="48">
        <v>1087.7624012088665</v>
      </c>
      <c r="AT265" s="48">
        <v>1490.3610325022637</v>
      </c>
      <c r="AU265" s="48">
        <v>1413.5325870318795</v>
      </c>
      <c r="AV265" s="48">
        <v>1638.1047392165276</v>
      </c>
      <c r="AW265" s="48">
        <v>2086.5373254716246</v>
      </c>
      <c r="AX265" s="48">
        <v>2147.4642710537555</v>
      </c>
      <c r="AY265" s="48">
        <v>2237.1265978091778</v>
      </c>
      <c r="AZ265" s="48">
        <v>2685.9862218394942</v>
      </c>
      <c r="BA265" s="48">
        <v>3254.8202692610489</v>
      </c>
      <c r="BB265" s="48">
        <v>3209.6941085704675</v>
      </c>
      <c r="BC265" s="48">
        <v>3286.5574430990441</v>
      </c>
      <c r="BD265" s="48">
        <v>3741.875052073035</v>
      </c>
      <c r="BE265" s="48">
        <v>3596.8046546578084</v>
      </c>
      <c r="BF265" s="48">
        <v>3891.2663634386577</v>
      </c>
      <c r="BG265" s="48">
        <v>4080.3307172459486</v>
      </c>
      <c r="BH265" s="48">
        <v>3603.0255007313408</v>
      </c>
      <c r="BI265" s="48">
        <v>3780.0036886723333</v>
      </c>
      <c r="BJ265" s="48">
        <v>4045.6142088075735</v>
      </c>
      <c r="BK265" s="48">
        <v>4419.9143269844926</v>
      </c>
      <c r="BL265" s="48">
        <v>4445.8907024793534</v>
      </c>
      <c r="BM265" s="48">
        <v>4287.2009032680171</v>
      </c>
      <c r="BT265">
        <v>4310.8111833731664</v>
      </c>
      <c r="BY265" s="48">
        <f t="shared" si="8"/>
        <v>-4445.8907024793534</v>
      </c>
      <c r="BZ265" s="48">
        <f t="shared" si="9"/>
        <v>-2.0313350581503524</v>
      </c>
    </row>
    <row r="266" spans="1:78" x14ac:dyDescent="0.25">
      <c r="A266" s="48" t="s">
        <v>532</v>
      </c>
      <c r="B266" s="48" t="s">
        <v>336</v>
      </c>
      <c r="C266" s="48" t="s">
        <v>735</v>
      </c>
      <c r="D266" s="48" t="s">
        <v>734</v>
      </c>
      <c r="AI266" s="48">
        <v>482.24812111299815</v>
      </c>
      <c r="AJ266" s="48">
        <v>482.06057134431882</v>
      </c>
      <c r="AK266" s="48">
        <v>498.96338179446815</v>
      </c>
      <c r="AL266" s="48">
        <v>393.73905884142414</v>
      </c>
      <c r="AM266" s="48">
        <v>291.47207098579457</v>
      </c>
      <c r="AN266" s="48">
        <v>285.56959311790172</v>
      </c>
      <c r="AO266" s="48">
        <v>374.01143136172271</v>
      </c>
      <c r="AP266" s="48">
        <v>428.06059564575361</v>
      </c>
      <c r="AQ266" s="48">
        <v>384.49994035794157</v>
      </c>
      <c r="AR266" s="48">
        <v>451.5709252712935</v>
      </c>
      <c r="AS266" s="48">
        <v>554.44866527605359</v>
      </c>
      <c r="AT266" s="48">
        <v>550.36036453653162</v>
      </c>
      <c r="AU266" s="48">
        <v>579.8531406020943</v>
      </c>
      <c r="AV266" s="48">
        <v>620.38272599457525</v>
      </c>
      <c r="AW266" s="48">
        <v>709.96537880615983</v>
      </c>
      <c r="AX266" s="48">
        <v>832.84419868790917</v>
      </c>
      <c r="AY266" s="48">
        <v>921.41835486217451</v>
      </c>
      <c r="AZ266" s="48">
        <v>1017.2920484972874</v>
      </c>
      <c r="BA266" s="48">
        <v>1229.2466747670826</v>
      </c>
      <c r="BB266" s="48">
        <v>1116.0843960336069</v>
      </c>
      <c r="BC266" s="48">
        <v>1334.7849022594139</v>
      </c>
      <c r="BD266" s="48">
        <v>1374.621400605168</v>
      </c>
      <c r="BE266" s="48">
        <v>1446.5364717289856</v>
      </c>
      <c r="BF266" s="48">
        <v>1607.1521732589838</v>
      </c>
      <c r="BG266" s="48">
        <v>1674.0025716637192</v>
      </c>
      <c r="BH266" s="48">
        <v>1601.830062811621</v>
      </c>
      <c r="BI266" s="48">
        <v>1138.6037234092985</v>
      </c>
      <c r="BJ266" s="48">
        <v>960.52884801537823</v>
      </c>
      <c r="BK266" s="48">
        <v>824.11771796562675</v>
      </c>
      <c r="BT266"/>
      <c r="BY266" s="48">
        <f t="shared" si="8"/>
        <v>0</v>
      </c>
      <c r="BZ266" s="48" t="str">
        <f t="shared" si="9"/>
        <v/>
      </c>
    </row>
    <row r="267" spans="1:78" x14ac:dyDescent="0.25">
      <c r="A267" s="48" t="s">
        <v>108</v>
      </c>
      <c r="B267" s="48" t="s">
        <v>335</v>
      </c>
      <c r="C267" s="48" t="s">
        <v>735</v>
      </c>
      <c r="D267" s="48" t="s">
        <v>734</v>
      </c>
      <c r="E267" s="48">
        <v>443.00991968711736</v>
      </c>
      <c r="F267" s="48">
        <v>454.96201320457061</v>
      </c>
      <c r="G267" s="48">
        <v>473.01140478768764</v>
      </c>
      <c r="H267" s="48">
        <v>511.49736359513912</v>
      </c>
      <c r="I267" s="48">
        <v>548.99605784045366</v>
      </c>
      <c r="J267" s="48">
        <v>584.70416265548658</v>
      </c>
      <c r="K267" s="48">
        <v>621.22054339653732</v>
      </c>
      <c r="L267" s="48">
        <v>675.13534514485195</v>
      </c>
      <c r="M267" s="48">
        <v>711.22574244264979</v>
      </c>
      <c r="N267" s="48">
        <v>780.62591868005893</v>
      </c>
      <c r="O267" s="48">
        <v>834.55250286686874</v>
      </c>
      <c r="P267" s="48">
        <v>897.13009382260452</v>
      </c>
      <c r="Q267" s="48">
        <v>917.35585479004419</v>
      </c>
      <c r="R267" s="48">
        <v>1225.0894683308027</v>
      </c>
      <c r="S267" s="48">
        <v>1499.1410679970197</v>
      </c>
      <c r="T267" s="48">
        <v>1512.7709650026054</v>
      </c>
      <c r="U267" s="48">
        <v>1416.7088209985131</v>
      </c>
      <c r="V267" s="48">
        <v>1535.1187814646566</v>
      </c>
      <c r="W267" s="48">
        <v>1722.2266302226603</v>
      </c>
      <c r="X267" s="48">
        <v>2071.5509312528702</v>
      </c>
      <c r="Y267" s="48">
        <v>2905.8076414855514</v>
      </c>
      <c r="Z267" s="48">
        <v>2913.2425507784505</v>
      </c>
      <c r="AA267" s="48">
        <v>2601.0578612258205</v>
      </c>
      <c r="AB267" s="48">
        <v>2820.4337174536818</v>
      </c>
      <c r="AC267" s="48">
        <v>2429.0275003472352</v>
      </c>
      <c r="AD267" s="48">
        <v>1807.9764678419961</v>
      </c>
      <c r="AE267" s="48">
        <v>2015.8135672598805</v>
      </c>
      <c r="AF267" s="48">
        <v>2582.4946715323754</v>
      </c>
      <c r="AG267" s="48">
        <v>2711.515300475492</v>
      </c>
      <c r="AH267" s="48">
        <v>2756.2121479786329</v>
      </c>
      <c r="AI267" s="48">
        <v>3139.9662248384011</v>
      </c>
      <c r="AJ267" s="48">
        <v>3285.9723260932979</v>
      </c>
      <c r="AK267" s="48">
        <v>3479.0832048177399</v>
      </c>
      <c r="AL267" s="48">
        <v>3388.7720844666246</v>
      </c>
      <c r="AM267" s="48">
        <v>3445.2282810658035</v>
      </c>
      <c r="AN267" s="48">
        <v>3751.8385405358354</v>
      </c>
      <c r="AO267" s="48">
        <v>3494.4238591389949</v>
      </c>
      <c r="AP267" s="48">
        <v>3549.5506994851912</v>
      </c>
      <c r="AQ267" s="48">
        <v>3154.0118155322575</v>
      </c>
      <c r="AR267" s="48">
        <v>3081.5613845698035</v>
      </c>
      <c r="AS267" s="48">
        <v>3032.4391816078332</v>
      </c>
      <c r="AT267" s="48">
        <v>2666.4750270118616</v>
      </c>
      <c r="AU267" s="48">
        <v>2502.2770046533728</v>
      </c>
      <c r="AV267" s="48">
        <v>3751.2822510274291</v>
      </c>
      <c r="AW267" s="48">
        <v>4833.6275166071382</v>
      </c>
      <c r="AX267" s="48">
        <v>5383.6572171451362</v>
      </c>
      <c r="AY267" s="48">
        <v>5602.0104661521818</v>
      </c>
      <c r="AZ267" s="48">
        <v>6095.6215701902565</v>
      </c>
      <c r="BA267" s="48">
        <v>5760.8051715117917</v>
      </c>
      <c r="BB267" s="48">
        <v>5862.797107915937</v>
      </c>
      <c r="BC267" s="48">
        <v>7328.6151996708395</v>
      </c>
      <c r="BD267" s="48">
        <v>8007.4764390840373</v>
      </c>
      <c r="BE267" s="48">
        <v>7501.6610963967623</v>
      </c>
      <c r="BF267" s="48">
        <v>6832.7255460029528</v>
      </c>
      <c r="BG267" s="48">
        <v>6433.4004023658463</v>
      </c>
      <c r="BH267" s="48">
        <v>5734.6334220758717</v>
      </c>
      <c r="BI267" s="48">
        <v>5272.5436481982961</v>
      </c>
      <c r="BJ267" s="48">
        <v>6131.4794496088562</v>
      </c>
      <c r="BK267" s="48">
        <v>6372.6056549934538</v>
      </c>
      <c r="BL267" s="48">
        <v>6001.401121406795</v>
      </c>
      <c r="BM267" s="48">
        <v>5090.7150245529228</v>
      </c>
      <c r="BT267">
        <v>5655.8676539039616</v>
      </c>
      <c r="BY267" s="48">
        <f t="shared" si="8"/>
        <v>-6001.401121406795</v>
      </c>
      <c r="BZ267" s="48">
        <f t="shared" si="9"/>
        <v>-2.0610929195389374</v>
      </c>
    </row>
    <row r="268" spans="1:78" x14ac:dyDescent="0.25">
      <c r="A268" s="48" t="s">
        <v>91</v>
      </c>
      <c r="B268" s="48" t="s">
        <v>334</v>
      </c>
      <c r="C268" s="48" t="s">
        <v>735</v>
      </c>
      <c r="D268" s="48" t="s">
        <v>734</v>
      </c>
      <c r="E268" s="48">
        <v>232.18856446896228</v>
      </c>
      <c r="F268" s="48">
        <v>220.04206713134036</v>
      </c>
      <c r="G268" s="48">
        <v>212.57844909300374</v>
      </c>
      <c r="H268" s="48">
        <v>213.89675890927194</v>
      </c>
      <c r="I268" s="48">
        <v>242.38447251079171</v>
      </c>
      <c r="J268" s="48">
        <v>303.28174049469817</v>
      </c>
      <c r="K268" s="48">
        <v>343.37366997506876</v>
      </c>
      <c r="L268" s="48">
        <v>360.20123874469868</v>
      </c>
      <c r="M268" s="48">
        <v>409.77534934979832</v>
      </c>
      <c r="N268" s="48">
        <v>485.87261804126956</v>
      </c>
      <c r="O268" s="48">
        <v>436.76923536566682</v>
      </c>
      <c r="P268" s="48">
        <v>390.57923803940798</v>
      </c>
      <c r="Q268" s="48">
        <v>427.81942597668382</v>
      </c>
      <c r="R268" s="48">
        <v>491.11164005713238</v>
      </c>
      <c r="S268" s="48">
        <v>653.27869104029901</v>
      </c>
      <c r="T268" s="48">
        <v>529.74284208248548</v>
      </c>
      <c r="U268" s="48">
        <v>537.22068722392419</v>
      </c>
      <c r="V268" s="48">
        <v>469.59420101279534</v>
      </c>
      <c r="W268" s="48">
        <v>514.49190683908716</v>
      </c>
      <c r="X268" s="48">
        <v>587.94461598845146</v>
      </c>
      <c r="Y268" s="48">
        <v>654.41201349734388</v>
      </c>
      <c r="Z268" s="48">
        <v>639.54348331448227</v>
      </c>
      <c r="AA268" s="48">
        <v>637.54569043460333</v>
      </c>
      <c r="AB268" s="48">
        <v>496.19775357895321</v>
      </c>
      <c r="AC268" s="48">
        <v>408.77792014954827</v>
      </c>
      <c r="AD268" s="48">
        <v>329.51167077695419</v>
      </c>
      <c r="AE268" s="48">
        <v>232.53908728372366</v>
      </c>
      <c r="AF268" s="48">
        <v>307.87271610474198</v>
      </c>
      <c r="AG268" s="48">
        <v>488.74473502933233</v>
      </c>
      <c r="AH268" s="48">
        <v>511.32172994055782</v>
      </c>
      <c r="AI268" s="48">
        <v>408.76933127701511</v>
      </c>
      <c r="AJ268" s="48">
        <v>409.72727546505195</v>
      </c>
      <c r="AK268" s="48">
        <v>376.4988189703152</v>
      </c>
      <c r="AL268" s="48">
        <v>378.12555921744797</v>
      </c>
      <c r="AM268" s="48">
        <v>412.26075205640984</v>
      </c>
      <c r="AN268" s="48">
        <v>418.51502470601082</v>
      </c>
      <c r="AO268" s="48">
        <v>385.15215220125674</v>
      </c>
      <c r="AP268" s="48">
        <v>448.37016010169697</v>
      </c>
      <c r="AQ268" s="48">
        <v>358.55595889912718</v>
      </c>
      <c r="AR268" s="48">
        <v>335.7122914020772</v>
      </c>
      <c r="AS268" s="48">
        <v>345.68962074986064</v>
      </c>
      <c r="AT268" s="48">
        <v>382.94103523525666</v>
      </c>
      <c r="AU268" s="48">
        <v>382.24196334227815</v>
      </c>
      <c r="AV268" s="48">
        <v>435.45819937794721</v>
      </c>
      <c r="AW268" s="48">
        <v>538.59155303837372</v>
      </c>
      <c r="AX268" s="48">
        <v>702.74111844777917</v>
      </c>
      <c r="AY268" s="48">
        <v>1047.9188431216985</v>
      </c>
      <c r="AZ268" s="48">
        <v>1124.2905859769212</v>
      </c>
      <c r="BA268" s="48">
        <v>1394.0004999719265</v>
      </c>
      <c r="BB268" s="48">
        <v>1159.9074988341035</v>
      </c>
      <c r="BC268" s="48">
        <v>1489.4590868941675</v>
      </c>
      <c r="BD268" s="48">
        <v>1672.9075352619325</v>
      </c>
      <c r="BE268" s="48">
        <v>1763.0694424990347</v>
      </c>
      <c r="BF268" s="48">
        <v>1878.3468105066079</v>
      </c>
      <c r="BG268" s="48">
        <v>1762.4278169247377</v>
      </c>
      <c r="BH268" s="48">
        <v>1338.2909270818832</v>
      </c>
      <c r="BI268" s="48">
        <v>1280.8065425760392</v>
      </c>
      <c r="BJ268" s="48">
        <v>1535.1965739819809</v>
      </c>
      <c r="BK268" s="48">
        <v>1516.3711000915446</v>
      </c>
      <c r="BL268" s="48">
        <v>1305.0022135408724</v>
      </c>
      <c r="BM268" s="48">
        <v>1050.9192830574118</v>
      </c>
      <c r="BT268">
        <v>985.1324360388694</v>
      </c>
      <c r="BY268" s="48">
        <f t="shared" si="8"/>
        <v>-1305.0022135408724</v>
      </c>
      <c r="BZ268" s="48">
        <f t="shared" si="9"/>
        <v>-2.3246972344024841</v>
      </c>
    </row>
    <row r="269" spans="1:78" x14ac:dyDescent="0.25">
      <c r="A269" s="48" t="s">
        <v>92</v>
      </c>
      <c r="B269" s="48" t="s">
        <v>333</v>
      </c>
      <c r="C269" s="48" t="s">
        <v>735</v>
      </c>
      <c r="D269" s="48" t="s">
        <v>734</v>
      </c>
      <c r="E269" s="48">
        <v>278.81384676854981</v>
      </c>
      <c r="F269" s="48">
        <v>280.82866287088626</v>
      </c>
      <c r="G269" s="48">
        <v>276.68823277032703</v>
      </c>
      <c r="H269" s="48">
        <v>277.47971510934195</v>
      </c>
      <c r="I269" s="48">
        <v>281.55889604414119</v>
      </c>
      <c r="J269" s="48">
        <v>293.30878797489163</v>
      </c>
      <c r="K269" s="48">
        <v>277.23453174544812</v>
      </c>
      <c r="L269" s="48">
        <v>292.27053291700008</v>
      </c>
      <c r="M269" s="48">
        <v>299.39893575367051</v>
      </c>
      <c r="N269" s="48">
        <v>341.98538696220902</v>
      </c>
      <c r="O269" s="48">
        <v>356.22899537784878</v>
      </c>
      <c r="P269" s="48">
        <v>397.79533531082285</v>
      </c>
      <c r="Q269" s="48">
        <v>471.93690281523476</v>
      </c>
      <c r="R269" s="48">
        <v>563.0330782743323</v>
      </c>
      <c r="S269" s="48">
        <v>654.41419156829215</v>
      </c>
      <c r="T269" s="48">
        <v>694.53249389287203</v>
      </c>
      <c r="U269" s="48">
        <v>664.10275574288676</v>
      </c>
      <c r="V269" s="48">
        <v>650.1557987881406</v>
      </c>
      <c r="W269" s="48">
        <v>627.96711759287575</v>
      </c>
      <c r="X269" s="48">
        <v>723.10673390483078</v>
      </c>
      <c r="Y269" s="48">
        <v>901.49841468665602</v>
      </c>
      <c r="Z269" s="48">
        <v>1043.7480571505848</v>
      </c>
      <c r="AA269" s="48">
        <v>1073.0641163202058</v>
      </c>
      <c r="AB269" s="48">
        <v>940.5579529642705</v>
      </c>
      <c r="AC269" s="48">
        <v>741.87500051096333</v>
      </c>
      <c r="AD269" s="48">
        <v>635.00605858255642</v>
      </c>
      <c r="AE269" s="48">
        <v>675.80677488953984</v>
      </c>
      <c r="AF269" s="48">
        <v>707.57554001689061</v>
      </c>
      <c r="AG269" s="48">
        <v>793.449258304973</v>
      </c>
      <c r="AH269" s="48">
        <v>816.07676574368043</v>
      </c>
      <c r="AI269" s="48">
        <v>841.97395826793218</v>
      </c>
      <c r="AJ269" s="48">
        <v>809.0511401171126</v>
      </c>
      <c r="AK269" s="48">
        <v>619.37208264823551</v>
      </c>
      <c r="AL269" s="48">
        <v>591.71968240589035</v>
      </c>
      <c r="AM269" s="48">
        <v>611.86527637973199</v>
      </c>
      <c r="AN269" s="48">
        <v>623.20958509107356</v>
      </c>
      <c r="AO269" s="48">
        <v>741.09585515909725</v>
      </c>
      <c r="AP269" s="48">
        <v>731.94762595923839</v>
      </c>
      <c r="AQ269" s="48">
        <v>544.98383810988241</v>
      </c>
      <c r="AR269" s="48">
        <v>580.07057088883596</v>
      </c>
      <c r="AS269" s="48">
        <v>563.05750410596931</v>
      </c>
      <c r="AT269" s="48">
        <v>568.38629053264924</v>
      </c>
      <c r="AU269" s="48">
        <v>530.53044625892971</v>
      </c>
      <c r="AV269" s="48">
        <v>478.00760443453754</v>
      </c>
      <c r="AW269" s="48">
        <v>482.99845148603845</v>
      </c>
      <c r="AX269" s="48">
        <v>476.55540252438226</v>
      </c>
      <c r="AY269" s="48">
        <v>447.8547399464407</v>
      </c>
      <c r="AZ269" s="48">
        <v>431.78725872884286</v>
      </c>
      <c r="BA269" s="48">
        <v>356.69323440030507</v>
      </c>
      <c r="BB269" s="48">
        <v>771.59903229545478</v>
      </c>
      <c r="BC269" s="48">
        <v>948.33148103345729</v>
      </c>
      <c r="BD269" s="48">
        <v>1093.6534085581693</v>
      </c>
      <c r="BE269" s="48">
        <v>1304.9680106569892</v>
      </c>
      <c r="BF269" s="48">
        <v>1429.998461466784</v>
      </c>
      <c r="BG269" s="48">
        <v>1434.8962773180556</v>
      </c>
      <c r="BH269" s="48">
        <v>1445.0697021319843</v>
      </c>
      <c r="BI269" s="48">
        <v>1464.5889571584091</v>
      </c>
      <c r="BJ269" s="48">
        <v>1335.6650643253172</v>
      </c>
      <c r="BK269" s="48">
        <v>1352.1626531056236</v>
      </c>
      <c r="BL269" s="48">
        <v>1156.1548636013904</v>
      </c>
      <c r="BM269" s="48">
        <v>1128.2107112980821</v>
      </c>
      <c r="BT269">
        <v>1214.5098202353445</v>
      </c>
      <c r="BY269" s="48">
        <f t="shared" si="8"/>
        <v>-1156.1548636013904</v>
      </c>
      <c r="BZ269" s="48">
        <f t="shared" si="9"/>
        <v>-1.951951844553512</v>
      </c>
    </row>
  </sheetData>
  <pageMargins left="0.7" right="0.7" top="0.75" bottom="0.75" header="0.3" footer="0.3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D94EF-9B19-45D6-8577-C58D1492D11F}">
  <sheetPr>
    <tabColor theme="8" tint="0.59999389629810485"/>
  </sheetPr>
  <dimension ref="A1:BN269"/>
  <sheetViews>
    <sheetView workbookViewId="0">
      <selection activeCell="BN5" sqref="BN5"/>
    </sheetView>
  </sheetViews>
  <sheetFormatPr defaultColWidth="17.1640625" defaultRowHeight="15" x14ac:dyDescent="0.25"/>
  <cols>
    <col min="1" max="1" width="56.5" style="48" bestFit="1" customWidth="1"/>
    <col min="2" max="2" width="33" style="48" bestFit="1" customWidth="1"/>
    <col min="3" max="3" width="47.1640625" style="48" bestFit="1" customWidth="1"/>
    <col min="4" max="4" width="22" style="48" bestFit="1" customWidth="1"/>
    <col min="5" max="34" width="6.5" style="48" hidden="1" customWidth="1"/>
    <col min="35" max="64" width="14.6640625" style="48" hidden="1" customWidth="1"/>
    <col min="65" max="65" width="14.6640625" style="48" bestFit="1" customWidth="1"/>
    <col min="66" max="66" width="17.1640625" style="48" customWidth="1"/>
    <col min="67" max="256" width="11.1640625" style="48" customWidth="1"/>
    <col min="257" max="257" width="56.5" style="48" bestFit="1" customWidth="1"/>
    <col min="258" max="258" width="33" style="48" bestFit="1" customWidth="1"/>
    <col min="259" max="259" width="47.1640625" style="48" bestFit="1" customWidth="1"/>
    <col min="260" max="260" width="22" style="48" bestFit="1" customWidth="1"/>
    <col min="261" max="290" width="6.5" style="48" bestFit="1" customWidth="1"/>
    <col min="291" max="321" width="14.6640625" style="48" bestFit="1" customWidth="1"/>
    <col min="322" max="512" width="11.1640625" style="48" customWidth="1"/>
    <col min="513" max="513" width="56.5" style="48" bestFit="1" customWidth="1"/>
    <col min="514" max="514" width="33" style="48" bestFit="1" customWidth="1"/>
    <col min="515" max="515" width="47.1640625" style="48" bestFit="1" customWidth="1"/>
    <col min="516" max="516" width="22" style="48" bestFit="1" customWidth="1"/>
    <col min="517" max="546" width="6.5" style="48" bestFit="1" customWidth="1"/>
    <col min="547" max="577" width="14.6640625" style="48" bestFit="1" customWidth="1"/>
    <col min="578" max="768" width="11.1640625" style="48" customWidth="1"/>
    <col min="769" max="769" width="56.5" style="48" bestFit="1" customWidth="1"/>
    <col min="770" max="770" width="33" style="48" bestFit="1" customWidth="1"/>
    <col min="771" max="771" width="47.1640625" style="48" bestFit="1" customWidth="1"/>
    <col min="772" max="772" width="22" style="48" bestFit="1" customWidth="1"/>
    <col min="773" max="802" width="6.5" style="48" bestFit="1" customWidth="1"/>
    <col min="803" max="833" width="14.6640625" style="48" bestFit="1" customWidth="1"/>
    <col min="834" max="1024" width="11.1640625" style="48" customWidth="1"/>
    <col min="1025" max="1025" width="56.5" style="48" bestFit="1" customWidth="1"/>
    <col min="1026" max="1026" width="33" style="48" bestFit="1" customWidth="1"/>
    <col min="1027" max="1027" width="47.1640625" style="48" bestFit="1" customWidth="1"/>
    <col min="1028" max="1028" width="22" style="48" bestFit="1" customWidth="1"/>
    <col min="1029" max="1058" width="6.5" style="48" bestFit="1" customWidth="1"/>
    <col min="1059" max="1089" width="14.6640625" style="48" bestFit="1" customWidth="1"/>
    <col min="1090" max="1280" width="11.1640625" style="48" customWidth="1"/>
    <col min="1281" max="1281" width="56.5" style="48" bestFit="1" customWidth="1"/>
    <col min="1282" max="1282" width="33" style="48" bestFit="1" customWidth="1"/>
    <col min="1283" max="1283" width="47.1640625" style="48" bestFit="1" customWidth="1"/>
    <col min="1284" max="1284" width="22" style="48" bestFit="1" customWidth="1"/>
    <col min="1285" max="1314" width="6.5" style="48" bestFit="1" customWidth="1"/>
    <col min="1315" max="1345" width="14.6640625" style="48" bestFit="1" customWidth="1"/>
    <col min="1346" max="1536" width="11.1640625" style="48" customWidth="1"/>
    <col min="1537" max="1537" width="56.5" style="48" bestFit="1" customWidth="1"/>
    <col min="1538" max="1538" width="33" style="48" bestFit="1" customWidth="1"/>
    <col min="1539" max="1539" width="47.1640625" style="48" bestFit="1" customWidth="1"/>
    <col min="1540" max="1540" width="22" style="48" bestFit="1" customWidth="1"/>
    <col min="1541" max="1570" width="6.5" style="48" bestFit="1" customWidth="1"/>
    <col min="1571" max="1601" width="14.6640625" style="48" bestFit="1" customWidth="1"/>
    <col min="1602" max="1792" width="11.1640625" style="48" customWidth="1"/>
    <col min="1793" max="1793" width="56.5" style="48" bestFit="1" customWidth="1"/>
    <col min="1794" max="1794" width="33" style="48" bestFit="1" customWidth="1"/>
    <col min="1795" max="1795" width="47.1640625" style="48" bestFit="1" customWidth="1"/>
    <col min="1796" max="1796" width="22" style="48" bestFit="1" customWidth="1"/>
    <col min="1797" max="1826" width="6.5" style="48" bestFit="1" customWidth="1"/>
    <col min="1827" max="1857" width="14.6640625" style="48" bestFit="1" customWidth="1"/>
    <col min="1858" max="2048" width="11.1640625" style="48" customWidth="1"/>
    <col min="2049" max="2049" width="56.5" style="48" bestFit="1" customWidth="1"/>
    <col min="2050" max="2050" width="33" style="48" bestFit="1" customWidth="1"/>
    <col min="2051" max="2051" width="47.1640625" style="48" bestFit="1" customWidth="1"/>
    <col min="2052" max="2052" width="22" style="48" bestFit="1" customWidth="1"/>
    <col min="2053" max="2082" width="6.5" style="48" bestFit="1" customWidth="1"/>
    <col min="2083" max="2113" width="14.6640625" style="48" bestFit="1" customWidth="1"/>
    <col min="2114" max="2304" width="11.1640625" style="48" customWidth="1"/>
    <col min="2305" max="2305" width="56.5" style="48" bestFit="1" customWidth="1"/>
    <col min="2306" max="2306" width="33" style="48" bestFit="1" customWidth="1"/>
    <col min="2307" max="2307" width="47.1640625" style="48" bestFit="1" customWidth="1"/>
    <col min="2308" max="2308" width="22" style="48" bestFit="1" customWidth="1"/>
    <col min="2309" max="2338" width="6.5" style="48" bestFit="1" customWidth="1"/>
    <col min="2339" max="2369" width="14.6640625" style="48" bestFit="1" customWidth="1"/>
    <col min="2370" max="2560" width="11.1640625" style="48" customWidth="1"/>
    <col min="2561" max="2561" width="56.5" style="48" bestFit="1" customWidth="1"/>
    <col min="2562" max="2562" width="33" style="48" bestFit="1" customWidth="1"/>
    <col min="2563" max="2563" width="47.1640625" style="48" bestFit="1" customWidth="1"/>
    <col min="2564" max="2564" width="22" style="48" bestFit="1" customWidth="1"/>
    <col min="2565" max="2594" width="6.5" style="48" bestFit="1" customWidth="1"/>
    <col min="2595" max="2625" width="14.6640625" style="48" bestFit="1" customWidth="1"/>
    <col min="2626" max="2816" width="11.1640625" style="48" customWidth="1"/>
    <col min="2817" max="2817" width="56.5" style="48" bestFit="1" customWidth="1"/>
    <col min="2818" max="2818" width="33" style="48" bestFit="1" customWidth="1"/>
    <col min="2819" max="2819" width="47.1640625" style="48" bestFit="1" customWidth="1"/>
    <col min="2820" max="2820" width="22" style="48" bestFit="1" customWidth="1"/>
    <col min="2821" max="2850" width="6.5" style="48" bestFit="1" customWidth="1"/>
    <col min="2851" max="2881" width="14.6640625" style="48" bestFit="1" customWidth="1"/>
    <col min="2882" max="3072" width="11.1640625" style="48" customWidth="1"/>
    <col min="3073" max="3073" width="56.5" style="48" bestFit="1" customWidth="1"/>
    <col min="3074" max="3074" width="33" style="48" bestFit="1" customWidth="1"/>
    <col min="3075" max="3075" width="47.1640625" style="48" bestFit="1" customWidth="1"/>
    <col min="3076" max="3076" width="22" style="48" bestFit="1" customWidth="1"/>
    <col min="3077" max="3106" width="6.5" style="48" bestFit="1" customWidth="1"/>
    <col min="3107" max="3137" width="14.6640625" style="48" bestFit="1" customWidth="1"/>
    <col min="3138" max="3328" width="11.1640625" style="48" customWidth="1"/>
    <col min="3329" max="3329" width="56.5" style="48" bestFit="1" customWidth="1"/>
    <col min="3330" max="3330" width="33" style="48" bestFit="1" customWidth="1"/>
    <col min="3331" max="3331" width="47.1640625" style="48" bestFit="1" customWidth="1"/>
    <col min="3332" max="3332" width="22" style="48" bestFit="1" customWidth="1"/>
    <col min="3333" max="3362" width="6.5" style="48" bestFit="1" customWidth="1"/>
    <col min="3363" max="3393" width="14.6640625" style="48" bestFit="1" customWidth="1"/>
    <col min="3394" max="3584" width="11.1640625" style="48" customWidth="1"/>
    <col min="3585" max="3585" width="56.5" style="48" bestFit="1" customWidth="1"/>
    <col min="3586" max="3586" width="33" style="48" bestFit="1" customWidth="1"/>
    <col min="3587" max="3587" width="47.1640625" style="48" bestFit="1" customWidth="1"/>
    <col min="3588" max="3588" width="22" style="48" bestFit="1" customWidth="1"/>
    <col min="3589" max="3618" width="6.5" style="48" bestFit="1" customWidth="1"/>
    <col min="3619" max="3649" width="14.6640625" style="48" bestFit="1" customWidth="1"/>
    <col min="3650" max="3840" width="11.1640625" style="48" customWidth="1"/>
    <col min="3841" max="3841" width="56.5" style="48" bestFit="1" customWidth="1"/>
    <col min="3842" max="3842" width="33" style="48" bestFit="1" customWidth="1"/>
    <col min="3843" max="3843" width="47.1640625" style="48" bestFit="1" customWidth="1"/>
    <col min="3844" max="3844" width="22" style="48" bestFit="1" customWidth="1"/>
    <col min="3845" max="3874" width="6.5" style="48" bestFit="1" customWidth="1"/>
    <col min="3875" max="3905" width="14.6640625" style="48" bestFit="1" customWidth="1"/>
    <col min="3906" max="4096" width="11.1640625" style="48" customWidth="1"/>
    <col min="4097" max="4097" width="56.5" style="48" bestFit="1" customWidth="1"/>
    <col min="4098" max="4098" width="33" style="48" bestFit="1" customWidth="1"/>
    <col min="4099" max="4099" width="47.1640625" style="48" bestFit="1" customWidth="1"/>
    <col min="4100" max="4100" width="22" style="48" bestFit="1" customWidth="1"/>
    <col min="4101" max="4130" width="6.5" style="48" bestFit="1" customWidth="1"/>
    <col min="4131" max="4161" width="14.6640625" style="48" bestFit="1" customWidth="1"/>
    <col min="4162" max="4352" width="11.1640625" style="48" customWidth="1"/>
    <col min="4353" max="4353" width="56.5" style="48" bestFit="1" customWidth="1"/>
    <col min="4354" max="4354" width="33" style="48" bestFit="1" customWidth="1"/>
    <col min="4355" max="4355" width="47.1640625" style="48" bestFit="1" customWidth="1"/>
    <col min="4356" max="4356" width="22" style="48" bestFit="1" customWidth="1"/>
    <col min="4357" max="4386" width="6.5" style="48" bestFit="1" customWidth="1"/>
    <col min="4387" max="4417" width="14.6640625" style="48" bestFit="1" customWidth="1"/>
    <col min="4418" max="4608" width="11.1640625" style="48" customWidth="1"/>
    <col min="4609" max="4609" width="56.5" style="48" bestFit="1" customWidth="1"/>
    <col min="4610" max="4610" width="33" style="48" bestFit="1" customWidth="1"/>
    <col min="4611" max="4611" width="47.1640625" style="48" bestFit="1" customWidth="1"/>
    <col min="4612" max="4612" width="22" style="48" bestFit="1" customWidth="1"/>
    <col min="4613" max="4642" width="6.5" style="48" bestFit="1" customWidth="1"/>
    <col min="4643" max="4673" width="14.6640625" style="48" bestFit="1" customWidth="1"/>
    <col min="4674" max="4864" width="11.1640625" style="48" customWidth="1"/>
    <col min="4865" max="4865" width="56.5" style="48" bestFit="1" customWidth="1"/>
    <col min="4866" max="4866" width="33" style="48" bestFit="1" customWidth="1"/>
    <col min="4867" max="4867" width="47.1640625" style="48" bestFit="1" customWidth="1"/>
    <col min="4868" max="4868" width="22" style="48" bestFit="1" customWidth="1"/>
    <col min="4869" max="4898" width="6.5" style="48" bestFit="1" customWidth="1"/>
    <col min="4899" max="4929" width="14.6640625" style="48" bestFit="1" customWidth="1"/>
    <col min="4930" max="5120" width="11.1640625" style="48" customWidth="1"/>
    <col min="5121" max="5121" width="56.5" style="48" bestFit="1" customWidth="1"/>
    <col min="5122" max="5122" width="33" style="48" bestFit="1" customWidth="1"/>
    <col min="5123" max="5123" width="47.1640625" style="48" bestFit="1" customWidth="1"/>
    <col min="5124" max="5124" width="22" style="48" bestFit="1" customWidth="1"/>
    <col min="5125" max="5154" width="6.5" style="48" bestFit="1" customWidth="1"/>
    <col min="5155" max="5185" width="14.6640625" style="48" bestFit="1" customWidth="1"/>
    <col min="5186" max="5376" width="11.1640625" style="48" customWidth="1"/>
    <col min="5377" max="5377" width="56.5" style="48" bestFit="1" customWidth="1"/>
    <col min="5378" max="5378" width="33" style="48" bestFit="1" customWidth="1"/>
    <col min="5379" max="5379" width="47.1640625" style="48" bestFit="1" customWidth="1"/>
    <col min="5380" max="5380" width="22" style="48" bestFit="1" customWidth="1"/>
    <col min="5381" max="5410" width="6.5" style="48" bestFit="1" customWidth="1"/>
    <col min="5411" max="5441" width="14.6640625" style="48" bestFit="1" customWidth="1"/>
    <col min="5442" max="5632" width="11.1640625" style="48" customWidth="1"/>
    <col min="5633" max="5633" width="56.5" style="48" bestFit="1" customWidth="1"/>
    <col min="5634" max="5634" width="33" style="48" bestFit="1" customWidth="1"/>
    <col min="5635" max="5635" width="47.1640625" style="48" bestFit="1" customWidth="1"/>
    <col min="5636" max="5636" width="22" style="48" bestFit="1" customWidth="1"/>
    <col min="5637" max="5666" width="6.5" style="48" bestFit="1" customWidth="1"/>
    <col min="5667" max="5697" width="14.6640625" style="48" bestFit="1" customWidth="1"/>
    <col min="5698" max="5888" width="11.1640625" style="48" customWidth="1"/>
    <col min="5889" max="5889" width="56.5" style="48" bestFit="1" customWidth="1"/>
    <col min="5890" max="5890" width="33" style="48" bestFit="1" customWidth="1"/>
    <col min="5891" max="5891" width="47.1640625" style="48" bestFit="1" customWidth="1"/>
    <col min="5892" max="5892" width="22" style="48" bestFit="1" customWidth="1"/>
    <col min="5893" max="5922" width="6.5" style="48" bestFit="1" customWidth="1"/>
    <col min="5923" max="5953" width="14.6640625" style="48" bestFit="1" customWidth="1"/>
    <col min="5954" max="6144" width="11.1640625" style="48" customWidth="1"/>
    <col min="6145" max="6145" width="56.5" style="48" bestFit="1" customWidth="1"/>
    <col min="6146" max="6146" width="33" style="48" bestFit="1" customWidth="1"/>
    <col min="6147" max="6147" width="47.1640625" style="48" bestFit="1" customWidth="1"/>
    <col min="6148" max="6148" width="22" style="48" bestFit="1" customWidth="1"/>
    <col min="6149" max="6178" width="6.5" style="48" bestFit="1" customWidth="1"/>
    <col min="6179" max="6209" width="14.6640625" style="48" bestFit="1" customWidth="1"/>
    <col min="6210" max="6400" width="11.1640625" style="48" customWidth="1"/>
    <col min="6401" max="6401" width="56.5" style="48" bestFit="1" customWidth="1"/>
    <col min="6402" max="6402" width="33" style="48" bestFit="1" customWidth="1"/>
    <col min="6403" max="6403" width="47.1640625" style="48" bestFit="1" customWidth="1"/>
    <col min="6404" max="6404" width="22" style="48" bestFit="1" customWidth="1"/>
    <col min="6405" max="6434" width="6.5" style="48" bestFit="1" customWidth="1"/>
    <col min="6435" max="6465" width="14.6640625" style="48" bestFit="1" customWidth="1"/>
    <col min="6466" max="6656" width="11.1640625" style="48" customWidth="1"/>
    <col min="6657" max="6657" width="56.5" style="48" bestFit="1" customWidth="1"/>
    <col min="6658" max="6658" width="33" style="48" bestFit="1" customWidth="1"/>
    <col min="6659" max="6659" width="47.1640625" style="48" bestFit="1" customWidth="1"/>
    <col min="6660" max="6660" width="22" style="48" bestFit="1" customWidth="1"/>
    <col min="6661" max="6690" width="6.5" style="48" bestFit="1" customWidth="1"/>
    <col min="6691" max="6721" width="14.6640625" style="48" bestFit="1" customWidth="1"/>
    <col min="6722" max="6912" width="11.1640625" style="48" customWidth="1"/>
    <col min="6913" max="6913" width="56.5" style="48" bestFit="1" customWidth="1"/>
    <col min="6914" max="6914" width="33" style="48" bestFit="1" customWidth="1"/>
    <col min="6915" max="6915" width="47.1640625" style="48" bestFit="1" customWidth="1"/>
    <col min="6916" max="6916" width="22" style="48" bestFit="1" customWidth="1"/>
    <col min="6917" max="6946" width="6.5" style="48" bestFit="1" customWidth="1"/>
    <col min="6947" max="6977" width="14.6640625" style="48" bestFit="1" customWidth="1"/>
    <col min="6978" max="7168" width="11.1640625" style="48" customWidth="1"/>
    <col min="7169" max="7169" width="56.5" style="48" bestFit="1" customWidth="1"/>
    <col min="7170" max="7170" width="33" style="48" bestFit="1" customWidth="1"/>
    <col min="7171" max="7171" width="47.1640625" style="48" bestFit="1" customWidth="1"/>
    <col min="7172" max="7172" width="22" style="48" bestFit="1" customWidth="1"/>
    <col min="7173" max="7202" width="6.5" style="48" bestFit="1" customWidth="1"/>
    <col min="7203" max="7233" width="14.6640625" style="48" bestFit="1" customWidth="1"/>
    <col min="7234" max="7424" width="11.1640625" style="48" customWidth="1"/>
    <col min="7425" max="7425" width="56.5" style="48" bestFit="1" customWidth="1"/>
    <col min="7426" max="7426" width="33" style="48" bestFit="1" customWidth="1"/>
    <col min="7427" max="7427" width="47.1640625" style="48" bestFit="1" customWidth="1"/>
    <col min="7428" max="7428" width="22" style="48" bestFit="1" customWidth="1"/>
    <col min="7429" max="7458" width="6.5" style="48" bestFit="1" customWidth="1"/>
    <col min="7459" max="7489" width="14.6640625" style="48" bestFit="1" customWidth="1"/>
    <col min="7490" max="7680" width="11.1640625" style="48" customWidth="1"/>
    <col min="7681" max="7681" width="56.5" style="48" bestFit="1" customWidth="1"/>
    <col min="7682" max="7682" width="33" style="48" bestFit="1" customWidth="1"/>
    <col min="7683" max="7683" width="47.1640625" style="48" bestFit="1" customWidth="1"/>
    <col min="7684" max="7684" width="22" style="48" bestFit="1" customWidth="1"/>
    <col min="7685" max="7714" width="6.5" style="48" bestFit="1" customWidth="1"/>
    <col min="7715" max="7745" width="14.6640625" style="48" bestFit="1" customWidth="1"/>
    <col min="7746" max="7936" width="11.1640625" style="48" customWidth="1"/>
    <col min="7937" max="7937" width="56.5" style="48" bestFit="1" customWidth="1"/>
    <col min="7938" max="7938" width="33" style="48" bestFit="1" customWidth="1"/>
    <col min="7939" max="7939" width="47.1640625" style="48" bestFit="1" customWidth="1"/>
    <col min="7940" max="7940" width="22" style="48" bestFit="1" customWidth="1"/>
    <col min="7941" max="7970" width="6.5" style="48" bestFit="1" customWidth="1"/>
    <col min="7971" max="8001" width="14.6640625" style="48" bestFit="1" customWidth="1"/>
    <col min="8002" max="8192" width="11.1640625" style="48" customWidth="1"/>
    <col min="8193" max="8193" width="56.5" style="48" bestFit="1" customWidth="1"/>
    <col min="8194" max="8194" width="33" style="48" bestFit="1" customWidth="1"/>
    <col min="8195" max="8195" width="47.1640625" style="48" bestFit="1" customWidth="1"/>
    <col min="8196" max="8196" width="22" style="48" bestFit="1" customWidth="1"/>
    <col min="8197" max="8226" width="6.5" style="48" bestFit="1" customWidth="1"/>
    <col min="8227" max="8257" width="14.6640625" style="48" bestFit="1" customWidth="1"/>
    <col min="8258" max="8448" width="11.1640625" style="48" customWidth="1"/>
    <col min="8449" max="8449" width="56.5" style="48" bestFit="1" customWidth="1"/>
    <col min="8450" max="8450" width="33" style="48" bestFit="1" customWidth="1"/>
    <col min="8451" max="8451" width="47.1640625" style="48" bestFit="1" customWidth="1"/>
    <col min="8452" max="8452" width="22" style="48" bestFit="1" customWidth="1"/>
    <col min="8453" max="8482" width="6.5" style="48" bestFit="1" customWidth="1"/>
    <col min="8483" max="8513" width="14.6640625" style="48" bestFit="1" customWidth="1"/>
    <col min="8514" max="8704" width="11.1640625" style="48" customWidth="1"/>
    <col min="8705" max="8705" width="56.5" style="48" bestFit="1" customWidth="1"/>
    <col min="8706" max="8706" width="33" style="48" bestFit="1" customWidth="1"/>
    <col min="8707" max="8707" width="47.1640625" style="48" bestFit="1" customWidth="1"/>
    <col min="8708" max="8708" width="22" style="48" bestFit="1" customWidth="1"/>
    <col min="8709" max="8738" width="6.5" style="48" bestFit="1" customWidth="1"/>
    <col min="8739" max="8769" width="14.6640625" style="48" bestFit="1" customWidth="1"/>
    <col min="8770" max="8960" width="11.1640625" style="48" customWidth="1"/>
    <col min="8961" max="8961" width="56.5" style="48" bestFit="1" customWidth="1"/>
    <col min="8962" max="8962" width="33" style="48" bestFit="1" customWidth="1"/>
    <col min="8963" max="8963" width="47.1640625" style="48" bestFit="1" customWidth="1"/>
    <col min="8964" max="8964" width="22" style="48" bestFit="1" customWidth="1"/>
    <col min="8965" max="8994" width="6.5" style="48" bestFit="1" customWidth="1"/>
    <col min="8995" max="9025" width="14.6640625" style="48" bestFit="1" customWidth="1"/>
    <col min="9026" max="9216" width="11.1640625" style="48" customWidth="1"/>
    <col min="9217" max="9217" width="56.5" style="48" bestFit="1" customWidth="1"/>
    <col min="9218" max="9218" width="33" style="48" bestFit="1" customWidth="1"/>
    <col min="9219" max="9219" width="47.1640625" style="48" bestFit="1" customWidth="1"/>
    <col min="9220" max="9220" width="22" style="48" bestFit="1" customWidth="1"/>
    <col min="9221" max="9250" width="6.5" style="48" bestFit="1" customWidth="1"/>
    <col min="9251" max="9281" width="14.6640625" style="48" bestFit="1" customWidth="1"/>
    <col min="9282" max="9472" width="11.1640625" style="48" customWidth="1"/>
    <col min="9473" max="9473" width="56.5" style="48" bestFit="1" customWidth="1"/>
    <col min="9474" max="9474" width="33" style="48" bestFit="1" customWidth="1"/>
    <col min="9475" max="9475" width="47.1640625" style="48" bestFit="1" customWidth="1"/>
    <col min="9476" max="9476" width="22" style="48" bestFit="1" customWidth="1"/>
    <col min="9477" max="9506" width="6.5" style="48" bestFit="1" customWidth="1"/>
    <col min="9507" max="9537" width="14.6640625" style="48" bestFit="1" customWidth="1"/>
    <col min="9538" max="9728" width="11.1640625" style="48" customWidth="1"/>
    <col min="9729" max="9729" width="56.5" style="48" bestFit="1" customWidth="1"/>
    <col min="9730" max="9730" width="33" style="48" bestFit="1" customWidth="1"/>
    <col min="9731" max="9731" width="47.1640625" style="48" bestFit="1" customWidth="1"/>
    <col min="9732" max="9732" width="22" style="48" bestFit="1" customWidth="1"/>
    <col min="9733" max="9762" width="6.5" style="48" bestFit="1" customWidth="1"/>
    <col min="9763" max="9793" width="14.6640625" style="48" bestFit="1" customWidth="1"/>
    <col min="9794" max="9984" width="11.1640625" style="48" customWidth="1"/>
    <col min="9985" max="9985" width="56.5" style="48" bestFit="1" customWidth="1"/>
    <col min="9986" max="9986" width="33" style="48" bestFit="1" customWidth="1"/>
    <col min="9987" max="9987" width="47.1640625" style="48" bestFit="1" customWidth="1"/>
    <col min="9988" max="9988" width="22" style="48" bestFit="1" customWidth="1"/>
    <col min="9989" max="10018" width="6.5" style="48" bestFit="1" customWidth="1"/>
    <col min="10019" max="10049" width="14.6640625" style="48" bestFit="1" customWidth="1"/>
    <col min="10050" max="10240" width="11.1640625" style="48" customWidth="1"/>
    <col min="10241" max="10241" width="56.5" style="48" bestFit="1" customWidth="1"/>
    <col min="10242" max="10242" width="33" style="48" bestFit="1" customWidth="1"/>
    <col min="10243" max="10243" width="47.1640625" style="48" bestFit="1" customWidth="1"/>
    <col min="10244" max="10244" width="22" style="48" bestFit="1" customWidth="1"/>
    <col min="10245" max="10274" width="6.5" style="48" bestFit="1" customWidth="1"/>
    <col min="10275" max="10305" width="14.6640625" style="48" bestFit="1" customWidth="1"/>
    <col min="10306" max="10496" width="11.1640625" style="48" customWidth="1"/>
    <col min="10497" max="10497" width="56.5" style="48" bestFit="1" customWidth="1"/>
    <col min="10498" max="10498" width="33" style="48" bestFit="1" customWidth="1"/>
    <col min="10499" max="10499" width="47.1640625" style="48" bestFit="1" customWidth="1"/>
    <col min="10500" max="10500" width="22" style="48" bestFit="1" customWidth="1"/>
    <col min="10501" max="10530" width="6.5" style="48" bestFit="1" customWidth="1"/>
    <col min="10531" max="10561" width="14.6640625" style="48" bestFit="1" customWidth="1"/>
    <col min="10562" max="10752" width="11.1640625" style="48" customWidth="1"/>
    <col min="10753" max="10753" width="56.5" style="48" bestFit="1" customWidth="1"/>
    <col min="10754" max="10754" width="33" style="48" bestFit="1" customWidth="1"/>
    <col min="10755" max="10755" width="47.1640625" style="48" bestFit="1" customWidth="1"/>
    <col min="10756" max="10756" width="22" style="48" bestFit="1" customWidth="1"/>
    <col min="10757" max="10786" width="6.5" style="48" bestFit="1" customWidth="1"/>
    <col min="10787" max="10817" width="14.6640625" style="48" bestFit="1" customWidth="1"/>
    <col min="10818" max="11008" width="11.1640625" style="48" customWidth="1"/>
    <col min="11009" max="11009" width="56.5" style="48" bestFit="1" customWidth="1"/>
    <col min="11010" max="11010" width="33" style="48" bestFit="1" customWidth="1"/>
    <col min="11011" max="11011" width="47.1640625" style="48" bestFit="1" customWidth="1"/>
    <col min="11012" max="11012" width="22" style="48" bestFit="1" customWidth="1"/>
    <col min="11013" max="11042" width="6.5" style="48" bestFit="1" customWidth="1"/>
    <col min="11043" max="11073" width="14.6640625" style="48" bestFit="1" customWidth="1"/>
    <col min="11074" max="11264" width="11.1640625" style="48" customWidth="1"/>
    <col min="11265" max="11265" width="56.5" style="48" bestFit="1" customWidth="1"/>
    <col min="11266" max="11266" width="33" style="48" bestFit="1" customWidth="1"/>
    <col min="11267" max="11267" width="47.1640625" style="48" bestFit="1" customWidth="1"/>
    <col min="11268" max="11268" width="22" style="48" bestFit="1" customWidth="1"/>
    <col min="11269" max="11298" width="6.5" style="48" bestFit="1" customWidth="1"/>
    <col min="11299" max="11329" width="14.6640625" style="48" bestFit="1" customWidth="1"/>
    <col min="11330" max="11520" width="11.1640625" style="48" customWidth="1"/>
    <col min="11521" max="11521" width="56.5" style="48" bestFit="1" customWidth="1"/>
    <col min="11522" max="11522" width="33" style="48" bestFit="1" customWidth="1"/>
    <col min="11523" max="11523" width="47.1640625" style="48" bestFit="1" customWidth="1"/>
    <col min="11524" max="11524" width="22" style="48" bestFit="1" customWidth="1"/>
    <col min="11525" max="11554" width="6.5" style="48" bestFit="1" customWidth="1"/>
    <col min="11555" max="11585" width="14.6640625" style="48" bestFit="1" customWidth="1"/>
    <col min="11586" max="11776" width="11.1640625" style="48" customWidth="1"/>
    <col min="11777" max="11777" width="56.5" style="48" bestFit="1" customWidth="1"/>
    <col min="11778" max="11778" width="33" style="48" bestFit="1" customWidth="1"/>
    <col min="11779" max="11779" width="47.1640625" style="48" bestFit="1" customWidth="1"/>
    <col min="11780" max="11780" width="22" style="48" bestFit="1" customWidth="1"/>
    <col min="11781" max="11810" width="6.5" style="48" bestFit="1" customWidth="1"/>
    <col min="11811" max="11841" width="14.6640625" style="48" bestFit="1" customWidth="1"/>
    <col min="11842" max="12032" width="11.1640625" style="48" customWidth="1"/>
    <col min="12033" max="12033" width="56.5" style="48" bestFit="1" customWidth="1"/>
    <col min="12034" max="12034" width="33" style="48" bestFit="1" customWidth="1"/>
    <col min="12035" max="12035" width="47.1640625" style="48" bestFit="1" customWidth="1"/>
    <col min="12036" max="12036" width="22" style="48" bestFit="1" customWidth="1"/>
    <col min="12037" max="12066" width="6.5" style="48" bestFit="1" customWidth="1"/>
    <col min="12067" max="12097" width="14.6640625" style="48" bestFit="1" customWidth="1"/>
    <col min="12098" max="12288" width="11.1640625" style="48" customWidth="1"/>
    <col min="12289" max="12289" width="56.5" style="48" bestFit="1" customWidth="1"/>
    <col min="12290" max="12290" width="33" style="48" bestFit="1" customWidth="1"/>
    <col min="12291" max="12291" width="47.1640625" style="48" bestFit="1" customWidth="1"/>
    <col min="12292" max="12292" width="22" style="48" bestFit="1" customWidth="1"/>
    <col min="12293" max="12322" width="6.5" style="48" bestFit="1" customWidth="1"/>
    <col min="12323" max="12353" width="14.6640625" style="48" bestFit="1" customWidth="1"/>
    <col min="12354" max="12544" width="11.1640625" style="48" customWidth="1"/>
    <col min="12545" max="12545" width="56.5" style="48" bestFit="1" customWidth="1"/>
    <col min="12546" max="12546" width="33" style="48" bestFit="1" customWidth="1"/>
    <col min="12547" max="12547" width="47.1640625" style="48" bestFit="1" customWidth="1"/>
    <col min="12548" max="12548" width="22" style="48" bestFit="1" customWidth="1"/>
    <col min="12549" max="12578" width="6.5" style="48" bestFit="1" customWidth="1"/>
    <col min="12579" max="12609" width="14.6640625" style="48" bestFit="1" customWidth="1"/>
    <col min="12610" max="12800" width="11.1640625" style="48" customWidth="1"/>
    <col min="12801" max="12801" width="56.5" style="48" bestFit="1" customWidth="1"/>
    <col min="12802" max="12802" width="33" style="48" bestFit="1" customWidth="1"/>
    <col min="12803" max="12803" width="47.1640625" style="48" bestFit="1" customWidth="1"/>
    <col min="12804" max="12804" width="22" style="48" bestFit="1" customWidth="1"/>
    <col min="12805" max="12834" width="6.5" style="48" bestFit="1" customWidth="1"/>
    <col min="12835" max="12865" width="14.6640625" style="48" bestFit="1" customWidth="1"/>
    <col min="12866" max="13056" width="11.1640625" style="48" customWidth="1"/>
    <col min="13057" max="13057" width="56.5" style="48" bestFit="1" customWidth="1"/>
    <col min="13058" max="13058" width="33" style="48" bestFit="1" customWidth="1"/>
    <col min="13059" max="13059" width="47.1640625" style="48" bestFit="1" customWidth="1"/>
    <col min="13060" max="13060" width="22" style="48" bestFit="1" customWidth="1"/>
    <col min="13061" max="13090" width="6.5" style="48" bestFit="1" customWidth="1"/>
    <col min="13091" max="13121" width="14.6640625" style="48" bestFit="1" customWidth="1"/>
    <col min="13122" max="13312" width="11.1640625" style="48" customWidth="1"/>
    <col min="13313" max="13313" width="56.5" style="48" bestFit="1" customWidth="1"/>
    <col min="13314" max="13314" width="33" style="48" bestFit="1" customWidth="1"/>
    <col min="13315" max="13315" width="47.1640625" style="48" bestFit="1" customWidth="1"/>
    <col min="13316" max="13316" width="22" style="48" bestFit="1" customWidth="1"/>
    <col min="13317" max="13346" width="6.5" style="48" bestFit="1" customWidth="1"/>
    <col min="13347" max="13377" width="14.6640625" style="48" bestFit="1" customWidth="1"/>
    <col min="13378" max="13568" width="11.1640625" style="48" customWidth="1"/>
    <col min="13569" max="13569" width="56.5" style="48" bestFit="1" customWidth="1"/>
    <col min="13570" max="13570" width="33" style="48" bestFit="1" customWidth="1"/>
    <col min="13571" max="13571" width="47.1640625" style="48" bestFit="1" customWidth="1"/>
    <col min="13572" max="13572" width="22" style="48" bestFit="1" customWidth="1"/>
    <col min="13573" max="13602" width="6.5" style="48" bestFit="1" customWidth="1"/>
    <col min="13603" max="13633" width="14.6640625" style="48" bestFit="1" customWidth="1"/>
    <col min="13634" max="13824" width="11.1640625" style="48" customWidth="1"/>
    <col min="13825" max="13825" width="56.5" style="48" bestFit="1" customWidth="1"/>
    <col min="13826" max="13826" width="33" style="48" bestFit="1" customWidth="1"/>
    <col min="13827" max="13827" width="47.1640625" style="48" bestFit="1" customWidth="1"/>
    <col min="13828" max="13828" width="22" style="48" bestFit="1" customWidth="1"/>
    <col min="13829" max="13858" width="6.5" style="48" bestFit="1" customWidth="1"/>
    <col min="13859" max="13889" width="14.6640625" style="48" bestFit="1" customWidth="1"/>
    <col min="13890" max="14080" width="11.1640625" style="48" customWidth="1"/>
    <col min="14081" max="14081" width="56.5" style="48" bestFit="1" customWidth="1"/>
    <col min="14082" max="14082" width="33" style="48" bestFit="1" customWidth="1"/>
    <col min="14083" max="14083" width="47.1640625" style="48" bestFit="1" customWidth="1"/>
    <col min="14084" max="14084" width="22" style="48" bestFit="1" customWidth="1"/>
    <col min="14085" max="14114" width="6.5" style="48" bestFit="1" customWidth="1"/>
    <col min="14115" max="14145" width="14.6640625" style="48" bestFit="1" customWidth="1"/>
    <col min="14146" max="14336" width="11.1640625" style="48" customWidth="1"/>
    <col min="14337" max="14337" width="56.5" style="48" bestFit="1" customWidth="1"/>
    <col min="14338" max="14338" width="33" style="48" bestFit="1" customWidth="1"/>
    <col min="14339" max="14339" width="47.1640625" style="48" bestFit="1" customWidth="1"/>
    <col min="14340" max="14340" width="22" style="48" bestFit="1" customWidth="1"/>
    <col min="14341" max="14370" width="6.5" style="48" bestFit="1" customWidth="1"/>
    <col min="14371" max="14401" width="14.6640625" style="48" bestFit="1" customWidth="1"/>
    <col min="14402" max="14592" width="11.1640625" style="48" customWidth="1"/>
    <col min="14593" max="14593" width="56.5" style="48" bestFit="1" customWidth="1"/>
    <col min="14594" max="14594" width="33" style="48" bestFit="1" customWidth="1"/>
    <col min="14595" max="14595" width="47.1640625" style="48" bestFit="1" customWidth="1"/>
    <col min="14596" max="14596" width="22" style="48" bestFit="1" customWidth="1"/>
    <col min="14597" max="14626" width="6.5" style="48" bestFit="1" customWidth="1"/>
    <col min="14627" max="14657" width="14.6640625" style="48" bestFit="1" customWidth="1"/>
    <col min="14658" max="14848" width="11.1640625" style="48" customWidth="1"/>
    <col min="14849" max="14849" width="56.5" style="48" bestFit="1" customWidth="1"/>
    <col min="14850" max="14850" width="33" style="48" bestFit="1" customWidth="1"/>
    <col min="14851" max="14851" width="47.1640625" style="48" bestFit="1" customWidth="1"/>
    <col min="14852" max="14852" width="22" style="48" bestFit="1" customWidth="1"/>
    <col min="14853" max="14882" width="6.5" style="48" bestFit="1" customWidth="1"/>
    <col min="14883" max="14913" width="14.6640625" style="48" bestFit="1" customWidth="1"/>
    <col min="14914" max="15104" width="11.1640625" style="48" customWidth="1"/>
    <col min="15105" max="15105" width="56.5" style="48" bestFit="1" customWidth="1"/>
    <col min="15106" max="15106" width="33" style="48" bestFit="1" customWidth="1"/>
    <col min="15107" max="15107" width="47.1640625" style="48" bestFit="1" customWidth="1"/>
    <col min="15108" max="15108" width="22" style="48" bestFit="1" customWidth="1"/>
    <col min="15109" max="15138" width="6.5" style="48" bestFit="1" customWidth="1"/>
    <col min="15139" max="15169" width="14.6640625" style="48" bestFit="1" customWidth="1"/>
    <col min="15170" max="15360" width="11.1640625" style="48" customWidth="1"/>
    <col min="15361" max="15361" width="56.5" style="48" bestFit="1" customWidth="1"/>
    <col min="15362" max="15362" width="33" style="48" bestFit="1" customWidth="1"/>
    <col min="15363" max="15363" width="47.1640625" style="48" bestFit="1" customWidth="1"/>
    <col min="15364" max="15364" width="22" style="48" bestFit="1" customWidth="1"/>
    <col min="15365" max="15394" width="6.5" style="48" bestFit="1" customWidth="1"/>
    <col min="15395" max="15425" width="14.6640625" style="48" bestFit="1" customWidth="1"/>
    <col min="15426" max="15616" width="11.1640625" style="48" customWidth="1"/>
    <col min="15617" max="15617" width="56.5" style="48" bestFit="1" customWidth="1"/>
    <col min="15618" max="15618" width="33" style="48" bestFit="1" customWidth="1"/>
    <col min="15619" max="15619" width="47.1640625" style="48" bestFit="1" customWidth="1"/>
    <col min="15620" max="15620" width="22" style="48" bestFit="1" customWidth="1"/>
    <col min="15621" max="15650" width="6.5" style="48" bestFit="1" customWidth="1"/>
    <col min="15651" max="15681" width="14.6640625" style="48" bestFit="1" customWidth="1"/>
    <col min="15682" max="15872" width="11.1640625" style="48" customWidth="1"/>
    <col min="15873" max="15873" width="56.5" style="48" bestFit="1" customWidth="1"/>
    <col min="15874" max="15874" width="33" style="48" bestFit="1" customWidth="1"/>
    <col min="15875" max="15875" width="47.1640625" style="48" bestFit="1" customWidth="1"/>
    <col min="15876" max="15876" width="22" style="48" bestFit="1" customWidth="1"/>
    <col min="15877" max="15906" width="6.5" style="48" bestFit="1" customWidth="1"/>
    <col min="15907" max="15937" width="14.6640625" style="48" bestFit="1" customWidth="1"/>
    <col min="15938" max="16128" width="11.1640625" style="48" customWidth="1"/>
    <col min="16129" max="16129" width="56.5" style="48" bestFit="1" customWidth="1"/>
    <col min="16130" max="16130" width="33" style="48" bestFit="1" customWidth="1"/>
    <col min="16131" max="16131" width="47.1640625" style="48" bestFit="1" customWidth="1"/>
    <col min="16132" max="16132" width="22" style="48" bestFit="1" customWidth="1"/>
    <col min="16133" max="16162" width="6.5" style="48" bestFit="1" customWidth="1"/>
    <col min="16163" max="16193" width="14.6640625" style="48" bestFit="1" customWidth="1"/>
    <col min="16194" max="16384" width="11.1640625" style="48" customWidth="1"/>
  </cols>
  <sheetData>
    <row r="1" spans="1:66" x14ac:dyDescent="0.25">
      <c r="A1" s="48" t="s">
        <v>733</v>
      </c>
      <c r="B1" s="48" t="s">
        <v>732</v>
      </c>
    </row>
    <row r="2" spans="1:66" x14ac:dyDescent="0.25">
      <c r="A2" s="48" t="s">
        <v>731</v>
      </c>
      <c r="B2" s="51">
        <v>44454</v>
      </c>
    </row>
    <row r="3" spans="1:66" x14ac:dyDescent="0.25">
      <c r="A3" s="48" t="s">
        <v>730</v>
      </c>
      <c r="B3" s="48" t="s">
        <v>729</v>
      </c>
      <c r="C3" s="48" t="s">
        <v>728</v>
      </c>
      <c r="D3" s="48" t="s">
        <v>727</v>
      </c>
      <c r="E3" s="50">
        <v>1960</v>
      </c>
      <c r="F3" s="50">
        <v>1961</v>
      </c>
      <c r="G3" s="50">
        <v>1962</v>
      </c>
      <c r="H3" s="50">
        <v>1963</v>
      </c>
      <c r="I3" s="50">
        <v>1964</v>
      </c>
      <c r="J3" s="50">
        <v>1965</v>
      </c>
      <c r="K3" s="50">
        <v>1966</v>
      </c>
      <c r="L3" s="50">
        <v>1967</v>
      </c>
      <c r="M3" s="50">
        <v>1968</v>
      </c>
      <c r="N3" s="50">
        <v>1969</v>
      </c>
      <c r="O3" s="50">
        <v>1970</v>
      </c>
      <c r="P3" s="50">
        <v>1971</v>
      </c>
      <c r="Q3" s="50">
        <v>1972</v>
      </c>
      <c r="R3" s="50">
        <v>1973</v>
      </c>
      <c r="S3" s="50">
        <v>1974</v>
      </c>
      <c r="T3" s="50">
        <v>1975</v>
      </c>
      <c r="U3" s="50">
        <v>1976</v>
      </c>
      <c r="V3" s="50">
        <v>1977</v>
      </c>
      <c r="W3" s="50">
        <v>1978</v>
      </c>
      <c r="X3" s="50">
        <v>1979</v>
      </c>
      <c r="Y3" s="50">
        <v>1980</v>
      </c>
      <c r="Z3" s="50">
        <v>1981</v>
      </c>
      <c r="AA3" s="50">
        <v>1982</v>
      </c>
      <c r="AB3" s="50">
        <v>1983</v>
      </c>
      <c r="AC3" s="50">
        <v>1984</v>
      </c>
      <c r="AD3" s="50">
        <v>1985</v>
      </c>
      <c r="AE3" s="50">
        <v>1986</v>
      </c>
      <c r="AF3" s="50">
        <v>1987</v>
      </c>
      <c r="AG3" s="50">
        <v>1988</v>
      </c>
      <c r="AH3" s="50">
        <v>1989</v>
      </c>
      <c r="AI3" s="50">
        <v>1990</v>
      </c>
      <c r="AJ3" s="50">
        <v>1991</v>
      </c>
      <c r="AK3" s="50">
        <v>1992</v>
      </c>
      <c r="AL3" s="50">
        <v>1993</v>
      </c>
      <c r="AM3" s="50">
        <v>1994</v>
      </c>
      <c r="AN3" s="50">
        <v>1995</v>
      </c>
      <c r="AO3" s="50">
        <v>1996</v>
      </c>
      <c r="AP3" s="50">
        <v>1997</v>
      </c>
      <c r="AQ3" s="50">
        <v>1998</v>
      </c>
      <c r="AR3" s="50">
        <v>1999</v>
      </c>
      <c r="AS3" s="50">
        <v>2000</v>
      </c>
      <c r="AT3" s="50">
        <v>2001</v>
      </c>
      <c r="AU3" s="50">
        <v>2002</v>
      </c>
      <c r="AV3" s="50">
        <v>2003</v>
      </c>
      <c r="AW3" s="50">
        <v>2004</v>
      </c>
      <c r="AX3" s="50">
        <v>2005</v>
      </c>
      <c r="AY3" s="50">
        <v>2006</v>
      </c>
      <c r="AZ3" s="50">
        <v>2007</v>
      </c>
      <c r="BA3" s="50">
        <v>2008</v>
      </c>
      <c r="BB3" s="50">
        <v>2009</v>
      </c>
      <c r="BC3" s="50">
        <v>2010</v>
      </c>
      <c r="BD3" s="50">
        <v>2011</v>
      </c>
      <c r="BE3" s="50">
        <v>2012</v>
      </c>
      <c r="BF3" s="50">
        <v>2013</v>
      </c>
      <c r="BG3" s="50">
        <v>2014</v>
      </c>
      <c r="BH3" s="50">
        <v>2015</v>
      </c>
      <c r="BI3" s="50">
        <v>2016</v>
      </c>
      <c r="BJ3" s="50">
        <v>2017</v>
      </c>
      <c r="BK3" s="50">
        <v>2018</v>
      </c>
      <c r="BL3" s="50">
        <v>2019</v>
      </c>
      <c r="BM3" s="50">
        <v>2020</v>
      </c>
      <c r="BN3" s="48" t="s">
        <v>726</v>
      </c>
    </row>
    <row r="4" spans="1:66" x14ac:dyDescent="0.25">
      <c r="A4" s="48" t="s">
        <v>192</v>
      </c>
      <c r="B4" s="48" t="s">
        <v>613</v>
      </c>
      <c r="C4" s="48" t="s">
        <v>630</v>
      </c>
      <c r="D4" s="48" t="s">
        <v>629</v>
      </c>
      <c r="AI4" s="48">
        <v>23307.89542232862</v>
      </c>
      <c r="AJ4" s="48">
        <v>25020.119991040319</v>
      </c>
      <c r="AK4" s="48">
        <v>25659.438778447839</v>
      </c>
      <c r="AL4" s="48">
        <v>26532.527465604151</v>
      </c>
      <c r="AM4" s="48">
        <v>27712.910027043177</v>
      </c>
      <c r="AN4" s="48">
        <v>27707.434231233321</v>
      </c>
      <c r="AO4" s="48">
        <v>27558.816075081944</v>
      </c>
      <c r="AP4" s="48">
        <v>29223.236882215162</v>
      </c>
      <c r="AQ4" s="48">
        <v>29508.862267110231</v>
      </c>
      <c r="AR4" s="48">
        <v>29716.834311206578</v>
      </c>
      <c r="AS4" s="48">
        <v>32026.972741519596</v>
      </c>
      <c r="AT4" s="48">
        <v>31064.355647653221</v>
      </c>
      <c r="AU4" s="48">
        <v>29847.928352091778</v>
      </c>
      <c r="AV4" s="48">
        <v>30356.045274593449</v>
      </c>
      <c r="AW4" s="48">
        <v>33050.903377292256</v>
      </c>
      <c r="AX4" s="48">
        <v>34051.492804790243</v>
      </c>
      <c r="AY4" s="48">
        <v>35168.561469577566</v>
      </c>
      <c r="AZ4" s="48">
        <v>36619.588029090977</v>
      </c>
      <c r="BA4" s="48">
        <v>37247.980502397251</v>
      </c>
      <c r="BB4" s="48">
        <v>33553.882001597689</v>
      </c>
      <c r="BC4" s="48">
        <v>32625.492690874729</v>
      </c>
      <c r="BD4" s="48">
        <v>34324.79935888858</v>
      </c>
      <c r="BE4" s="48">
        <v>33567.550016984584</v>
      </c>
      <c r="BF4" s="48">
        <v>36829.032774351814</v>
      </c>
      <c r="BG4" s="48">
        <v>36779.429429343021</v>
      </c>
      <c r="BH4" s="48">
        <v>37311.750319598061</v>
      </c>
      <c r="BI4" s="48">
        <v>37585.02507921146</v>
      </c>
      <c r="BJ4" s="48">
        <v>38897.122666275034</v>
      </c>
      <c r="BN4" s="49">
        <v>0</v>
      </c>
    </row>
    <row r="5" spans="1:66" x14ac:dyDescent="0.25">
      <c r="A5" s="48" t="s">
        <v>725</v>
      </c>
      <c r="B5" s="48" t="s">
        <v>724</v>
      </c>
      <c r="C5" s="48" t="s">
        <v>630</v>
      </c>
      <c r="D5" s="48" t="s">
        <v>629</v>
      </c>
      <c r="AI5" s="48">
        <v>1707.4778345098773</v>
      </c>
      <c r="AJ5" s="48">
        <v>1715.6629460485613</v>
      </c>
      <c r="AK5" s="48">
        <v>1671.6944324094507</v>
      </c>
      <c r="AL5" s="48">
        <v>1658.5537527860079</v>
      </c>
      <c r="AM5" s="48">
        <v>1680.4118541403525</v>
      </c>
      <c r="AN5" s="48">
        <v>1744.6925082234213</v>
      </c>
      <c r="AO5" s="48">
        <v>1826.6100290035024</v>
      </c>
      <c r="AP5" s="48">
        <v>1874.5752134529264</v>
      </c>
      <c r="AQ5" s="48">
        <v>1880.7685955188904</v>
      </c>
      <c r="AR5" s="48">
        <v>1912.1975916615322</v>
      </c>
      <c r="AS5" s="48">
        <v>1969.5330823414506</v>
      </c>
      <c r="AT5" s="48">
        <v>2033.2239214184563</v>
      </c>
      <c r="AU5" s="48">
        <v>2091.7355140482973</v>
      </c>
      <c r="AV5" s="48">
        <v>2144.2154024591932</v>
      </c>
      <c r="AW5" s="48">
        <v>2265.3919987041886</v>
      </c>
      <c r="AX5" s="48">
        <v>2422.4316215207004</v>
      </c>
      <c r="AY5" s="48">
        <v>2601.2977358122271</v>
      </c>
      <c r="AZ5" s="48">
        <v>2791.796449765634</v>
      </c>
      <c r="BA5" s="48">
        <v>2911.0796209142195</v>
      </c>
      <c r="BB5" s="48">
        <v>2899.931536337449</v>
      </c>
      <c r="BC5" s="48">
        <v>3002.3852420515504</v>
      </c>
      <c r="BD5" s="48">
        <v>3117.2449777837924</v>
      </c>
      <c r="BE5" s="48">
        <v>3076.2788875461033</v>
      </c>
      <c r="BF5" s="48">
        <v>3197.5423889605654</v>
      </c>
      <c r="BG5" s="48">
        <v>3354.6465129181488</v>
      </c>
      <c r="BH5" s="48">
        <v>3372.0210283141409</v>
      </c>
      <c r="BI5" s="48">
        <v>3454.1563923257695</v>
      </c>
      <c r="BJ5" s="48">
        <v>3544.2803273668951</v>
      </c>
      <c r="BK5" s="48">
        <v>3639.143380452118</v>
      </c>
      <c r="BL5" s="48">
        <v>3693.0603921524512</v>
      </c>
      <c r="BM5" s="48">
        <v>3548.2098244577874</v>
      </c>
      <c r="BN5" s="49">
        <f>(BM5/$BM$255)^(1.5-1)*160</f>
        <v>37.808443417842817</v>
      </c>
    </row>
    <row r="6" spans="1:66" x14ac:dyDescent="0.25">
      <c r="A6" s="48" t="s">
        <v>160</v>
      </c>
      <c r="B6" s="48" t="s">
        <v>519</v>
      </c>
      <c r="C6" s="48" t="s">
        <v>630</v>
      </c>
      <c r="D6" s="48" t="s">
        <v>629</v>
      </c>
      <c r="AU6" s="48">
        <v>877.01426830391995</v>
      </c>
      <c r="AV6" s="48">
        <v>927.85754804701776</v>
      </c>
      <c r="AW6" s="48">
        <v>925.44142917684212</v>
      </c>
      <c r="AX6" s="48">
        <v>1023.0517493287839</v>
      </c>
      <c r="AY6" s="48">
        <v>1077.7615396607657</v>
      </c>
      <c r="AZ6" s="48">
        <v>1228.7038634294565</v>
      </c>
      <c r="BA6" s="48">
        <v>1272.5729747776797</v>
      </c>
      <c r="BB6" s="48">
        <v>1519.6929227843766</v>
      </c>
      <c r="BC6" s="48">
        <v>1710.5754110922464</v>
      </c>
      <c r="BD6" s="48">
        <v>1699.4881101974174</v>
      </c>
      <c r="BE6" s="48">
        <v>1914.7742283796383</v>
      </c>
      <c r="BF6" s="48">
        <v>2015.5147746694802</v>
      </c>
      <c r="BG6" s="48">
        <v>2069.4240216735625</v>
      </c>
      <c r="BH6" s="48">
        <v>2087.3053230668288</v>
      </c>
      <c r="BI6" s="48">
        <v>1981.1180685069594</v>
      </c>
      <c r="BJ6" s="48">
        <v>2058.4002210697954</v>
      </c>
      <c r="BK6" s="48">
        <v>2082.6356482136225</v>
      </c>
      <c r="BL6" s="48">
        <v>2152.3664894209001</v>
      </c>
      <c r="BM6" s="48">
        <v>2087.6363940006236</v>
      </c>
      <c r="BN6" s="49">
        <f>(BM6/$BM$255)^(1.5-1)*160</f>
        <v>29.000906983821515</v>
      </c>
    </row>
    <row r="7" spans="1:66" x14ac:dyDescent="0.25">
      <c r="A7" s="48" t="s">
        <v>723</v>
      </c>
      <c r="B7" s="48" t="s">
        <v>722</v>
      </c>
      <c r="C7" s="48" t="s">
        <v>630</v>
      </c>
      <c r="D7" s="48" t="s">
        <v>629</v>
      </c>
      <c r="AI7" s="48">
        <v>1685.1726773802861</v>
      </c>
      <c r="AJ7" s="48">
        <v>1717.7376158535103</v>
      </c>
      <c r="AK7" s="48">
        <v>1756.1665406488335</v>
      </c>
      <c r="AL7" s="48">
        <v>1731.860025648569</v>
      </c>
      <c r="AM7" s="48">
        <v>1719.4276003312089</v>
      </c>
      <c r="AN7" s="48">
        <v>1743.963477373454</v>
      </c>
      <c r="AO7" s="48">
        <v>1809.0512568215065</v>
      </c>
      <c r="AP7" s="48">
        <v>1859.4266646074111</v>
      </c>
      <c r="AQ7" s="48">
        <v>1896.819183613612</v>
      </c>
      <c r="AR7" s="48">
        <v>1902.7742988375151</v>
      </c>
      <c r="AS7" s="48">
        <v>1961.8470308351309</v>
      </c>
      <c r="AT7" s="48">
        <v>2062.2144979612431</v>
      </c>
      <c r="AU7" s="48">
        <v>2241.118114813889</v>
      </c>
      <c r="AV7" s="48">
        <v>2353.9143589523665</v>
      </c>
      <c r="AW7" s="48">
        <v>2539.7393858608166</v>
      </c>
      <c r="AX7" s="48">
        <v>2701.1404797959121</v>
      </c>
      <c r="AY7" s="48">
        <v>2851.4383070642334</v>
      </c>
      <c r="AZ7" s="48">
        <v>3007.0224402845975</v>
      </c>
      <c r="BA7" s="48">
        <v>3166.3992273497938</v>
      </c>
      <c r="BB7" s="48">
        <v>3293.0522972163758</v>
      </c>
      <c r="BC7" s="48">
        <v>3456.5327708061868</v>
      </c>
      <c r="BD7" s="48">
        <v>3606.2425471684223</v>
      </c>
      <c r="BE7" s="48">
        <v>3711.7193075743789</v>
      </c>
      <c r="BF7" s="48">
        <v>3944.9568921838718</v>
      </c>
      <c r="BG7" s="48">
        <v>4110.1810482302726</v>
      </c>
      <c r="BH7" s="48">
        <v>4117.3285946600499</v>
      </c>
      <c r="BI7" s="48">
        <v>4050.6310105623802</v>
      </c>
      <c r="BJ7" s="48">
        <v>4099.559665649731</v>
      </c>
      <c r="BK7" s="48">
        <v>4214.0418351517192</v>
      </c>
      <c r="BL7" s="48">
        <v>4317.5801524919016</v>
      </c>
      <c r="BM7" s="48">
        <v>4222.9926684314933</v>
      </c>
      <c r="BN7" s="49">
        <f>(BM7/$BM$255)^(1.5-1)*160</f>
        <v>41.24718498642379</v>
      </c>
    </row>
    <row r="8" spans="1:66" x14ac:dyDescent="0.25">
      <c r="A8" s="48" t="s">
        <v>94</v>
      </c>
      <c r="B8" s="48" t="s">
        <v>518</v>
      </c>
      <c r="C8" s="48" t="s">
        <v>630</v>
      </c>
      <c r="D8" s="48" t="s">
        <v>629</v>
      </c>
      <c r="AI8" s="48">
        <v>3281.313850492832</v>
      </c>
      <c r="AJ8" s="48">
        <v>3313.888758131759</v>
      </c>
      <c r="AK8" s="48">
        <v>3088.5337197101981</v>
      </c>
      <c r="AL8" s="48">
        <v>2326.6461925422263</v>
      </c>
      <c r="AM8" s="48">
        <v>2331.7038793884017</v>
      </c>
      <c r="AN8" s="48">
        <v>2651.020473133578</v>
      </c>
      <c r="AO8" s="48">
        <v>2968.2430683479056</v>
      </c>
      <c r="AP8" s="48">
        <v>3136.516286269833</v>
      </c>
      <c r="AQ8" s="48">
        <v>3215.1056188900907</v>
      </c>
      <c r="AR8" s="48">
        <v>3226.1281422107045</v>
      </c>
      <c r="AS8" s="48">
        <v>3289.4095494681851</v>
      </c>
      <c r="AT8" s="48">
        <v>3389.1969669195087</v>
      </c>
      <c r="AU8" s="48">
        <v>3785.1503220061991</v>
      </c>
      <c r="AV8" s="48">
        <v>3838.7950524777025</v>
      </c>
      <c r="AW8" s="48">
        <v>4225.4679269176049</v>
      </c>
      <c r="AX8" s="48">
        <v>4837.7098267604606</v>
      </c>
      <c r="AY8" s="48">
        <v>5362.0198428989252</v>
      </c>
      <c r="AZ8" s="48">
        <v>6050.6105545305236</v>
      </c>
      <c r="BA8" s="48">
        <v>6607.2916342675171</v>
      </c>
      <c r="BB8" s="48">
        <v>6470.6752442033066</v>
      </c>
      <c r="BC8" s="48">
        <v>6587.986938982569</v>
      </c>
      <c r="BD8" s="48">
        <v>6710.7506229875107</v>
      </c>
      <c r="BE8" s="48">
        <v>7412.9670346431058</v>
      </c>
      <c r="BF8" s="48">
        <v>7682.4753864850582</v>
      </c>
      <c r="BG8" s="48">
        <v>8179.2978281260903</v>
      </c>
      <c r="BH8" s="48">
        <v>7337.5698220493778</v>
      </c>
      <c r="BI8" s="48">
        <v>7103.2264306109064</v>
      </c>
      <c r="BJ8" s="48">
        <v>7310.8965889551109</v>
      </c>
      <c r="BK8" s="48">
        <v>7099.9719580992842</v>
      </c>
      <c r="BL8" s="48">
        <v>6952.4193623685087</v>
      </c>
      <c r="BM8" s="48">
        <v>6538.4520538729121</v>
      </c>
      <c r="BN8" s="49">
        <v>51.324133081493372</v>
      </c>
    </row>
    <row r="9" spans="1:66" x14ac:dyDescent="0.25">
      <c r="A9" s="48" t="s">
        <v>272</v>
      </c>
      <c r="B9" s="48" t="s">
        <v>517</v>
      </c>
      <c r="C9" s="48" t="s">
        <v>630</v>
      </c>
      <c r="D9" s="48" t="s">
        <v>629</v>
      </c>
      <c r="AI9" s="48">
        <v>2548.8457639643425</v>
      </c>
      <c r="AJ9" s="48">
        <v>1908.644330955435</v>
      </c>
      <c r="AK9" s="48">
        <v>1822.8590762863334</v>
      </c>
      <c r="AL9" s="48">
        <v>2056.9434533558469</v>
      </c>
      <c r="AM9" s="48">
        <v>2289.3097478404811</v>
      </c>
      <c r="AN9" s="48">
        <v>2665.1090365222467</v>
      </c>
      <c r="AO9" s="48">
        <v>2979.3330899387233</v>
      </c>
      <c r="AP9" s="48">
        <v>2716.6935583480513</v>
      </c>
      <c r="AQ9" s="48">
        <v>3020.9305726344442</v>
      </c>
      <c r="AR9" s="48">
        <v>3471.6563590895512</v>
      </c>
      <c r="AS9" s="48">
        <v>3862.4843776326547</v>
      </c>
      <c r="AT9" s="48">
        <v>4301.3828297319196</v>
      </c>
      <c r="AU9" s="48">
        <v>4661.379143198219</v>
      </c>
      <c r="AV9" s="48">
        <v>4994.9246927467111</v>
      </c>
      <c r="AW9" s="48">
        <v>5423.2016838223517</v>
      </c>
      <c r="AX9" s="48">
        <v>5865.3175908560424</v>
      </c>
      <c r="AY9" s="48">
        <v>6557.8013367423619</v>
      </c>
      <c r="AZ9" s="48">
        <v>7274.5246852384134</v>
      </c>
      <c r="BA9" s="48">
        <v>8228.3275598462205</v>
      </c>
      <c r="BB9" s="48">
        <v>8819.5100917341642</v>
      </c>
      <c r="BC9" s="48">
        <v>9636.1087046997673</v>
      </c>
      <c r="BD9" s="48">
        <v>10207.733502337622</v>
      </c>
      <c r="BE9" s="48">
        <v>10526.318973717287</v>
      </c>
      <c r="BF9" s="48">
        <v>10570.96810403259</v>
      </c>
      <c r="BG9" s="48">
        <v>11259.296700452061</v>
      </c>
      <c r="BH9" s="48">
        <v>11658.866059605052</v>
      </c>
      <c r="BI9" s="48">
        <v>12078.800728413677</v>
      </c>
      <c r="BJ9" s="48">
        <v>12770.975037081058</v>
      </c>
      <c r="BK9" s="48">
        <v>13546.481686312458</v>
      </c>
      <c r="BL9" s="48">
        <v>14230.989507210621</v>
      </c>
      <c r="BM9" s="48">
        <v>13817.758965675592</v>
      </c>
      <c r="BN9" s="49">
        <v>74.61101653072069</v>
      </c>
    </row>
    <row r="10" spans="1:66" x14ac:dyDescent="0.25">
      <c r="A10" s="48" t="s">
        <v>615</v>
      </c>
      <c r="B10" s="48" t="s">
        <v>616</v>
      </c>
      <c r="C10" s="48" t="s">
        <v>630</v>
      </c>
      <c r="D10" s="48" t="s">
        <v>629</v>
      </c>
      <c r="BN10" s="49">
        <v>0</v>
      </c>
    </row>
    <row r="11" spans="1:66" x14ac:dyDescent="0.25">
      <c r="A11" s="48" t="s">
        <v>721</v>
      </c>
      <c r="B11" s="48" t="s">
        <v>720</v>
      </c>
      <c r="C11" s="48" t="s">
        <v>630</v>
      </c>
      <c r="D11" s="48" t="s">
        <v>629</v>
      </c>
      <c r="AI11" s="48">
        <v>6849.6878409843084</v>
      </c>
      <c r="AJ11" s="48">
        <v>7416.9871506562977</v>
      </c>
      <c r="AK11" s="48">
        <v>7818.7307604188527</v>
      </c>
      <c r="AL11" s="48">
        <v>8015.6354019804794</v>
      </c>
      <c r="AM11" s="48">
        <v>8209.6132843318483</v>
      </c>
      <c r="AN11" s="48">
        <v>8343.4971416496774</v>
      </c>
      <c r="AO11" s="48">
        <v>8680.2679434056827</v>
      </c>
      <c r="AP11" s="48">
        <v>8994.5176282539724</v>
      </c>
      <c r="AQ11" s="48">
        <v>9398.135854519076</v>
      </c>
      <c r="AR11" s="48">
        <v>9521.0722720558733</v>
      </c>
      <c r="AS11" s="48">
        <v>10169.517012446729</v>
      </c>
      <c r="AT11" s="48">
        <v>10333.350953991046</v>
      </c>
      <c r="AU11" s="48">
        <v>10302.666038139212</v>
      </c>
      <c r="AV11" s="48">
        <v>10696.7616093504</v>
      </c>
      <c r="AW11" s="48">
        <v>11739.339405803339</v>
      </c>
      <c r="AX11" s="48">
        <v>12476.46013976613</v>
      </c>
      <c r="AY11" s="48">
        <v>13288.091710739469</v>
      </c>
      <c r="AZ11" s="48">
        <v>13918.382013481951</v>
      </c>
      <c r="BA11" s="48">
        <v>14660.793503440729</v>
      </c>
      <c r="BB11" s="48">
        <v>14526.67067942627</v>
      </c>
      <c r="BC11" s="48">
        <v>15032.607286420935</v>
      </c>
      <c r="BD11" s="48">
        <v>15520.802300523212</v>
      </c>
      <c r="BE11" s="48">
        <v>16519.009057594147</v>
      </c>
      <c r="BF11" s="48">
        <v>16462.828258657268</v>
      </c>
      <c r="BG11" s="48">
        <v>16163.9618032254</v>
      </c>
      <c r="BH11" s="48">
        <v>14499.895117584208</v>
      </c>
      <c r="BI11" s="48">
        <v>14000.747939600982</v>
      </c>
      <c r="BJ11" s="48">
        <v>14547.390979226462</v>
      </c>
      <c r="BK11" s="48">
        <v>14978.345737593467</v>
      </c>
      <c r="BL11" s="48">
        <v>15236.06166293352</v>
      </c>
      <c r="BM11" s="48">
        <v>14527.045089345613</v>
      </c>
      <c r="BN11" s="49">
        <v>76.502000677219144</v>
      </c>
    </row>
    <row r="12" spans="1:66" x14ac:dyDescent="0.25">
      <c r="A12" s="48" t="s">
        <v>151</v>
      </c>
      <c r="B12" s="48" t="s">
        <v>516</v>
      </c>
      <c r="C12" s="48" t="s">
        <v>630</v>
      </c>
      <c r="D12" s="48" t="s">
        <v>629</v>
      </c>
      <c r="AI12" s="48">
        <v>87226.300738952545</v>
      </c>
      <c r="AJ12" s="48">
        <v>85847.056116648644</v>
      </c>
      <c r="AK12" s="48">
        <v>85624.864094140634</v>
      </c>
      <c r="AL12" s="48">
        <v>83847.857867387123</v>
      </c>
      <c r="AM12" s="48">
        <v>86706.600558781036</v>
      </c>
      <c r="AN12" s="48">
        <v>89724.154966463931</v>
      </c>
      <c r="AO12" s="48">
        <v>91943.318420524985</v>
      </c>
      <c r="AP12" s="48">
        <v>96180.008219451134</v>
      </c>
      <c r="AQ12" s="48">
        <v>92627.865886080399</v>
      </c>
      <c r="AR12" s="48">
        <v>91710.545553188174</v>
      </c>
      <c r="AS12" s="48">
        <v>98363.574384206382</v>
      </c>
      <c r="AT12" s="48">
        <v>96722.508522170538</v>
      </c>
      <c r="AU12" s="48">
        <v>95550.189912913484</v>
      </c>
      <c r="AV12" s="48">
        <v>99238.363076892289</v>
      </c>
      <c r="AW12" s="48">
        <v>101871.33413476295</v>
      </c>
      <c r="AX12" s="48">
        <v>97670.057461199132</v>
      </c>
      <c r="AY12" s="48">
        <v>95678.31774714966</v>
      </c>
      <c r="AZ12" s="48">
        <v>87101.570131748085</v>
      </c>
      <c r="BA12" s="48">
        <v>79730.960358696175</v>
      </c>
      <c r="BB12" s="48">
        <v>68166.478848379178</v>
      </c>
      <c r="BC12" s="48">
        <v>64881.780574714612</v>
      </c>
      <c r="BD12" s="48">
        <v>67686.385379879779</v>
      </c>
      <c r="BE12" s="48">
        <v>69102.476170465365</v>
      </c>
      <c r="BF12" s="48">
        <v>70374.235362755542</v>
      </c>
      <c r="BG12" s="48">
        <v>73619.044655706777</v>
      </c>
      <c r="BH12" s="48">
        <v>64901.880051235232</v>
      </c>
      <c r="BI12" s="48">
        <v>63968.888039171128</v>
      </c>
      <c r="BJ12" s="48">
        <v>67183.605311167834</v>
      </c>
      <c r="BK12" s="48">
        <v>68576.115520435473</v>
      </c>
      <c r="BL12" s="48">
        <v>69957.618075339778</v>
      </c>
      <c r="BN12" s="49">
        <v>0</v>
      </c>
    </row>
    <row r="13" spans="1:66" x14ac:dyDescent="0.25">
      <c r="A13" s="48" t="s">
        <v>218</v>
      </c>
      <c r="B13" s="48" t="s">
        <v>515</v>
      </c>
      <c r="C13" s="48" t="s">
        <v>630</v>
      </c>
      <c r="D13" s="48" t="s">
        <v>629</v>
      </c>
      <c r="AI13" s="48">
        <v>7195.6921055220482</v>
      </c>
      <c r="AJ13" s="48">
        <v>8005.4650738772434</v>
      </c>
      <c r="AK13" s="48">
        <v>8719.1032416124399</v>
      </c>
      <c r="AL13" s="48">
        <v>9532.8909408984673</v>
      </c>
      <c r="AM13" s="48">
        <v>10175.126008162757</v>
      </c>
      <c r="AN13" s="48">
        <v>9969.6011711492483</v>
      </c>
      <c r="AO13" s="48">
        <v>10586.109972993436</v>
      </c>
      <c r="AP13" s="48">
        <v>11507.895414661121</v>
      </c>
      <c r="AQ13" s="48">
        <v>11949.418659202394</v>
      </c>
      <c r="AR13" s="48">
        <v>11581.890514072225</v>
      </c>
      <c r="AS13" s="48">
        <v>11618.793233492583</v>
      </c>
      <c r="AT13" s="48">
        <v>11226.879746494298</v>
      </c>
      <c r="AU13" s="48">
        <v>10052.488256086886</v>
      </c>
      <c r="AV13" s="48">
        <v>11025.186098829625</v>
      </c>
      <c r="AW13" s="48">
        <v>12214.740711355105</v>
      </c>
      <c r="AX13" s="48">
        <v>13568.76920612836</v>
      </c>
      <c r="AY13" s="48">
        <v>14951.728950807643</v>
      </c>
      <c r="AZ13" s="48">
        <v>16570.00783369827</v>
      </c>
      <c r="BA13" s="48">
        <v>17404.069142033342</v>
      </c>
      <c r="BB13" s="48">
        <v>16334.740813107515</v>
      </c>
      <c r="BC13" s="48">
        <v>18061.934358916416</v>
      </c>
      <c r="BD13" s="48">
        <v>19322.227123694192</v>
      </c>
      <c r="BE13" s="48">
        <v>19641.35286383472</v>
      </c>
      <c r="BF13" s="48">
        <v>20131.680424698345</v>
      </c>
      <c r="BG13" s="48">
        <v>19683.771505644214</v>
      </c>
      <c r="BH13" s="48">
        <v>20105.198991816469</v>
      </c>
      <c r="BI13" s="48">
        <v>20307.870052141996</v>
      </c>
      <c r="BJ13" s="48">
        <v>23597.117752839007</v>
      </c>
      <c r="BK13" s="48">
        <v>23305.847419406015</v>
      </c>
      <c r="BL13" s="48">
        <v>22996.985520297727</v>
      </c>
      <c r="BM13" s="48">
        <v>20767.610500170264</v>
      </c>
      <c r="BN13" s="49">
        <v>91.469733902894319</v>
      </c>
    </row>
    <row r="14" spans="1:66" x14ac:dyDescent="0.25">
      <c r="A14" s="48" t="s">
        <v>135</v>
      </c>
      <c r="B14" s="48" t="s">
        <v>514</v>
      </c>
      <c r="C14" s="48" t="s">
        <v>630</v>
      </c>
      <c r="D14" s="48" t="s">
        <v>629</v>
      </c>
      <c r="AI14" s="48">
        <v>2773.9431449472754</v>
      </c>
      <c r="AJ14" s="48">
        <v>2556.0023870161954</v>
      </c>
      <c r="AK14" s="48">
        <v>1549.083614643441</v>
      </c>
      <c r="AL14" s="48">
        <v>1480.5138343708015</v>
      </c>
      <c r="AM14" s="48">
        <v>1632.3443704129522</v>
      </c>
      <c r="AN14" s="48">
        <v>1818.2863826828493</v>
      </c>
      <c r="AO14" s="48">
        <v>1990.5829229058604</v>
      </c>
      <c r="AP14" s="48">
        <v>2115.6170437448586</v>
      </c>
      <c r="AQ14" s="48">
        <v>2313.6177930026111</v>
      </c>
      <c r="AR14" s="48">
        <v>2439.9127532236807</v>
      </c>
      <c r="AS14" s="48">
        <v>2658.3443217304116</v>
      </c>
      <c r="AT14" s="48">
        <v>2995.9088455010688</v>
      </c>
      <c r="AU14" s="48">
        <v>3463.9860634621346</v>
      </c>
      <c r="AV14" s="48">
        <v>4043.6550616172685</v>
      </c>
      <c r="AW14" s="48">
        <v>4614.8698038794892</v>
      </c>
      <c r="AX14" s="48">
        <v>5455.4349945786689</v>
      </c>
      <c r="AY14" s="48">
        <v>6411.8196401608939</v>
      </c>
      <c r="AZ14" s="48">
        <v>7551.6436356330487</v>
      </c>
      <c r="BA14" s="48">
        <v>8300.4919882473278</v>
      </c>
      <c r="BB14" s="48">
        <v>7233.039928102331</v>
      </c>
      <c r="BC14" s="48">
        <v>7506.3219085591381</v>
      </c>
      <c r="BD14" s="48">
        <v>8025.4584849172952</v>
      </c>
      <c r="BE14" s="48">
        <v>9364.3752991843467</v>
      </c>
      <c r="BF14" s="48">
        <v>9835.8024609198528</v>
      </c>
      <c r="BG14" s="48">
        <v>10036.889840595199</v>
      </c>
      <c r="BH14" s="48">
        <v>9969.6648539782345</v>
      </c>
      <c r="BI14" s="48">
        <v>10704.229762475856</v>
      </c>
      <c r="BJ14" s="48">
        <v>12115.139290263696</v>
      </c>
      <c r="BK14" s="48">
        <v>13020.396318599227</v>
      </c>
      <c r="BL14" s="48">
        <v>14231.180188532953</v>
      </c>
      <c r="BM14" s="48">
        <v>13284.160830729032</v>
      </c>
      <c r="BN14" s="49">
        <v>73.156212570022973</v>
      </c>
    </row>
    <row r="15" spans="1:66" x14ac:dyDescent="0.25">
      <c r="A15" s="48" t="s">
        <v>619</v>
      </c>
      <c r="B15" s="48" t="s">
        <v>620</v>
      </c>
      <c r="C15" s="48" t="s">
        <v>630</v>
      </c>
      <c r="D15" s="48" t="s">
        <v>629</v>
      </c>
      <c r="BN15" s="49">
        <v>0</v>
      </c>
    </row>
    <row r="16" spans="1:66" x14ac:dyDescent="0.25">
      <c r="A16" s="48" t="s">
        <v>191</v>
      </c>
      <c r="B16" s="48" t="s">
        <v>614</v>
      </c>
      <c r="C16" s="48" t="s">
        <v>630</v>
      </c>
      <c r="D16" s="48" t="s">
        <v>629</v>
      </c>
      <c r="AI16" s="48">
        <v>11594.170691261712</v>
      </c>
      <c r="AJ16" s="48">
        <v>12086.720582983766</v>
      </c>
      <c r="AK16" s="48">
        <v>12292.748841411589</v>
      </c>
      <c r="AL16" s="48">
        <v>12982.954527116168</v>
      </c>
      <c r="AM16" s="48">
        <v>13845.787673535136</v>
      </c>
      <c r="AN16" s="48">
        <v>13230.230529115897</v>
      </c>
      <c r="AO16" s="48">
        <v>14054.455061290864</v>
      </c>
      <c r="AP16" s="48">
        <v>14757.124307128812</v>
      </c>
      <c r="AQ16" s="48">
        <v>15306.504882157589</v>
      </c>
      <c r="AR16" s="48">
        <v>15789.435199668167</v>
      </c>
      <c r="AS16" s="48">
        <v>16843.121609506685</v>
      </c>
      <c r="AT16" s="48">
        <v>16173.326222213595</v>
      </c>
      <c r="AU16" s="48">
        <v>16367.734900891974</v>
      </c>
      <c r="AV16" s="48">
        <v>17458.883728946403</v>
      </c>
      <c r="AW16" s="48">
        <v>18718.370776002412</v>
      </c>
      <c r="AX16" s="48">
        <v>20269.690993937955</v>
      </c>
      <c r="AY16" s="48">
        <v>23180.400713950188</v>
      </c>
      <c r="AZ16" s="48">
        <v>25613.546502752473</v>
      </c>
      <c r="BA16" s="48">
        <v>25690.689492804984</v>
      </c>
      <c r="BB16" s="48">
        <v>22435.393704174279</v>
      </c>
      <c r="BC16" s="48">
        <v>20611.445777554185</v>
      </c>
      <c r="BD16" s="48">
        <v>20347.868483146562</v>
      </c>
      <c r="BE16" s="48">
        <v>19598.023859960133</v>
      </c>
      <c r="BF16" s="48">
        <v>18797.62636783818</v>
      </c>
      <c r="BG16" s="48">
        <v>19039.004502981104</v>
      </c>
      <c r="BH16" s="48">
        <v>18911.306894438876</v>
      </c>
      <c r="BI16" s="48">
        <v>19920.265783850446</v>
      </c>
      <c r="BJ16" s="48">
        <v>19840.284035702567</v>
      </c>
      <c r="BK16" s="48">
        <v>21535.33088568602</v>
      </c>
      <c r="BL16" s="48">
        <v>22460.01925320322</v>
      </c>
      <c r="BM16" s="48">
        <v>18942.388065177496</v>
      </c>
      <c r="BN16" s="49">
        <v>87.357765236370966</v>
      </c>
    </row>
    <row r="17" spans="1:66" x14ac:dyDescent="0.25">
      <c r="A17" s="48" t="s">
        <v>231</v>
      </c>
      <c r="B17" s="48" t="s">
        <v>513</v>
      </c>
      <c r="C17" s="48" t="s">
        <v>630</v>
      </c>
      <c r="D17" s="48" t="s">
        <v>629</v>
      </c>
      <c r="AI17" s="48">
        <v>17331.025291887792</v>
      </c>
      <c r="AJ17" s="48">
        <v>17784.511959572043</v>
      </c>
      <c r="AK17" s="48">
        <v>18175.249434697649</v>
      </c>
      <c r="AL17" s="48">
        <v>19117.599455100542</v>
      </c>
      <c r="AM17" s="48">
        <v>20050.276386598409</v>
      </c>
      <c r="AN17" s="48">
        <v>20876.656658254782</v>
      </c>
      <c r="AO17" s="48">
        <v>21958.255045419482</v>
      </c>
      <c r="AP17" s="48">
        <v>22924.774813004144</v>
      </c>
      <c r="AQ17" s="48">
        <v>24171.767188336013</v>
      </c>
      <c r="AR17" s="48">
        <v>25264.364356213566</v>
      </c>
      <c r="AS17" s="48">
        <v>26321.446449508941</v>
      </c>
      <c r="AT17" s="48">
        <v>27373.459715942972</v>
      </c>
      <c r="AU17" s="48">
        <v>28718.241079556035</v>
      </c>
      <c r="AV17" s="48">
        <v>29734.720876617332</v>
      </c>
      <c r="AW17" s="48">
        <v>31308.210524290684</v>
      </c>
      <c r="AX17" s="48">
        <v>32575.069253964855</v>
      </c>
      <c r="AY17" s="48">
        <v>34288.863687539553</v>
      </c>
      <c r="AZ17" s="48">
        <v>36544.88597506276</v>
      </c>
      <c r="BA17" s="48">
        <v>37459.307649506998</v>
      </c>
      <c r="BB17" s="48">
        <v>40300.755547789631</v>
      </c>
      <c r="BC17" s="48">
        <v>39301.341119876102</v>
      </c>
      <c r="BD17" s="48">
        <v>41965.358418991891</v>
      </c>
      <c r="BE17" s="48">
        <v>42826.789579995959</v>
      </c>
      <c r="BF17" s="48">
        <v>45902.04794836104</v>
      </c>
      <c r="BG17" s="48">
        <v>46880.220657158519</v>
      </c>
      <c r="BH17" s="48">
        <v>46288.33447864138</v>
      </c>
      <c r="BI17" s="48">
        <v>47339.969213263968</v>
      </c>
      <c r="BJ17" s="48">
        <v>48482.647461439185</v>
      </c>
      <c r="BK17" s="48">
        <v>50252.840456752361</v>
      </c>
      <c r="BL17" s="48">
        <v>52203.132287638677</v>
      </c>
      <c r="BM17" s="48">
        <v>52518.324483038195</v>
      </c>
      <c r="BN17" s="49">
        <v>145.45865977910401</v>
      </c>
    </row>
    <row r="18" spans="1:66" x14ac:dyDescent="0.25">
      <c r="A18" s="48" t="s">
        <v>285</v>
      </c>
      <c r="B18" s="48" t="s">
        <v>512</v>
      </c>
      <c r="C18" s="48" t="s">
        <v>630</v>
      </c>
      <c r="D18" s="48" t="s">
        <v>629</v>
      </c>
      <c r="AI18" s="48">
        <v>19425.404637963769</v>
      </c>
      <c r="AJ18" s="48">
        <v>20567.118663259967</v>
      </c>
      <c r="AK18" s="48">
        <v>21241.159340681588</v>
      </c>
      <c r="AL18" s="48">
        <v>21679.450799506896</v>
      </c>
      <c r="AM18" s="48">
        <v>22587.185920147367</v>
      </c>
      <c r="AN18" s="48">
        <v>23639.817463461481</v>
      </c>
      <c r="AO18" s="48">
        <v>24500.227182053331</v>
      </c>
      <c r="AP18" s="48">
        <v>25417.849165241929</v>
      </c>
      <c r="AQ18" s="48">
        <v>26673.944706968319</v>
      </c>
      <c r="AR18" s="48">
        <v>27606.483030308842</v>
      </c>
      <c r="AS18" s="48">
        <v>29388.777474653201</v>
      </c>
      <c r="AT18" s="48">
        <v>29715.64084715613</v>
      </c>
      <c r="AU18" s="48">
        <v>31178.693329727201</v>
      </c>
      <c r="AV18" s="48">
        <v>32111.124433318641</v>
      </c>
      <c r="AW18" s="48">
        <v>33745.847650487951</v>
      </c>
      <c r="AX18" s="48">
        <v>35013.714044342269</v>
      </c>
      <c r="AY18" s="48">
        <v>37611.804248506262</v>
      </c>
      <c r="AZ18" s="48">
        <v>39382.797060224439</v>
      </c>
      <c r="BA18" s="48">
        <v>41316.225176698965</v>
      </c>
      <c r="BB18" s="48">
        <v>40948.222160298174</v>
      </c>
      <c r="BC18" s="48">
        <v>42041.486681307004</v>
      </c>
      <c r="BD18" s="48">
        <v>44452.73274579992</v>
      </c>
      <c r="BE18" s="48">
        <v>46457.345777031136</v>
      </c>
      <c r="BF18" s="48">
        <v>47922.049120745505</v>
      </c>
      <c r="BG18" s="48">
        <v>48799.715467698465</v>
      </c>
      <c r="BH18" s="48">
        <v>49865.903942418467</v>
      </c>
      <c r="BI18" s="48">
        <v>52684.017113076807</v>
      </c>
      <c r="BJ18" s="48">
        <v>54169.963993706522</v>
      </c>
      <c r="BK18" s="48">
        <v>57050.351354909079</v>
      </c>
      <c r="BL18" s="48">
        <v>58649.668314885152</v>
      </c>
      <c r="BM18" s="48">
        <v>55097.46122583282</v>
      </c>
      <c r="BN18" s="49">
        <v>148.98753838476196</v>
      </c>
    </row>
    <row r="19" spans="1:66" x14ac:dyDescent="0.25">
      <c r="A19" s="48" t="s">
        <v>136</v>
      </c>
      <c r="B19" s="48" t="s">
        <v>511</v>
      </c>
      <c r="C19" s="48" t="s">
        <v>630</v>
      </c>
      <c r="D19" s="48" t="s">
        <v>629</v>
      </c>
      <c r="AI19" s="48">
        <v>5360.0705293567926</v>
      </c>
      <c r="AJ19" s="48">
        <v>5417.7863300656227</v>
      </c>
      <c r="AK19" s="48">
        <v>4224.4387863101983</v>
      </c>
      <c r="AL19" s="48">
        <v>3275.423183921102</v>
      </c>
      <c r="AM19" s="48">
        <v>2650.2611757360751</v>
      </c>
      <c r="AN19" s="48">
        <v>2359.2164018912645</v>
      </c>
      <c r="AO19" s="48">
        <v>2409.1933061190171</v>
      </c>
      <c r="AP19" s="48">
        <v>2567.9874035849102</v>
      </c>
      <c r="AQ19" s="48">
        <v>2829.5950938757424</v>
      </c>
      <c r="AR19" s="48">
        <v>3055.9253070906661</v>
      </c>
      <c r="AS19" s="48">
        <v>3442.6319321494634</v>
      </c>
      <c r="AT19" s="48">
        <v>3836.5995908095651</v>
      </c>
      <c r="AU19" s="48">
        <v>4233.4400633969472</v>
      </c>
      <c r="AV19" s="48">
        <v>4716.3776119265085</v>
      </c>
      <c r="AW19" s="48">
        <v>5245.425250943741</v>
      </c>
      <c r="AX19" s="48">
        <v>6850.8130189817239</v>
      </c>
      <c r="AY19" s="48">
        <v>9387.1093489158593</v>
      </c>
      <c r="AZ19" s="48">
        <v>11957.391171785486</v>
      </c>
      <c r="BA19" s="48">
        <v>13200.940705981762</v>
      </c>
      <c r="BB19" s="48">
        <v>14248.892460610601</v>
      </c>
      <c r="BC19" s="48">
        <v>14926.637640228277</v>
      </c>
      <c r="BD19" s="48">
        <v>14804.574450791106</v>
      </c>
      <c r="BE19" s="48">
        <v>15957.718850284964</v>
      </c>
      <c r="BF19" s="48">
        <v>17188.945505661191</v>
      </c>
      <c r="BG19" s="48">
        <v>17443.878256309345</v>
      </c>
      <c r="BH19" s="48">
        <v>14938.40112767149</v>
      </c>
      <c r="BI19" s="48">
        <v>14371.022741009177</v>
      </c>
      <c r="BJ19" s="48">
        <v>14121.406935559069</v>
      </c>
      <c r="BK19" s="48">
        <v>14550.820404549357</v>
      </c>
      <c r="BL19" s="48">
        <v>15049.938564813749</v>
      </c>
      <c r="BM19" s="48">
        <v>14451.983696650714</v>
      </c>
      <c r="BN19" s="49">
        <v>76.304101393626595</v>
      </c>
    </row>
    <row r="20" spans="1:66" x14ac:dyDescent="0.25">
      <c r="A20" s="48" t="s">
        <v>72</v>
      </c>
      <c r="B20" s="48" t="s">
        <v>510</v>
      </c>
      <c r="C20" s="48" t="s">
        <v>630</v>
      </c>
      <c r="D20" s="48" t="s">
        <v>629</v>
      </c>
      <c r="AI20" s="48">
        <v>615.07187502648424</v>
      </c>
      <c r="AJ20" s="48">
        <v>652.53319802727083</v>
      </c>
      <c r="AK20" s="48">
        <v>659.83946149255587</v>
      </c>
      <c r="AL20" s="48">
        <v>621.03662368518405</v>
      </c>
      <c r="AM20" s="48">
        <v>599.56951329611775</v>
      </c>
      <c r="AN20" s="48">
        <v>555.36743655630278</v>
      </c>
      <c r="AO20" s="48">
        <v>514.02036044057786</v>
      </c>
      <c r="AP20" s="48">
        <v>509.35739073305535</v>
      </c>
      <c r="AQ20" s="48">
        <v>534.02385295370573</v>
      </c>
      <c r="AR20" s="48">
        <v>529.28302676649196</v>
      </c>
      <c r="AS20" s="48">
        <v>527.08087465002279</v>
      </c>
      <c r="AT20" s="48">
        <v>537.35946122314112</v>
      </c>
      <c r="AU20" s="48">
        <v>554.94484768060909</v>
      </c>
      <c r="AV20" s="48">
        <v>541.76391936889809</v>
      </c>
      <c r="AW20" s="48">
        <v>565.04274665444575</v>
      </c>
      <c r="AX20" s="48">
        <v>569.27497164353088</v>
      </c>
      <c r="AY20" s="48">
        <v>598.50759753304885</v>
      </c>
      <c r="AZ20" s="48">
        <v>615.22955966084612</v>
      </c>
      <c r="BA20" s="48">
        <v>636.33202408918248</v>
      </c>
      <c r="BB20" s="48">
        <v>644.10517417496135</v>
      </c>
      <c r="BC20" s="48">
        <v>663.0544895324399</v>
      </c>
      <c r="BD20" s="48">
        <v>681.97162128467403</v>
      </c>
      <c r="BE20" s="48">
        <v>690.68784165663851</v>
      </c>
      <c r="BF20" s="48">
        <v>740.98322109892888</v>
      </c>
      <c r="BG20" s="48">
        <v>777.0412414955581</v>
      </c>
      <c r="BH20" s="48">
        <v>841.64602586000262</v>
      </c>
      <c r="BI20" s="48">
        <v>796.94408337307516</v>
      </c>
      <c r="BJ20" s="48">
        <v>773.57285867097164</v>
      </c>
      <c r="BK20" s="48">
        <v>779.80817566789665</v>
      </c>
      <c r="BL20" s="48">
        <v>783.4519831986695</v>
      </c>
      <c r="BM20" s="48">
        <v>771.20961876159106</v>
      </c>
      <c r="BN20" s="49">
        <v>17.626673880361441</v>
      </c>
    </row>
    <row r="21" spans="1:66" x14ac:dyDescent="0.25">
      <c r="A21" s="48" t="s">
        <v>286</v>
      </c>
      <c r="B21" s="48" t="s">
        <v>509</v>
      </c>
      <c r="C21" s="48" t="s">
        <v>630</v>
      </c>
      <c r="D21" s="48" t="s">
        <v>629</v>
      </c>
      <c r="AI21" s="48">
        <v>18642.893921885279</v>
      </c>
      <c r="AJ21" s="48">
        <v>19553.858064577529</v>
      </c>
      <c r="AK21" s="48">
        <v>20223.379678778107</v>
      </c>
      <c r="AL21" s="48">
        <v>20423.462426288716</v>
      </c>
      <c r="AM21" s="48">
        <v>21466.445442636988</v>
      </c>
      <c r="AN21" s="48">
        <v>22392.272321481836</v>
      </c>
      <c r="AO21" s="48">
        <v>22688.785530424317</v>
      </c>
      <c r="AP21" s="48">
        <v>23724.010229634423</v>
      </c>
      <c r="AQ21" s="48">
        <v>24367.923965686135</v>
      </c>
      <c r="AR21" s="48">
        <v>25440.841188863844</v>
      </c>
      <c r="AS21" s="48">
        <v>27796.646073183703</v>
      </c>
      <c r="AT21" s="48">
        <v>28800.517049018512</v>
      </c>
      <c r="AU21" s="48">
        <v>30282.288645028253</v>
      </c>
      <c r="AV21" s="48">
        <v>30901.003186612663</v>
      </c>
      <c r="AW21" s="48">
        <v>32036.501228753456</v>
      </c>
      <c r="AX21" s="48">
        <v>33177.890945815823</v>
      </c>
      <c r="AY21" s="48">
        <v>35212.023562033683</v>
      </c>
      <c r="AZ21" s="48">
        <v>36746.551374682844</v>
      </c>
      <c r="BA21" s="48">
        <v>37883.331941781944</v>
      </c>
      <c r="BB21" s="48">
        <v>37777.327827407178</v>
      </c>
      <c r="BC21" s="48">
        <v>39870.494874171192</v>
      </c>
      <c r="BD21" s="48">
        <v>40942.372710454023</v>
      </c>
      <c r="BE21" s="48">
        <v>42290.762052001919</v>
      </c>
      <c r="BF21" s="48">
        <v>43671.11959259001</v>
      </c>
      <c r="BG21" s="48">
        <v>44929.685593415998</v>
      </c>
      <c r="BH21" s="48">
        <v>46200.904454307027</v>
      </c>
      <c r="BI21" s="48">
        <v>48597.399982620118</v>
      </c>
      <c r="BJ21" s="48">
        <v>50442.270541962258</v>
      </c>
      <c r="BK21" s="48">
        <v>52662.532928997338</v>
      </c>
      <c r="BL21" s="48">
        <v>54709.466903507426</v>
      </c>
      <c r="BM21" s="48">
        <v>51968.192022777141</v>
      </c>
      <c r="BN21" s="49">
        <v>144.69481027045754</v>
      </c>
    </row>
    <row r="22" spans="1:66" x14ac:dyDescent="0.25">
      <c r="A22" s="48" t="s">
        <v>110</v>
      </c>
      <c r="B22" s="48" t="s">
        <v>508</v>
      </c>
      <c r="C22" s="48" t="s">
        <v>630</v>
      </c>
      <c r="D22" s="48" t="s">
        <v>629</v>
      </c>
      <c r="AI22" s="48">
        <v>1259.5742187891401</v>
      </c>
      <c r="AJ22" s="48">
        <v>1312.1265636698147</v>
      </c>
      <c r="AK22" s="48">
        <v>1334.4771974495031</v>
      </c>
      <c r="AL22" s="48">
        <v>1396.0841083787006</v>
      </c>
      <c r="AM22" s="48">
        <v>1405.7103395211843</v>
      </c>
      <c r="AN22" s="48">
        <v>1472.6352488579494</v>
      </c>
      <c r="AO22" s="48">
        <v>1516.0007240872872</v>
      </c>
      <c r="AP22" s="48">
        <v>1581.9418329731691</v>
      </c>
      <c r="AQ22" s="48">
        <v>1614.6275547968896</v>
      </c>
      <c r="AR22" s="48">
        <v>1675.2447947834289</v>
      </c>
      <c r="AS22" s="48">
        <v>1759.7203568593316</v>
      </c>
      <c r="AT22" s="48">
        <v>1837.8053324519858</v>
      </c>
      <c r="AU22" s="48">
        <v>1894.9988812773963</v>
      </c>
      <c r="AV22" s="48">
        <v>1936.8809722049393</v>
      </c>
      <c r="AW22" s="48">
        <v>2015.6377660905155</v>
      </c>
      <c r="AX22" s="48">
        <v>2052.5288531976771</v>
      </c>
      <c r="AY22" s="48">
        <v>2135.2637699531706</v>
      </c>
      <c r="AZ22" s="48">
        <v>2258.4926807807433</v>
      </c>
      <c r="BA22" s="48">
        <v>2347.9243244397821</v>
      </c>
      <c r="BB22" s="48">
        <v>2353.632892695477</v>
      </c>
      <c r="BC22" s="48">
        <v>2364.1196363653148</v>
      </c>
      <c r="BD22" s="48">
        <v>2416.3273623235905</v>
      </c>
      <c r="BE22" s="48">
        <v>2498.4957725647009</v>
      </c>
      <c r="BF22" s="48">
        <v>2669.6882195341595</v>
      </c>
      <c r="BG22" s="48">
        <v>2833.4127527948467</v>
      </c>
      <c r="BH22" s="48">
        <v>2886.8291371897285</v>
      </c>
      <c r="BI22" s="48">
        <v>3004.8078049908609</v>
      </c>
      <c r="BJ22" s="48">
        <v>3044.517156203191</v>
      </c>
      <c r="BK22" s="48">
        <v>3236.670417183002</v>
      </c>
      <c r="BL22" s="48">
        <v>3426.3296544539071</v>
      </c>
      <c r="BM22" s="48">
        <v>3505.635163582629</v>
      </c>
      <c r="BN22" s="49">
        <v>37.580928765067839</v>
      </c>
    </row>
    <row r="23" spans="1:66" x14ac:dyDescent="0.25">
      <c r="A23" s="48" t="s">
        <v>111</v>
      </c>
      <c r="B23" s="48" t="s">
        <v>507</v>
      </c>
      <c r="C23" s="48" t="s">
        <v>630</v>
      </c>
      <c r="D23" s="48" t="s">
        <v>629</v>
      </c>
      <c r="AI23" s="48">
        <v>589.9523773378703</v>
      </c>
      <c r="AJ23" s="48">
        <v>647.64979400585617</v>
      </c>
      <c r="AK23" s="48">
        <v>646.30948350212554</v>
      </c>
      <c r="AL23" s="48">
        <v>666.22452613305677</v>
      </c>
      <c r="AM23" s="48">
        <v>670.85093882025421</v>
      </c>
      <c r="AN23" s="48">
        <v>704.45773060465751</v>
      </c>
      <c r="AO23" s="48">
        <v>774.65530805897345</v>
      </c>
      <c r="AP23" s="48">
        <v>814.78972072301838</v>
      </c>
      <c r="AQ23" s="48">
        <v>859.73495526871557</v>
      </c>
      <c r="AR23" s="48">
        <v>910.58035337918125</v>
      </c>
      <c r="AS23" s="48">
        <v>921.93917674992065</v>
      </c>
      <c r="AT23" s="48">
        <v>976.16087929584057</v>
      </c>
      <c r="AU23" s="48">
        <v>1005.429990580378</v>
      </c>
      <c r="AV23" s="48">
        <v>1072.4671358693695</v>
      </c>
      <c r="AW23" s="48">
        <v>1117.4648314029707</v>
      </c>
      <c r="AX23" s="48">
        <v>1215.5732578042646</v>
      </c>
      <c r="AY23" s="48">
        <v>1291.4857964495218</v>
      </c>
      <c r="AZ23" s="48">
        <v>1339.7376486094777</v>
      </c>
      <c r="BA23" s="48">
        <v>1401.9577272155873</v>
      </c>
      <c r="BB23" s="48">
        <v>1411.1275284452267</v>
      </c>
      <c r="BC23" s="48">
        <v>1502.1040473694677</v>
      </c>
      <c r="BD23" s="48">
        <v>1586.5711611223562</v>
      </c>
      <c r="BE23" s="48">
        <v>1619.3994258883763</v>
      </c>
      <c r="BF23" s="48">
        <v>1683.1058332045582</v>
      </c>
      <c r="BG23" s="48">
        <v>1692.3032421846733</v>
      </c>
      <c r="BH23" s="48">
        <v>1713.5201359122368</v>
      </c>
      <c r="BI23" s="48">
        <v>1895.295066033658</v>
      </c>
      <c r="BJ23" s="48">
        <v>2044.3869867675767</v>
      </c>
      <c r="BK23" s="48">
        <v>2171.2389971226658</v>
      </c>
      <c r="BL23" s="48">
        <v>2270.4440186964075</v>
      </c>
      <c r="BM23" s="48">
        <v>2279.1561732032696</v>
      </c>
      <c r="BN23" s="49">
        <v>30.301992980034662</v>
      </c>
    </row>
    <row r="24" spans="1:66" x14ac:dyDescent="0.25">
      <c r="A24" s="48" t="s">
        <v>161</v>
      </c>
      <c r="B24" s="48" t="s">
        <v>506</v>
      </c>
      <c r="C24" s="48" t="s">
        <v>630</v>
      </c>
      <c r="D24" s="48" t="s">
        <v>629</v>
      </c>
      <c r="AI24" s="48">
        <v>850.50513693305606</v>
      </c>
      <c r="AJ24" s="48">
        <v>888.99752777544188</v>
      </c>
      <c r="AK24" s="48">
        <v>937.5731877950069</v>
      </c>
      <c r="AL24" s="48">
        <v>983.45126251915588</v>
      </c>
      <c r="AM24" s="48">
        <v>1021.4310889237303</v>
      </c>
      <c r="AN24" s="48">
        <v>1073.1043658773563</v>
      </c>
      <c r="AO24" s="48">
        <v>1118.1011257841865</v>
      </c>
      <c r="AP24" s="48">
        <v>1163.6172769522375</v>
      </c>
      <c r="AQ24" s="48">
        <v>1212.1882244035914</v>
      </c>
      <c r="AR24" s="48">
        <v>1261.3446181521049</v>
      </c>
      <c r="AS24" s="48">
        <v>1331.5484286104827</v>
      </c>
      <c r="AT24" s="48">
        <v>1403.1262185424619</v>
      </c>
      <c r="AU24" s="48">
        <v>1453.262257259179</v>
      </c>
      <c r="AV24" s="48">
        <v>1523.7974780874838</v>
      </c>
      <c r="AW24" s="48">
        <v>1620.4250531191599</v>
      </c>
      <c r="AX24" s="48">
        <v>1753.8746079787106</v>
      </c>
      <c r="AY24" s="48">
        <v>1901.7167006780771</v>
      </c>
      <c r="AZ24" s="48">
        <v>2065.1547733359071</v>
      </c>
      <c r="BA24" s="48">
        <v>2206.5103707536755</v>
      </c>
      <c r="BB24" s="48">
        <v>2309.5636373596735</v>
      </c>
      <c r="BC24" s="48">
        <v>2439.0696271812421</v>
      </c>
      <c r="BD24" s="48">
        <v>2620.833790408738</v>
      </c>
      <c r="BE24" s="48">
        <v>2937.6287981041969</v>
      </c>
      <c r="BF24" s="48">
        <v>3143.5855027523871</v>
      </c>
      <c r="BG24" s="48">
        <v>3368.0561640314072</v>
      </c>
      <c r="BH24" s="48">
        <v>3555.5052597060258</v>
      </c>
      <c r="BI24" s="48">
        <v>3848.9576636919082</v>
      </c>
      <c r="BJ24" s="48">
        <v>4160.7033247153095</v>
      </c>
      <c r="BK24" s="48">
        <v>4547.4795716193657</v>
      </c>
      <c r="BL24" s="48">
        <v>4954.7614000528956</v>
      </c>
      <c r="BM24" s="48">
        <v>5082.6807503643413</v>
      </c>
      <c r="BN24" s="49">
        <v>45.251248564869968</v>
      </c>
    </row>
    <row r="25" spans="1:66" x14ac:dyDescent="0.25">
      <c r="A25" s="48" t="s">
        <v>250</v>
      </c>
      <c r="B25" s="48" t="s">
        <v>505</v>
      </c>
      <c r="C25" s="48" t="s">
        <v>630</v>
      </c>
      <c r="D25" s="48" t="s">
        <v>629</v>
      </c>
      <c r="AI25" s="48">
        <v>7532.9841706795496</v>
      </c>
      <c r="AJ25" s="48">
        <v>7200.9982549897886</v>
      </c>
      <c r="AK25" s="48">
        <v>6903.2173987620281</v>
      </c>
      <c r="AL25" s="48">
        <v>7017.927474069681</v>
      </c>
      <c r="AM25" s="48">
        <v>7322.9234247567556</v>
      </c>
      <c r="AN25" s="48">
        <v>7724.2571101955409</v>
      </c>
      <c r="AO25" s="48">
        <v>6831.9942444310427</v>
      </c>
      <c r="AP25" s="48">
        <v>5748.4193421603013</v>
      </c>
      <c r="AQ25" s="48">
        <v>6177.4226596144708</v>
      </c>
      <c r="AR25" s="48">
        <v>5807.8139648604647</v>
      </c>
      <c r="AS25" s="48">
        <v>6424.7557542206096</v>
      </c>
      <c r="AT25" s="48">
        <v>6961.972768334891</v>
      </c>
      <c r="AU25" s="48">
        <v>7786.4170022837116</v>
      </c>
      <c r="AV25" s="48">
        <v>8408.3560217176</v>
      </c>
      <c r="AW25" s="48">
        <v>9193.8310598601547</v>
      </c>
      <c r="AX25" s="48">
        <v>10291.453385519784</v>
      </c>
      <c r="AY25" s="48">
        <v>11392.876619761726</v>
      </c>
      <c r="AZ25" s="48">
        <v>12795.841248435732</v>
      </c>
      <c r="BA25" s="48">
        <v>14335.66902352975</v>
      </c>
      <c r="BB25" s="48">
        <v>14191.571507350054</v>
      </c>
      <c r="BC25" s="48">
        <v>14879.267014140949</v>
      </c>
      <c r="BD25" s="48">
        <v>15667.308120860693</v>
      </c>
      <c r="BE25" s="48">
        <v>16247.490478175247</v>
      </c>
      <c r="BF25" s="48">
        <v>16588.933346368281</v>
      </c>
      <c r="BG25" s="48">
        <v>17561.382132398954</v>
      </c>
      <c r="BH25" s="48">
        <v>18343.110777318718</v>
      </c>
      <c r="BI25" s="48">
        <v>20019.591281844296</v>
      </c>
      <c r="BJ25" s="48">
        <v>21387.276642038138</v>
      </c>
      <c r="BK25" s="48">
        <v>22911.298354027927</v>
      </c>
      <c r="BL25" s="48">
        <v>24579.216545017076</v>
      </c>
      <c r="BM25" s="48">
        <v>24367.323922884847</v>
      </c>
      <c r="BN25" s="49">
        <v>99.080472494440542</v>
      </c>
    </row>
    <row r="26" spans="1:66" x14ac:dyDescent="0.25">
      <c r="A26" s="48" t="s">
        <v>137</v>
      </c>
      <c r="B26" s="48" t="s">
        <v>504</v>
      </c>
      <c r="C26" s="48" t="s">
        <v>630</v>
      </c>
      <c r="D26" s="48" t="s">
        <v>629</v>
      </c>
      <c r="AI26" s="48">
        <v>26875.813469418747</v>
      </c>
      <c r="AJ26" s="48">
        <v>30066.145123363451</v>
      </c>
      <c r="AK26" s="48">
        <v>31973.135223837773</v>
      </c>
      <c r="AL26" s="48">
        <v>36038.497122248184</v>
      </c>
      <c r="AM26" s="48">
        <v>35822.301123963189</v>
      </c>
      <c r="AN26" s="48">
        <v>37059.449480598698</v>
      </c>
      <c r="AO26" s="48">
        <v>38273.119067337786</v>
      </c>
      <c r="AP26" s="48">
        <v>39039.897234577707</v>
      </c>
      <c r="AQ26" s="48">
        <v>40105.041144184848</v>
      </c>
      <c r="AR26" s="48">
        <v>40910.717381932969</v>
      </c>
      <c r="AS26" s="48">
        <v>42181.90604300479</v>
      </c>
      <c r="AT26" s="48">
        <v>42094.581421692339</v>
      </c>
      <c r="AU26" s="48">
        <v>41932.583551609685</v>
      </c>
      <c r="AV26" s="48">
        <v>42860.48222332351</v>
      </c>
      <c r="AW26" s="48">
        <v>44185.338539912314</v>
      </c>
      <c r="AX26" s="48">
        <v>45400.85270092576</v>
      </c>
      <c r="AY26" s="48">
        <v>46200.63586410541</v>
      </c>
      <c r="AZ26" s="48">
        <v>47532.859158405518</v>
      </c>
      <c r="BA26" s="48">
        <v>47847.615245481167</v>
      </c>
      <c r="BB26" s="48">
        <v>46498.843401895145</v>
      </c>
      <c r="BC26" s="48">
        <v>46872.947781314942</v>
      </c>
      <c r="BD26" s="48">
        <v>47377.498309469658</v>
      </c>
      <c r="BE26" s="48">
        <v>50675.621018432154</v>
      </c>
      <c r="BF26" s="48">
        <v>51494.411717811949</v>
      </c>
      <c r="BG26" s="48">
        <v>51101.977022291401</v>
      </c>
      <c r="BH26" s="48">
        <v>45575.783571831642</v>
      </c>
      <c r="BI26" s="48">
        <v>44768.970913946083</v>
      </c>
      <c r="BJ26" s="48">
        <v>47709.778015639698</v>
      </c>
      <c r="BK26" s="48">
        <v>47309.709553989938</v>
      </c>
      <c r="BL26" s="48">
        <v>46966.026272581759</v>
      </c>
      <c r="BM26" s="48">
        <v>43181.210625575404</v>
      </c>
      <c r="BN26" s="49">
        <v>131.89597958562675</v>
      </c>
    </row>
    <row r="27" spans="1:66" x14ac:dyDescent="0.25">
      <c r="A27" s="48" t="s">
        <v>612</v>
      </c>
      <c r="B27" s="48" t="s">
        <v>503</v>
      </c>
      <c r="C27" s="48" t="s">
        <v>630</v>
      </c>
      <c r="D27" s="48" t="s">
        <v>629</v>
      </c>
      <c r="AI27" s="48">
        <v>21496.819811617006</v>
      </c>
      <c r="AJ27" s="48">
        <v>20904.459035573163</v>
      </c>
      <c r="AK27" s="48">
        <v>20174.807056079579</v>
      </c>
      <c r="AL27" s="48">
        <v>20331.418362139171</v>
      </c>
      <c r="AM27" s="48">
        <v>21047.987561178463</v>
      </c>
      <c r="AN27" s="48">
        <v>22083.645911616717</v>
      </c>
      <c r="AO27" s="48">
        <v>23124.083104687732</v>
      </c>
      <c r="AP27" s="48">
        <v>24844.236703355775</v>
      </c>
      <c r="AQ27" s="48">
        <v>23725.134445269068</v>
      </c>
      <c r="AR27" s="48">
        <v>26685.336501479727</v>
      </c>
      <c r="AS27" s="48">
        <v>28034.248816300667</v>
      </c>
      <c r="AT27" s="48">
        <v>28956.949524037071</v>
      </c>
      <c r="AU27" s="48">
        <v>29715.750720295033</v>
      </c>
      <c r="AV27" s="48">
        <v>29363.176718021838</v>
      </c>
      <c r="AW27" s="48">
        <v>29869.46206639889</v>
      </c>
      <c r="AX27" s="48">
        <v>31261.831896417236</v>
      </c>
      <c r="AY27" s="48">
        <v>32401.686371566939</v>
      </c>
      <c r="AZ27" s="48">
        <v>33117.666854895164</v>
      </c>
      <c r="BA27" s="48">
        <v>32373.553040015122</v>
      </c>
      <c r="BB27" s="48">
        <v>30728.875419407595</v>
      </c>
      <c r="BC27" s="48">
        <v>31090.639647889937</v>
      </c>
      <c r="BD27" s="48">
        <v>31522.079040383782</v>
      </c>
      <c r="BE27" s="48">
        <v>32216.697798318655</v>
      </c>
      <c r="BF27" s="48">
        <v>31873.010846783785</v>
      </c>
      <c r="BG27" s="48">
        <v>33154.72054900886</v>
      </c>
      <c r="BH27" s="48">
        <v>33424.24466407414</v>
      </c>
      <c r="BI27" s="48">
        <v>34154.98144902577</v>
      </c>
      <c r="BJ27" s="48">
        <v>36298.448001756282</v>
      </c>
      <c r="BK27" s="48">
        <v>37908.838138522733</v>
      </c>
      <c r="BL27" s="48">
        <v>38669.335013133517</v>
      </c>
      <c r="BM27" s="48">
        <v>32453.529574089687</v>
      </c>
      <c r="BN27" s="49">
        <v>114.34445767366276</v>
      </c>
    </row>
    <row r="28" spans="1:66" x14ac:dyDescent="0.25">
      <c r="A28" s="48" t="s">
        <v>273</v>
      </c>
      <c r="B28" s="48" t="s">
        <v>502</v>
      </c>
      <c r="C28" s="48" t="s">
        <v>630</v>
      </c>
      <c r="D28" s="48" t="s">
        <v>629</v>
      </c>
      <c r="AM28" s="48">
        <v>953.18751335811066</v>
      </c>
      <c r="AN28" s="48">
        <v>1208.5923578893248</v>
      </c>
      <c r="AO28" s="48">
        <v>2365.470125894909</v>
      </c>
      <c r="AP28" s="48">
        <v>3258.3002040543511</v>
      </c>
      <c r="AQ28" s="48">
        <v>3810.7553453364294</v>
      </c>
      <c r="AR28" s="48">
        <v>4226.686001569713</v>
      </c>
      <c r="AS28" s="48">
        <v>4549.3296236646247</v>
      </c>
      <c r="AT28" s="48">
        <v>4751.1586025427396</v>
      </c>
      <c r="AU28" s="48">
        <v>5136.5243290462058</v>
      </c>
      <c r="AV28" s="48">
        <v>5373.5723500223403</v>
      </c>
      <c r="AW28" s="48">
        <v>6201.1079130934431</v>
      </c>
      <c r="AX28" s="48">
        <v>6479.6627073372802</v>
      </c>
      <c r="AY28" s="48">
        <v>7404.1149074409004</v>
      </c>
      <c r="AZ28" s="48">
        <v>8186.5691827176206</v>
      </c>
      <c r="BA28" s="48">
        <v>9028.8258872725419</v>
      </c>
      <c r="BB28" s="48">
        <v>9035.2642387220149</v>
      </c>
      <c r="BC28" s="48">
        <v>9355.4272267525594</v>
      </c>
      <c r="BD28" s="48">
        <v>9976.4597127467296</v>
      </c>
      <c r="BE28" s="48">
        <v>10304.07912541535</v>
      </c>
      <c r="BF28" s="48">
        <v>11016.56043029482</v>
      </c>
      <c r="BG28" s="48">
        <v>11433.215925777942</v>
      </c>
      <c r="BH28" s="48">
        <v>12010.712364898165</v>
      </c>
      <c r="BI28" s="48">
        <v>13072.13223012848</v>
      </c>
      <c r="BJ28" s="48">
        <v>13753.832053922284</v>
      </c>
      <c r="BK28" s="48">
        <v>14916.794379723766</v>
      </c>
      <c r="BL28" s="48">
        <v>15847.134040158726</v>
      </c>
      <c r="BM28" s="48">
        <v>15611.791305994175</v>
      </c>
      <c r="BN28" s="49">
        <v>79.306816919426083</v>
      </c>
    </row>
    <row r="29" spans="1:66" x14ac:dyDescent="0.25">
      <c r="A29" s="48" t="s">
        <v>249</v>
      </c>
      <c r="B29" s="48" t="s">
        <v>501</v>
      </c>
      <c r="C29" s="48" t="s">
        <v>630</v>
      </c>
      <c r="D29" s="48" t="s">
        <v>629</v>
      </c>
      <c r="AI29" s="48">
        <v>5232.0782927637292</v>
      </c>
      <c r="AJ29" s="48">
        <v>5341.485262506274</v>
      </c>
      <c r="AK29" s="48">
        <v>4928.1088001004691</v>
      </c>
      <c r="AL29" s="48">
        <v>4650.988236950654</v>
      </c>
      <c r="AM29" s="48">
        <v>4199.4403447603127</v>
      </c>
      <c r="AN29" s="48">
        <v>3854.031975891759</v>
      </c>
      <c r="AO29" s="48">
        <v>4047.9907308098132</v>
      </c>
      <c r="AP29" s="48">
        <v>4606.7195910378059</v>
      </c>
      <c r="AQ29" s="48">
        <v>5073.9619283152488</v>
      </c>
      <c r="AR29" s="48">
        <v>5344.6582135646959</v>
      </c>
      <c r="AS29" s="48">
        <v>5808.3574258708722</v>
      </c>
      <c r="AT29" s="48">
        <v>6248.2113822415295</v>
      </c>
      <c r="AU29" s="48">
        <v>6709.8455028463413</v>
      </c>
      <c r="AV29" s="48">
        <v>7367.193779074687</v>
      </c>
      <c r="AW29" s="48">
        <v>8489.4840869912405</v>
      </c>
      <c r="AX29" s="48">
        <v>9642.429792503126</v>
      </c>
      <c r="AY29" s="48">
        <v>10994.766738299439</v>
      </c>
      <c r="AZ29" s="48">
        <v>12317.456501517348</v>
      </c>
      <c r="BA29" s="48">
        <v>13885.74672076541</v>
      </c>
      <c r="BB29" s="48">
        <v>14050.880309261041</v>
      </c>
      <c r="BC29" s="48">
        <v>15349.228134497587</v>
      </c>
      <c r="BD29" s="48">
        <v>16543.043730009234</v>
      </c>
      <c r="BE29" s="48">
        <v>18071.505596267285</v>
      </c>
      <c r="BF29" s="48">
        <v>18948.468473696441</v>
      </c>
      <c r="BG29" s="48">
        <v>18955.907025081986</v>
      </c>
      <c r="BH29" s="48">
        <v>18041.242503616744</v>
      </c>
      <c r="BI29" s="48">
        <v>17725.752179151204</v>
      </c>
      <c r="BJ29" s="48">
        <v>18280.198919064154</v>
      </c>
      <c r="BK29" s="48">
        <v>19338.666437677155</v>
      </c>
      <c r="BL29" s="48">
        <v>20098.598976873309</v>
      </c>
      <c r="BM29" s="48">
        <v>20199.698492850617</v>
      </c>
      <c r="BN29" s="49">
        <v>90.210397033736712</v>
      </c>
    </row>
    <row r="30" spans="1:66" x14ac:dyDescent="0.25">
      <c r="A30" s="48" t="s">
        <v>209</v>
      </c>
      <c r="B30" s="48" t="s">
        <v>500</v>
      </c>
      <c r="C30" s="48" t="s">
        <v>630</v>
      </c>
      <c r="D30" s="48" t="s">
        <v>629</v>
      </c>
      <c r="AI30" s="48">
        <v>3334.9522965047945</v>
      </c>
      <c r="AJ30" s="48">
        <v>3770.9618017261018</v>
      </c>
      <c r="AK30" s="48">
        <v>4251.071288559906</v>
      </c>
      <c r="AL30" s="48">
        <v>4547.6488347092845</v>
      </c>
      <c r="AM30" s="48">
        <v>4558.6029974352878</v>
      </c>
      <c r="AN30" s="48">
        <v>4564.6144948960045</v>
      </c>
      <c r="AO30" s="48">
        <v>4566.8238505675117</v>
      </c>
      <c r="AP30" s="48">
        <v>4638.4139861613376</v>
      </c>
      <c r="AQ30" s="48">
        <v>4682.7779846409294</v>
      </c>
      <c r="AR30" s="48">
        <v>4978.6281008851047</v>
      </c>
      <c r="AS30" s="48">
        <v>5558.825716939813</v>
      </c>
      <c r="AT30" s="48">
        <v>5765.8349095974954</v>
      </c>
      <c r="AU30" s="48">
        <v>5963.1084343951543</v>
      </c>
      <c r="AV30" s="48">
        <v>6467.2144495239272</v>
      </c>
      <c r="AW30" s="48">
        <v>6781.0482394863839</v>
      </c>
      <c r="AX30" s="48">
        <v>6945.0895287495396</v>
      </c>
      <c r="AY30" s="48">
        <v>7306.4195436489008</v>
      </c>
      <c r="AZ30" s="48">
        <v>7347.0266539841514</v>
      </c>
      <c r="BA30" s="48">
        <v>7554.4940498706246</v>
      </c>
      <c r="BB30" s="48">
        <v>7438.7322422986881</v>
      </c>
      <c r="BC30" s="48">
        <v>7563.7026624217124</v>
      </c>
      <c r="BD30" s="48">
        <v>7684.8298621884014</v>
      </c>
      <c r="BE30" s="48">
        <v>7272.8365872703635</v>
      </c>
      <c r="BF30" s="48">
        <v>7227.2135630460771</v>
      </c>
      <c r="BG30" s="48">
        <v>7190.0861083464197</v>
      </c>
      <c r="BH30" s="48">
        <v>7235.7101776584177</v>
      </c>
      <c r="BI30" s="48">
        <v>7236.9309594065644</v>
      </c>
      <c r="BJ30" s="48">
        <v>7193.6343099034348</v>
      </c>
      <c r="BK30" s="48">
        <v>7436.2264215184623</v>
      </c>
      <c r="BL30" s="48">
        <v>7558.6046557447244</v>
      </c>
      <c r="BM30" s="48">
        <v>6455.961752698724</v>
      </c>
      <c r="BN30" s="49">
        <v>50.999348141282169</v>
      </c>
    </row>
    <row r="31" spans="1:66" x14ac:dyDescent="0.25">
      <c r="A31" s="48" t="s">
        <v>610</v>
      </c>
      <c r="B31" s="48" t="s">
        <v>611</v>
      </c>
      <c r="C31" s="48" t="s">
        <v>630</v>
      </c>
      <c r="D31" s="48" t="s">
        <v>629</v>
      </c>
      <c r="AI31" s="48">
        <v>34909.180252864695</v>
      </c>
      <c r="AJ31" s="48">
        <v>34994.082259712726</v>
      </c>
      <c r="AK31" s="48">
        <v>36030.242086095655</v>
      </c>
      <c r="AL31" s="48">
        <v>37790.419418882084</v>
      </c>
      <c r="AM31" s="48">
        <v>38560.451259122041</v>
      </c>
      <c r="AN31" s="48">
        <v>40807.84252194759</v>
      </c>
      <c r="AO31" s="48">
        <v>42364.101640879453</v>
      </c>
      <c r="AP31" s="48">
        <v>44802.776649799613</v>
      </c>
      <c r="AQ31" s="48">
        <v>46729.513262163411</v>
      </c>
      <c r="AR31" s="48">
        <v>48734.22544797921</v>
      </c>
      <c r="AS31" s="48">
        <v>53983.10780265028</v>
      </c>
      <c r="AT31" s="48">
        <v>58516.59053519756</v>
      </c>
      <c r="AU31" s="48">
        <v>58183.952769269657</v>
      </c>
      <c r="AV31" s="48">
        <v>60886.121220431865</v>
      </c>
      <c r="AW31" s="48">
        <v>63560.143155550191</v>
      </c>
      <c r="AX31" s="48">
        <v>66207.254586145456</v>
      </c>
      <c r="AY31" s="48">
        <v>71580.622071976599</v>
      </c>
      <c r="AZ31" s="48">
        <v>75534.977600650687</v>
      </c>
      <c r="BA31" s="48">
        <v>75121.648127024935</v>
      </c>
      <c r="BB31" s="48">
        <v>71040.173678095249</v>
      </c>
      <c r="BC31" s="48">
        <v>70620.080683670632</v>
      </c>
      <c r="BD31" s="48">
        <v>69998.843420471152</v>
      </c>
      <c r="BE31" s="48">
        <v>67453.820523601506</v>
      </c>
      <c r="BF31" s="48">
        <v>68993.227487677097</v>
      </c>
      <c r="BG31" s="48">
        <v>68775.446742671804</v>
      </c>
      <c r="BH31" s="48">
        <v>71873.228057818167</v>
      </c>
      <c r="BI31" s="48">
        <v>76362.051414214147</v>
      </c>
      <c r="BJ31" s="48">
        <v>81834.955873554281</v>
      </c>
      <c r="BK31" s="48">
        <v>83377.064674808615</v>
      </c>
      <c r="BL31" s="48">
        <v>85263.763003175947</v>
      </c>
      <c r="BN31" s="49">
        <v>0</v>
      </c>
    </row>
    <row r="32" spans="1:66" x14ac:dyDescent="0.25">
      <c r="A32" s="48" t="s">
        <v>609</v>
      </c>
      <c r="B32" s="48" t="s">
        <v>499</v>
      </c>
      <c r="C32" s="48" t="s">
        <v>630</v>
      </c>
      <c r="D32" s="48" t="s">
        <v>629</v>
      </c>
      <c r="AI32" s="48">
        <v>2374.678957780513</v>
      </c>
      <c r="AJ32" s="48">
        <v>2530.2372621230857</v>
      </c>
      <c r="AK32" s="48">
        <v>2575.6053608355683</v>
      </c>
      <c r="AL32" s="48">
        <v>2692.0737970885893</v>
      </c>
      <c r="AM32" s="48">
        <v>2818.558743779995</v>
      </c>
      <c r="AN32" s="48">
        <v>2950.8149816433611</v>
      </c>
      <c r="AO32" s="48">
        <v>3072.6353385669358</v>
      </c>
      <c r="AP32" s="48">
        <v>3215.0930387687326</v>
      </c>
      <c r="AQ32" s="48">
        <v>3347.6099405692821</v>
      </c>
      <c r="AR32" s="48">
        <v>3344.2285406187971</v>
      </c>
      <c r="AS32" s="48">
        <v>3437.6164239983864</v>
      </c>
      <c r="AT32" s="48">
        <v>3504.7363757189373</v>
      </c>
      <c r="AU32" s="48">
        <v>3580.8143311372432</v>
      </c>
      <c r="AV32" s="48">
        <v>3677.6399721059743</v>
      </c>
      <c r="AW32" s="48">
        <v>3863.4520168534436</v>
      </c>
      <c r="AX32" s="48">
        <v>4086.3761035661082</v>
      </c>
      <c r="AY32" s="48">
        <v>4335.3817129130166</v>
      </c>
      <c r="AZ32" s="48">
        <v>4575.6642324011927</v>
      </c>
      <c r="BA32" s="48">
        <v>4868.4426356391386</v>
      </c>
      <c r="BB32" s="48">
        <v>4986.4579087017673</v>
      </c>
      <c r="BC32" s="48">
        <v>5167.1103118385563</v>
      </c>
      <c r="BD32" s="48">
        <v>5460.2570576885582</v>
      </c>
      <c r="BE32" s="48">
        <v>5921.6489069098125</v>
      </c>
      <c r="BF32" s="48">
        <v>6624.8059229719174</v>
      </c>
      <c r="BG32" s="48">
        <v>7056.8283653179096</v>
      </c>
      <c r="BH32" s="48">
        <v>7133.8731450873083</v>
      </c>
      <c r="BI32" s="48">
        <v>7499.7727395414131</v>
      </c>
      <c r="BJ32" s="48">
        <v>8423.6975596562406</v>
      </c>
      <c r="BK32" s="48">
        <v>8863.3491743930772</v>
      </c>
      <c r="BL32" s="48">
        <v>9093.4316601200153</v>
      </c>
      <c r="BM32" s="48">
        <v>8367.3271590664317</v>
      </c>
      <c r="BN32" s="49">
        <v>58.060066073098369</v>
      </c>
    </row>
    <row r="33" spans="1:66" x14ac:dyDescent="0.25">
      <c r="A33" s="48" t="s">
        <v>220</v>
      </c>
      <c r="B33" s="48" t="s">
        <v>498</v>
      </c>
      <c r="C33" s="48" t="s">
        <v>630</v>
      </c>
      <c r="D33" s="48" t="s">
        <v>629</v>
      </c>
      <c r="AI33" s="48">
        <v>6701.2089543189504</v>
      </c>
      <c r="AJ33" s="48">
        <v>6909.9219284235824</v>
      </c>
      <c r="AK33" s="48">
        <v>6915.3126120044408</v>
      </c>
      <c r="AL33" s="48">
        <v>7287.0750312808404</v>
      </c>
      <c r="AM33" s="48">
        <v>7712.671625299161</v>
      </c>
      <c r="AN33" s="48">
        <v>8090.8903498986792</v>
      </c>
      <c r="AO33" s="48">
        <v>8288.1792519132978</v>
      </c>
      <c r="AP33" s="48">
        <v>8582.067432773887</v>
      </c>
      <c r="AQ33" s="48">
        <v>8575.8733564054473</v>
      </c>
      <c r="AR33" s="48">
        <v>8611.9002799369628</v>
      </c>
      <c r="AS33" s="48">
        <v>9060.7864512368124</v>
      </c>
      <c r="AT33" s="48">
        <v>9260.7661161978504</v>
      </c>
      <c r="AU33" s="48">
        <v>9568.0636875179207</v>
      </c>
      <c r="AV33" s="48">
        <v>9733.770923556558</v>
      </c>
      <c r="AW33" s="48">
        <v>10445.344624014473</v>
      </c>
      <c r="AX33" s="48">
        <v>10988.958388675064</v>
      </c>
      <c r="AY33" s="48">
        <v>11642.444132233923</v>
      </c>
      <c r="AZ33" s="48">
        <v>12549.927849104679</v>
      </c>
      <c r="BA33" s="48">
        <v>13312.763415672256</v>
      </c>
      <c r="BB33" s="48">
        <v>13269.118776975924</v>
      </c>
      <c r="BC33" s="48">
        <v>14299.551551107463</v>
      </c>
      <c r="BD33" s="48">
        <v>15040.057649794491</v>
      </c>
      <c r="BE33" s="48">
        <v>15046.290181817818</v>
      </c>
      <c r="BF33" s="48">
        <v>15588.72612891477</v>
      </c>
      <c r="BG33" s="48">
        <v>15718.56495001409</v>
      </c>
      <c r="BH33" s="48">
        <v>14744.11363446957</v>
      </c>
      <c r="BI33" s="48">
        <v>14256.163385420959</v>
      </c>
      <c r="BJ33" s="48">
        <v>14524.613540817478</v>
      </c>
      <c r="BK33" s="48">
        <v>15020.438223888075</v>
      </c>
      <c r="BL33" s="48">
        <v>15388.234915991065</v>
      </c>
      <c r="BM33" s="48">
        <v>14836.307100914337</v>
      </c>
      <c r="BN33" s="49">
        <v>77.312026631322496</v>
      </c>
    </row>
    <row r="34" spans="1:66" x14ac:dyDescent="0.25">
      <c r="A34" s="48" t="s">
        <v>194</v>
      </c>
      <c r="B34" s="48" t="s">
        <v>497</v>
      </c>
      <c r="C34" s="48" t="s">
        <v>630</v>
      </c>
      <c r="D34" s="48" t="s">
        <v>629</v>
      </c>
      <c r="AI34" s="48">
        <v>9579.7861598625423</v>
      </c>
      <c r="AJ34" s="48">
        <v>9481.9385717352088</v>
      </c>
      <c r="AK34" s="48">
        <v>9111.9365868511686</v>
      </c>
      <c r="AL34" s="48">
        <v>9366.9175725254408</v>
      </c>
      <c r="AM34" s="48">
        <v>9721.5803558791013</v>
      </c>
      <c r="AN34" s="48">
        <v>10084.891360863825</v>
      </c>
      <c r="AO34" s="48">
        <v>10634.251311252754</v>
      </c>
      <c r="AP34" s="48">
        <v>11282.399423398463</v>
      </c>
      <c r="AQ34" s="48">
        <v>11784.204066988052</v>
      </c>
      <c r="AR34" s="48">
        <v>11944.635696516012</v>
      </c>
      <c r="AS34" s="48">
        <v>12705.122873718114</v>
      </c>
      <c r="AT34" s="48">
        <v>12630.943039220032</v>
      </c>
      <c r="AU34" s="48">
        <v>12887.826216484704</v>
      </c>
      <c r="AV34" s="48">
        <v>13368.349935152171</v>
      </c>
      <c r="AW34" s="48">
        <v>13873.896091282597</v>
      </c>
      <c r="AX34" s="48">
        <v>14816.117297244822</v>
      </c>
      <c r="AY34" s="48">
        <v>16098.210533494297</v>
      </c>
      <c r="AZ34" s="48">
        <v>16820.353282898017</v>
      </c>
      <c r="BA34" s="48">
        <v>17190.946218578178</v>
      </c>
      <c r="BB34" s="48">
        <v>16374.515074811283</v>
      </c>
      <c r="BC34" s="48">
        <v>16127.811383751212</v>
      </c>
      <c r="BD34" s="48">
        <v>16304.382424606503</v>
      </c>
      <c r="BE34" s="48">
        <v>15310.113926802498</v>
      </c>
      <c r="BF34" s="48">
        <v>15334.828245789591</v>
      </c>
      <c r="BG34" s="48">
        <v>15175.495641523652</v>
      </c>
      <c r="BH34" s="48">
        <v>15510.661205661574</v>
      </c>
      <c r="BI34" s="48">
        <v>15951.958676088763</v>
      </c>
      <c r="BJ34" s="48">
        <v>15789.04116221494</v>
      </c>
      <c r="BK34" s="48">
        <v>16051.255811927607</v>
      </c>
      <c r="BL34" s="48">
        <v>16300.422208390992</v>
      </c>
      <c r="BM34" s="48">
        <v>13576.801799531673</v>
      </c>
      <c r="BN34" s="49">
        <v>73.957613673725874</v>
      </c>
    </row>
    <row r="35" spans="1:66" x14ac:dyDescent="0.25">
      <c r="A35" s="48" t="s">
        <v>179</v>
      </c>
      <c r="B35" s="48" t="s">
        <v>496</v>
      </c>
      <c r="C35" s="48" t="s">
        <v>630</v>
      </c>
      <c r="D35" s="48" t="s">
        <v>629</v>
      </c>
      <c r="AI35" s="48">
        <v>55915.163784404664</v>
      </c>
      <c r="AJ35" s="48">
        <v>57946.135352428188</v>
      </c>
      <c r="AK35" s="48">
        <v>60345.96895642842</v>
      </c>
      <c r="AL35" s="48">
        <v>60248.948717134292</v>
      </c>
      <c r="AM35" s="48">
        <v>61767.660862753764</v>
      </c>
      <c r="AN35" s="48">
        <v>64188.550834692069</v>
      </c>
      <c r="AO35" s="48">
        <v>65587.842361273273</v>
      </c>
      <c r="AP35" s="48">
        <v>64190.163117220633</v>
      </c>
      <c r="AQ35" s="48">
        <v>63099.241145993321</v>
      </c>
      <c r="AR35" s="48">
        <v>64532.51463827274</v>
      </c>
      <c r="AS35" s="48">
        <v>66439.136719486225</v>
      </c>
      <c r="AT35" s="48">
        <v>68349.930384499574</v>
      </c>
      <c r="AU35" s="48">
        <v>70717.779001277275</v>
      </c>
      <c r="AV35" s="48">
        <v>72755.32112650614</v>
      </c>
      <c r="AW35" s="48">
        <v>73808.321378905719</v>
      </c>
      <c r="AX35" s="48">
        <v>75214.167116211043</v>
      </c>
      <c r="AY35" s="48">
        <v>79772.890549799253</v>
      </c>
      <c r="AZ35" s="48">
        <v>81012.990094759836</v>
      </c>
      <c r="BA35" s="48">
        <v>80036.745993827804</v>
      </c>
      <c r="BB35" s="48">
        <v>78298.522993931867</v>
      </c>
      <c r="BC35" s="48">
        <v>80280.02444892253</v>
      </c>
      <c r="BD35" s="48">
        <v>83935.225715162174</v>
      </c>
      <c r="BE35" s="48">
        <v>88245.958349869819</v>
      </c>
      <c r="BF35" s="48">
        <v>83788.510892760212</v>
      </c>
      <c r="BG35" s="48">
        <v>81371.230869144827</v>
      </c>
      <c r="BH35" s="48">
        <v>62540.625220926129</v>
      </c>
      <c r="BI35" s="48">
        <v>56297.22671169891</v>
      </c>
      <c r="BJ35" s="48">
        <v>60994.531556327463</v>
      </c>
      <c r="BK35" s="48">
        <v>61839.117565608125</v>
      </c>
      <c r="BL35" s="48">
        <v>64724.132393686225</v>
      </c>
      <c r="BM35" s="48">
        <v>65661.693929708796</v>
      </c>
      <c r="BN35" s="49">
        <v>162.64480341196688</v>
      </c>
    </row>
    <row r="36" spans="1:66" x14ac:dyDescent="0.25">
      <c r="A36" s="48" t="s">
        <v>162</v>
      </c>
      <c r="B36" s="48" t="s">
        <v>495</v>
      </c>
      <c r="C36" s="48" t="s">
        <v>630</v>
      </c>
      <c r="D36" s="48" t="s">
        <v>629</v>
      </c>
      <c r="AI36" s="48">
        <v>1559.5234682210069</v>
      </c>
      <c r="AJ36" s="48">
        <v>1594.1659732659882</v>
      </c>
      <c r="AK36" s="48">
        <v>1705.8702445977767</v>
      </c>
      <c r="AL36" s="48">
        <v>1787.4453726519796</v>
      </c>
      <c r="AM36" s="48">
        <v>1918.4769331774398</v>
      </c>
      <c r="AN36" s="48">
        <v>2086.5793646560473</v>
      </c>
      <c r="AO36" s="48">
        <v>2214.6903960572099</v>
      </c>
      <c r="AP36" s="48">
        <v>2329.876526533677</v>
      </c>
      <c r="AQ36" s="48">
        <v>2439.4409682365122</v>
      </c>
      <c r="AR36" s="48">
        <v>2609.7748318674353</v>
      </c>
      <c r="AS36" s="48">
        <v>2696.3783913660218</v>
      </c>
      <c r="AT36" s="48">
        <v>2923.1164637266338</v>
      </c>
      <c r="AU36" s="48">
        <v>3229.5088302665677</v>
      </c>
      <c r="AV36" s="48">
        <v>3480.084170667149</v>
      </c>
      <c r="AW36" s="48">
        <v>3723.4617282224003</v>
      </c>
      <c r="AX36" s="48">
        <v>4056.1525516690663</v>
      </c>
      <c r="AY36" s="48">
        <v>4412.5100579238742</v>
      </c>
      <c r="AZ36" s="48">
        <v>5302.7342203141479</v>
      </c>
      <c r="BA36" s="48">
        <v>5608.4944604718039</v>
      </c>
      <c r="BB36" s="48">
        <v>5972.8705693391466</v>
      </c>
      <c r="BC36" s="48">
        <v>6693.5159128770438</v>
      </c>
      <c r="BD36" s="48">
        <v>7295.8533284229079</v>
      </c>
      <c r="BE36" s="48">
        <v>7912.1446445090651</v>
      </c>
      <c r="BF36" s="48">
        <v>7989.6891789258443</v>
      </c>
      <c r="BG36" s="48">
        <v>8666.4557246365766</v>
      </c>
      <c r="BH36" s="48">
        <v>9500.6507156497901</v>
      </c>
      <c r="BI36" s="48">
        <v>10457.244384537958</v>
      </c>
      <c r="BJ36" s="48">
        <v>11142.474672465383</v>
      </c>
      <c r="BK36" s="48">
        <v>11620.915900116355</v>
      </c>
      <c r="BL36" s="48">
        <v>12332.539492835243</v>
      </c>
      <c r="BM36" s="48">
        <v>11508.174177483754</v>
      </c>
      <c r="BN36" s="49">
        <v>68.090631792188418</v>
      </c>
    </row>
    <row r="37" spans="1:66" x14ac:dyDescent="0.25">
      <c r="A37" s="48" t="s">
        <v>104</v>
      </c>
      <c r="B37" s="48" t="s">
        <v>494</v>
      </c>
      <c r="C37" s="48" t="s">
        <v>630</v>
      </c>
      <c r="D37" s="48" t="s">
        <v>629</v>
      </c>
      <c r="AI37" s="48">
        <v>5682.072121889566</v>
      </c>
      <c r="AJ37" s="48">
        <v>6124.0654050341127</v>
      </c>
      <c r="AK37" s="48">
        <v>6270.3786022971562</v>
      </c>
      <c r="AL37" s="48">
        <v>6375.6223032831604</v>
      </c>
      <c r="AM37" s="48">
        <v>6583.5446444627496</v>
      </c>
      <c r="AN37" s="48">
        <v>7022.2118135235323</v>
      </c>
      <c r="AO37" s="48">
        <v>7388.8718013571061</v>
      </c>
      <c r="AP37" s="48">
        <v>7953.3861933266899</v>
      </c>
      <c r="AQ37" s="48">
        <v>7897.0906620521127</v>
      </c>
      <c r="AR37" s="48">
        <v>8597.6962404155802</v>
      </c>
      <c r="AS37" s="48">
        <v>8784.1940764003593</v>
      </c>
      <c r="AT37" s="48">
        <v>8830.9422490728393</v>
      </c>
      <c r="AU37" s="48">
        <v>9347.8515229841869</v>
      </c>
      <c r="AV37" s="48">
        <v>9791.025432576982</v>
      </c>
      <c r="AW37" s="48">
        <v>10144.506382946422</v>
      </c>
      <c r="AX37" s="48">
        <v>10733.225481419628</v>
      </c>
      <c r="AY37" s="48">
        <v>11742.500642872123</v>
      </c>
      <c r="AZ37" s="48">
        <v>12780.63868194709</v>
      </c>
      <c r="BA37" s="48">
        <v>13552.633371604452</v>
      </c>
      <c r="BB37" s="48">
        <v>12366.554020623867</v>
      </c>
      <c r="BC37" s="48">
        <v>13352.28793406463</v>
      </c>
      <c r="BD37" s="48">
        <v>14252.684764629133</v>
      </c>
      <c r="BE37" s="48">
        <v>13590.515529799355</v>
      </c>
      <c r="BF37" s="48">
        <v>14707.594959661581</v>
      </c>
      <c r="BG37" s="48">
        <v>16300.829510515976</v>
      </c>
      <c r="BH37" s="48">
        <v>15547.16432475448</v>
      </c>
      <c r="BI37" s="48">
        <v>17260.45654243842</v>
      </c>
      <c r="BJ37" s="48">
        <v>17253.687495164464</v>
      </c>
      <c r="BK37" s="48">
        <v>18058.060955773999</v>
      </c>
      <c r="BL37" s="48">
        <v>18528.588435317386</v>
      </c>
      <c r="BM37" s="48">
        <v>16920.846674530789</v>
      </c>
      <c r="BN37" s="49">
        <v>82.564849918164498</v>
      </c>
    </row>
    <row r="38" spans="1:66" x14ac:dyDescent="0.25">
      <c r="A38" s="48" t="s">
        <v>96</v>
      </c>
      <c r="B38" s="48" t="s">
        <v>493</v>
      </c>
      <c r="C38" s="48" t="s">
        <v>630</v>
      </c>
      <c r="D38" s="48" t="s">
        <v>629</v>
      </c>
      <c r="AI38" s="48">
        <v>635.43747251652474</v>
      </c>
      <c r="AJ38" s="48">
        <v>637.00860877777882</v>
      </c>
      <c r="AK38" s="48">
        <v>593.03890871785995</v>
      </c>
      <c r="AL38" s="48">
        <v>591.74566858565288</v>
      </c>
      <c r="AM38" s="48">
        <v>616.0240534306987</v>
      </c>
      <c r="AN38" s="48">
        <v>655.88854394304417</v>
      </c>
      <c r="AO38" s="48">
        <v>624.59629560588587</v>
      </c>
      <c r="AP38" s="48">
        <v>652.43584133750676</v>
      </c>
      <c r="AQ38" s="48">
        <v>674.28202951505716</v>
      </c>
      <c r="AR38" s="48">
        <v>692.20369832364747</v>
      </c>
      <c r="AS38" s="48">
        <v>674.44085165053207</v>
      </c>
      <c r="AT38" s="48">
        <v>704.22254293499236</v>
      </c>
      <c r="AU38" s="48">
        <v>725.61483382937968</v>
      </c>
      <c r="AV38" s="48">
        <v>684.955920314678</v>
      </c>
      <c r="AW38" s="48">
        <v>730.74697765005101</v>
      </c>
      <c r="AX38" s="48">
        <v>745.5732323900445</v>
      </c>
      <c r="AY38" s="48">
        <v>789.20964205663893</v>
      </c>
      <c r="AZ38" s="48">
        <v>831.60898043343946</v>
      </c>
      <c r="BA38" s="48">
        <v>849.94105017416427</v>
      </c>
      <c r="BB38" s="48">
        <v>916.18770556412733</v>
      </c>
      <c r="BC38" s="48">
        <v>958.92110412833415</v>
      </c>
      <c r="BD38" s="48">
        <v>1012.6574013041442</v>
      </c>
      <c r="BE38" s="48">
        <v>1102.02752561172</v>
      </c>
      <c r="BF38" s="48">
        <v>738.47489226244772</v>
      </c>
      <c r="BG38" s="48">
        <v>720.32410964920882</v>
      </c>
      <c r="BH38" s="48">
        <v>787.01290648463532</v>
      </c>
      <c r="BI38" s="48">
        <v>851.07267130635114</v>
      </c>
      <c r="BJ38" s="48">
        <v>912.80304533503681</v>
      </c>
      <c r="BK38" s="48">
        <v>955.51374429212831</v>
      </c>
      <c r="BL38" s="48">
        <v>985.11204135221487</v>
      </c>
      <c r="BM38" s="48">
        <v>979.58306608744988</v>
      </c>
      <c r="BN38" s="49">
        <v>19.865741737253831</v>
      </c>
    </row>
    <row r="39" spans="1:66" x14ac:dyDescent="0.25">
      <c r="A39" s="48" t="s">
        <v>292</v>
      </c>
      <c r="B39" s="48" t="s">
        <v>492</v>
      </c>
      <c r="C39" s="48" t="s">
        <v>630</v>
      </c>
      <c r="D39" s="48" t="s">
        <v>629</v>
      </c>
      <c r="AP39" s="48">
        <v>25250.258480875036</v>
      </c>
      <c r="AQ39" s="48">
        <v>26310.704433617564</v>
      </c>
      <c r="AR39" s="48">
        <v>27841.353349657475</v>
      </c>
      <c r="AS39" s="48">
        <v>29362.94524511827</v>
      </c>
      <c r="AT39" s="48">
        <v>30214.092507567038</v>
      </c>
      <c r="AU39" s="48">
        <v>30963.053002294138</v>
      </c>
      <c r="AV39" s="48">
        <v>32333.482974788974</v>
      </c>
      <c r="AW39" s="48">
        <v>33911.043680537827</v>
      </c>
      <c r="AX39" s="48">
        <v>36327.228654497158</v>
      </c>
      <c r="AY39" s="48">
        <v>38106.356631820556</v>
      </c>
      <c r="AZ39" s="48">
        <v>39555.500979410419</v>
      </c>
      <c r="BA39" s="48">
        <v>40376.306879905627</v>
      </c>
      <c r="BB39" s="48">
        <v>38893.720528056838</v>
      </c>
      <c r="BC39" s="48">
        <v>40114.189585236389</v>
      </c>
      <c r="BD39" s="48">
        <v>41666.7076267956</v>
      </c>
      <c r="BE39" s="48">
        <v>42290.965410274519</v>
      </c>
      <c r="BF39" s="48">
        <v>44298.578734276482</v>
      </c>
      <c r="BG39" s="48">
        <v>45753.750554799364</v>
      </c>
      <c r="BH39" s="48">
        <v>44670.080538583774</v>
      </c>
      <c r="BI39" s="48">
        <v>46472.340248631524</v>
      </c>
      <c r="BJ39" s="48">
        <v>48317.096578581739</v>
      </c>
      <c r="BK39" s="48">
        <v>50239.991045342795</v>
      </c>
      <c r="BL39" s="48">
        <v>50660.577792792188</v>
      </c>
      <c r="BM39" s="48">
        <v>48072.583756378001</v>
      </c>
      <c r="BN39" s="49">
        <v>139.16591618737777</v>
      </c>
    </row>
    <row r="40" spans="1:66" x14ac:dyDescent="0.25">
      <c r="A40" s="48" t="s">
        <v>719</v>
      </c>
      <c r="B40" s="48" t="s">
        <v>718</v>
      </c>
      <c r="C40" s="48" t="s">
        <v>630</v>
      </c>
      <c r="D40" s="48" t="s">
        <v>629</v>
      </c>
      <c r="AI40" s="48">
        <v>7086.7932378914429</v>
      </c>
      <c r="AJ40" s="48">
        <v>6641.1184919768575</v>
      </c>
      <c r="AK40" s="48">
        <v>6682.3970940860863</v>
      </c>
      <c r="AL40" s="48">
        <v>6950.5092411288397</v>
      </c>
      <c r="AM40" s="48">
        <v>7389.2603855619864</v>
      </c>
      <c r="AN40" s="48">
        <v>7974.5306256413005</v>
      </c>
      <c r="AO40" s="48">
        <v>8378.731762528485</v>
      </c>
      <c r="AP40" s="48">
        <v>8700.2981495397908</v>
      </c>
      <c r="AQ40" s="48">
        <v>9093.7462768902587</v>
      </c>
      <c r="AR40" s="48">
        <v>9393.3985786821941</v>
      </c>
      <c r="AS40" s="48">
        <v>10015.507951534062</v>
      </c>
      <c r="AT40" s="48">
        <v>10798.829256113566</v>
      </c>
      <c r="AU40" s="48">
        <v>11625.276202979783</v>
      </c>
      <c r="AV40" s="48">
        <v>12322.177667762309</v>
      </c>
      <c r="AW40" s="48">
        <v>13463.256678649595</v>
      </c>
      <c r="AX40" s="48">
        <v>14302.133039795708</v>
      </c>
      <c r="AY40" s="48">
        <v>15889.63695117709</v>
      </c>
      <c r="AZ40" s="48">
        <v>17726.508560789192</v>
      </c>
      <c r="BA40" s="48">
        <v>19660.993414264485</v>
      </c>
      <c r="BB40" s="48">
        <v>19701.271187459181</v>
      </c>
      <c r="BC40" s="48">
        <v>20802.036273726673</v>
      </c>
      <c r="BD40" s="48">
        <v>22181.440519113967</v>
      </c>
      <c r="BE40" s="48">
        <v>22962.77757081325</v>
      </c>
      <c r="BF40" s="48">
        <v>23954.043193838505</v>
      </c>
      <c r="BG40" s="48">
        <v>24969.925292389475</v>
      </c>
      <c r="BH40" s="48">
        <v>26121.960256164861</v>
      </c>
      <c r="BI40" s="48">
        <v>27858.057463123852</v>
      </c>
      <c r="BJ40" s="48">
        <v>29878.785500926635</v>
      </c>
      <c r="BK40" s="48">
        <v>31905.948577183306</v>
      </c>
      <c r="BL40" s="48">
        <v>34103.294269806531</v>
      </c>
      <c r="BM40" s="48">
        <v>33711.859078706475</v>
      </c>
      <c r="BN40" s="49">
        <v>116.54013105060574</v>
      </c>
    </row>
    <row r="41" spans="1:66" x14ac:dyDescent="0.25">
      <c r="A41" s="48" t="s">
        <v>291</v>
      </c>
      <c r="B41" s="48" t="s">
        <v>491</v>
      </c>
      <c r="C41" s="48" t="s">
        <v>630</v>
      </c>
      <c r="D41" s="48" t="s">
        <v>629</v>
      </c>
      <c r="AI41" s="48">
        <v>28416.823249925565</v>
      </c>
      <c r="AJ41" s="48">
        <v>28747.222607816835</v>
      </c>
      <c r="AK41" s="48">
        <v>29067.242933815109</v>
      </c>
      <c r="AL41" s="48">
        <v>29449.018076429737</v>
      </c>
      <c r="AM41" s="48">
        <v>30217.929933697043</v>
      </c>
      <c r="AN41" s="48">
        <v>30793.44593679886</v>
      </c>
      <c r="AO41" s="48">
        <v>31465.231556834893</v>
      </c>
      <c r="AP41" s="48">
        <v>32759.634217963638</v>
      </c>
      <c r="AQ41" s="48">
        <v>33903.754597543499</v>
      </c>
      <c r="AR41" s="48">
        <v>34818.0760351278</v>
      </c>
      <c r="AS41" s="48">
        <v>36788.6942898341</v>
      </c>
      <c r="AT41" s="48">
        <v>37913.091052673037</v>
      </c>
      <c r="AU41" s="48">
        <v>38814.371738196503</v>
      </c>
      <c r="AV41" s="48">
        <v>38800.865110057253</v>
      </c>
      <c r="AW41" s="48">
        <v>40302.986039949588</v>
      </c>
      <c r="AX41" s="48">
        <v>41749.216445723709</v>
      </c>
      <c r="AY41" s="48">
        <v>46440.739983878455</v>
      </c>
      <c r="AZ41" s="48">
        <v>51145.941166576296</v>
      </c>
      <c r="BA41" s="48">
        <v>54096.807862961832</v>
      </c>
      <c r="BB41" s="48">
        <v>53393.303359762263</v>
      </c>
      <c r="BC41" s="48">
        <v>54900.314348505199</v>
      </c>
      <c r="BD41" s="48">
        <v>57987.502030549214</v>
      </c>
      <c r="BE41" s="48">
        <v>59933.59868291684</v>
      </c>
      <c r="BF41" s="48">
        <v>62225.087267788025</v>
      </c>
      <c r="BG41" s="48">
        <v>64103.010447633576</v>
      </c>
      <c r="BH41" s="48">
        <v>66020.20433988412</v>
      </c>
      <c r="BI41" s="48">
        <v>68105.154983683373</v>
      </c>
      <c r="BJ41" s="48">
        <v>69103.570264695954</v>
      </c>
      <c r="BK41" s="48">
        <v>71705.609967622586</v>
      </c>
      <c r="BL41" s="48">
        <v>73114.468360449609</v>
      </c>
      <c r="BM41" s="48">
        <v>71352.352599026795</v>
      </c>
      <c r="BN41" s="49">
        <v>169.54629320648036</v>
      </c>
    </row>
    <row r="42" spans="1:66" x14ac:dyDescent="0.25">
      <c r="A42" s="48" t="s">
        <v>260</v>
      </c>
      <c r="B42" s="48" t="s">
        <v>604</v>
      </c>
      <c r="C42" s="48" t="s">
        <v>630</v>
      </c>
      <c r="D42" s="48" t="s">
        <v>629</v>
      </c>
      <c r="BN42" s="49">
        <v>0</v>
      </c>
    </row>
    <row r="43" spans="1:66" x14ac:dyDescent="0.25">
      <c r="A43" s="48" t="s">
        <v>221</v>
      </c>
      <c r="B43" s="48" t="s">
        <v>490</v>
      </c>
      <c r="C43" s="48" t="s">
        <v>630</v>
      </c>
      <c r="D43" s="48" t="s">
        <v>629</v>
      </c>
      <c r="AI43" s="48">
        <v>4511.1720975317885</v>
      </c>
      <c r="AJ43" s="48">
        <v>4952.5396081048602</v>
      </c>
      <c r="AK43" s="48">
        <v>5622.7777423555426</v>
      </c>
      <c r="AL43" s="48">
        <v>6119.3814586653925</v>
      </c>
      <c r="AM43" s="48">
        <v>6568.7779658641093</v>
      </c>
      <c r="AN43" s="48">
        <v>7351.8298302286803</v>
      </c>
      <c r="AO43" s="48">
        <v>8011.5727726560499</v>
      </c>
      <c r="AP43" s="48">
        <v>8637.3266206580483</v>
      </c>
      <c r="AQ43" s="48">
        <v>8995.763221524574</v>
      </c>
      <c r="AR43" s="48">
        <v>8977.1168417076042</v>
      </c>
      <c r="AS43" s="48">
        <v>9553.5684906960087</v>
      </c>
      <c r="AT43" s="48">
        <v>9972.6516694665552</v>
      </c>
      <c r="AU43" s="48">
        <v>10333.060955718314</v>
      </c>
      <c r="AV43" s="48">
        <v>10841.32590475504</v>
      </c>
      <c r="AW43" s="48">
        <v>11812.634125625866</v>
      </c>
      <c r="AX43" s="48">
        <v>12746.589689265511</v>
      </c>
      <c r="AY43" s="48">
        <v>15753.960100536233</v>
      </c>
      <c r="AZ43" s="48">
        <v>16941.829833596908</v>
      </c>
      <c r="BA43" s="48">
        <v>16501.809884394628</v>
      </c>
      <c r="BB43" s="48">
        <v>16159.607147993132</v>
      </c>
      <c r="BC43" s="48">
        <v>18161.809244623579</v>
      </c>
      <c r="BD43" s="48">
        <v>20342.561477268617</v>
      </c>
      <c r="BE43" s="48">
        <v>21507.692570195162</v>
      </c>
      <c r="BF43" s="48">
        <v>22439.273247859328</v>
      </c>
      <c r="BG43" s="48">
        <v>22786.642771331019</v>
      </c>
      <c r="BH43" s="48">
        <v>22698.545655540172</v>
      </c>
      <c r="BI43" s="48">
        <v>23437.592526034423</v>
      </c>
      <c r="BJ43" s="48">
        <v>24470.703623699726</v>
      </c>
      <c r="BK43" s="48">
        <v>24740.49615244316</v>
      </c>
      <c r="BL43" s="48">
        <v>25974.731637703902</v>
      </c>
      <c r="BM43" s="48">
        <v>25067.6916009163</v>
      </c>
      <c r="BN43" s="49">
        <v>100.4942751976089</v>
      </c>
    </row>
    <row r="44" spans="1:66" x14ac:dyDescent="0.25">
      <c r="A44" s="48" t="s">
        <v>170</v>
      </c>
      <c r="B44" s="48" t="s">
        <v>489</v>
      </c>
      <c r="C44" s="48" t="s">
        <v>630</v>
      </c>
      <c r="D44" s="48" t="s">
        <v>629</v>
      </c>
      <c r="AI44" s="48">
        <v>982.50087027805171</v>
      </c>
      <c r="AJ44" s="48">
        <v>1094.7714314726522</v>
      </c>
      <c r="AK44" s="48">
        <v>1263.416318139002</v>
      </c>
      <c r="AL44" s="48">
        <v>1456.0794694916608</v>
      </c>
      <c r="AM44" s="48">
        <v>1662.1587587269587</v>
      </c>
      <c r="AN44" s="48">
        <v>1862.5541222399922</v>
      </c>
      <c r="AO44" s="48">
        <v>2063.1169263843303</v>
      </c>
      <c r="AP44" s="48">
        <v>2269.2014013591038</v>
      </c>
      <c r="AQ44" s="48">
        <v>2451.1528036016325</v>
      </c>
      <c r="AR44" s="48">
        <v>2653.9736258532748</v>
      </c>
      <c r="AS44" s="48">
        <v>2920.5607907681529</v>
      </c>
      <c r="AT44" s="48">
        <v>3210.0093957291369</v>
      </c>
      <c r="AU44" s="48">
        <v>3534.8491297868372</v>
      </c>
      <c r="AV44" s="48">
        <v>3937.31287532441</v>
      </c>
      <c r="AW44" s="48">
        <v>4425.8741910609942</v>
      </c>
      <c r="AX44" s="48">
        <v>5053.9457981018877</v>
      </c>
      <c r="AY44" s="48">
        <v>5836.5734366787083</v>
      </c>
      <c r="AZ44" s="48">
        <v>6810.6039001002646</v>
      </c>
      <c r="BA44" s="48">
        <v>7574.2244550433797</v>
      </c>
      <c r="BB44" s="48">
        <v>8307.8495189642854</v>
      </c>
      <c r="BC44" s="48">
        <v>9253.7651877121352</v>
      </c>
      <c r="BD44" s="48">
        <v>10299.870693993529</v>
      </c>
      <c r="BE44" s="48">
        <v>11197.596936353668</v>
      </c>
      <c r="BF44" s="48">
        <v>11923.752618938568</v>
      </c>
      <c r="BG44" s="48">
        <v>12549.771831297667</v>
      </c>
      <c r="BH44" s="48">
        <v>12978.768910565481</v>
      </c>
      <c r="BI44" s="48">
        <v>13572.619988699396</v>
      </c>
      <c r="BJ44" s="48">
        <v>14344.421239442372</v>
      </c>
      <c r="BK44" s="48">
        <v>15608.967069251348</v>
      </c>
      <c r="BL44" s="48">
        <v>16772.843169221353</v>
      </c>
      <c r="BM44" s="48">
        <v>17311.997920284786</v>
      </c>
      <c r="BN44" s="49">
        <v>83.513704074402028</v>
      </c>
    </row>
    <row r="45" spans="1:66" x14ac:dyDescent="0.25">
      <c r="A45" s="48" t="s">
        <v>717</v>
      </c>
      <c r="B45" s="48" t="s">
        <v>488</v>
      </c>
      <c r="C45" s="48" t="s">
        <v>630</v>
      </c>
      <c r="D45" s="48" t="s">
        <v>629</v>
      </c>
      <c r="AI45" s="48">
        <v>2053.9676358260026</v>
      </c>
      <c r="AJ45" s="48">
        <v>2049.1135693080469</v>
      </c>
      <c r="AK45" s="48">
        <v>2017.2521801093246</v>
      </c>
      <c r="AL45" s="48">
        <v>1989.7567940064121</v>
      </c>
      <c r="AM45" s="48">
        <v>1979.5525149096427</v>
      </c>
      <c r="AN45" s="48">
        <v>2094.2797056645418</v>
      </c>
      <c r="AO45" s="48">
        <v>2224.559249673006</v>
      </c>
      <c r="AP45" s="48">
        <v>2275.3996605616776</v>
      </c>
      <c r="AQ45" s="48">
        <v>2343.4172526154962</v>
      </c>
      <c r="AR45" s="48">
        <v>2348.9303541770164</v>
      </c>
      <c r="AS45" s="48">
        <v>2291.4422666508599</v>
      </c>
      <c r="AT45" s="48">
        <v>2289.1258205036329</v>
      </c>
      <c r="AU45" s="48">
        <v>2236.3290859531403</v>
      </c>
      <c r="AV45" s="48">
        <v>2199.9005832274229</v>
      </c>
      <c r="AW45" s="48">
        <v>2239.7550949383572</v>
      </c>
      <c r="AX45" s="48">
        <v>2300.1223574163018</v>
      </c>
      <c r="AY45" s="48">
        <v>2354.2915948189839</v>
      </c>
      <c r="AZ45" s="48">
        <v>2406.7773122644217</v>
      </c>
      <c r="BA45" s="48">
        <v>2460.2472185450461</v>
      </c>
      <c r="BB45" s="48">
        <v>2501.7285220347835</v>
      </c>
      <c r="BC45" s="48">
        <v>2522.3656668755116</v>
      </c>
      <c r="BD45" s="48">
        <v>2404.042622615395</v>
      </c>
      <c r="BE45" s="48">
        <v>2626.0683827599878</v>
      </c>
      <c r="BF45" s="48">
        <v>2828.401213386112</v>
      </c>
      <c r="BG45" s="48">
        <v>3127.4806871868859</v>
      </c>
      <c r="BH45" s="48">
        <v>4652.8896192009825</v>
      </c>
      <c r="BI45" s="48">
        <v>4726.9807399501542</v>
      </c>
      <c r="BJ45" s="48">
        <v>4830.7505152267786</v>
      </c>
      <c r="BK45" s="48">
        <v>5154.3317020743298</v>
      </c>
      <c r="BL45" s="48">
        <v>5432.9926079949446</v>
      </c>
      <c r="BM45" s="48">
        <v>5458.2366511258242</v>
      </c>
      <c r="BN45" s="49">
        <v>46.893249807038231</v>
      </c>
    </row>
    <row r="46" spans="1:66" x14ac:dyDescent="0.25">
      <c r="A46" s="48" t="s">
        <v>95</v>
      </c>
      <c r="B46" s="48" t="s">
        <v>487</v>
      </c>
      <c r="C46" s="48" t="s">
        <v>630</v>
      </c>
      <c r="D46" s="48" t="s">
        <v>629</v>
      </c>
      <c r="AI46" s="48">
        <v>1855.4093840075627</v>
      </c>
      <c r="AJ46" s="48">
        <v>1790.706363881977</v>
      </c>
      <c r="AK46" s="48">
        <v>1723.3980698089058</v>
      </c>
      <c r="AL46" s="48">
        <v>1578.25491204477</v>
      </c>
      <c r="AM46" s="48">
        <v>1600.5456008012427</v>
      </c>
      <c r="AN46" s="48">
        <v>1644.9300781812367</v>
      </c>
      <c r="AO46" s="48">
        <v>1701.6997025877258</v>
      </c>
      <c r="AP46" s="48">
        <v>1774.1525986674496</v>
      </c>
      <c r="AQ46" s="48">
        <v>1826.5946843981633</v>
      </c>
      <c r="AR46" s="48">
        <v>1882.7763475251018</v>
      </c>
      <c r="AS46" s="48">
        <v>1941.6972537158231</v>
      </c>
      <c r="AT46" s="48">
        <v>2017.0113649175194</v>
      </c>
      <c r="AU46" s="48">
        <v>2079.7598278298392</v>
      </c>
      <c r="AV46" s="48">
        <v>2156.6908828211426</v>
      </c>
      <c r="AW46" s="48">
        <v>2302.1161435336544</v>
      </c>
      <c r="AX46" s="48">
        <v>2357.0483828288975</v>
      </c>
      <c r="AY46" s="48">
        <v>2444.7535402807403</v>
      </c>
      <c r="AZ46" s="48">
        <v>2562.2634030180297</v>
      </c>
      <c r="BA46" s="48">
        <v>2629.8858719556897</v>
      </c>
      <c r="BB46" s="48">
        <v>2634.6770179645014</v>
      </c>
      <c r="BC46" s="48">
        <v>2681.8874762314936</v>
      </c>
      <c r="BD46" s="48">
        <v>2773.8961358350534</v>
      </c>
      <c r="BE46" s="48">
        <v>2855.4460228246999</v>
      </c>
      <c r="BF46" s="48">
        <v>3002.6105090378419</v>
      </c>
      <c r="BG46" s="48">
        <v>3185.355850750017</v>
      </c>
      <c r="BH46" s="48">
        <v>3260.5238494885648</v>
      </c>
      <c r="BI46" s="48">
        <v>3405.0561658813049</v>
      </c>
      <c r="BJ46" s="48">
        <v>3554.5215385831302</v>
      </c>
      <c r="BK46" s="48">
        <v>3690.0687885905127</v>
      </c>
      <c r="BL46" s="48">
        <v>3796.3079108327693</v>
      </c>
      <c r="BM46" s="48">
        <v>3772.7449855499372</v>
      </c>
      <c r="BN46" s="49">
        <v>38.986376807276571</v>
      </c>
    </row>
    <row r="47" spans="1:66" x14ac:dyDescent="0.25">
      <c r="A47" s="48" t="s">
        <v>603</v>
      </c>
      <c r="B47" s="48" t="s">
        <v>486</v>
      </c>
      <c r="C47" s="48" t="s">
        <v>630</v>
      </c>
      <c r="D47" s="48" t="s">
        <v>629</v>
      </c>
      <c r="AI47" s="48">
        <v>882.77308904835354</v>
      </c>
      <c r="AJ47" s="48">
        <v>805.6037994945757</v>
      </c>
      <c r="AK47" s="48">
        <v>709.28560401823097</v>
      </c>
      <c r="AL47" s="48">
        <v>604.30597571439944</v>
      </c>
      <c r="AM47" s="48">
        <v>571.96238142826019</v>
      </c>
      <c r="AN47" s="48">
        <v>569.32723033976083</v>
      </c>
      <c r="AO47" s="48">
        <v>557.9704148055016</v>
      </c>
      <c r="AP47" s="48">
        <v>522.63182311390005</v>
      </c>
      <c r="AQ47" s="48">
        <v>508.07356462514804</v>
      </c>
      <c r="AR47" s="48">
        <v>481.90723050391688</v>
      </c>
      <c r="AS47" s="48">
        <v>447.08216041975811</v>
      </c>
      <c r="AT47" s="48">
        <v>435.07643292176908</v>
      </c>
      <c r="AU47" s="48">
        <v>441.82027310790244</v>
      </c>
      <c r="AV47" s="48">
        <v>460.77012569534747</v>
      </c>
      <c r="AW47" s="48">
        <v>489.42009507642422</v>
      </c>
      <c r="AX47" s="48">
        <v>518.84032451376936</v>
      </c>
      <c r="AY47" s="48">
        <v>545.15138744000308</v>
      </c>
      <c r="AZ47" s="48">
        <v>575.7490764205977</v>
      </c>
      <c r="BA47" s="48">
        <v>603.28790748332449</v>
      </c>
      <c r="BB47" s="48">
        <v>604.84417346236626</v>
      </c>
      <c r="BC47" s="48">
        <v>633.91313347159803</v>
      </c>
      <c r="BD47" s="48">
        <v>668.94088102842557</v>
      </c>
      <c r="BE47" s="48">
        <v>669.56744263097187</v>
      </c>
      <c r="BF47" s="48">
        <v>753.48516806093619</v>
      </c>
      <c r="BG47" s="48">
        <v>849.7608185621342</v>
      </c>
      <c r="BH47" s="48">
        <v>905.45059935323275</v>
      </c>
      <c r="BI47" s="48">
        <v>963.66927221215985</v>
      </c>
      <c r="BJ47" s="48">
        <v>1059.810762288613</v>
      </c>
      <c r="BK47" s="48">
        <v>1111.9657900707039</v>
      </c>
      <c r="BL47" s="48">
        <v>1144.3810285220591</v>
      </c>
      <c r="BM47" s="48">
        <v>1131.0906069863574</v>
      </c>
      <c r="BN47" s="49">
        <v>21.346803316015578</v>
      </c>
    </row>
    <row r="48" spans="1:66" x14ac:dyDescent="0.25">
      <c r="A48" s="48" t="s">
        <v>602</v>
      </c>
      <c r="B48" s="48" t="s">
        <v>485</v>
      </c>
      <c r="C48" s="48" t="s">
        <v>630</v>
      </c>
      <c r="D48" s="48" t="s">
        <v>629</v>
      </c>
      <c r="AI48" s="48">
        <v>3474.9929672237768</v>
      </c>
      <c r="AJ48" s="48">
        <v>3578.9838152786715</v>
      </c>
      <c r="AK48" s="48">
        <v>3654.1307058265857</v>
      </c>
      <c r="AL48" s="48">
        <v>3602.8666308000829</v>
      </c>
      <c r="AM48" s="48">
        <v>3381.9315866334773</v>
      </c>
      <c r="AN48" s="48">
        <v>3490.7467481971544</v>
      </c>
      <c r="AO48" s="48">
        <v>3603.0018146622651</v>
      </c>
      <c r="AP48" s="48">
        <v>3538.7448851401491</v>
      </c>
      <c r="AQ48" s="48">
        <v>3606.2146788230066</v>
      </c>
      <c r="AR48" s="48">
        <v>3462.0306297857173</v>
      </c>
      <c r="AS48" s="48">
        <v>3699.2284062791573</v>
      </c>
      <c r="AT48" s="48">
        <v>3813.7477085433429</v>
      </c>
      <c r="AU48" s="48">
        <v>3938.4322306185122</v>
      </c>
      <c r="AV48" s="48">
        <v>3929.6001906171196</v>
      </c>
      <c r="AW48" s="48">
        <v>4052.5132022019761</v>
      </c>
      <c r="AX48" s="48">
        <v>4363.2509135829359</v>
      </c>
      <c r="AY48" s="48">
        <v>4695.6882897736996</v>
      </c>
      <c r="AZ48" s="48">
        <v>4350.7520048734368</v>
      </c>
      <c r="BA48" s="48">
        <v>4555.9850901631789</v>
      </c>
      <c r="BB48" s="48">
        <v>4959.396244265693</v>
      </c>
      <c r="BC48" s="48">
        <v>5349.8295607512009</v>
      </c>
      <c r="BD48" s="48">
        <v>5428.2415353254228</v>
      </c>
      <c r="BE48" s="48">
        <v>6335.7857519398776</v>
      </c>
      <c r="BF48" s="48">
        <v>6069.0009851827972</v>
      </c>
      <c r="BG48" s="48">
        <v>5931.1339161067499</v>
      </c>
      <c r="BH48" s="48">
        <v>4639.7445176469582</v>
      </c>
      <c r="BI48" s="48">
        <v>3818.3555365988022</v>
      </c>
      <c r="BJ48" s="48">
        <v>4241.8583433675985</v>
      </c>
      <c r="BK48" s="48">
        <v>4027.8663555681601</v>
      </c>
      <c r="BL48" s="48">
        <v>4005.3105811734681</v>
      </c>
      <c r="BM48" s="48">
        <v>3638.5557749751315</v>
      </c>
      <c r="BN48" s="49">
        <v>38.286764677119592</v>
      </c>
    </row>
    <row r="49" spans="1:66" x14ac:dyDescent="0.25">
      <c r="A49" s="48" t="s">
        <v>222</v>
      </c>
      <c r="B49" s="48" t="s">
        <v>484</v>
      </c>
      <c r="C49" s="48" t="s">
        <v>630</v>
      </c>
      <c r="D49" s="48" t="s">
        <v>629</v>
      </c>
      <c r="AI49" s="48">
        <v>5012.2213414766584</v>
      </c>
      <c r="AJ49" s="48">
        <v>5182.7699510142602</v>
      </c>
      <c r="AK49" s="48">
        <v>5408.8706821068008</v>
      </c>
      <c r="AL49" s="48">
        <v>5724.016710753137</v>
      </c>
      <c r="AM49" s="48">
        <v>6070.6746521471923</v>
      </c>
      <c r="AN49" s="48">
        <v>6401.8137307665011</v>
      </c>
      <c r="AO49" s="48">
        <v>6535.5295127170639</v>
      </c>
      <c r="AP49" s="48">
        <v>6758.270569192432</v>
      </c>
      <c r="AQ49" s="48">
        <v>6758.5257490764625</v>
      </c>
      <c r="AR49" s="48">
        <v>6460.9068266555987</v>
      </c>
      <c r="AS49" s="48">
        <v>6690.3737508377517</v>
      </c>
      <c r="AT49" s="48">
        <v>6843.7390368045508</v>
      </c>
      <c r="AU49" s="48">
        <v>7018.0820184733957</v>
      </c>
      <c r="AV49" s="48">
        <v>7319.5432121870563</v>
      </c>
      <c r="AW49" s="48">
        <v>7806.0505093272432</v>
      </c>
      <c r="AX49" s="48">
        <v>8324.7546884044641</v>
      </c>
      <c r="AY49" s="48">
        <v>9035.5656395505339</v>
      </c>
      <c r="AZ49" s="48">
        <v>9781.9704078847481</v>
      </c>
      <c r="BA49" s="48">
        <v>10179.244841552347</v>
      </c>
      <c r="BB49" s="48">
        <v>10258.970839274823</v>
      </c>
      <c r="BC49" s="48">
        <v>10731.645914959045</v>
      </c>
      <c r="BD49" s="48">
        <v>11604.102283015975</v>
      </c>
      <c r="BE49" s="48">
        <v>12018.651284741116</v>
      </c>
      <c r="BF49" s="48">
        <v>12727.764931531003</v>
      </c>
      <c r="BG49" s="48">
        <v>13307.424501578256</v>
      </c>
      <c r="BH49" s="48">
        <v>13265.797256915119</v>
      </c>
      <c r="BI49" s="48">
        <v>13812.096056344586</v>
      </c>
      <c r="BJ49" s="48">
        <v>14171.320500564754</v>
      </c>
      <c r="BK49" s="48">
        <v>14865.893240321848</v>
      </c>
      <c r="BL49" s="48">
        <v>15621.087367158634</v>
      </c>
      <c r="BM49" s="48">
        <v>14565.368052287338</v>
      </c>
      <c r="BN49" s="49">
        <v>76.60284198124198</v>
      </c>
    </row>
    <row r="50" spans="1:66" x14ac:dyDescent="0.25">
      <c r="A50" s="48" t="s">
        <v>74</v>
      </c>
      <c r="B50" s="48" t="s">
        <v>483</v>
      </c>
      <c r="C50" s="48" t="s">
        <v>630</v>
      </c>
      <c r="D50" s="48" t="s">
        <v>629</v>
      </c>
      <c r="AI50" s="48">
        <v>1587.4124951442225</v>
      </c>
      <c r="AJ50" s="48">
        <v>1507.5869349478739</v>
      </c>
      <c r="AK50" s="48">
        <v>1625.247312337958</v>
      </c>
      <c r="AL50" s="48">
        <v>1664.8800379325326</v>
      </c>
      <c r="AM50" s="48">
        <v>1565.3732350848409</v>
      </c>
      <c r="AN50" s="48">
        <v>1610.2159146685115</v>
      </c>
      <c r="AO50" s="48">
        <v>1574.6933327450104</v>
      </c>
      <c r="AP50" s="48">
        <v>1622.150803555294</v>
      </c>
      <c r="AQ50" s="48">
        <v>1618.1620589991981</v>
      </c>
      <c r="AR50" s="48">
        <v>1630.4970342755698</v>
      </c>
      <c r="AS50" s="48">
        <v>1801.7641341864269</v>
      </c>
      <c r="AT50" s="48">
        <v>1838.3554563393329</v>
      </c>
      <c r="AU50" s="48">
        <v>1865.2671645251073</v>
      </c>
      <c r="AV50" s="48">
        <v>1894.1999569556456</v>
      </c>
      <c r="AW50" s="48">
        <v>1936.0067981271186</v>
      </c>
      <c r="AX50" s="48">
        <v>2004.6408682963927</v>
      </c>
      <c r="AY50" s="48">
        <v>2069.8797436115296</v>
      </c>
      <c r="AZ50" s="48">
        <v>2091.7419835257938</v>
      </c>
      <c r="BA50" s="48">
        <v>2165.0754252947399</v>
      </c>
      <c r="BB50" s="48">
        <v>2197.8086635857098</v>
      </c>
      <c r="BC50" s="48">
        <v>2252.8777064459928</v>
      </c>
      <c r="BD50" s="48">
        <v>2337.0276194451121</v>
      </c>
      <c r="BE50" s="48">
        <v>2511.5059791859458</v>
      </c>
      <c r="BF50" s="48">
        <v>2636.4729763772348</v>
      </c>
      <c r="BG50" s="48">
        <v>2716.8275245154077</v>
      </c>
      <c r="BH50" s="48">
        <v>2709.5625399148648</v>
      </c>
      <c r="BI50" s="48">
        <v>2863.8520438079845</v>
      </c>
      <c r="BJ50" s="48">
        <v>3032.2621330811239</v>
      </c>
      <c r="BK50" s="48">
        <v>3140.4720442810594</v>
      </c>
      <c r="BL50" s="48">
        <v>3188.8774414630375</v>
      </c>
      <c r="BM50" s="48">
        <v>3313.1704671415118</v>
      </c>
      <c r="BN50" s="49">
        <v>36.534741718027298</v>
      </c>
    </row>
    <row r="51" spans="1:66" x14ac:dyDescent="0.25">
      <c r="A51" s="48" t="s">
        <v>112</v>
      </c>
      <c r="B51" s="48" t="s">
        <v>482</v>
      </c>
      <c r="C51" s="48" t="s">
        <v>630</v>
      </c>
      <c r="D51" s="48" t="s">
        <v>629</v>
      </c>
      <c r="AI51" s="48">
        <v>1063.5538659252422</v>
      </c>
      <c r="AJ51" s="48">
        <v>1088.3083818641821</v>
      </c>
      <c r="AK51" s="48">
        <v>1201.7653333328833</v>
      </c>
      <c r="AL51" s="48">
        <v>1299.7628930138956</v>
      </c>
      <c r="AM51" s="48">
        <v>1538.6578711277969</v>
      </c>
      <c r="AN51" s="48">
        <v>1748.2899521723839</v>
      </c>
      <c r="AO51" s="48">
        <v>1935.9706199443531</v>
      </c>
      <c r="AP51" s="48">
        <v>2141.138621033308</v>
      </c>
      <c r="AQ51" s="48">
        <v>2387.4541612287931</v>
      </c>
      <c r="AR51" s="48">
        <v>2642.840077349445</v>
      </c>
      <c r="AS51" s="48">
        <v>3032.1971826979452</v>
      </c>
      <c r="AT51" s="48">
        <v>3113.160977077041</v>
      </c>
      <c r="AU51" s="48">
        <v>3273.9500897036364</v>
      </c>
      <c r="AV51" s="48">
        <v>3420.2006331502521</v>
      </c>
      <c r="AW51" s="48">
        <v>3813.6891972730336</v>
      </c>
      <c r="AX51" s="48">
        <v>4146.0669527721475</v>
      </c>
      <c r="AY51" s="48">
        <v>4552.229420526528</v>
      </c>
      <c r="AZ51" s="48">
        <v>5316.8549828131818</v>
      </c>
      <c r="BA51" s="48">
        <v>5711.2759169575047</v>
      </c>
      <c r="BB51" s="48">
        <v>5613.7465582811974</v>
      </c>
      <c r="BC51" s="48">
        <v>5692.5491054075201</v>
      </c>
      <c r="BD51" s="48">
        <v>5966.8479999047104</v>
      </c>
      <c r="BE51" s="48">
        <v>5818.9030585581304</v>
      </c>
      <c r="BF51" s="48">
        <v>5792.9198325211473</v>
      </c>
      <c r="BG51" s="48">
        <v>5748.0962375506515</v>
      </c>
      <c r="BH51" s="48">
        <v>5994.4071029845582</v>
      </c>
      <c r="BI51" s="48">
        <v>6322.9132343940755</v>
      </c>
      <c r="BJ51" s="48">
        <v>6643.1798918291297</v>
      </c>
      <c r="BK51" s="48">
        <v>7028.9930907264643</v>
      </c>
      <c r="BL51" s="48">
        <v>7475.1225198089578</v>
      </c>
      <c r="BM51" s="48">
        <v>6377.0258315573419</v>
      </c>
      <c r="BN51" s="49">
        <v>50.686609171549264</v>
      </c>
    </row>
    <row r="52" spans="1:66" x14ac:dyDescent="0.25">
      <c r="A52" s="48" t="s">
        <v>210</v>
      </c>
      <c r="B52" s="48" t="s">
        <v>481</v>
      </c>
      <c r="C52" s="48" t="s">
        <v>630</v>
      </c>
      <c r="D52" s="48" t="s">
        <v>629</v>
      </c>
      <c r="AI52" s="48">
        <v>5029.3657232888409</v>
      </c>
      <c r="AJ52" s="48">
        <v>5180.0078762386984</v>
      </c>
      <c r="AK52" s="48">
        <v>5636.8850277317151</v>
      </c>
      <c r="AL52" s="48">
        <v>6022.792530209078</v>
      </c>
      <c r="AM52" s="48">
        <v>6268.5388813399877</v>
      </c>
      <c r="AN52" s="48">
        <v>6502.8390812990774</v>
      </c>
      <c r="AO52" s="48">
        <v>6550.8898181967852</v>
      </c>
      <c r="AP52" s="48">
        <v>6865.1204057659343</v>
      </c>
      <c r="AQ52" s="48">
        <v>7273.021984145802</v>
      </c>
      <c r="AR52" s="48">
        <v>7527.6478997519962</v>
      </c>
      <c r="AS52" s="48">
        <v>7838.4399168500504</v>
      </c>
      <c r="AT52" s="48">
        <v>8142.6720346385109</v>
      </c>
      <c r="AU52" s="48">
        <v>8414.6577495091096</v>
      </c>
      <c r="AV52" s="48">
        <v>8805.3949737470939</v>
      </c>
      <c r="AW52" s="48">
        <v>9305.9918836421512</v>
      </c>
      <c r="AX52" s="48">
        <v>9836.9622701717308</v>
      </c>
      <c r="AY52" s="48">
        <v>10727.203280640577</v>
      </c>
      <c r="AZ52" s="48">
        <v>11760.065516364932</v>
      </c>
      <c r="BA52" s="48">
        <v>12392.285676745465</v>
      </c>
      <c r="BB52" s="48">
        <v>12219.940490537869</v>
      </c>
      <c r="BC52" s="48">
        <v>12863.849510402461</v>
      </c>
      <c r="BD52" s="48">
        <v>13545.931774635143</v>
      </c>
      <c r="BE52" s="48">
        <v>14321.518373903678</v>
      </c>
      <c r="BF52" s="48">
        <v>15005.919357077955</v>
      </c>
      <c r="BG52" s="48">
        <v>16067.330768782587</v>
      </c>
      <c r="BH52" s="48">
        <v>17090.7965760726</v>
      </c>
      <c r="BI52" s="48">
        <v>19075.004466973314</v>
      </c>
      <c r="BJ52" s="48">
        <v>20347.034771584207</v>
      </c>
      <c r="BK52" s="48">
        <v>20994.395764225374</v>
      </c>
      <c r="BL52" s="48">
        <v>21792.475881029306</v>
      </c>
      <c r="BM52" s="48">
        <v>21031.817543651094</v>
      </c>
      <c r="BN52" s="49">
        <v>92.049737308310839</v>
      </c>
    </row>
    <row r="53" spans="1:66" x14ac:dyDescent="0.25">
      <c r="A53" s="48" t="s">
        <v>716</v>
      </c>
      <c r="B53" s="48" t="s">
        <v>715</v>
      </c>
      <c r="C53" s="48" t="s">
        <v>630</v>
      </c>
      <c r="D53" s="48" t="s">
        <v>629</v>
      </c>
      <c r="AI53" s="48">
        <v>6149.446771182148</v>
      </c>
      <c r="AJ53" s="48">
        <v>6441.5924236627325</v>
      </c>
      <c r="AK53" s="48">
        <v>6736.5918950460491</v>
      </c>
      <c r="AL53" s="48">
        <v>7060.5128025902686</v>
      </c>
      <c r="AM53" s="48">
        <v>7351.3589143705212</v>
      </c>
      <c r="AN53" s="48">
        <v>7656.6530134278782</v>
      </c>
      <c r="AO53" s="48">
        <v>8006.9368842788708</v>
      </c>
      <c r="AP53" s="48">
        <v>8398.314593026902</v>
      </c>
      <c r="AQ53" s="48">
        <v>8564.742901192134</v>
      </c>
      <c r="AR53" s="48">
        <v>9034.5138471670198</v>
      </c>
      <c r="AS53" s="48">
        <v>9508.1882525000456</v>
      </c>
      <c r="AT53" s="48">
        <v>9863.5620117415092</v>
      </c>
      <c r="AU53" s="48">
        <v>10332.62261226336</v>
      </c>
      <c r="AV53" s="48">
        <v>11121.494736938086</v>
      </c>
      <c r="AW53" s="48">
        <v>11829.281138140499</v>
      </c>
      <c r="AX53" s="48">
        <v>12551.587247689964</v>
      </c>
      <c r="AY53" s="48">
        <v>13782.872690691966</v>
      </c>
      <c r="AZ53" s="48">
        <v>14557.196805390176</v>
      </c>
      <c r="BA53" s="48">
        <v>14971.476559836816</v>
      </c>
      <c r="BB53" s="48">
        <v>14472.925358815628</v>
      </c>
      <c r="BC53" s="48">
        <v>14763.335842793043</v>
      </c>
      <c r="BD53" s="48">
        <v>15147.383794012139</v>
      </c>
      <c r="BE53" s="48">
        <v>15109.945234477829</v>
      </c>
      <c r="BF53" s="48">
        <v>15355.542470838274</v>
      </c>
      <c r="BG53" s="48">
        <v>15466.537818837722</v>
      </c>
      <c r="BH53" s="48">
        <v>15197.49976343954</v>
      </c>
      <c r="BI53" s="48">
        <v>15138.057733104335</v>
      </c>
      <c r="BJ53" s="48">
        <v>15746.555995295013</v>
      </c>
      <c r="BK53" s="48">
        <v>16350.951741201208</v>
      </c>
      <c r="BL53" s="48">
        <v>16670.656744000593</v>
      </c>
      <c r="BM53" s="48">
        <v>15659.645950895028</v>
      </c>
      <c r="BN53" s="49">
        <v>79.428273054442158</v>
      </c>
    </row>
    <row r="54" spans="1:66" x14ac:dyDescent="0.25">
      <c r="A54" s="48" t="s">
        <v>195</v>
      </c>
      <c r="B54" s="48" t="s">
        <v>480</v>
      </c>
      <c r="C54" s="48" t="s">
        <v>630</v>
      </c>
      <c r="D54" s="48" t="s">
        <v>629</v>
      </c>
      <c r="BN54" s="49">
        <v>0</v>
      </c>
    </row>
    <row r="55" spans="1:66" x14ac:dyDescent="0.25">
      <c r="A55" s="48" t="s">
        <v>714</v>
      </c>
      <c r="B55" s="48" t="s">
        <v>601</v>
      </c>
      <c r="C55" s="48" t="s">
        <v>630</v>
      </c>
      <c r="D55" s="48" t="s">
        <v>629</v>
      </c>
      <c r="AS55" s="48">
        <v>22701.960443878172</v>
      </c>
      <c r="AT55" s="48">
        <v>23897.751976096737</v>
      </c>
      <c r="AU55" s="48">
        <v>24342.34454327785</v>
      </c>
      <c r="AV55" s="48">
        <v>24358.349939697502</v>
      </c>
      <c r="AW55" s="48">
        <v>24637.580858568614</v>
      </c>
      <c r="AX55" s="48">
        <v>24932.890340963288</v>
      </c>
      <c r="AY55" s="48">
        <v>25445.701801415475</v>
      </c>
      <c r="AZ55" s="48">
        <v>26251.051783172756</v>
      </c>
      <c r="BA55" s="48">
        <v>27005.292515917015</v>
      </c>
      <c r="BB55" s="48">
        <v>26890.919752770031</v>
      </c>
      <c r="BC55" s="48">
        <v>26884.270916892448</v>
      </c>
      <c r="BD55" s="48">
        <v>27224.400969080838</v>
      </c>
      <c r="BE55" s="48">
        <v>26175.493902333597</v>
      </c>
      <c r="BF55" s="48">
        <v>25921.158411774042</v>
      </c>
      <c r="BG55" s="48">
        <v>25379.297699527047</v>
      </c>
      <c r="BH55" s="48">
        <v>25090.208124859619</v>
      </c>
      <c r="BI55" s="48">
        <v>24808.403665015263</v>
      </c>
      <c r="BJ55" s="48">
        <v>25475.489663612923</v>
      </c>
      <c r="BK55" s="48">
        <v>25656.458532660236</v>
      </c>
      <c r="BL55" s="48">
        <v>25530.206846141911</v>
      </c>
      <c r="BN55" s="49">
        <v>0</v>
      </c>
    </row>
    <row r="56" spans="1:66" x14ac:dyDescent="0.25">
      <c r="A56" s="48" t="s">
        <v>605</v>
      </c>
      <c r="B56" s="48" t="s">
        <v>606</v>
      </c>
      <c r="C56" s="48" t="s">
        <v>630</v>
      </c>
      <c r="D56" s="48" t="s">
        <v>629</v>
      </c>
      <c r="AY56" s="48">
        <v>71406.655340208978</v>
      </c>
      <c r="AZ56" s="48">
        <v>73399.688276013258</v>
      </c>
      <c r="BA56" s="48">
        <v>72406.343156627539</v>
      </c>
      <c r="BB56" s="48">
        <v>65886.329775344071</v>
      </c>
      <c r="BC56" s="48">
        <v>63298.177646430566</v>
      </c>
      <c r="BD56" s="48">
        <v>64014.741968463437</v>
      </c>
      <c r="BE56" s="48">
        <v>62795.902676188838</v>
      </c>
      <c r="BF56" s="48">
        <v>62440.007221816391</v>
      </c>
      <c r="BG56" s="48">
        <v>63067.419922154324</v>
      </c>
      <c r="BH56" s="48">
        <v>64233.533979904983</v>
      </c>
      <c r="BI56" s="48">
        <v>66639.551060413476</v>
      </c>
      <c r="BJ56" s="48">
        <v>69753.089722910052</v>
      </c>
      <c r="BK56" s="48">
        <v>73507.569516056756</v>
      </c>
      <c r="BL56" s="48">
        <v>76747.666306293817</v>
      </c>
      <c r="BN56" s="49">
        <v>0</v>
      </c>
    </row>
    <row r="57" spans="1:66" x14ac:dyDescent="0.25">
      <c r="A57" s="48" t="s">
        <v>138</v>
      </c>
      <c r="B57" s="48" t="s">
        <v>479</v>
      </c>
      <c r="C57" s="48" t="s">
        <v>630</v>
      </c>
      <c r="D57" s="48" t="s">
        <v>629</v>
      </c>
      <c r="AI57" s="48">
        <v>13316.1284159145</v>
      </c>
      <c r="AJ57" s="48">
        <v>13513.8684161661</v>
      </c>
      <c r="AK57" s="48">
        <v>14724.1038265358</v>
      </c>
      <c r="AL57" s="48">
        <v>14816.322754029001</v>
      </c>
      <c r="AM57" s="48">
        <v>15697.490417438201</v>
      </c>
      <c r="AN57" s="48">
        <v>17054.8356707846</v>
      </c>
      <c r="AO57" s="48">
        <v>17276.947318278399</v>
      </c>
      <c r="AP57" s="48">
        <v>17774.434839072299</v>
      </c>
      <c r="AQ57" s="48">
        <v>18757.977408635099</v>
      </c>
      <c r="AR57" s="48">
        <v>19662.700034834601</v>
      </c>
      <c r="AS57" s="48">
        <v>21297.770841940001</v>
      </c>
      <c r="AT57" s="48">
        <v>22871.720395235399</v>
      </c>
      <c r="AU57" s="48">
        <v>23556.3185266039</v>
      </c>
      <c r="AV57" s="48">
        <v>24254.7959809354</v>
      </c>
      <c r="AW57" s="48">
        <v>25923.233482235399</v>
      </c>
      <c r="AX57" s="48">
        <v>27763.226380395401</v>
      </c>
      <c r="AY57" s="48">
        <v>29975.324186549002</v>
      </c>
      <c r="AZ57" s="48">
        <v>32841.719432663303</v>
      </c>
      <c r="BA57" s="48">
        <v>34830.121736309899</v>
      </c>
      <c r="BB57" s="48">
        <v>33909.733879568601</v>
      </c>
      <c r="BC57" s="48">
        <v>33449.086392243698</v>
      </c>
      <c r="BD57" s="48">
        <v>33313.470063380497</v>
      </c>
      <c r="BE57" s="48">
        <v>31834.720114562198</v>
      </c>
      <c r="BF57" s="48">
        <v>30375.118915695199</v>
      </c>
      <c r="BG57" s="48">
        <v>30080.300008040202</v>
      </c>
      <c r="BH57" s="48">
        <v>31815.139735144599</v>
      </c>
      <c r="BI57" s="48">
        <v>35719.0663731245</v>
      </c>
      <c r="BJ57" s="48">
        <v>38050.8577356233</v>
      </c>
      <c r="BK57" s="48">
        <v>40476.3862698991</v>
      </c>
      <c r="BL57" s="48">
        <v>41514.510508421299</v>
      </c>
      <c r="BM57" s="48">
        <v>38458.191261807202</v>
      </c>
      <c r="BN57" s="49">
        <v>124.47398058351489</v>
      </c>
    </row>
    <row r="58" spans="1:66" x14ac:dyDescent="0.25">
      <c r="A58" s="48" t="s">
        <v>600</v>
      </c>
      <c r="B58" s="48" t="s">
        <v>478</v>
      </c>
      <c r="C58" s="48" t="s">
        <v>630</v>
      </c>
      <c r="D58" s="48" t="s">
        <v>629</v>
      </c>
      <c r="AI58" s="48">
        <v>12772.946637453801</v>
      </c>
      <c r="AJ58" s="48">
        <v>11699.206442384282</v>
      </c>
      <c r="AK58" s="48">
        <v>11893.043414282141</v>
      </c>
      <c r="AL58" s="48">
        <v>12169.703163257484</v>
      </c>
      <c r="AM58" s="48">
        <v>12786.566479861525</v>
      </c>
      <c r="AN58" s="48">
        <v>13825.945726556312</v>
      </c>
      <c r="AO58" s="48">
        <v>14653.620376383404</v>
      </c>
      <c r="AP58" s="48">
        <v>14819.494640674777</v>
      </c>
      <c r="AQ58" s="48">
        <v>14977.116000643213</v>
      </c>
      <c r="AR58" s="48">
        <v>15396.311782051755</v>
      </c>
      <c r="AS58" s="48">
        <v>16242.543189149661</v>
      </c>
      <c r="AT58" s="48">
        <v>17628.677145160294</v>
      </c>
      <c r="AU58" s="48">
        <v>18252.572765368506</v>
      </c>
      <c r="AV58" s="48">
        <v>19517.935668944418</v>
      </c>
      <c r="AW58" s="48">
        <v>20914.733234053863</v>
      </c>
      <c r="AX58" s="48">
        <v>22095.387853983615</v>
      </c>
      <c r="AY58" s="48">
        <v>23891.704743788541</v>
      </c>
      <c r="AZ58" s="48">
        <v>26250.476406202724</v>
      </c>
      <c r="BA58" s="48">
        <v>27974.487131848997</v>
      </c>
      <c r="BB58" s="48">
        <v>27781.944670923374</v>
      </c>
      <c r="BC58" s="48">
        <v>27903.258716198088</v>
      </c>
      <c r="BD58" s="48">
        <v>29001.368036549153</v>
      </c>
      <c r="BE58" s="48">
        <v>29254.731268514432</v>
      </c>
      <c r="BF58" s="48">
        <v>30818.108155847709</v>
      </c>
      <c r="BG58" s="48">
        <v>32502.475354011825</v>
      </c>
      <c r="BH58" s="48">
        <v>33899.286566165654</v>
      </c>
      <c r="BI58" s="48">
        <v>36097.705255697663</v>
      </c>
      <c r="BJ58" s="48">
        <v>38824.887917091924</v>
      </c>
      <c r="BK58" s="48">
        <v>41134.08987588741</v>
      </c>
      <c r="BL58" s="48">
        <v>43005.553340610189</v>
      </c>
      <c r="BM58" s="48">
        <v>41737.418040924662</v>
      </c>
      <c r="BN58" s="49">
        <v>129.67221828483676</v>
      </c>
    </row>
    <row r="59" spans="1:66" x14ac:dyDescent="0.25">
      <c r="A59" s="48" t="s">
        <v>288</v>
      </c>
      <c r="B59" s="48" t="s">
        <v>477</v>
      </c>
      <c r="C59" s="48" t="s">
        <v>630</v>
      </c>
      <c r="D59" s="48" t="s">
        <v>629</v>
      </c>
      <c r="AI59" s="48">
        <v>19415.983599117466</v>
      </c>
      <c r="AJ59" s="48">
        <v>20944.79845720216</v>
      </c>
      <c r="AK59" s="48">
        <v>21668.678756687241</v>
      </c>
      <c r="AL59" s="48">
        <v>21821.472417912817</v>
      </c>
      <c r="AM59" s="48">
        <v>22741.496910085796</v>
      </c>
      <c r="AN59" s="48">
        <v>23507.690535670794</v>
      </c>
      <c r="AO59" s="48">
        <v>24019.343541022445</v>
      </c>
      <c r="AP59" s="48">
        <v>24564.129070045958</v>
      </c>
      <c r="AQ59" s="48">
        <v>25344.044117276357</v>
      </c>
      <c r="AR59" s="48">
        <v>26291.211079389781</v>
      </c>
      <c r="AS59" s="48">
        <v>27210.872258111391</v>
      </c>
      <c r="AT59" s="48">
        <v>28380.811552608811</v>
      </c>
      <c r="AU59" s="48">
        <v>29178.637465812219</v>
      </c>
      <c r="AV59" s="48">
        <v>29877.326369763385</v>
      </c>
      <c r="AW59" s="48">
        <v>31307.861593288046</v>
      </c>
      <c r="AX59" s="48">
        <v>31794.096009520737</v>
      </c>
      <c r="AY59" s="48">
        <v>34114.621243173089</v>
      </c>
      <c r="AZ59" s="48">
        <v>36243.460425124409</v>
      </c>
      <c r="BA59" s="48">
        <v>37802.387430319686</v>
      </c>
      <c r="BB59" s="48">
        <v>36842.916197604151</v>
      </c>
      <c r="BC59" s="48">
        <v>38982.426304563603</v>
      </c>
      <c r="BD59" s="48">
        <v>42541.531088409574</v>
      </c>
      <c r="BE59" s="48">
        <v>43359.614827172307</v>
      </c>
      <c r="BF59" s="48">
        <v>44993.892745931531</v>
      </c>
      <c r="BG59" s="48">
        <v>47011.551093513081</v>
      </c>
      <c r="BH59" s="48">
        <v>47609.781004581557</v>
      </c>
      <c r="BI59" s="48">
        <v>50579.68392992657</v>
      </c>
      <c r="BJ59" s="48">
        <v>52952.875021238899</v>
      </c>
      <c r="BK59" s="48">
        <v>54954.84674816022</v>
      </c>
      <c r="BL59" s="48">
        <v>55891.203612520498</v>
      </c>
      <c r="BM59" s="48">
        <v>53694.354712343062</v>
      </c>
      <c r="BN59" s="49">
        <v>147.07825360262174</v>
      </c>
    </row>
    <row r="60" spans="1:66" x14ac:dyDescent="0.25">
      <c r="A60" s="48" t="s">
        <v>75</v>
      </c>
      <c r="B60" s="48" t="s">
        <v>476</v>
      </c>
      <c r="C60" s="48" t="s">
        <v>630</v>
      </c>
      <c r="D60" s="48" t="s">
        <v>629</v>
      </c>
      <c r="BF60" s="48">
        <v>4103.941203662569</v>
      </c>
      <c r="BG60" s="48">
        <v>4289.0342499365452</v>
      </c>
      <c r="BH60" s="48">
        <v>4574.4498516572357</v>
      </c>
      <c r="BI60" s="48">
        <v>4692.5506891002633</v>
      </c>
      <c r="BJ60" s="48">
        <v>4885.2050391199155</v>
      </c>
      <c r="BK60" s="48">
        <v>5339.2610751424108</v>
      </c>
      <c r="BL60" s="48">
        <v>5768.8310899221497</v>
      </c>
      <c r="BM60" s="48">
        <v>5782.1106254149063</v>
      </c>
      <c r="BN60" s="49">
        <v>48.264448601736717</v>
      </c>
    </row>
    <row r="61" spans="1:66" x14ac:dyDescent="0.25">
      <c r="A61" s="48" t="s">
        <v>598</v>
      </c>
      <c r="B61" s="48" t="s">
        <v>599</v>
      </c>
      <c r="C61" s="48" t="s">
        <v>630</v>
      </c>
      <c r="D61" s="48" t="s">
        <v>629</v>
      </c>
      <c r="AI61" s="48">
        <v>4298.8411227099978</v>
      </c>
      <c r="AJ61" s="48">
        <v>4506.9950252069139</v>
      </c>
      <c r="AK61" s="48">
        <v>4691.9885123637396</v>
      </c>
      <c r="AL61" s="48">
        <v>4888.1240893322702</v>
      </c>
      <c r="AM61" s="48">
        <v>4978.338274685404</v>
      </c>
      <c r="AN61" s="48">
        <v>5232.2835007415288</v>
      </c>
      <c r="AO61" s="48">
        <v>5506.803586845489</v>
      </c>
      <c r="AP61" s="48">
        <v>5751.8472457710723</v>
      </c>
      <c r="AQ61" s="48">
        <v>6071.2927955113673</v>
      </c>
      <c r="AR61" s="48">
        <v>6212.1803670808604</v>
      </c>
      <c r="AS61" s="48">
        <v>6516.2914301731716</v>
      </c>
      <c r="AT61" s="48">
        <v>6652.963937272456</v>
      </c>
      <c r="AU61" s="48">
        <v>6551.1851722974261</v>
      </c>
      <c r="AV61" s="48">
        <v>7070.2584397339115</v>
      </c>
      <c r="AW61" s="48">
        <v>7451.8080012817782</v>
      </c>
      <c r="AX61" s="48">
        <v>7713.1741088469307</v>
      </c>
      <c r="AY61" s="48">
        <v>8300.6287680002151</v>
      </c>
      <c r="AZ61" s="48">
        <v>9054.9937476682117</v>
      </c>
      <c r="BA61" s="48">
        <v>9884.0115481137582</v>
      </c>
      <c r="BB61" s="48">
        <v>9840.2388784557006</v>
      </c>
      <c r="BC61" s="48">
        <v>10017.761872474373</v>
      </c>
      <c r="BD61" s="48">
        <v>10199.124235302699</v>
      </c>
      <c r="BE61" s="48">
        <v>9946.8302646451921</v>
      </c>
      <c r="BF61" s="48">
        <v>10145.919377356822</v>
      </c>
      <c r="BG61" s="48">
        <v>10909.376628312564</v>
      </c>
      <c r="BH61" s="48">
        <v>11141.201096328641</v>
      </c>
      <c r="BI61" s="48">
        <v>11949.534059463491</v>
      </c>
      <c r="BJ61" s="48">
        <v>11304.043327887679</v>
      </c>
      <c r="BK61" s="48">
        <v>11814.020721640265</v>
      </c>
      <c r="BL61" s="48">
        <v>12409.369041710048</v>
      </c>
      <c r="BM61" s="48">
        <v>10434.472937064256</v>
      </c>
      <c r="BN61" s="49">
        <v>64.836477076691722</v>
      </c>
    </row>
    <row r="62" spans="1:66" x14ac:dyDescent="0.25">
      <c r="A62" s="48" t="s">
        <v>261</v>
      </c>
      <c r="B62" s="48" t="s">
        <v>475</v>
      </c>
      <c r="C62" s="48" t="s">
        <v>630</v>
      </c>
      <c r="D62" s="48" t="s">
        <v>629</v>
      </c>
      <c r="AI62" s="48">
        <v>18199.664276396234</v>
      </c>
      <c r="AJ62" s="48">
        <v>19027.901727971235</v>
      </c>
      <c r="AK62" s="48">
        <v>19776.888168814698</v>
      </c>
      <c r="AL62" s="48">
        <v>20180.276969675288</v>
      </c>
      <c r="AM62" s="48">
        <v>21637.091996827188</v>
      </c>
      <c r="AN62" s="48">
        <v>22641.341971298622</v>
      </c>
      <c r="AO62" s="48">
        <v>23682.994788157874</v>
      </c>
      <c r="AP62" s="48">
        <v>24919.717776002184</v>
      </c>
      <c r="AQ62" s="48">
        <v>25813.013094732949</v>
      </c>
      <c r="AR62" s="48">
        <v>26653.823904405541</v>
      </c>
      <c r="AS62" s="48">
        <v>28670.589999229</v>
      </c>
      <c r="AT62" s="48">
        <v>29450.042984124331</v>
      </c>
      <c r="AU62" s="48">
        <v>30640.345623096811</v>
      </c>
      <c r="AV62" s="48">
        <v>30788.624574773468</v>
      </c>
      <c r="AW62" s="48">
        <v>32911.401531931791</v>
      </c>
      <c r="AX62" s="48">
        <v>34150.159455894478</v>
      </c>
      <c r="AY62" s="48">
        <v>37284.454753541293</v>
      </c>
      <c r="AZ62" s="48">
        <v>38958.859532938972</v>
      </c>
      <c r="BA62" s="48">
        <v>41278.326827057099</v>
      </c>
      <c r="BB62" s="48">
        <v>40361.096387828082</v>
      </c>
      <c r="BC62" s="48">
        <v>43035.892062716877</v>
      </c>
      <c r="BD62" s="48">
        <v>44403.384841392915</v>
      </c>
      <c r="BE62" s="48">
        <v>44803.968242121424</v>
      </c>
      <c r="BF62" s="48">
        <v>46726.854143783181</v>
      </c>
      <c r="BG62" s="48">
        <v>47901.44736270664</v>
      </c>
      <c r="BH62" s="48">
        <v>49045.339190410887</v>
      </c>
      <c r="BI62" s="48">
        <v>51976.005706095588</v>
      </c>
      <c r="BJ62" s="48">
        <v>55356.680780178001</v>
      </c>
      <c r="BK62" s="48">
        <v>57462.776012282346</v>
      </c>
      <c r="BL62" s="48">
        <v>60334.808633832312</v>
      </c>
      <c r="BM62" s="48">
        <v>60398.453343049157</v>
      </c>
      <c r="BN62" s="49">
        <v>155.99010825706432</v>
      </c>
    </row>
    <row r="63" spans="1:66" x14ac:dyDescent="0.25">
      <c r="A63" s="48" t="s">
        <v>197</v>
      </c>
      <c r="B63" s="48" t="s">
        <v>474</v>
      </c>
      <c r="C63" s="48" t="s">
        <v>630</v>
      </c>
      <c r="D63" s="48" t="s">
        <v>629</v>
      </c>
      <c r="AI63" s="48">
        <v>3668.381285747409</v>
      </c>
      <c r="AJ63" s="48">
        <v>3756.1464417939214</v>
      </c>
      <c r="AK63" s="48">
        <v>4193.2752202067459</v>
      </c>
      <c r="AL63" s="48">
        <v>4524.3995044803169</v>
      </c>
      <c r="AM63" s="48">
        <v>4656.4923277866365</v>
      </c>
      <c r="AN63" s="48">
        <v>4937.3348802485862</v>
      </c>
      <c r="AO63" s="48">
        <v>5238.8264473375448</v>
      </c>
      <c r="AP63" s="48">
        <v>5708.1880640117761</v>
      </c>
      <c r="AQ63" s="48">
        <v>6062.5213460918721</v>
      </c>
      <c r="AR63" s="48">
        <v>6414.7393495534316</v>
      </c>
      <c r="AS63" s="48">
        <v>6760.1288787653675</v>
      </c>
      <c r="AT63" s="48">
        <v>6973.5428052039924</v>
      </c>
      <c r="AU63" s="48">
        <v>7295.0573678311084</v>
      </c>
      <c r="AV63" s="48">
        <v>7226.7212814879549</v>
      </c>
      <c r="AW63" s="48">
        <v>7506.7337609763945</v>
      </c>
      <c r="AX63" s="48">
        <v>8356.0084022191113</v>
      </c>
      <c r="AY63" s="48">
        <v>9274.8975499246571</v>
      </c>
      <c r="AZ63" s="48">
        <v>10098.698965417281</v>
      </c>
      <c r="BA63" s="48">
        <v>10491.615145783524</v>
      </c>
      <c r="BB63" s="48">
        <v>10539.398917554618</v>
      </c>
      <c r="BC63" s="48">
        <v>11410.353459966451</v>
      </c>
      <c r="BD63" s="48">
        <v>11869.123094816145</v>
      </c>
      <c r="BE63" s="48">
        <v>11900.485005155271</v>
      </c>
      <c r="BF63" s="48">
        <v>12482.16211520336</v>
      </c>
      <c r="BG63" s="48">
        <v>13475.011167758859</v>
      </c>
      <c r="BH63" s="48">
        <v>14740.826867423293</v>
      </c>
      <c r="BI63" s="48">
        <v>16109.863671140927</v>
      </c>
      <c r="BJ63" s="48">
        <v>16735.364422829374</v>
      </c>
      <c r="BK63" s="48">
        <v>18137.052399494671</v>
      </c>
      <c r="BL63" s="48">
        <v>19191.580386945734</v>
      </c>
      <c r="BM63" s="48">
        <v>17936.734684996161</v>
      </c>
      <c r="BN63" s="49">
        <v>85.007225712367386</v>
      </c>
    </row>
    <row r="64" spans="1:66" x14ac:dyDescent="0.25">
      <c r="A64" s="48" t="s">
        <v>127</v>
      </c>
      <c r="B64" s="48" t="s">
        <v>473</v>
      </c>
      <c r="C64" s="48" t="s">
        <v>630</v>
      </c>
      <c r="D64" s="48" t="s">
        <v>629</v>
      </c>
      <c r="AI64" s="48">
        <v>6916.4957041304069</v>
      </c>
      <c r="AJ64" s="48">
        <v>6892.9030834564892</v>
      </c>
      <c r="AK64" s="48">
        <v>7010.1685006464713</v>
      </c>
      <c r="AL64" s="48">
        <v>6871.1972273851716</v>
      </c>
      <c r="AM64" s="48">
        <v>6812.2197970679672</v>
      </c>
      <c r="AN64" s="48">
        <v>7082.7840187571055</v>
      </c>
      <c r="AO64" s="48">
        <v>7377.6969710417179</v>
      </c>
      <c r="AP64" s="48">
        <v>7465.8990718211717</v>
      </c>
      <c r="AQ64" s="48">
        <v>7816.7716132377991</v>
      </c>
      <c r="AR64" s="48">
        <v>8068.2961354015606</v>
      </c>
      <c r="AS64" s="48">
        <v>8446.5871620286016</v>
      </c>
      <c r="AT64" s="48">
        <v>8775.1173059508801</v>
      </c>
      <c r="AU64" s="48">
        <v>9293.8365064329028</v>
      </c>
      <c r="AV64" s="48">
        <v>10019.35720519329</v>
      </c>
      <c r="AW64" s="48">
        <v>10591.03746382214</v>
      </c>
      <c r="AX64" s="48">
        <v>11405.641740561734</v>
      </c>
      <c r="AY64" s="48">
        <v>11776.039595104885</v>
      </c>
      <c r="AZ64" s="48">
        <v>12311.037584215394</v>
      </c>
      <c r="BA64" s="48">
        <v>12643.150611278637</v>
      </c>
      <c r="BB64" s="48">
        <v>12722.377822605522</v>
      </c>
      <c r="BC64" s="48">
        <v>13095.448281077712</v>
      </c>
      <c r="BD64" s="48">
        <v>13500.043864900294</v>
      </c>
      <c r="BE64" s="48">
        <v>13303.327518588078</v>
      </c>
      <c r="BF64" s="48">
        <v>13056.80259156988</v>
      </c>
      <c r="BG64" s="48">
        <v>13003.266784838193</v>
      </c>
      <c r="BH64" s="48">
        <v>12015.632907337842</v>
      </c>
      <c r="BI64" s="48">
        <v>11624.340708785187</v>
      </c>
      <c r="BJ64" s="48">
        <v>11737.416158830052</v>
      </c>
      <c r="BK64" s="48">
        <v>11921.725328583188</v>
      </c>
      <c r="BL64" s="48">
        <v>11997.33783419149</v>
      </c>
      <c r="BM64" s="48">
        <v>11268.264472232393</v>
      </c>
      <c r="BN64" s="49">
        <v>67.377154616910659</v>
      </c>
    </row>
    <row r="65" spans="1:66" x14ac:dyDescent="0.25">
      <c r="A65" s="48" t="s">
        <v>713</v>
      </c>
      <c r="B65" s="48" t="s">
        <v>712</v>
      </c>
      <c r="C65" s="48" t="s">
        <v>630</v>
      </c>
      <c r="D65" s="48" t="s">
        <v>629</v>
      </c>
      <c r="AI65" s="48">
        <v>1446.5826841449059</v>
      </c>
      <c r="AJ65" s="48">
        <v>1586.2154692689503</v>
      </c>
      <c r="AK65" s="48">
        <v>1763.5758245519298</v>
      </c>
      <c r="AL65" s="48">
        <v>1966.7723004847833</v>
      </c>
      <c r="AM65" s="48">
        <v>2185.8854444666554</v>
      </c>
      <c r="AN65" s="48">
        <v>2414.4147864599927</v>
      </c>
      <c r="AO65" s="48">
        <v>2641.8738703718936</v>
      </c>
      <c r="AP65" s="48">
        <v>2833.523016170172</v>
      </c>
      <c r="AQ65" s="48">
        <v>2854.7725170700428</v>
      </c>
      <c r="AR65" s="48">
        <v>3032.1841196882347</v>
      </c>
      <c r="AS65" s="48">
        <v>3294.4558835253697</v>
      </c>
      <c r="AT65" s="48">
        <v>3551.3407928608285</v>
      </c>
      <c r="AU65" s="48">
        <v>3849.181902087144</v>
      </c>
      <c r="AV65" s="48">
        <v>4218.4091262290904</v>
      </c>
      <c r="AW65" s="48">
        <v>4670.9461379767308</v>
      </c>
      <c r="AX65" s="48">
        <v>5227.5988147043572</v>
      </c>
      <c r="AY65" s="48">
        <v>5900.057017718128</v>
      </c>
      <c r="AZ65" s="48">
        <v>6720.1452976533328</v>
      </c>
      <c r="BA65" s="48">
        <v>7359.2976663157533</v>
      </c>
      <c r="BB65" s="48">
        <v>7907.6484424759992</v>
      </c>
      <c r="BC65" s="48">
        <v>8703.9812776489307</v>
      </c>
      <c r="BD65" s="48">
        <v>9550.2957702156546</v>
      </c>
      <c r="BE65" s="48">
        <v>10355.398411575545</v>
      </c>
      <c r="BF65" s="48">
        <v>10953.635787168016</v>
      </c>
      <c r="BG65" s="48">
        <v>11464.087979967588</v>
      </c>
      <c r="BH65" s="48">
        <v>11793.973923785903</v>
      </c>
      <c r="BI65" s="48">
        <v>12312.86788149836</v>
      </c>
      <c r="BJ65" s="48">
        <v>12986.329104646566</v>
      </c>
      <c r="BK65" s="48">
        <v>14055.723126615403</v>
      </c>
      <c r="BL65" s="48">
        <v>15025.14922365032</v>
      </c>
      <c r="BM65" s="48">
        <v>15234.098786639091</v>
      </c>
      <c r="BN65" s="49">
        <v>78.341617566194216</v>
      </c>
    </row>
    <row r="66" spans="1:66" x14ac:dyDescent="0.25">
      <c r="A66" s="48" t="s">
        <v>711</v>
      </c>
      <c r="B66" s="48" t="s">
        <v>710</v>
      </c>
      <c r="C66" s="48" t="s">
        <v>630</v>
      </c>
      <c r="D66" s="48" t="s">
        <v>629</v>
      </c>
      <c r="AI66" s="48">
        <v>2924.305590298784</v>
      </c>
      <c r="AJ66" s="48">
        <v>3100.3853756641847</v>
      </c>
      <c r="AK66" s="48">
        <v>3236.6455441760795</v>
      </c>
      <c r="AL66" s="48">
        <v>3327.1419393392457</v>
      </c>
      <c r="AM66" s="48">
        <v>3430.7403528063337</v>
      </c>
      <c r="AN66" s="48">
        <v>3554.8867473704345</v>
      </c>
      <c r="AO66" s="48">
        <v>3750.1186185507827</v>
      </c>
      <c r="AP66" s="48">
        <v>3903.8780605404309</v>
      </c>
      <c r="AQ66" s="48">
        <v>3864.0855617663678</v>
      </c>
      <c r="AR66" s="48">
        <v>3940.9633085469341</v>
      </c>
      <c r="AS66" s="48">
        <v>4142.8172111096783</v>
      </c>
      <c r="AT66" s="48">
        <v>4237.1101016664297</v>
      </c>
      <c r="AU66" s="48">
        <v>4314.1688673430444</v>
      </c>
      <c r="AV66" s="48">
        <v>4556.7275099794706</v>
      </c>
      <c r="AW66" s="48">
        <v>4912.4989422699873</v>
      </c>
      <c r="AX66" s="48">
        <v>5287.4182297300786</v>
      </c>
      <c r="AY66" s="48">
        <v>5720.9733789149204</v>
      </c>
      <c r="AZ66" s="48">
        <v>6142.2104885518729</v>
      </c>
      <c r="BA66" s="48">
        <v>6430.9945609124889</v>
      </c>
      <c r="BB66" s="48">
        <v>6531.6908092395524</v>
      </c>
      <c r="BC66" s="48">
        <v>6939.6251705915711</v>
      </c>
      <c r="BD66" s="48">
        <v>7344.4986401973683</v>
      </c>
      <c r="BE66" s="48">
        <v>7715.6290678165806</v>
      </c>
      <c r="BF66" s="48">
        <v>7957.1424971352935</v>
      </c>
      <c r="BG66" s="48">
        <v>8176.9713803739651</v>
      </c>
      <c r="BH66" s="48">
        <v>8276.7343489480481</v>
      </c>
      <c r="BI66" s="48">
        <v>8566.9142074223018</v>
      </c>
      <c r="BJ66" s="48">
        <v>8986.5066185175656</v>
      </c>
      <c r="BK66" s="48">
        <v>9422.7819193153264</v>
      </c>
      <c r="BL66" s="48">
        <v>9692.5458084591955</v>
      </c>
      <c r="BM66" s="48">
        <v>9233.1564604613868</v>
      </c>
      <c r="BN66" s="49">
        <v>60.990086342678552</v>
      </c>
    </row>
    <row r="67" spans="1:66" x14ac:dyDescent="0.25">
      <c r="A67" s="48" t="s">
        <v>709</v>
      </c>
      <c r="B67" s="48" t="s">
        <v>708</v>
      </c>
      <c r="C67" s="48" t="s">
        <v>630</v>
      </c>
      <c r="D67" s="48" t="s">
        <v>629</v>
      </c>
      <c r="AI67" s="48">
        <v>3213.855441114345</v>
      </c>
      <c r="AJ67" s="48">
        <v>3460.0516038751825</v>
      </c>
      <c r="AK67" s="48">
        <v>3683.532646260704</v>
      </c>
      <c r="AL67" s="48">
        <v>3923.8368477025233</v>
      </c>
      <c r="AM67" s="48">
        <v>4207.3176380752957</v>
      </c>
      <c r="AN67" s="48">
        <v>4523.7523628422869</v>
      </c>
      <c r="AO67" s="48">
        <v>4843.2977476694796</v>
      </c>
      <c r="AP67" s="48">
        <v>5097.4640973783989</v>
      </c>
      <c r="AQ67" s="48">
        <v>5095.1565188099157</v>
      </c>
      <c r="AR67" s="48">
        <v>5333.1482239284951</v>
      </c>
      <c r="AS67" s="48">
        <v>5734.2671804213678</v>
      </c>
      <c r="AT67" s="48">
        <v>6033.4284514213168</v>
      </c>
      <c r="AU67" s="48">
        <v>6406.707697742424</v>
      </c>
      <c r="AV67" s="48">
        <v>6824.2769782025616</v>
      </c>
      <c r="AW67" s="48">
        <v>7406.1414679439449</v>
      </c>
      <c r="AX67" s="48">
        <v>8059.7040714438272</v>
      </c>
      <c r="AY67" s="48">
        <v>8845.9393573195484</v>
      </c>
      <c r="AZ67" s="48">
        <v>9781.8756251624927</v>
      </c>
      <c r="BA67" s="48">
        <v>10408.98814096286</v>
      </c>
      <c r="BB67" s="48">
        <v>10807.392534938292</v>
      </c>
      <c r="BC67" s="48">
        <v>11732.622729522742</v>
      </c>
      <c r="BD67" s="48">
        <v>12620.750614156874</v>
      </c>
      <c r="BE67" s="48">
        <v>13466.420779462547</v>
      </c>
      <c r="BF67" s="48">
        <v>14173.645920491554</v>
      </c>
      <c r="BG67" s="48">
        <v>14695.500367280885</v>
      </c>
      <c r="BH67" s="48">
        <v>15113.195834413669</v>
      </c>
      <c r="BI67" s="48">
        <v>15606.917671072786</v>
      </c>
      <c r="BJ67" s="48">
        <v>16337.583036964705</v>
      </c>
      <c r="BK67" s="48">
        <v>17429.072943937372</v>
      </c>
      <c r="BL67" s="48">
        <v>18371.505602904483</v>
      </c>
      <c r="BM67" s="48">
        <v>18583.527505719499</v>
      </c>
      <c r="BN67" s="49">
        <v>86.526318948022208</v>
      </c>
    </row>
    <row r="68" spans="1:66" x14ac:dyDescent="0.25">
      <c r="A68" s="48" t="s">
        <v>707</v>
      </c>
      <c r="B68" s="48" t="s">
        <v>706</v>
      </c>
      <c r="C68" s="48" t="s">
        <v>630</v>
      </c>
      <c r="D68" s="48" t="s">
        <v>629</v>
      </c>
      <c r="AI68" s="48">
        <v>6936.7207302629513</v>
      </c>
      <c r="AJ68" s="48">
        <v>6754.4669066547558</v>
      </c>
      <c r="AK68" s="48">
        <v>6229.2196124220636</v>
      </c>
      <c r="AL68" s="48">
        <v>6020.532390516908</v>
      </c>
      <c r="AM68" s="48">
        <v>5474.2842263944722</v>
      </c>
      <c r="AN68" s="48">
        <v>5504.2797825137768</v>
      </c>
      <c r="AO68" s="48">
        <v>5593.2667914284038</v>
      </c>
      <c r="AP68" s="48">
        <v>5826.5055543405897</v>
      </c>
      <c r="AQ68" s="48">
        <v>5355.469527506948</v>
      </c>
      <c r="AR68" s="48">
        <v>5529.4607117002915</v>
      </c>
      <c r="AS68" s="48">
        <v>6177.4011536995749</v>
      </c>
      <c r="AT68" s="48">
        <v>6547.8512149057851</v>
      </c>
      <c r="AU68" s="48">
        <v>7019.1693076874244</v>
      </c>
      <c r="AV68" s="48">
        <v>7740.1922142087515</v>
      </c>
      <c r="AW68" s="48">
        <v>8677.4864364753284</v>
      </c>
      <c r="AX68" s="48">
        <v>9742.6109768897113</v>
      </c>
      <c r="AY68" s="48">
        <v>11641.495309680144</v>
      </c>
      <c r="AZ68" s="48">
        <v>12987.944830176184</v>
      </c>
      <c r="BA68" s="48">
        <v>14911.648566356371</v>
      </c>
      <c r="BB68" s="48">
        <v>14415.220371199708</v>
      </c>
      <c r="BC68" s="48">
        <v>15385.027699892145</v>
      </c>
      <c r="BD68" s="48">
        <v>16930.447385396794</v>
      </c>
      <c r="BE68" s="48">
        <v>17935.570210728743</v>
      </c>
      <c r="BF68" s="48">
        <v>19304.864618467742</v>
      </c>
      <c r="BG68" s="48">
        <v>19729.393264601371</v>
      </c>
      <c r="BH68" s="48">
        <v>19337.011789742406</v>
      </c>
      <c r="BI68" s="48">
        <v>19837.518953931478</v>
      </c>
      <c r="BJ68" s="48">
        <v>21100.930599892414</v>
      </c>
      <c r="BK68" s="48">
        <v>22479.502953842224</v>
      </c>
      <c r="BL68" s="48">
        <v>22961.110004377504</v>
      </c>
      <c r="BM68" s="48">
        <v>22627.637958830499</v>
      </c>
      <c r="BN68" s="49">
        <v>95.478098547379773</v>
      </c>
    </row>
    <row r="69" spans="1:66" x14ac:dyDescent="0.25">
      <c r="A69" s="48" t="s">
        <v>705</v>
      </c>
      <c r="B69" s="48" t="s">
        <v>704</v>
      </c>
      <c r="C69" s="48" t="s">
        <v>630</v>
      </c>
      <c r="D69" s="48" t="s">
        <v>629</v>
      </c>
      <c r="AI69" s="48">
        <v>11819.653700246388</v>
      </c>
      <c r="AJ69" s="48">
        <v>12113.540323208241</v>
      </c>
      <c r="AK69" s="48">
        <v>12150.607010502854</v>
      </c>
      <c r="AL69" s="48">
        <v>12233.494882727782</v>
      </c>
      <c r="AM69" s="48">
        <v>12436.312115362884</v>
      </c>
      <c r="AN69" s="48">
        <v>12909.573736453611</v>
      </c>
      <c r="AO69" s="48">
        <v>13355.338914552594</v>
      </c>
      <c r="AP69" s="48">
        <v>13957.076007839019</v>
      </c>
      <c r="AQ69" s="48">
        <v>14245.195296460739</v>
      </c>
      <c r="AR69" s="48">
        <v>14794.435436568761</v>
      </c>
      <c r="AS69" s="48">
        <v>15936.239220345149</v>
      </c>
      <c r="AT69" s="48">
        <v>16739.066464617725</v>
      </c>
      <c r="AU69" s="48">
        <v>17538.365865800861</v>
      </c>
      <c r="AV69" s="48">
        <v>18196.825105219177</v>
      </c>
      <c r="AW69" s="48">
        <v>19320.142329212496</v>
      </c>
      <c r="AX69" s="48">
        <v>20362.438538564958</v>
      </c>
      <c r="AY69" s="48">
        <v>22525.504279981302</v>
      </c>
      <c r="AZ69" s="48">
        <v>24139.386502057903</v>
      </c>
      <c r="BA69" s="48">
        <v>25804.196089437577</v>
      </c>
      <c r="BB69" s="48">
        <v>25101.520146471237</v>
      </c>
      <c r="BC69" s="48">
        <v>26160.055144220845</v>
      </c>
      <c r="BD69" s="48">
        <v>27689.673551000466</v>
      </c>
      <c r="BE69" s="48">
        <v>28449.308830702466</v>
      </c>
      <c r="BF69" s="48">
        <v>29748.597791183962</v>
      </c>
      <c r="BG69" s="48">
        <v>30497.214302780387</v>
      </c>
      <c r="BH69" s="48">
        <v>30918.113766446411</v>
      </c>
      <c r="BI69" s="48">
        <v>32342.335812977999</v>
      </c>
      <c r="BJ69" s="48">
        <v>33998.146133176982</v>
      </c>
      <c r="BK69" s="48">
        <v>35667.360126312524</v>
      </c>
      <c r="BL69" s="48">
        <v>36813.325642441516</v>
      </c>
      <c r="BM69" s="48">
        <v>35376.49768244486</v>
      </c>
      <c r="BN69" s="49">
        <v>119.38274711167776</v>
      </c>
    </row>
    <row r="70" spans="1:66" x14ac:dyDescent="0.25">
      <c r="A70" s="48" t="s">
        <v>223</v>
      </c>
      <c r="B70" s="48" t="s">
        <v>472</v>
      </c>
      <c r="C70" s="48" t="s">
        <v>630</v>
      </c>
      <c r="D70" s="48" t="s">
        <v>629</v>
      </c>
      <c r="AI70" s="48">
        <v>4829.9345396490007</v>
      </c>
      <c r="AJ70" s="48">
        <v>5087.4386793734529</v>
      </c>
      <c r="AK70" s="48">
        <v>5192.5805396597971</v>
      </c>
      <c r="AL70" s="48">
        <v>5299.1794545474158</v>
      </c>
      <c r="AM70" s="48">
        <v>5518.684715661896</v>
      </c>
      <c r="AN70" s="48">
        <v>5636.9892519454761</v>
      </c>
      <c r="AO70" s="48">
        <v>5715.8818192543104</v>
      </c>
      <c r="AP70" s="48">
        <v>5940.0661511638245</v>
      </c>
      <c r="AQ70" s="48">
        <v>6077.5406303560903</v>
      </c>
      <c r="AR70" s="48">
        <v>5758.0759057366204</v>
      </c>
      <c r="AS70" s="48">
        <v>5838.9025248880953</v>
      </c>
      <c r="AT70" s="48">
        <v>6094.3518297918008</v>
      </c>
      <c r="AU70" s="48">
        <v>6332.1858742377062</v>
      </c>
      <c r="AV70" s="48">
        <v>6513.2994040305575</v>
      </c>
      <c r="AW70" s="48">
        <v>7117.1706681089881</v>
      </c>
      <c r="AX70" s="48">
        <v>7598.9506417775956</v>
      </c>
      <c r="AY70" s="48">
        <v>8037.8861371027533</v>
      </c>
      <c r="AZ70" s="48">
        <v>8294.6431494428834</v>
      </c>
      <c r="BA70" s="48">
        <v>8845.5538909267834</v>
      </c>
      <c r="BB70" s="48">
        <v>8818.6795226128488</v>
      </c>
      <c r="BC70" s="48">
        <v>9090.3100502309499</v>
      </c>
      <c r="BD70" s="48">
        <v>9857.5205228278828</v>
      </c>
      <c r="BE70" s="48">
        <v>10311.404597200257</v>
      </c>
      <c r="BF70" s="48">
        <v>11153.685211904063</v>
      </c>
      <c r="BG70" s="48">
        <v>11713.175908175122</v>
      </c>
      <c r="BH70" s="48">
        <v>11060.286268527483</v>
      </c>
      <c r="BI70" s="48">
        <v>11034.269179080016</v>
      </c>
      <c r="BJ70" s="48">
        <v>11617.912219057347</v>
      </c>
      <c r="BK70" s="48">
        <v>11839.343235558563</v>
      </c>
      <c r="BL70" s="48">
        <v>11851.465407933496</v>
      </c>
      <c r="BM70" s="48">
        <v>10896.42743395445</v>
      </c>
      <c r="BN70" s="49">
        <v>66.256153021812452</v>
      </c>
    </row>
    <row r="71" spans="1:66" x14ac:dyDescent="0.25">
      <c r="A71" s="48" t="s">
        <v>597</v>
      </c>
      <c r="B71" s="48" t="s">
        <v>471</v>
      </c>
      <c r="C71" s="48" t="s">
        <v>630</v>
      </c>
      <c r="D71" s="48" t="s">
        <v>629</v>
      </c>
      <c r="AI71" s="48">
        <v>3713.4888458175965</v>
      </c>
      <c r="AJ71" s="48">
        <v>3795.0576013686227</v>
      </c>
      <c r="AK71" s="48">
        <v>3969.2921332000565</v>
      </c>
      <c r="AL71" s="48">
        <v>4096.4472346406747</v>
      </c>
      <c r="AM71" s="48">
        <v>4263.6350948864683</v>
      </c>
      <c r="AN71" s="48">
        <v>4464.639947711371</v>
      </c>
      <c r="AO71" s="48">
        <v>4678.0641917443809</v>
      </c>
      <c r="AP71" s="48">
        <v>4920.254437680107</v>
      </c>
      <c r="AQ71" s="48">
        <v>5149.2590261164851</v>
      </c>
      <c r="AR71" s="48">
        <v>5431.8858305843041</v>
      </c>
      <c r="AS71" s="48">
        <v>5794.1252565486629</v>
      </c>
      <c r="AT71" s="48">
        <v>6015.0957358291889</v>
      </c>
      <c r="AU71" s="48">
        <v>6139.6789891365306</v>
      </c>
      <c r="AV71" s="48">
        <v>6334.5712788003875</v>
      </c>
      <c r="AW71" s="48">
        <v>6648.4290185620448</v>
      </c>
      <c r="AX71" s="48">
        <v>7033.91892170752</v>
      </c>
      <c r="AY71" s="48">
        <v>7606.7557339881632</v>
      </c>
      <c r="AZ71" s="48">
        <v>8219.4827492923469</v>
      </c>
      <c r="BA71" s="48">
        <v>8820.7165056329213</v>
      </c>
      <c r="BB71" s="48">
        <v>9131.4990981955234</v>
      </c>
      <c r="BC71" s="48">
        <v>9522.5091630600855</v>
      </c>
      <c r="BD71" s="48">
        <v>9686.046263877397</v>
      </c>
      <c r="BE71" s="48">
        <v>11092.743259607054</v>
      </c>
      <c r="BF71" s="48">
        <v>11221.380385922082</v>
      </c>
      <c r="BG71" s="48">
        <v>10895.943167262476</v>
      </c>
      <c r="BH71" s="48">
        <v>11512.402144263711</v>
      </c>
      <c r="BI71" s="48">
        <v>11192.373010132134</v>
      </c>
      <c r="BJ71" s="48">
        <v>11014.486479174417</v>
      </c>
      <c r="BK71" s="48">
        <v>11639.239089886412</v>
      </c>
      <c r="BL71" s="48">
        <v>12260.720537386327</v>
      </c>
      <c r="BM71" s="48">
        <v>12607.762114559704</v>
      </c>
      <c r="BN71" s="49">
        <v>71.269408377501804</v>
      </c>
    </row>
    <row r="72" spans="1:66" x14ac:dyDescent="0.25">
      <c r="A72" s="48" t="s">
        <v>703</v>
      </c>
      <c r="B72" s="48" t="s">
        <v>702</v>
      </c>
      <c r="C72" s="48" t="s">
        <v>630</v>
      </c>
      <c r="D72" s="48" t="s">
        <v>629</v>
      </c>
      <c r="AI72" s="48">
        <v>16963.514034098163</v>
      </c>
      <c r="AJ72" s="48">
        <v>17930.447561238543</v>
      </c>
      <c r="AK72" s="48">
        <v>18511.578275628901</v>
      </c>
      <c r="AL72" s="48">
        <v>18743.216786679182</v>
      </c>
      <c r="AM72" s="48">
        <v>19555.49000562451</v>
      </c>
      <c r="AN72" s="48">
        <v>20400.758822462805</v>
      </c>
      <c r="AO72" s="48">
        <v>21026.105142933615</v>
      </c>
      <c r="AP72" s="48">
        <v>21907.063839555321</v>
      </c>
      <c r="AQ72" s="48">
        <v>22958.539768605759</v>
      </c>
      <c r="AR72" s="48">
        <v>23838.878081833918</v>
      </c>
      <c r="AS72" s="48">
        <v>25325.38964945632</v>
      </c>
      <c r="AT72" s="48">
        <v>26505.172065214851</v>
      </c>
      <c r="AU72" s="48">
        <v>27533.81615714444</v>
      </c>
      <c r="AV72" s="48">
        <v>27954.992042625603</v>
      </c>
      <c r="AW72" s="48">
        <v>29054.239204437941</v>
      </c>
      <c r="AX72" s="48">
        <v>30077.051902745436</v>
      </c>
      <c r="AY72" s="48">
        <v>32490.627296496619</v>
      </c>
      <c r="AZ72" s="48">
        <v>34376.883152497277</v>
      </c>
      <c r="BA72" s="48">
        <v>35709.688854599648</v>
      </c>
      <c r="BB72" s="48">
        <v>34813.036257681175</v>
      </c>
      <c r="BC72" s="48">
        <v>35793.484830523834</v>
      </c>
      <c r="BD72" s="48">
        <v>37422.671021993876</v>
      </c>
      <c r="BE72" s="48">
        <v>37792.418100210634</v>
      </c>
      <c r="BF72" s="48">
        <v>38980.100652054833</v>
      </c>
      <c r="BG72" s="48">
        <v>39946.208131448329</v>
      </c>
      <c r="BH72" s="48">
        <v>41030.073037576003</v>
      </c>
      <c r="BI72" s="48">
        <v>43531.279661159926</v>
      </c>
      <c r="BJ72" s="48">
        <v>45589.712149522493</v>
      </c>
      <c r="BK72" s="48">
        <v>47519.659754006832</v>
      </c>
      <c r="BL72" s="48">
        <v>49283.571357823668</v>
      </c>
      <c r="BM72" s="48">
        <v>46759.302850335007</v>
      </c>
      <c r="BN72" s="49">
        <v>137.25183656563019</v>
      </c>
    </row>
    <row r="73" spans="1:66" x14ac:dyDescent="0.25">
      <c r="A73" s="48" t="s">
        <v>76</v>
      </c>
      <c r="B73" s="48" t="s">
        <v>470</v>
      </c>
      <c r="C73" s="48" t="s">
        <v>630</v>
      </c>
      <c r="D73" s="48" t="s">
        <v>629</v>
      </c>
      <c r="AK73" s="48">
        <v>813.96464493202075</v>
      </c>
      <c r="AL73" s="48">
        <v>953.36907145551777</v>
      </c>
      <c r="AM73" s="48">
        <v>1191.1109226059123</v>
      </c>
      <c r="AN73" s="48">
        <v>1258.9101436585847</v>
      </c>
      <c r="AO73" s="48">
        <v>1405.6043346017691</v>
      </c>
      <c r="AP73" s="48">
        <v>1543.820331687039</v>
      </c>
      <c r="AQ73" s="48">
        <v>1580.7708152299699</v>
      </c>
      <c r="AR73" s="48">
        <v>1581.6082988375008</v>
      </c>
      <c r="AS73" s="48">
        <v>1528.583658662234</v>
      </c>
      <c r="AT73" s="48">
        <v>1639.9983473371894</v>
      </c>
      <c r="AU73" s="48">
        <v>1642.4598922857531</v>
      </c>
      <c r="AV73" s="48">
        <v>1553.4555198009666</v>
      </c>
      <c r="AW73" s="48">
        <v>1547.7224539398894</v>
      </c>
      <c r="AX73" s="48">
        <v>1575.1422851743755</v>
      </c>
      <c r="AY73" s="48">
        <v>1556.6601554990361</v>
      </c>
      <c r="AZ73" s="48">
        <v>1578.9026649389966</v>
      </c>
      <c r="BA73" s="48">
        <v>1420.7382702082734</v>
      </c>
      <c r="BB73" s="48">
        <v>1459.8300837883221</v>
      </c>
      <c r="BC73" s="48">
        <v>1485.1974958624601</v>
      </c>
      <c r="BD73" s="48">
        <v>1625.5076729885459</v>
      </c>
      <c r="BN73" s="49">
        <v>0</v>
      </c>
    </row>
    <row r="74" spans="1:66" x14ac:dyDescent="0.25">
      <c r="A74" s="48" t="s">
        <v>283</v>
      </c>
      <c r="B74" s="48" t="s">
        <v>469</v>
      </c>
      <c r="C74" s="48" t="s">
        <v>630</v>
      </c>
      <c r="D74" s="48" t="s">
        <v>629</v>
      </c>
      <c r="AI74" s="48">
        <v>13652.550339764975</v>
      </c>
      <c r="AJ74" s="48">
        <v>14436.800302735164</v>
      </c>
      <c r="AK74" s="48">
        <v>14830.206390130785</v>
      </c>
      <c r="AL74" s="48">
        <v>14947.272906242732</v>
      </c>
      <c r="AM74" s="48">
        <v>15556.033743827338</v>
      </c>
      <c r="AN74" s="48">
        <v>16248.299256680057</v>
      </c>
      <c r="AO74" s="48">
        <v>16938.031153717155</v>
      </c>
      <c r="AP74" s="48">
        <v>17906.518173226308</v>
      </c>
      <c r="AQ74" s="48">
        <v>19095.849818223389</v>
      </c>
      <c r="AR74" s="48">
        <v>19954.290215051195</v>
      </c>
      <c r="AS74" s="48">
        <v>21593.648998084267</v>
      </c>
      <c r="AT74" s="48">
        <v>22959.099468554803</v>
      </c>
      <c r="AU74" s="48">
        <v>24371.598849266567</v>
      </c>
      <c r="AV74" s="48">
        <v>25020.308210889587</v>
      </c>
      <c r="AW74" s="48">
        <v>26121.974566232002</v>
      </c>
      <c r="AX74" s="48">
        <v>27606.934051626933</v>
      </c>
      <c r="AY74" s="48">
        <v>30679.122018537419</v>
      </c>
      <c r="AZ74" s="48">
        <v>32430.122455924666</v>
      </c>
      <c r="BA74" s="48">
        <v>33263.272398524918</v>
      </c>
      <c r="BB74" s="48">
        <v>32116.004469556177</v>
      </c>
      <c r="BC74" s="48">
        <v>31706.877400697813</v>
      </c>
      <c r="BD74" s="48">
        <v>31867.973239686235</v>
      </c>
      <c r="BE74" s="48">
        <v>31720.119998653481</v>
      </c>
      <c r="BF74" s="48">
        <v>32434.003201770411</v>
      </c>
      <c r="BG74" s="48">
        <v>33525.740629908942</v>
      </c>
      <c r="BH74" s="48">
        <v>34903.127477947273</v>
      </c>
      <c r="BI74" s="48">
        <v>37286.213432648845</v>
      </c>
      <c r="BJ74" s="48">
        <v>39528.92538726679</v>
      </c>
      <c r="BK74" s="48">
        <v>40720.190804024583</v>
      </c>
      <c r="BL74" s="48">
        <v>42185.586119204345</v>
      </c>
      <c r="BM74" s="48">
        <v>38334.611344423065</v>
      </c>
      <c r="BN74" s="49">
        <v>124.27382996564356</v>
      </c>
    </row>
    <row r="75" spans="1:66" x14ac:dyDescent="0.25">
      <c r="A75" s="48" t="s">
        <v>262</v>
      </c>
      <c r="B75" s="48" t="s">
        <v>468</v>
      </c>
      <c r="C75" s="48" t="s">
        <v>630</v>
      </c>
      <c r="D75" s="48" t="s">
        <v>629</v>
      </c>
      <c r="AN75" s="48">
        <v>6456.6861541639028</v>
      </c>
      <c r="AO75" s="48">
        <v>6866.3588646204998</v>
      </c>
      <c r="AP75" s="48">
        <v>7966.2279682162698</v>
      </c>
      <c r="AQ75" s="48">
        <v>8438.0902896761036</v>
      </c>
      <c r="AR75" s="48">
        <v>8419.5719772671073</v>
      </c>
      <c r="AS75" s="48">
        <v>9437.8065480497116</v>
      </c>
      <c r="AT75" s="48">
        <v>10326.32701279331</v>
      </c>
      <c r="AU75" s="48">
        <v>11670.365563890675</v>
      </c>
      <c r="AV75" s="48">
        <v>13123.83781106742</v>
      </c>
      <c r="AW75" s="48">
        <v>14522.473463920905</v>
      </c>
      <c r="AX75" s="48">
        <v>16624.911748003909</v>
      </c>
      <c r="AY75" s="48">
        <v>19307.450193768051</v>
      </c>
      <c r="AZ75" s="48">
        <v>22164.74851771403</v>
      </c>
      <c r="BA75" s="48">
        <v>22830.089630287897</v>
      </c>
      <c r="BB75" s="48">
        <v>20608.895789453782</v>
      </c>
      <c r="BC75" s="48">
        <v>21815.016839828073</v>
      </c>
      <c r="BD75" s="48">
        <v>24780.979365193256</v>
      </c>
      <c r="BE75" s="48">
        <v>26190.552660837959</v>
      </c>
      <c r="BF75" s="48">
        <v>27642.584786114963</v>
      </c>
      <c r="BG75" s="48">
        <v>29135.705119812545</v>
      </c>
      <c r="BH75" s="48">
        <v>29389.255320836815</v>
      </c>
      <c r="BI75" s="48">
        <v>31577.068845124864</v>
      </c>
      <c r="BJ75" s="48">
        <v>33856.181114755906</v>
      </c>
      <c r="BK75" s="48">
        <v>36326.798230107546</v>
      </c>
      <c r="BL75" s="48">
        <v>38819.339028631279</v>
      </c>
      <c r="BM75" s="48">
        <v>38394.917534512118</v>
      </c>
      <c r="BN75" s="49">
        <v>124.37154239542875</v>
      </c>
    </row>
    <row r="76" spans="1:66" x14ac:dyDescent="0.25">
      <c r="A76" s="48" t="s">
        <v>77</v>
      </c>
      <c r="B76" s="48" t="s">
        <v>467</v>
      </c>
      <c r="C76" s="48" t="s">
        <v>630</v>
      </c>
      <c r="D76" s="48" t="s">
        <v>629</v>
      </c>
      <c r="AI76" s="48">
        <v>415.0235903656237</v>
      </c>
      <c r="AJ76" s="48">
        <v>384.60382748811895</v>
      </c>
      <c r="AK76" s="48">
        <v>346.58356602936766</v>
      </c>
      <c r="AL76" s="48">
        <v>387.32548386561143</v>
      </c>
      <c r="AM76" s="48">
        <v>394.26772324604536</v>
      </c>
      <c r="AN76" s="48">
        <v>413.21994210686802</v>
      </c>
      <c r="AO76" s="48">
        <v>458.32622312537978</v>
      </c>
      <c r="AP76" s="48">
        <v>466.47107951076742</v>
      </c>
      <c r="AQ76" s="48">
        <v>442.21947902735576</v>
      </c>
      <c r="AR76" s="48">
        <v>458.30559369578538</v>
      </c>
      <c r="AS76" s="48">
        <v>482.88438570057752</v>
      </c>
      <c r="AT76" s="48">
        <v>519.2716699090837</v>
      </c>
      <c r="AU76" s="48">
        <v>520.33928683752538</v>
      </c>
      <c r="AV76" s="48">
        <v>503.97246982491822</v>
      </c>
      <c r="AW76" s="48">
        <v>571.403661559689</v>
      </c>
      <c r="AX76" s="48">
        <v>640.65814359413582</v>
      </c>
      <c r="AY76" s="48">
        <v>711.5870396308535</v>
      </c>
      <c r="AZ76" s="48">
        <v>792.35361271386012</v>
      </c>
      <c r="BA76" s="48">
        <v>870.71526691315421</v>
      </c>
      <c r="BB76" s="48">
        <v>928.62556339917023</v>
      </c>
      <c r="BC76" s="48">
        <v>1028.3237591680775</v>
      </c>
      <c r="BD76" s="48">
        <v>1134.7845092344671</v>
      </c>
      <c r="BE76" s="48">
        <v>1213.5959716993423</v>
      </c>
      <c r="BF76" s="48">
        <v>1283.5704492513291</v>
      </c>
      <c r="BG76" s="48">
        <v>1513.7032362895404</v>
      </c>
      <c r="BH76" s="48">
        <v>1657.3447042636453</v>
      </c>
      <c r="BI76" s="48">
        <v>1878.8126819381412</v>
      </c>
      <c r="BJ76" s="48">
        <v>2021.5629079600892</v>
      </c>
      <c r="BK76" s="48">
        <v>2154.0208768587781</v>
      </c>
      <c r="BL76" s="48">
        <v>2315.347730128176</v>
      </c>
      <c r="BM76" s="48">
        <v>2422.9577888954386</v>
      </c>
      <c r="BN76" s="49">
        <v>31.243312650949523</v>
      </c>
    </row>
    <row r="77" spans="1:66" x14ac:dyDescent="0.25">
      <c r="A77" s="48" t="s">
        <v>701</v>
      </c>
      <c r="B77" s="48" t="s">
        <v>700</v>
      </c>
      <c r="C77" s="48" t="s">
        <v>630</v>
      </c>
      <c r="D77" s="48" t="s">
        <v>629</v>
      </c>
      <c r="AI77" s="48">
        <v>14784.937226345868</v>
      </c>
      <c r="AJ77" s="48">
        <v>15460.375920564526</v>
      </c>
      <c r="AK77" s="48">
        <v>15928.932573350088</v>
      </c>
      <c r="AL77" s="48">
        <v>16170.008235168136</v>
      </c>
      <c r="AM77" s="48">
        <v>16914.465108525827</v>
      </c>
      <c r="AN77" s="48">
        <v>17716.475623692204</v>
      </c>
      <c r="AO77" s="48">
        <v>18306.352520268221</v>
      </c>
      <c r="AP77" s="48">
        <v>19061.229529556436</v>
      </c>
      <c r="AQ77" s="48">
        <v>19966.424967052568</v>
      </c>
      <c r="AR77" s="48">
        <v>20744.608971081663</v>
      </c>
      <c r="AS77" s="48">
        <v>22082.240893573362</v>
      </c>
      <c r="AT77" s="48">
        <v>23176.143341824136</v>
      </c>
      <c r="AU77" s="48">
        <v>24185.714313968983</v>
      </c>
      <c r="AV77" s="48">
        <v>24680.068473897973</v>
      </c>
      <c r="AW77" s="48">
        <v>25840.137764732419</v>
      </c>
      <c r="AX77" s="48">
        <v>26811.909840363773</v>
      </c>
      <c r="AY77" s="48">
        <v>29083.727249650405</v>
      </c>
      <c r="AZ77" s="48">
        <v>30991.905323996358</v>
      </c>
      <c r="BA77" s="48">
        <v>32486.323387149223</v>
      </c>
      <c r="BB77" s="48">
        <v>31832.556895524627</v>
      </c>
      <c r="BC77" s="48">
        <v>32880.726809537031</v>
      </c>
      <c r="BD77" s="48">
        <v>34460.957078665451</v>
      </c>
      <c r="BE77" s="48">
        <v>34926.357020401847</v>
      </c>
      <c r="BF77" s="48">
        <v>36080.915880372188</v>
      </c>
      <c r="BG77" s="48">
        <v>37069.642652278948</v>
      </c>
      <c r="BH77" s="48">
        <v>38212.490943986253</v>
      </c>
      <c r="BI77" s="48">
        <v>40574.018961190653</v>
      </c>
      <c r="BJ77" s="48">
        <v>42656.117624529797</v>
      </c>
      <c r="BK77" s="48">
        <v>44613.936322990776</v>
      </c>
      <c r="BL77" s="48">
        <v>46496.774533756659</v>
      </c>
      <c r="BM77" s="48">
        <v>44491.299545630303</v>
      </c>
      <c r="BN77" s="49">
        <v>133.88184736215624</v>
      </c>
    </row>
    <row r="78" spans="1:66" x14ac:dyDescent="0.25">
      <c r="A78" s="48" t="s">
        <v>699</v>
      </c>
      <c r="B78" s="48" t="s">
        <v>698</v>
      </c>
      <c r="C78" s="48" t="s">
        <v>630</v>
      </c>
      <c r="D78" s="48" t="s">
        <v>629</v>
      </c>
      <c r="AI78" s="48">
        <v>1892.8680661301164</v>
      </c>
      <c r="AJ78" s="48">
        <v>1977.0347521327949</v>
      </c>
      <c r="AK78" s="48">
        <v>2035.5757294981404</v>
      </c>
      <c r="AL78" s="48">
        <v>2055.7678778378076</v>
      </c>
      <c r="AM78" s="48">
        <v>2034.8740064745398</v>
      </c>
      <c r="AN78" s="48">
        <v>2072.7769491330437</v>
      </c>
      <c r="AO78" s="48">
        <v>2146.4171724271428</v>
      </c>
      <c r="AP78" s="48">
        <v>2266.0721953043198</v>
      </c>
      <c r="AQ78" s="48">
        <v>2386.9199089947961</v>
      </c>
      <c r="AR78" s="48">
        <v>2428.9342213662981</v>
      </c>
      <c r="AS78" s="48">
        <v>2575.3781636780409</v>
      </c>
      <c r="AT78" s="48">
        <v>2671.0505994845871</v>
      </c>
      <c r="AU78" s="48">
        <v>2677.4721661729814</v>
      </c>
      <c r="AV78" s="48">
        <v>2575.7182687262102</v>
      </c>
      <c r="AW78" s="48">
        <v>2944.593406781195</v>
      </c>
      <c r="AX78" s="48">
        <v>3186.7871732888916</v>
      </c>
      <c r="AY78" s="48">
        <v>3449.2810912337086</v>
      </c>
      <c r="AZ78" s="48">
        <v>3710.7297579045462</v>
      </c>
      <c r="BA78" s="48">
        <v>3923.5744375132722</v>
      </c>
      <c r="BB78" s="48">
        <v>4020.2108453523733</v>
      </c>
      <c r="BC78" s="48">
        <v>4193.2067920668924</v>
      </c>
      <c r="BD78" s="48">
        <v>4171.9727871596724</v>
      </c>
      <c r="BE78" s="48">
        <v>4456.2665566959067</v>
      </c>
      <c r="BF78" s="48">
        <v>4605.6217165595872</v>
      </c>
      <c r="BG78" s="48">
        <v>4684.2564087266574</v>
      </c>
      <c r="BH78" s="48">
        <v>4431.1412956969252</v>
      </c>
      <c r="BI78" s="48">
        <v>4418.8541098021424</v>
      </c>
      <c r="BJ78" s="48">
        <v>4579.9967700485822</v>
      </c>
      <c r="BK78" s="48">
        <v>4717.1573516160497</v>
      </c>
      <c r="BL78" s="48">
        <v>4817.0349021256261</v>
      </c>
      <c r="BM78" s="48">
        <v>4538.7725012624232</v>
      </c>
      <c r="BN78" s="49">
        <v>42.761542050940129</v>
      </c>
    </row>
    <row r="79" spans="1:66" x14ac:dyDescent="0.25">
      <c r="A79" s="48" t="s">
        <v>263</v>
      </c>
      <c r="B79" s="48" t="s">
        <v>466</v>
      </c>
      <c r="C79" s="48" t="s">
        <v>630</v>
      </c>
      <c r="D79" s="48" t="s">
        <v>629</v>
      </c>
      <c r="AI79" s="48">
        <v>18102.295719923186</v>
      </c>
      <c r="AJ79" s="48">
        <v>17516.939875365453</v>
      </c>
      <c r="AK79" s="48">
        <v>17228.77332990705</v>
      </c>
      <c r="AL79" s="48">
        <v>17435.653681189011</v>
      </c>
      <c r="AM79" s="48">
        <v>18434.087021345276</v>
      </c>
      <c r="AN79" s="48">
        <v>19539.533457689318</v>
      </c>
      <c r="AO79" s="48">
        <v>20038.480806719519</v>
      </c>
      <c r="AP79" s="48">
        <v>21786.909903693395</v>
      </c>
      <c r="AQ79" s="48">
        <v>23575.994933635218</v>
      </c>
      <c r="AR79" s="48">
        <v>24767.280673451005</v>
      </c>
      <c r="AS79" s="48">
        <v>26796.360342370648</v>
      </c>
      <c r="AT79" s="48">
        <v>27807.708110048759</v>
      </c>
      <c r="AU79" s="48">
        <v>28605.122315960351</v>
      </c>
      <c r="AV79" s="48">
        <v>29021.567053093204</v>
      </c>
      <c r="AW79" s="48">
        <v>31175.883470370281</v>
      </c>
      <c r="AX79" s="48">
        <v>32051.794003845567</v>
      </c>
      <c r="AY79" s="48">
        <v>34409.027488686064</v>
      </c>
      <c r="AZ79" s="48">
        <v>37792.414381213457</v>
      </c>
      <c r="BA79" s="48">
        <v>40083.697269966753</v>
      </c>
      <c r="BB79" s="48">
        <v>38000.245625407551</v>
      </c>
      <c r="BC79" s="48">
        <v>38986.215963587521</v>
      </c>
      <c r="BD79" s="48">
        <v>40916.838579027441</v>
      </c>
      <c r="BE79" s="48">
        <v>40873.095332606616</v>
      </c>
      <c r="BF79" s="48">
        <v>41493.141647035874</v>
      </c>
      <c r="BG79" s="48">
        <v>41757.402189441316</v>
      </c>
      <c r="BH79" s="48">
        <v>42497.704978578295</v>
      </c>
      <c r="BI79" s="48">
        <v>44934.448207778456</v>
      </c>
      <c r="BJ79" s="48">
        <v>47570.133583848008</v>
      </c>
      <c r="BK79" s="48">
        <v>49755.139520330587</v>
      </c>
      <c r="BL79" s="48">
        <v>51556.526843607651</v>
      </c>
      <c r="BM79" s="48">
        <v>51089.785332156738</v>
      </c>
      <c r="BN79" s="49">
        <v>143.46672669082284</v>
      </c>
    </row>
    <row r="80" spans="1:66" x14ac:dyDescent="0.25">
      <c r="A80" s="48" t="s">
        <v>234</v>
      </c>
      <c r="B80" s="48" t="s">
        <v>465</v>
      </c>
      <c r="C80" s="48" t="s">
        <v>630</v>
      </c>
      <c r="D80" s="48" t="s">
        <v>629</v>
      </c>
      <c r="AI80" s="48">
        <v>4200.863550707958</v>
      </c>
      <c r="AJ80" s="48">
        <v>4186.461703916927</v>
      </c>
      <c r="AK80" s="48">
        <v>4487.7002537435956</v>
      </c>
      <c r="AL80" s="48">
        <v>4626.675815964637</v>
      </c>
      <c r="AM80" s="48">
        <v>4897.4181373927067</v>
      </c>
      <c r="AN80" s="48">
        <v>5060.2004913283627</v>
      </c>
      <c r="AO80" s="48">
        <v>5338.4986026308561</v>
      </c>
      <c r="AP80" s="48">
        <v>5255.1607253018383</v>
      </c>
      <c r="AQ80" s="48">
        <v>5333.5267413028241</v>
      </c>
      <c r="AR80" s="48">
        <v>5841.7299733811069</v>
      </c>
      <c r="AS80" s="48">
        <v>5836.7032324033689</v>
      </c>
      <c r="AT80" s="48">
        <v>6062.2544976984154</v>
      </c>
      <c r="AU80" s="48">
        <v>6344.8065982927283</v>
      </c>
      <c r="AV80" s="48">
        <v>6520.6953820128556</v>
      </c>
      <c r="AW80" s="48">
        <v>7035.7495172627623</v>
      </c>
      <c r="AX80" s="48">
        <v>7272.4197104984269</v>
      </c>
      <c r="AY80" s="48">
        <v>7573.5630050287473</v>
      </c>
      <c r="AZ80" s="48">
        <v>7634.1688184606564</v>
      </c>
      <c r="BA80" s="48">
        <v>7777.7386940471715</v>
      </c>
      <c r="BB80" s="48">
        <v>7653.4449404745001</v>
      </c>
      <c r="BC80" s="48">
        <v>7914.1009256110565</v>
      </c>
      <c r="BD80" s="48">
        <v>8263.0454619427073</v>
      </c>
      <c r="BE80" s="48">
        <v>8839.5158622355593</v>
      </c>
      <c r="BF80" s="48">
        <v>9536.3263491073849</v>
      </c>
      <c r="BG80" s="48">
        <v>11346.945786303346</v>
      </c>
      <c r="BH80" s="48">
        <v>12412.350685871941</v>
      </c>
      <c r="BI80" s="48">
        <v>12631.912200869119</v>
      </c>
      <c r="BJ80" s="48">
        <v>13429.300622238388</v>
      </c>
      <c r="BK80" s="48">
        <v>14178.602493995173</v>
      </c>
      <c r="BL80" s="48">
        <v>14263.071586888465</v>
      </c>
      <c r="BM80" s="48">
        <v>11601.400526134839</v>
      </c>
      <c r="BN80" s="49">
        <v>68.365872543460398</v>
      </c>
    </row>
    <row r="81" spans="1:66" x14ac:dyDescent="0.25">
      <c r="A81" s="48" t="s">
        <v>287</v>
      </c>
      <c r="B81" s="48" t="s">
        <v>464</v>
      </c>
      <c r="C81" s="48" t="s">
        <v>630</v>
      </c>
      <c r="D81" s="48" t="s">
        <v>629</v>
      </c>
      <c r="AI81" s="48">
        <v>17608.913226635457</v>
      </c>
      <c r="AJ81" s="48">
        <v>18293.554325479385</v>
      </c>
      <c r="AK81" s="48">
        <v>18915.416345033384</v>
      </c>
      <c r="AL81" s="48">
        <v>19158.642197134301</v>
      </c>
      <c r="AM81" s="48">
        <v>19954.802115373721</v>
      </c>
      <c r="AN81" s="48">
        <v>20727.42491032615</v>
      </c>
      <c r="AO81" s="48">
        <v>21306.25239472172</v>
      </c>
      <c r="AP81" s="48">
        <v>22235.979849524701</v>
      </c>
      <c r="AQ81" s="48">
        <v>23358.501341082418</v>
      </c>
      <c r="AR81" s="48">
        <v>24307.50280563538</v>
      </c>
      <c r="AS81" s="48">
        <v>26101.968896267364</v>
      </c>
      <c r="AT81" s="48">
        <v>27501.933723564103</v>
      </c>
      <c r="AU81" s="48">
        <v>28523.88618865046</v>
      </c>
      <c r="AV81" s="48">
        <v>28143.640807605945</v>
      </c>
      <c r="AW81" s="48">
        <v>29036.386661243952</v>
      </c>
      <c r="AX81" s="48">
        <v>30498.576880710247</v>
      </c>
      <c r="AY81" s="48">
        <v>32425.123875301688</v>
      </c>
      <c r="AZ81" s="48">
        <v>34079.931271664762</v>
      </c>
      <c r="BA81" s="48">
        <v>35095.265683295642</v>
      </c>
      <c r="BB81" s="48">
        <v>34703.598418125766</v>
      </c>
      <c r="BC81" s="48">
        <v>35930.314399529278</v>
      </c>
      <c r="BD81" s="48">
        <v>37440.633472975831</v>
      </c>
      <c r="BE81" s="48">
        <v>37679.118910592442</v>
      </c>
      <c r="BF81" s="48">
        <v>39523.855151934476</v>
      </c>
      <c r="BG81" s="48">
        <v>40144.026828367852</v>
      </c>
      <c r="BH81" s="48">
        <v>40849.997378050073</v>
      </c>
      <c r="BI81" s="48">
        <v>42924.613626021019</v>
      </c>
      <c r="BJ81" s="48">
        <v>44577.064574539429</v>
      </c>
      <c r="BK81" s="48">
        <v>46569.019750795946</v>
      </c>
      <c r="BL81" s="48">
        <v>49377.12657909657</v>
      </c>
      <c r="BM81" s="48">
        <v>46226.950535686912</v>
      </c>
      <c r="BN81" s="49">
        <v>136.46829741006866</v>
      </c>
    </row>
    <row r="82" spans="1:66" x14ac:dyDescent="0.25">
      <c r="A82" s="48" t="s">
        <v>697</v>
      </c>
      <c r="B82" s="48" t="s">
        <v>596</v>
      </c>
      <c r="C82" s="48" t="s">
        <v>630</v>
      </c>
      <c r="D82" s="48" t="s">
        <v>629</v>
      </c>
      <c r="BN82" s="49">
        <v>0</v>
      </c>
    </row>
    <row r="83" spans="1:66" x14ac:dyDescent="0.25">
      <c r="A83" s="48" t="s">
        <v>572</v>
      </c>
      <c r="B83" s="48" t="s">
        <v>573</v>
      </c>
      <c r="C83" s="48" t="s">
        <v>630</v>
      </c>
      <c r="D83" s="48" t="s">
        <v>629</v>
      </c>
      <c r="AI83" s="48">
        <v>1770.7587402187573</v>
      </c>
      <c r="AJ83" s="48">
        <v>1917.3342285960214</v>
      </c>
      <c r="AK83" s="48">
        <v>1987.180688006332</v>
      </c>
      <c r="AL83" s="48">
        <v>2146.6155232210358</v>
      </c>
      <c r="AM83" s="48">
        <v>2136.9473053979737</v>
      </c>
      <c r="AN83" s="48">
        <v>2302.1174797699332</v>
      </c>
      <c r="AO83" s="48">
        <v>2253.4054327829313</v>
      </c>
      <c r="AP83" s="48">
        <v>2150.1144187517052</v>
      </c>
      <c r="AQ83" s="48">
        <v>2241.8116611774749</v>
      </c>
      <c r="AR83" s="48">
        <v>2314.78467975792</v>
      </c>
      <c r="AS83" s="48">
        <v>2489.334899500011</v>
      </c>
      <c r="AT83" s="48">
        <v>2604.7782368628054</v>
      </c>
      <c r="AU83" s="48">
        <v>2664.0077643779177</v>
      </c>
      <c r="AV83" s="48">
        <v>2759.3627085627413</v>
      </c>
      <c r="AW83" s="48">
        <v>2753.530421123281</v>
      </c>
      <c r="AX83" s="48">
        <v>2910.6248024018109</v>
      </c>
      <c r="AY83" s="48">
        <v>3017.914444305402</v>
      </c>
      <c r="AZ83" s="48">
        <v>3069.2273077164891</v>
      </c>
      <c r="BA83" s="48">
        <v>3079.9016015282364</v>
      </c>
      <c r="BB83" s="48">
        <v>3154.9146810028988</v>
      </c>
      <c r="BC83" s="48">
        <v>3265.534001591956</v>
      </c>
      <c r="BD83" s="48">
        <v>3422.3558457739309</v>
      </c>
      <c r="BE83" s="48">
        <v>3388.2243573677883</v>
      </c>
      <c r="BF83" s="48">
        <v>3276.4242614740792</v>
      </c>
      <c r="BG83" s="48">
        <v>3213.9071351000248</v>
      </c>
      <c r="BH83" s="48">
        <v>3349.5248055265097</v>
      </c>
      <c r="BI83" s="48">
        <v>3373.9571555067773</v>
      </c>
      <c r="BJ83" s="48">
        <v>3490.1304868855204</v>
      </c>
      <c r="BK83" s="48">
        <v>3544.004820350875</v>
      </c>
      <c r="BL83" s="48">
        <v>3613.0076961513591</v>
      </c>
      <c r="BN83" s="49">
        <v>0</v>
      </c>
    </row>
    <row r="84" spans="1:66" x14ac:dyDescent="0.25">
      <c r="A84" s="48" t="s">
        <v>101</v>
      </c>
      <c r="B84" s="48" t="s">
        <v>463</v>
      </c>
      <c r="C84" s="48" t="s">
        <v>630</v>
      </c>
      <c r="D84" s="48" t="s">
        <v>629</v>
      </c>
      <c r="AI84" s="48">
        <v>12395.554295999094</v>
      </c>
      <c r="AJ84" s="48">
        <v>13231.651255377656</v>
      </c>
      <c r="AK84" s="48">
        <v>12764.57042788002</v>
      </c>
      <c r="AL84" s="48">
        <v>13223.97882497367</v>
      </c>
      <c r="AM84" s="48">
        <v>13643.689191636004</v>
      </c>
      <c r="AN84" s="48">
        <v>14249.301902846735</v>
      </c>
      <c r="AO84" s="48">
        <v>14658.019300766022</v>
      </c>
      <c r="AP84" s="48">
        <v>15374.263028652926</v>
      </c>
      <c r="AQ84" s="48">
        <v>15692.99708994393</v>
      </c>
      <c r="AR84" s="48">
        <v>14146.941579672768</v>
      </c>
      <c r="AS84" s="48">
        <v>13852.350286800283</v>
      </c>
      <c r="AT84" s="48">
        <v>14117.698940645374</v>
      </c>
      <c r="AU84" s="48">
        <v>13968.822573233741</v>
      </c>
      <c r="AV84" s="48">
        <v>14199.311197655297</v>
      </c>
      <c r="AW84" s="48">
        <v>14315.109049726841</v>
      </c>
      <c r="AX84" s="48">
        <v>14755.370407453081</v>
      </c>
      <c r="AY84" s="48">
        <v>14366.187486531631</v>
      </c>
      <c r="AZ84" s="48">
        <v>15187.920819645482</v>
      </c>
      <c r="BA84" s="48">
        <v>14517.847643871632</v>
      </c>
      <c r="BB84" s="48">
        <v>14177.17353161141</v>
      </c>
      <c r="BC84" s="48">
        <v>14837.01701414763</v>
      </c>
      <c r="BD84" s="48">
        <v>15638.747168498396</v>
      </c>
      <c r="BE84" s="48">
        <v>15356.235424488656</v>
      </c>
      <c r="BF84" s="48">
        <v>15114.377511505696</v>
      </c>
      <c r="BG84" s="48">
        <v>15370.967993514469</v>
      </c>
      <c r="BH84" s="48">
        <v>14699.536047834939</v>
      </c>
      <c r="BI84" s="48">
        <v>14286.18970459208</v>
      </c>
      <c r="BJ84" s="48">
        <v>15006.844037498671</v>
      </c>
      <c r="BK84" s="48">
        <v>15098.445410317572</v>
      </c>
      <c r="BL84" s="48">
        <v>15582.31491165564</v>
      </c>
      <c r="BM84" s="48">
        <v>15190.638625121053</v>
      </c>
      <c r="BN84" s="49">
        <v>78.229790435857268</v>
      </c>
    </row>
    <row r="85" spans="1:66" x14ac:dyDescent="0.25">
      <c r="A85" s="48" t="s">
        <v>270</v>
      </c>
      <c r="B85" s="48" t="s">
        <v>462</v>
      </c>
      <c r="C85" s="48" t="s">
        <v>630</v>
      </c>
      <c r="D85" s="48" t="s">
        <v>629</v>
      </c>
      <c r="AI85" s="48">
        <v>16991.582095370159</v>
      </c>
      <c r="AJ85" s="48">
        <v>17318.791169765613</v>
      </c>
      <c r="AK85" s="48">
        <v>17736.489640117739</v>
      </c>
      <c r="AL85" s="48">
        <v>18564.22149593506</v>
      </c>
      <c r="AM85" s="48">
        <v>19639.804446282484</v>
      </c>
      <c r="AN85" s="48">
        <v>20504.938547966398</v>
      </c>
      <c r="AO85" s="48">
        <v>21826.521208187449</v>
      </c>
      <c r="AP85" s="48">
        <v>23021.384443848834</v>
      </c>
      <c r="AQ85" s="48">
        <v>23657.155006907928</v>
      </c>
      <c r="AR85" s="48">
        <v>24411.421859449812</v>
      </c>
      <c r="AS85" s="48">
        <v>26421.011792808054</v>
      </c>
      <c r="AT85" s="48">
        <v>27730.319406787028</v>
      </c>
      <c r="AU85" s="48">
        <v>28997.057734105252</v>
      </c>
      <c r="AV85" s="48">
        <v>30232.973096598591</v>
      </c>
      <c r="AW85" s="48">
        <v>31902.612089781713</v>
      </c>
      <c r="AX85" s="48">
        <v>32592.514542974226</v>
      </c>
      <c r="AY85" s="48">
        <v>34657.514979066465</v>
      </c>
      <c r="AZ85" s="48">
        <v>35505.388102079261</v>
      </c>
      <c r="BA85" s="48">
        <v>36644.697772003623</v>
      </c>
      <c r="BB85" s="48">
        <v>35043.594501112173</v>
      </c>
      <c r="BC85" s="48">
        <v>36464.482567575578</v>
      </c>
      <c r="BD85" s="48">
        <v>37169.547144225762</v>
      </c>
      <c r="BE85" s="48">
        <v>38299.568988160077</v>
      </c>
      <c r="BF85" s="48">
        <v>39931.229377913653</v>
      </c>
      <c r="BG85" s="48">
        <v>41289.075825689877</v>
      </c>
      <c r="BH85" s="48">
        <v>42567.591797483714</v>
      </c>
      <c r="BI85" s="48">
        <v>44149.999976811756</v>
      </c>
      <c r="BJ85" s="48">
        <v>45744.710490757141</v>
      </c>
      <c r="BK85" s="48">
        <v>47145.884097814545</v>
      </c>
      <c r="BL85" s="48">
        <v>48513.497502193648</v>
      </c>
      <c r="BM85" s="48">
        <v>44916.228338524874</v>
      </c>
      <c r="BN85" s="49">
        <v>134.51966936259456</v>
      </c>
    </row>
    <row r="86" spans="1:66" x14ac:dyDescent="0.25">
      <c r="A86" s="48" t="s">
        <v>139</v>
      </c>
      <c r="B86" s="48" t="s">
        <v>461</v>
      </c>
      <c r="C86" s="48" t="s">
        <v>630</v>
      </c>
      <c r="D86" s="48" t="s">
        <v>629</v>
      </c>
      <c r="AI86" s="48">
        <v>5730.9099315087733</v>
      </c>
      <c r="AJ86" s="48">
        <v>4641.8310534493403</v>
      </c>
      <c r="AK86" s="48">
        <v>2595.7529610842062</v>
      </c>
      <c r="AL86" s="48">
        <v>1864.2948624361441</v>
      </c>
      <c r="AM86" s="48">
        <v>1732.5449277182181</v>
      </c>
      <c r="AN86" s="48">
        <v>1884.3590993515184</v>
      </c>
      <c r="AO86" s="48">
        <v>2212.6438899286982</v>
      </c>
      <c r="AP86" s="48">
        <v>2568.6433303643676</v>
      </c>
      <c r="AQ86" s="48">
        <v>2745.2968045899725</v>
      </c>
      <c r="AR86" s="48">
        <v>2924.3914554071607</v>
      </c>
      <c r="AS86" s="48">
        <v>3104.5156687980489</v>
      </c>
      <c r="AT86" s="48">
        <v>3377.0511266118847</v>
      </c>
      <c r="AU86" s="48">
        <v>3650.8572261815802</v>
      </c>
      <c r="AV86" s="48">
        <v>4157.8794024916551</v>
      </c>
      <c r="AW86" s="48">
        <v>4545.2931219636748</v>
      </c>
      <c r="AX86" s="48">
        <v>5169.0624253031601</v>
      </c>
      <c r="AY86" s="48">
        <v>5860.3583909063282</v>
      </c>
      <c r="AZ86" s="48">
        <v>6810.1908457520494</v>
      </c>
      <c r="BA86" s="48">
        <v>7132.2052727359824</v>
      </c>
      <c r="BB86" s="48">
        <v>6986.0045506230799</v>
      </c>
      <c r="BC86" s="48">
        <v>7564.0630701820764</v>
      </c>
      <c r="BD86" s="48">
        <v>8360.2972070306496</v>
      </c>
      <c r="BE86" s="48">
        <v>9826.0527534108605</v>
      </c>
      <c r="BF86" s="48">
        <v>10611.774116993927</v>
      </c>
      <c r="BG86" s="48">
        <v>11575.547210704986</v>
      </c>
      <c r="BH86" s="48">
        <v>12089.169405044702</v>
      </c>
      <c r="BI86" s="48">
        <v>12858.483400189783</v>
      </c>
      <c r="BJ86" s="48">
        <v>13589.707391515927</v>
      </c>
      <c r="BK86" s="48">
        <v>14595.630643711898</v>
      </c>
      <c r="BL86" s="48">
        <v>15623.152958888111</v>
      </c>
      <c r="BM86" s="48">
        <v>14863.017369219575</v>
      </c>
      <c r="BN86" s="49">
        <v>77.381588967958038</v>
      </c>
    </row>
    <row r="87" spans="1:66" x14ac:dyDescent="0.25">
      <c r="A87" s="48" t="s">
        <v>115</v>
      </c>
      <c r="B87" s="48" t="s">
        <v>460</v>
      </c>
      <c r="C87" s="48" t="s">
        <v>630</v>
      </c>
      <c r="D87" s="48" t="s">
        <v>629</v>
      </c>
      <c r="AI87" s="48">
        <v>1237.3627403652761</v>
      </c>
      <c r="AJ87" s="48">
        <v>1308.3299209122367</v>
      </c>
      <c r="AK87" s="48">
        <v>1350.4532046869624</v>
      </c>
      <c r="AL87" s="48">
        <v>1408.6941284972224</v>
      </c>
      <c r="AM87" s="48">
        <v>1445.42977964945</v>
      </c>
      <c r="AN87" s="48">
        <v>1495.575009923532</v>
      </c>
      <c r="AO87" s="48">
        <v>1552.1426513864189</v>
      </c>
      <c r="AP87" s="48">
        <v>1604.1501212432079</v>
      </c>
      <c r="AQ87" s="48">
        <v>1656.9881021020919</v>
      </c>
      <c r="AR87" s="48">
        <v>1712.4085231942711</v>
      </c>
      <c r="AS87" s="48">
        <v>1771.5365554491079</v>
      </c>
      <c r="AT87" s="48">
        <v>1837.249337455007</v>
      </c>
      <c r="AU87" s="48">
        <v>1903.1467395781519</v>
      </c>
      <c r="AV87" s="48">
        <v>1989.7662153340723</v>
      </c>
      <c r="AW87" s="48">
        <v>2104.8105242578313</v>
      </c>
      <c r="AX87" s="48">
        <v>2241.286613519625</v>
      </c>
      <c r="AY87" s="48">
        <v>2394.9298471400725</v>
      </c>
      <c r="AZ87" s="48">
        <v>2500.8042184408901</v>
      </c>
      <c r="BA87" s="48">
        <v>2711.8753525280149</v>
      </c>
      <c r="BB87" s="48">
        <v>2792.9678343122996</v>
      </c>
      <c r="BC87" s="48">
        <v>2973.8334205643846</v>
      </c>
      <c r="BD87" s="48">
        <v>3379.484598555141</v>
      </c>
      <c r="BE87" s="48">
        <v>3781.8655289394683</v>
      </c>
      <c r="BF87" s="48">
        <v>5294.8200269995014</v>
      </c>
      <c r="BG87" s="48">
        <v>5256.6662408220482</v>
      </c>
      <c r="BH87" s="48">
        <v>5005.0162850437991</v>
      </c>
      <c r="BI87" s="48">
        <v>4844.6582212765179</v>
      </c>
      <c r="BJ87" s="48">
        <v>4983.6888559728441</v>
      </c>
      <c r="BK87" s="48">
        <v>5302.2040053056035</v>
      </c>
      <c r="BL87" s="48">
        <v>5625.0992202003245</v>
      </c>
      <c r="BM87" s="48">
        <v>5596.3070706445615</v>
      </c>
      <c r="BN87" s="49">
        <v>47.482646718290113</v>
      </c>
    </row>
    <row r="88" spans="1:66" x14ac:dyDescent="0.25">
      <c r="A88" s="48" t="s">
        <v>592</v>
      </c>
      <c r="B88" s="48" t="s">
        <v>593</v>
      </c>
      <c r="C88" s="48" t="s">
        <v>630</v>
      </c>
      <c r="D88" s="48" t="s">
        <v>629</v>
      </c>
      <c r="BN88" s="49">
        <v>0</v>
      </c>
    </row>
    <row r="89" spans="1:66" x14ac:dyDescent="0.25">
      <c r="A89" s="48" t="s">
        <v>116</v>
      </c>
      <c r="B89" s="48" t="s">
        <v>459</v>
      </c>
      <c r="C89" s="48" t="s">
        <v>630</v>
      </c>
      <c r="D89" s="48" t="s">
        <v>629</v>
      </c>
      <c r="AI89" s="48">
        <v>882.88811902944144</v>
      </c>
      <c r="AJ89" s="48">
        <v>910.42082255213597</v>
      </c>
      <c r="AK89" s="48">
        <v>935.69650843651596</v>
      </c>
      <c r="AL89" s="48">
        <v>979.75676464777473</v>
      </c>
      <c r="AM89" s="48">
        <v>1013.379309602119</v>
      </c>
      <c r="AN89" s="48">
        <v>1054.2348394113146</v>
      </c>
      <c r="AO89" s="48">
        <v>1092.2636863394621</v>
      </c>
      <c r="AP89" s="48">
        <v>1138.4269155025406</v>
      </c>
      <c r="AQ89" s="48">
        <v>1163.0317490444065</v>
      </c>
      <c r="AR89" s="48">
        <v>1195.3031763730153</v>
      </c>
      <c r="AS89" s="48">
        <v>1224.3409357797975</v>
      </c>
      <c r="AT89" s="48">
        <v>1269.7961145233876</v>
      </c>
      <c r="AU89" s="48">
        <v>1329.7993992435111</v>
      </c>
      <c r="AV89" s="48">
        <v>1345.2391220486813</v>
      </c>
      <c r="AW89" s="48">
        <v>1386.4395958906505</v>
      </c>
      <c r="AX89" s="48">
        <v>1442.757647742965</v>
      </c>
      <c r="AY89" s="48">
        <v>1472.1303230460228</v>
      </c>
      <c r="AZ89" s="48">
        <v>1578.9827251377444</v>
      </c>
      <c r="BA89" s="48">
        <v>1638.2492415005627</v>
      </c>
      <c r="BB89" s="48">
        <v>1595.2405614204101</v>
      </c>
      <c r="BC89" s="48">
        <v>1653.7194363007311</v>
      </c>
      <c r="BD89" s="48">
        <v>1743.94910921326</v>
      </c>
      <c r="BE89" s="48">
        <v>1795.4478078170321</v>
      </c>
      <c r="BF89" s="48">
        <v>1811.3325175013811</v>
      </c>
      <c r="BG89" s="48">
        <v>1804.5432826259816</v>
      </c>
      <c r="BH89" s="48">
        <v>1819.3623427505549</v>
      </c>
      <c r="BI89" s="48">
        <v>2078.641003216349</v>
      </c>
      <c r="BJ89" s="48">
        <v>2417.8037949155105</v>
      </c>
      <c r="BK89" s="48">
        <v>2559.7247657817379</v>
      </c>
      <c r="BL89" s="48">
        <v>2675.5936951902463</v>
      </c>
      <c r="BM89" s="48">
        <v>2817.4918088079226</v>
      </c>
      <c r="BN89" s="49">
        <v>33.691122576014919</v>
      </c>
    </row>
    <row r="90" spans="1:66" x14ac:dyDescent="0.25">
      <c r="A90" s="48" t="s">
        <v>594</v>
      </c>
      <c r="B90" s="48" t="s">
        <v>457</v>
      </c>
      <c r="C90" s="48" t="s">
        <v>630</v>
      </c>
      <c r="D90" s="48" t="s">
        <v>629</v>
      </c>
      <c r="AI90" s="48">
        <v>1557.0545852006719</v>
      </c>
      <c r="AJ90" s="48">
        <v>1597.7344198113758</v>
      </c>
      <c r="AK90" s="48">
        <v>1632.1322379072569</v>
      </c>
      <c r="AL90" s="48">
        <v>1666.9648487102754</v>
      </c>
      <c r="AM90" s="48">
        <v>1653.2048746767673</v>
      </c>
      <c r="AN90" s="48">
        <v>1650.9161922171479</v>
      </c>
      <c r="AO90" s="48">
        <v>1666.0973417219691</v>
      </c>
      <c r="AP90" s="48">
        <v>1723.9225993201339</v>
      </c>
      <c r="AQ90" s="48">
        <v>1749.5439540423222</v>
      </c>
      <c r="AR90" s="48">
        <v>1830.7334731223948</v>
      </c>
      <c r="AS90" s="48">
        <v>1913.7757303259359</v>
      </c>
      <c r="AT90" s="48">
        <v>2004.7378453992978</v>
      </c>
      <c r="AU90" s="48">
        <v>1908.2581073094323</v>
      </c>
      <c r="AV90" s="48">
        <v>2011.8107552771564</v>
      </c>
      <c r="AW90" s="48">
        <v>2142.7581643015083</v>
      </c>
      <c r="AX90" s="48">
        <v>2091.5460944688107</v>
      </c>
      <c r="AY90" s="48">
        <v>2078.6422915432408</v>
      </c>
      <c r="AZ90" s="48">
        <v>2134.5189646370386</v>
      </c>
      <c r="BA90" s="48">
        <v>2244.4966090245975</v>
      </c>
      <c r="BB90" s="48">
        <v>2341.6794490723637</v>
      </c>
      <c r="BC90" s="48">
        <v>2434.8871752351702</v>
      </c>
      <c r="BD90" s="48">
        <v>2215.7571037764678</v>
      </c>
      <c r="BE90" s="48">
        <v>2199.7777503153561</v>
      </c>
      <c r="BF90" s="48">
        <v>2121.4896327153674</v>
      </c>
      <c r="BG90" s="48">
        <v>2027.0363559122859</v>
      </c>
      <c r="BH90" s="48">
        <v>2066.8593586011671</v>
      </c>
      <c r="BI90" s="48">
        <v>2068.7478012801116</v>
      </c>
      <c r="BJ90" s="48">
        <v>2072.6468328420733</v>
      </c>
      <c r="BK90" s="48">
        <v>2209.8925927659452</v>
      </c>
      <c r="BL90" s="48">
        <v>2316.8850302445594</v>
      </c>
      <c r="BM90" s="48">
        <v>2278.0278146916758</v>
      </c>
      <c r="BN90" s="49">
        <v>30.294491136806975</v>
      </c>
    </row>
    <row r="91" spans="1:66" x14ac:dyDescent="0.25">
      <c r="A91" s="48" t="s">
        <v>117</v>
      </c>
      <c r="B91" s="48" t="s">
        <v>456</v>
      </c>
      <c r="C91" s="48" t="s">
        <v>630</v>
      </c>
      <c r="D91" s="48" t="s">
        <v>629</v>
      </c>
      <c r="AI91" s="48">
        <v>1012.6633177171226</v>
      </c>
      <c r="AJ91" s="48">
        <v>1075.7512365805449</v>
      </c>
      <c r="AK91" s="48">
        <v>1087.4796294280891</v>
      </c>
      <c r="AL91" s="48">
        <v>1111.4946973242568</v>
      </c>
      <c r="AM91" s="48">
        <v>1146.3708450919603</v>
      </c>
      <c r="AN91" s="48">
        <v>1196.6511868506075</v>
      </c>
      <c r="AO91" s="48">
        <v>1333.0008033965908</v>
      </c>
      <c r="AP91" s="48">
        <v>1416.4933641442881</v>
      </c>
      <c r="AQ91" s="48">
        <v>1010.4124076579379</v>
      </c>
      <c r="AR91" s="48">
        <v>1015.4899119126205</v>
      </c>
      <c r="AS91" s="48">
        <v>1072.5098186990201</v>
      </c>
      <c r="AT91" s="48">
        <v>1096.4770478348198</v>
      </c>
      <c r="AU91" s="48">
        <v>1078.8038541593014</v>
      </c>
      <c r="AV91" s="48">
        <v>1080.2477096133041</v>
      </c>
      <c r="AW91" s="48">
        <v>1113.757473388421</v>
      </c>
      <c r="AX91" s="48">
        <v>1169.453040708067</v>
      </c>
      <c r="AY91" s="48">
        <v>1203.4509458561261</v>
      </c>
      <c r="AZ91" s="48">
        <v>1245.3977913699403</v>
      </c>
      <c r="BA91" s="48">
        <v>1278.2467512957385</v>
      </c>
      <c r="BB91" s="48">
        <v>1298.2012674095899</v>
      </c>
      <c r="BC91" s="48">
        <v>1338.9810482140092</v>
      </c>
      <c r="BD91" s="48">
        <v>1439.2834346714762</v>
      </c>
      <c r="BE91" s="48">
        <v>1355.3135635466899</v>
      </c>
      <c r="BF91" s="48">
        <v>1364.3836097129831</v>
      </c>
      <c r="BG91" s="48">
        <v>1378.237540289974</v>
      </c>
      <c r="BH91" s="48">
        <v>1597.2042542936426</v>
      </c>
      <c r="BI91" s="48">
        <v>1746.7527459336911</v>
      </c>
      <c r="BJ91" s="48">
        <v>1925.2377365995114</v>
      </c>
      <c r="BK91" s="48">
        <v>1947.5967604233354</v>
      </c>
      <c r="BL91" s="48">
        <v>2021.3019428160785</v>
      </c>
      <c r="BM91" s="48">
        <v>1948.9195404972766</v>
      </c>
      <c r="BN91" s="49">
        <v>28.020837123356227</v>
      </c>
    </row>
    <row r="92" spans="1:66" x14ac:dyDescent="0.25">
      <c r="A92" s="48" t="s">
        <v>100</v>
      </c>
      <c r="B92" s="48" t="s">
        <v>455</v>
      </c>
      <c r="C92" s="48" t="s">
        <v>630</v>
      </c>
      <c r="D92" s="48" t="s">
        <v>629</v>
      </c>
      <c r="AI92" s="48">
        <v>653.93174698685993</v>
      </c>
      <c r="AJ92" s="48">
        <v>648.02444829530987</v>
      </c>
      <c r="AK92" s="48">
        <v>864.27861767588854</v>
      </c>
      <c r="AL92" s="48">
        <v>949.74006980431602</v>
      </c>
      <c r="AM92" s="48">
        <v>1092.8257686411041</v>
      </c>
      <c r="AN92" s="48">
        <v>1264.2178996316795</v>
      </c>
      <c r="AO92" s="48">
        <v>2065.1906717366205</v>
      </c>
      <c r="AP92" s="48">
        <v>5049.6367728657096</v>
      </c>
      <c r="AQ92" s="48">
        <v>6071.1155212862159</v>
      </c>
      <c r="AR92" s="48">
        <v>7429.8052662484515</v>
      </c>
      <c r="AS92" s="48">
        <v>8617.7350665837967</v>
      </c>
      <c r="AT92" s="48">
        <v>13808.023185184784</v>
      </c>
      <c r="AU92" s="48">
        <v>16076.181892254428</v>
      </c>
      <c r="AV92" s="48">
        <v>17891.319454195662</v>
      </c>
      <c r="AW92" s="48">
        <v>24283.695009274143</v>
      </c>
      <c r="AX92" s="48">
        <v>27963.363619493957</v>
      </c>
      <c r="AY92" s="48">
        <v>29646.286392170874</v>
      </c>
      <c r="AZ92" s="48">
        <v>33506.447656337819</v>
      </c>
      <c r="BA92" s="48">
        <v>38407.924300172694</v>
      </c>
      <c r="BB92" s="48">
        <v>37447.923220312201</v>
      </c>
      <c r="BC92" s="48">
        <v>32965.864655973972</v>
      </c>
      <c r="BD92" s="48">
        <v>34279.977000164021</v>
      </c>
      <c r="BE92" s="48">
        <v>37570.635396696445</v>
      </c>
      <c r="BF92" s="48">
        <v>34766.043876257165</v>
      </c>
      <c r="BG92" s="48">
        <v>33696.216486999532</v>
      </c>
      <c r="BH92" s="48">
        <v>24042.353072891299</v>
      </c>
      <c r="BI92" s="48">
        <v>20458.778595283002</v>
      </c>
      <c r="BJ92" s="48">
        <v>22550.958161123042</v>
      </c>
      <c r="BK92" s="48">
        <v>20875.478210597998</v>
      </c>
      <c r="BL92" s="48">
        <v>19285.036247441785</v>
      </c>
      <c r="BM92" s="48">
        <v>17941.599699585837</v>
      </c>
      <c r="BN92" s="49">
        <v>85.018753266340369</v>
      </c>
    </row>
    <row r="93" spans="1:66" x14ac:dyDescent="0.25">
      <c r="A93" s="48" t="s">
        <v>275</v>
      </c>
      <c r="B93" s="48" t="s">
        <v>454</v>
      </c>
      <c r="C93" s="48" t="s">
        <v>630</v>
      </c>
      <c r="D93" s="48" t="s">
        <v>629</v>
      </c>
      <c r="AI93" s="48">
        <v>13279.472661607972</v>
      </c>
      <c r="AJ93" s="48">
        <v>13985.251951961083</v>
      </c>
      <c r="AK93" s="48">
        <v>14294.492510209504</v>
      </c>
      <c r="AL93" s="48">
        <v>14314.577447166119</v>
      </c>
      <c r="AM93" s="48">
        <v>14838.172480048856</v>
      </c>
      <c r="AN93" s="48">
        <v>15395.311338626481</v>
      </c>
      <c r="AO93" s="48">
        <v>16110.204198186293</v>
      </c>
      <c r="AP93" s="48">
        <v>17149.946662698883</v>
      </c>
      <c r="AQ93" s="48">
        <v>18033.072325166715</v>
      </c>
      <c r="AR93" s="48">
        <v>18464.732075472504</v>
      </c>
      <c r="AS93" s="48">
        <v>19524.680217282581</v>
      </c>
      <c r="AT93" s="48">
        <v>20963.842722927242</v>
      </c>
      <c r="AU93" s="48">
        <v>22615.935607463525</v>
      </c>
      <c r="AV93" s="48">
        <v>23871.96998962303</v>
      </c>
      <c r="AW93" s="48">
        <v>25439.354431127438</v>
      </c>
      <c r="AX93" s="48">
        <v>25577.524105234639</v>
      </c>
      <c r="AY93" s="48">
        <v>28510.94253740822</v>
      </c>
      <c r="AZ93" s="48">
        <v>29284.673956114104</v>
      </c>
      <c r="BA93" s="48">
        <v>30856.011839598665</v>
      </c>
      <c r="BB93" s="48">
        <v>30381.490314647646</v>
      </c>
      <c r="BC93" s="48">
        <v>27934.408234492283</v>
      </c>
      <c r="BD93" s="48">
        <v>25671.516085356237</v>
      </c>
      <c r="BE93" s="48">
        <v>24912.187719411646</v>
      </c>
      <c r="BF93" s="48">
        <v>25947.944179895345</v>
      </c>
      <c r="BG93" s="48">
        <v>26642.105000236352</v>
      </c>
      <c r="BH93" s="48">
        <v>26721.119524231286</v>
      </c>
      <c r="BI93" s="48">
        <v>27471.241591927173</v>
      </c>
      <c r="BJ93" s="48">
        <v>28645.043617442207</v>
      </c>
      <c r="BK93" s="48">
        <v>29680.941834383248</v>
      </c>
      <c r="BL93" s="48">
        <v>30869.150980024584</v>
      </c>
      <c r="BM93" s="48">
        <v>28463.788682894727</v>
      </c>
      <c r="BN93" s="49">
        <v>107.08545935222628</v>
      </c>
    </row>
    <row r="94" spans="1:66" x14ac:dyDescent="0.25">
      <c r="A94" s="48" t="s">
        <v>198</v>
      </c>
      <c r="B94" s="48" t="s">
        <v>520</v>
      </c>
      <c r="C94" s="48" t="s">
        <v>630</v>
      </c>
      <c r="D94" s="48" t="s">
        <v>629</v>
      </c>
      <c r="AI94" s="48">
        <v>4729.251996994949</v>
      </c>
      <c r="AJ94" s="48">
        <v>4950.0397219752131</v>
      </c>
      <c r="AK94" s="48">
        <v>4983.6408959328373</v>
      </c>
      <c r="AL94" s="48">
        <v>4947.1501037039689</v>
      </c>
      <c r="AM94" s="48">
        <v>5080.8987419272826</v>
      </c>
      <c r="AN94" s="48">
        <v>5248.190707244119</v>
      </c>
      <c r="AO94" s="48">
        <v>5541.8568899929114</v>
      </c>
      <c r="AP94" s="48">
        <v>5887.29009210596</v>
      </c>
      <c r="AQ94" s="48">
        <v>6623.5662667199167</v>
      </c>
      <c r="AR94" s="48">
        <v>7154.2418811033949</v>
      </c>
      <c r="AS94" s="48">
        <v>7641.2494255996535</v>
      </c>
      <c r="AT94" s="48">
        <v>7620.7983462306102</v>
      </c>
      <c r="AU94" s="48">
        <v>7976.9938490128779</v>
      </c>
      <c r="AV94" s="48">
        <v>8862.7097759624412</v>
      </c>
      <c r="AW94" s="48">
        <v>9012.6626479943661</v>
      </c>
      <c r="AX94" s="48">
        <v>10495.828355197185</v>
      </c>
      <c r="AY94" s="48">
        <v>10353.720489531348</v>
      </c>
      <c r="AZ94" s="48">
        <v>11256.605506112637</v>
      </c>
      <c r="BA94" s="48">
        <v>11554.198644300215</v>
      </c>
      <c r="BB94" s="48">
        <v>10838.42918813715</v>
      </c>
      <c r="BC94" s="48">
        <v>10863.481003068495</v>
      </c>
      <c r="BD94" s="48">
        <v>11116.747888216692</v>
      </c>
      <c r="BE94" s="48">
        <v>11163.815305398388</v>
      </c>
      <c r="BF94" s="48">
        <v>11887.357883045661</v>
      </c>
      <c r="BG94" s="48">
        <v>13042.055624904669</v>
      </c>
      <c r="BH94" s="48">
        <v>14151.901069075442</v>
      </c>
      <c r="BI94" s="48">
        <v>15025.549118814173</v>
      </c>
      <c r="BJ94" s="48">
        <v>16217.499849841117</v>
      </c>
      <c r="BK94" s="48">
        <v>17205.367010510654</v>
      </c>
      <c r="BL94" s="48">
        <v>17771.348877429878</v>
      </c>
      <c r="BM94" s="48">
        <v>15893.215379184801</v>
      </c>
      <c r="BN94" s="49">
        <v>80.018431669098788</v>
      </c>
    </row>
    <row r="95" spans="1:66" x14ac:dyDescent="0.25">
      <c r="A95" s="48" t="s">
        <v>590</v>
      </c>
      <c r="B95" s="48" t="s">
        <v>591</v>
      </c>
      <c r="C95" s="48" t="s">
        <v>630</v>
      </c>
      <c r="D95" s="48" t="s">
        <v>629</v>
      </c>
      <c r="BN95" s="49">
        <v>0</v>
      </c>
    </row>
    <row r="96" spans="1:66" x14ac:dyDescent="0.25">
      <c r="A96" s="48" t="s">
        <v>212</v>
      </c>
      <c r="B96" s="48" t="s">
        <v>453</v>
      </c>
      <c r="C96" s="48" t="s">
        <v>630</v>
      </c>
      <c r="D96" s="48" t="s">
        <v>629</v>
      </c>
      <c r="AI96" s="48">
        <v>3323.6279198539173</v>
      </c>
      <c r="AJ96" s="48">
        <v>3467.2098262848581</v>
      </c>
      <c r="AK96" s="48">
        <v>3621.4921543257606</v>
      </c>
      <c r="AL96" s="48">
        <v>3755.8559225690847</v>
      </c>
      <c r="AM96" s="48">
        <v>3892.6287487781697</v>
      </c>
      <c r="AN96" s="48">
        <v>4069.850782176225</v>
      </c>
      <c r="AO96" s="48">
        <v>4165.651284900121</v>
      </c>
      <c r="AP96" s="48">
        <v>4319.3478365030751</v>
      </c>
      <c r="AQ96" s="48">
        <v>4479.0250960603807</v>
      </c>
      <c r="AR96" s="48">
        <v>4608.0027505685175</v>
      </c>
      <c r="AS96" s="48">
        <v>4763.6604214669096</v>
      </c>
      <c r="AT96" s="48">
        <v>4863.4466767962076</v>
      </c>
      <c r="AU96" s="48">
        <v>5013.5116196531171</v>
      </c>
      <c r="AV96" s="48">
        <v>5124.388732941522</v>
      </c>
      <c r="AW96" s="48">
        <v>5313.3067861595318</v>
      </c>
      <c r="AX96" s="48">
        <v>5541.9803348899832</v>
      </c>
      <c r="AY96" s="48">
        <v>5894.5843533826201</v>
      </c>
      <c r="AZ96" s="48">
        <v>6310.6115458291715</v>
      </c>
      <c r="BA96" s="48">
        <v>6518.3884000726839</v>
      </c>
      <c r="BB96" s="48">
        <v>6476.4256856295151</v>
      </c>
      <c r="BC96" s="48">
        <v>6618.1905322871089</v>
      </c>
      <c r="BD96" s="48">
        <v>6910.876501552214</v>
      </c>
      <c r="BE96" s="48">
        <v>7204.7329380787369</v>
      </c>
      <c r="BF96" s="48">
        <v>7446.5880093672076</v>
      </c>
      <c r="BG96" s="48">
        <v>7758.4931698063892</v>
      </c>
      <c r="BH96" s="48">
        <v>8194.44068126819</v>
      </c>
      <c r="BI96" s="48">
        <v>8221.7464272219422</v>
      </c>
      <c r="BJ96" s="48">
        <v>8322.2168099150385</v>
      </c>
      <c r="BK96" s="48">
        <v>8665.3472609730106</v>
      </c>
      <c r="BL96" s="48">
        <v>9019.2560623913469</v>
      </c>
      <c r="BM96" s="48">
        <v>8854.2024639095926</v>
      </c>
      <c r="BN96" s="49">
        <v>59.725373584588617</v>
      </c>
    </row>
    <row r="97" spans="1:66" x14ac:dyDescent="0.25">
      <c r="A97" s="48" t="s">
        <v>240</v>
      </c>
      <c r="B97" s="48" t="s">
        <v>452</v>
      </c>
      <c r="C97" s="48" t="s">
        <v>630</v>
      </c>
      <c r="D97" s="48" t="s">
        <v>629</v>
      </c>
      <c r="BN97" s="49">
        <v>0</v>
      </c>
    </row>
    <row r="98" spans="1:66" x14ac:dyDescent="0.25">
      <c r="A98" s="48" t="s">
        <v>225</v>
      </c>
      <c r="B98" s="48" t="s">
        <v>451</v>
      </c>
      <c r="C98" s="48" t="s">
        <v>630</v>
      </c>
      <c r="D98" s="48" t="s">
        <v>629</v>
      </c>
      <c r="AI98" s="48">
        <v>3054.5372063346572</v>
      </c>
      <c r="AJ98" s="48">
        <v>3343.8636578453279</v>
      </c>
      <c r="AK98" s="48">
        <v>3665.1140227202809</v>
      </c>
      <c r="AL98" s="48">
        <v>4028.8344054509425</v>
      </c>
      <c r="AM98" s="48">
        <v>4437.9806990169</v>
      </c>
      <c r="AN98" s="48">
        <v>4743.9990593241992</v>
      </c>
      <c r="AO98" s="48">
        <v>5218.5901751605006</v>
      </c>
      <c r="AP98" s="48">
        <v>5657.7001577026622</v>
      </c>
      <c r="AQ98" s="48">
        <v>5656.632262329761</v>
      </c>
      <c r="AR98" s="48">
        <v>5940.4930871490587</v>
      </c>
      <c r="AS98" s="48">
        <v>6014.1937376285023</v>
      </c>
      <c r="AT98" s="48">
        <v>6298.9670407890117</v>
      </c>
      <c r="AU98" s="48">
        <v>6474.6971504555977</v>
      </c>
      <c r="AV98" s="48">
        <v>6550.1390631966215</v>
      </c>
      <c r="AW98" s="48">
        <v>6826.1905597698715</v>
      </c>
      <c r="AX98" s="48">
        <v>6897.6225187472182</v>
      </c>
      <c r="AY98" s="48">
        <v>7469.0953230370424</v>
      </c>
      <c r="AZ98" s="48">
        <v>8219.7237978718949</v>
      </c>
      <c r="BA98" s="48">
        <v>8510.2692605746106</v>
      </c>
      <c r="BB98" s="48">
        <v>8896.887719614755</v>
      </c>
      <c r="BC98" s="48">
        <v>9319.4087022096828</v>
      </c>
      <c r="BD98" s="48">
        <v>9987.4225796581159</v>
      </c>
      <c r="BE98" s="48">
        <v>10479.780203518274</v>
      </c>
      <c r="BF98" s="48">
        <v>11023.233758773305</v>
      </c>
      <c r="BG98" s="48">
        <v>10951.806089186004</v>
      </c>
      <c r="BH98" s="48">
        <v>11198.301585838384</v>
      </c>
      <c r="BI98" s="48">
        <v>11296.769972527616</v>
      </c>
      <c r="BJ98" s="48">
        <v>12005.405104800284</v>
      </c>
      <c r="BK98" s="48">
        <v>12777.160971490366</v>
      </c>
      <c r="BL98" s="48">
        <v>13635.448157638535</v>
      </c>
      <c r="BM98" s="48">
        <v>19705.792668425092</v>
      </c>
      <c r="BN98" s="49">
        <v>89.100697798372636</v>
      </c>
    </row>
    <row r="99" spans="1:66" x14ac:dyDescent="0.25">
      <c r="A99" s="48" t="s">
        <v>617</v>
      </c>
      <c r="B99" s="48" t="s">
        <v>618</v>
      </c>
      <c r="C99" s="48" t="s">
        <v>630</v>
      </c>
      <c r="D99" s="48" t="s">
        <v>629</v>
      </c>
      <c r="AI99" s="48">
        <v>18354.64053263907</v>
      </c>
      <c r="AJ99" s="48">
        <v>19175.534590741514</v>
      </c>
      <c r="AK99" s="48">
        <v>19951.66857041149</v>
      </c>
      <c r="AL99" s="48">
        <v>20543.770713712718</v>
      </c>
      <c r="AM99" s="48">
        <v>21518.365609584955</v>
      </c>
      <c r="AN99" s="48">
        <v>22432.175438026079</v>
      </c>
      <c r="AO99" s="48">
        <v>23424.53218664294</v>
      </c>
      <c r="AP99" s="48">
        <v>24492.588571535754</v>
      </c>
      <c r="AQ99" s="48">
        <v>25323.53538518017</v>
      </c>
      <c r="AR99" s="48">
        <v>26350.025387157963</v>
      </c>
      <c r="AS99" s="48">
        <v>28018.763968849904</v>
      </c>
      <c r="AT99" s="48">
        <v>28929.242655501421</v>
      </c>
      <c r="AU99" s="48">
        <v>29864.384293871688</v>
      </c>
      <c r="AV99" s="48">
        <v>30874.886472062411</v>
      </c>
      <c r="AW99" s="48">
        <v>32594.807395918702</v>
      </c>
      <c r="AX99" s="48">
        <v>34192.261159073176</v>
      </c>
      <c r="AY99" s="48">
        <v>36394.77064169493</v>
      </c>
      <c r="AZ99" s="48">
        <v>38174.856801708469</v>
      </c>
      <c r="BA99" s="48">
        <v>39138.043772053825</v>
      </c>
      <c r="BB99" s="48">
        <v>38129.368830935651</v>
      </c>
      <c r="BC99" s="48">
        <v>39560.126908738268</v>
      </c>
      <c r="BD99" s="48">
        <v>41181.932835053958</v>
      </c>
      <c r="BE99" s="48">
        <v>42308.650535046545</v>
      </c>
      <c r="BF99" s="48">
        <v>43676.477548602874</v>
      </c>
      <c r="BG99" s="48">
        <v>44832.42778717741</v>
      </c>
      <c r="BH99" s="48">
        <v>45602.441954120288</v>
      </c>
      <c r="BI99" s="48">
        <v>46891.610963019448</v>
      </c>
      <c r="BJ99" s="48">
        <v>48780.550901705392</v>
      </c>
      <c r="BK99" s="48">
        <v>50811.583288765651</v>
      </c>
      <c r="BL99" s="48">
        <v>52367.906286013393</v>
      </c>
      <c r="BM99" s="48">
        <v>50572.345082426829</v>
      </c>
      <c r="BN99" s="49">
        <v>142.73835817675103</v>
      </c>
    </row>
    <row r="100" spans="1:66" x14ac:dyDescent="0.25">
      <c r="A100" s="48" t="s">
        <v>589</v>
      </c>
      <c r="B100" s="48" t="s">
        <v>450</v>
      </c>
      <c r="C100" s="48" t="s">
        <v>630</v>
      </c>
      <c r="D100" s="48" t="s">
        <v>629</v>
      </c>
      <c r="AI100" s="48">
        <v>18270.23471375923</v>
      </c>
      <c r="AJ100" s="48">
        <v>19800.209943810212</v>
      </c>
      <c r="AK100" s="48">
        <v>21334.225463613217</v>
      </c>
      <c r="AL100" s="48">
        <v>22798.974743674687</v>
      </c>
      <c r="AM100" s="48">
        <v>24141.52502643799</v>
      </c>
      <c r="AN100" s="48">
        <v>24738.078390909657</v>
      </c>
      <c r="AO100" s="48">
        <v>25123.533306037174</v>
      </c>
      <c r="AP100" s="48">
        <v>26637.384004985935</v>
      </c>
      <c r="AQ100" s="48">
        <v>25141.815102463563</v>
      </c>
      <c r="AR100" s="48">
        <v>25895.619366260518</v>
      </c>
      <c r="AS100" s="48">
        <v>28253.193651829744</v>
      </c>
      <c r="AT100" s="48">
        <v>28821.659399947286</v>
      </c>
      <c r="AU100" s="48">
        <v>29631.065813395904</v>
      </c>
      <c r="AV100" s="48">
        <v>31165.222256569476</v>
      </c>
      <c r="AW100" s="48">
        <v>34518.379600224485</v>
      </c>
      <c r="AX100" s="48">
        <v>38056.703320824497</v>
      </c>
      <c r="AY100" s="48">
        <v>41697.080015094994</v>
      </c>
      <c r="AZ100" s="48">
        <v>45195.040569774254</v>
      </c>
      <c r="BA100" s="48">
        <v>46773.904873867861</v>
      </c>
      <c r="BB100" s="48">
        <v>45872.586370668025</v>
      </c>
      <c r="BC100" s="48">
        <v>49185.227866844158</v>
      </c>
      <c r="BD100" s="48">
        <v>52277.466443284298</v>
      </c>
      <c r="BE100" s="48">
        <v>52234.592317824361</v>
      </c>
      <c r="BF100" s="48">
        <v>53691.837478498397</v>
      </c>
      <c r="BG100" s="48">
        <v>54781.647164948714</v>
      </c>
      <c r="BH100" s="48">
        <v>56408.936273748004</v>
      </c>
      <c r="BI100" s="48">
        <v>57221.413763758261</v>
      </c>
      <c r="BJ100" s="48">
        <v>59849.248176334222</v>
      </c>
      <c r="BK100" s="48">
        <v>62529.057494139881</v>
      </c>
      <c r="BL100" s="48">
        <v>62106.100881282691</v>
      </c>
      <c r="BM100" s="48">
        <v>59237.670821218824</v>
      </c>
      <c r="BN100" s="49">
        <v>154.48386902069817</v>
      </c>
    </row>
    <row r="101" spans="1:66" x14ac:dyDescent="0.25">
      <c r="A101" s="48" t="s">
        <v>213</v>
      </c>
      <c r="B101" s="48" t="s">
        <v>449</v>
      </c>
      <c r="C101" s="48" t="s">
        <v>630</v>
      </c>
      <c r="D101" s="48" t="s">
        <v>629</v>
      </c>
      <c r="AI101" s="48">
        <v>2052.1328696974701</v>
      </c>
      <c r="AJ101" s="48">
        <v>1993.4659656431299</v>
      </c>
      <c r="AK101" s="48">
        <v>2102.4915622771773</v>
      </c>
      <c r="AL101" s="48">
        <v>2228.4883613029688</v>
      </c>
      <c r="AM101" s="48">
        <v>2217.3692558023408</v>
      </c>
      <c r="AN101" s="48">
        <v>2336.5902299333138</v>
      </c>
      <c r="AO101" s="48">
        <v>2355.4776884419243</v>
      </c>
      <c r="AP101" s="48">
        <v>2435.4266822538493</v>
      </c>
      <c r="AQ101" s="48">
        <v>2479.6070229604429</v>
      </c>
      <c r="AR101" s="48">
        <v>2427.9206385187713</v>
      </c>
      <c r="AS101" s="48">
        <v>2591.3318200621829</v>
      </c>
      <c r="AT101" s="48">
        <v>2648.8118617689638</v>
      </c>
      <c r="AU101" s="48">
        <v>2720.2736772158314</v>
      </c>
      <c r="AV101" s="48">
        <v>2824.6066131013981</v>
      </c>
      <c r="AW101" s="48">
        <v>3006.6959551400128</v>
      </c>
      <c r="AX101" s="48">
        <v>3210.3485863719343</v>
      </c>
      <c r="AY101" s="48">
        <v>3443.7708593589286</v>
      </c>
      <c r="AZ101" s="48">
        <v>3671.3319442185334</v>
      </c>
      <c r="BA101" s="48">
        <v>3816.8352475693132</v>
      </c>
      <c r="BB101" s="48">
        <v>3674.2309554436929</v>
      </c>
      <c r="BC101" s="48">
        <v>3778.461923878599</v>
      </c>
      <c r="BD101" s="48">
        <v>3928.2685382082927</v>
      </c>
      <c r="BE101" s="48">
        <v>4032.5808560667501</v>
      </c>
      <c r="BF101" s="48">
        <v>4142.2384557936484</v>
      </c>
      <c r="BG101" s="48">
        <v>4452.5879909675041</v>
      </c>
      <c r="BH101" s="48">
        <v>4823.3953955250663</v>
      </c>
      <c r="BI101" s="48">
        <v>5147.2451332567953</v>
      </c>
      <c r="BJ101" s="48">
        <v>5561.9945421912389</v>
      </c>
      <c r="BK101" s="48">
        <v>5816.747324023082</v>
      </c>
      <c r="BL101" s="48">
        <v>5978.7643990973756</v>
      </c>
      <c r="BM101" s="48">
        <v>5420.5601963290228</v>
      </c>
      <c r="BN101" s="49">
        <v>46.731125026459125</v>
      </c>
    </row>
    <row r="102" spans="1:66" x14ac:dyDescent="0.25">
      <c r="A102" s="48" t="s">
        <v>696</v>
      </c>
      <c r="B102" s="48" t="s">
        <v>695</v>
      </c>
      <c r="C102" s="48" t="s">
        <v>630</v>
      </c>
      <c r="D102" s="48" t="s">
        <v>629</v>
      </c>
      <c r="AI102" s="48">
        <v>1013.2642610069609</v>
      </c>
      <c r="AJ102" s="48">
        <v>1025.1370320286319</v>
      </c>
      <c r="AK102" s="48">
        <v>1012.3161023444873</v>
      </c>
      <c r="AL102" s="48">
        <v>1016.4868979605884</v>
      </c>
      <c r="AM102" s="48">
        <v>1009.1748416721307</v>
      </c>
      <c r="AN102" s="48">
        <v>1051.4577864975008</v>
      </c>
      <c r="AO102" s="48">
        <v>1095.4338197731613</v>
      </c>
      <c r="AP102" s="48">
        <v>1130.0716221585067</v>
      </c>
      <c r="AQ102" s="48">
        <v>1151.1212671493656</v>
      </c>
      <c r="AR102" s="48">
        <v>1174.5356572010219</v>
      </c>
      <c r="AS102" s="48">
        <v>1201.0550278484877</v>
      </c>
      <c r="AT102" s="48">
        <v>1246.0012952207085</v>
      </c>
      <c r="AU102" s="48">
        <v>1272.709202716962</v>
      </c>
      <c r="AV102" s="48">
        <v>1317.7070839178914</v>
      </c>
      <c r="AW102" s="48">
        <v>1387.1946224678695</v>
      </c>
      <c r="AX102" s="48">
        <v>1475.0732418914254</v>
      </c>
      <c r="AY102" s="48">
        <v>1571.2978617756191</v>
      </c>
      <c r="AZ102" s="48">
        <v>1670.3740173984304</v>
      </c>
      <c r="BA102" s="48">
        <v>1757.4622534730536</v>
      </c>
      <c r="BB102" s="48">
        <v>1802.4634044771606</v>
      </c>
      <c r="BC102" s="48">
        <v>1879.3058008943065</v>
      </c>
      <c r="BD102" s="48">
        <v>1958.660283253229</v>
      </c>
      <c r="BE102" s="48">
        <v>1982.9863509442405</v>
      </c>
      <c r="BF102" s="48">
        <v>2108.162390850724</v>
      </c>
      <c r="BG102" s="48">
        <v>2241.129143626008</v>
      </c>
      <c r="BH102" s="48">
        <v>2324.2006935580771</v>
      </c>
      <c r="BI102" s="48">
        <v>2405.6370837378595</v>
      </c>
      <c r="BJ102" s="48">
        <v>2493.6817441961007</v>
      </c>
      <c r="BK102" s="48">
        <v>2600.6897980490148</v>
      </c>
      <c r="BL102" s="48">
        <v>2688.7939006555898</v>
      </c>
      <c r="BM102" s="48">
        <v>2659.963630343249</v>
      </c>
      <c r="BN102" s="49">
        <v>32.735727734343726</v>
      </c>
    </row>
    <row r="103" spans="1:66" x14ac:dyDescent="0.25">
      <c r="A103" s="48" t="s">
        <v>274</v>
      </c>
      <c r="B103" s="48" t="s">
        <v>448</v>
      </c>
      <c r="C103" s="48" t="s">
        <v>630</v>
      </c>
      <c r="D103" s="48" t="s">
        <v>629</v>
      </c>
      <c r="AN103" s="48">
        <v>7995.7782583688295</v>
      </c>
      <c r="AO103" s="48">
        <v>8724.5885243142093</v>
      </c>
      <c r="AP103" s="48">
        <v>9467.1783222713639</v>
      </c>
      <c r="AQ103" s="48">
        <v>9821.5739428053494</v>
      </c>
      <c r="AR103" s="48">
        <v>9867.6134239297589</v>
      </c>
      <c r="AS103" s="48">
        <v>10587.42602968879</v>
      </c>
      <c r="AT103" s="48">
        <v>11550.988050374075</v>
      </c>
      <c r="AU103" s="48">
        <v>12646.82768759043</v>
      </c>
      <c r="AV103" s="48">
        <v>13549.79445923447</v>
      </c>
      <c r="AW103" s="48">
        <v>14533.254164791517</v>
      </c>
      <c r="AX103" s="48">
        <v>15300.612489150197</v>
      </c>
      <c r="AY103" s="48">
        <v>17421.007077856397</v>
      </c>
      <c r="AZ103" s="48">
        <v>19318.721117999088</v>
      </c>
      <c r="BA103" s="48">
        <v>20768.81211151032</v>
      </c>
      <c r="BB103" s="48">
        <v>20009.627897467813</v>
      </c>
      <c r="BC103" s="48">
        <v>19814.60197096175</v>
      </c>
      <c r="BD103" s="48">
        <v>20804.388883431053</v>
      </c>
      <c r="BE103" s="48">
        <v>21168.851230924764</v>
      </c>
      <c r="BF103" s="48">
        <v>21820.520518560254</v>
      </c>
      <c r="BG103" s="48">
        <v>22060.741131483563</v>
      </c>
      <c r="BH103" s="48">
        <v>23005.101141941588</v>
      </c>
      <c r="BI103" s="48">
        <v>24876.309669170056</v>
      </c>
      <c r="BJ103" s="48">
        <v>26800.118975807021</v>
      </c>
      <c r="BK103" s="48">
        <v>28554.389101895948</v>
      </c>
      <c r="BL103" s="48">
        <v>30245.976215722207</v>
      </c>
      <c r="BM103" s="48">
        <v>28503.880573891558</v>
      </c>
      <c r="BN103" s="49">
        <v>107.16084896193856</v>
      </c>
    </row>
    <row r="104" spans="1:66" x14ac:dyDescent="0.25">
      <c r="A104" s="48" t="s">
        <v>200</v>
      </c>
      <c r="B104" s="48" t="s">
        <v>447</v>
      </c>
      <c r="C104" s="48" t="s">
        <v>630</v>
      </c>
      <c r="D104" s="48" t="s">
        <v>629</v>
      </c>
      <c r="AI104" s="48">
        <v>2055.860502848599</v>
      </c>
      <c r="AJ104" s="48">
        <v>2122.9140037255279</v>
      </c>
      <c r="AK104" s="48">
        <v>2016.4267454942321</v>
      </c>
      <c r="AL104" s="48">
        <v>1915.2467461227477</v>
      </c>
      <c r="AM104" s="48">
        <v>1690.2844925874394</v>
      </c>
      <c r="AN104" s="48">
        <v>1861.7134931571757</v>
      </c>
      <c r="AO104" s="48">
        <v>1938.5573476865709</v>
      </c>
      <c r="AP104" s="48">
        <v>1989.1549342267717</v>
      </c>
      <c r="AQ104" s="48">
        <v>2019.2350593548222</v>
      </c>
      <c r="AR104" s="48">
        <v>2067.3888171026492</v>
      </c>
      <c r="AS104" s="48">
        <v>2095.5370266094174</v>
      </c>
      <c r="AT104" s="48">
        <v>2098.3918988770661</v>
      </c>
      <c r="AU104" s="48">
        <v>2115.5737041302827</v>
      </c>
      <c r="AV104" s="48">
        <v>2190.7255988406882</v>
      </c>
      <c r="AW104" s="48">
        <v>2185.8646299722755</v>
      </c>
      <c r="AX104" s="48">
        <v>2297.8495861186943</v>
      </c>
      <c r="AY104" s="48">
        <v>2370.1543097965555</v>
      </c>
      <c r="AZ104" s="48">
        <v>2528.6516658715941</v>
      </c>
      <c r="BA104" s="48">
        <v>2600.3081473549573</v>
      </c>
      <c r="BB104" s="48">
        <v>2742.4737288722195</v>
      </c>
      <c r="BC104" s="48">
        <v>2628.2777216604954</v>
      </c>
      <c r="BD104" s="48">
        <v>2805.7260053971172</v>
      </c>
      <c r="BE104" s="48">
        <v>2762.4413683517505</v>
      </c>
      <c r="BF104" s="48">
        <v>2872.1900537292026</v>
      </c>
      <c r="BG104" s="48">
        <v>2897.2150692130649</v>
      </c>
      <c r="BH104" s="48">
        <v>2903.3599032276329</v>
      </c>
      <c r="BI104" s="48">
        <v>3025.7327262471536</v>
      </c>
      <c r="BJ104" s="48">
        <v>2980.9605843866261</v>
      </c>
      <c r="BK104" s="48">
        <v>3064.1552189904551</v>
      </c>
      <c r="BL104" s="48">
        <v>3028.3093822390988</v>
      </c>
      <c r="BM104" s="48">
        <v>2925.3653238706684</v>
      </c>
      <c r="BN104" s="49">
        <v>34.330031764650755</v>
      </c>
    </row>
    <row r="105" spans="1:66" x14ac:dyDescent="0.25">
      <c r="A105" s="48" t="s">
        <v>252</v>
      </c>
      <c r="B105" s="48" t="s">
        <v>446</v>
      </c>
      <c r="C105" s="48" t="s">
        <v>630</v>
      </c>
      <c r="D105" s="48" t="s">
        <v>629</v>
      </c>
      <c r="AJ105" s="48">
        <v>8305.1886709079517</v>
      </c>
      <c r="AK105" s="48">
        <v>8237.3938821520096</v>
      </c>
      <c r="AL105" s="48">
        <v>8393.5465449398689</v>
      </c>
      <c r="AM105" s="48">
        <v>8837.5220636909908</v>
      </c>
      <c r="AN105" s="48">
        <v>9169.9851054893061</v>
      </c>
      <c r="AO105" s="48">
        <v>9329.287541723319</v>
      </c>
      <c r="AP105" s="48">
        <v>9821.4182355416106</v>
      </c>
      <c r="AQ105" s="48">
        <v>10397.681363116586</v>
      </c>
      <c r="AR105" s="48">
        <v>10873.24786277267</v>
      </c>
      <c r="AS105" s="48">
        <v>11858.334450862079</v>
      </c>
      <c r="AT105" s="48">
        <v>13213.635633875447</v>
      </c>
      <c r="AU105" s="48">
        <v>14526.388262912535</v>
      </c>
      <c r="AV105" s="48">
        <v>15465.36537763339</v>
      </c>
      <c r="AW105" s="48">
        <v>16230.260661999055</v>
      </c>
      <c r="AX105" s="48">
        <v>17073.551425144236</v>
      </c>
      <c r="AY105" s="48">
        <v>18337.205174800001</v>
      </c>
      <c r="AZ105" s="48">
        <v>19041.087887135858</v>
      </c>
      <c r="BA105" s="48">
        <v>20696.728567885162</v>
      </c>
      <c r="BB105" s="48">
        <v>20689.046637134416</v>
      </c>
      <c r="BC105" s="48">
        <v>21716.650905086208</v>
      </c>
      <c r="BD105" s="48">
        <v>22999.830605276897</v>
      </c>
      <c r="BE105" s="48">
        <v>23206.255115597145</v>
      </c>
      <c r="BF105" s="48">
        <v>24498.658767323563</v>
      </c>
      <c r="BG105" s="48">
        <v>25642.556676267664</v>
      </c>
      <c r="BH105" s="48">
        <v>26777.470398814221</v>
      </c>
      <c r="BI105" s="48">
        <v>27911.664839193039</v>
      </c>
      <c r="BJ105" s="48">
        <v>29465.126241389837</v>
      </c>
      <c r="BK105" s="48">
        <v>31831.981139152645</v>
      </c>
      <c r="BL105" s="48">
        <v>33956.821915824316</v>
      </c>
      <c r="BM105" s="48">
        <v>33084.096233434138</v>
      </c>
      <c r="BN105" s="49">
        <v>115.44996043161788</v>
      </c>
    </row>
    <row r="106" spans="1:66" x14ac:dyDescent="0.25">
      <c r="A106" s="48" t="s">
        <v>694</v>
      </c>
      <c r="B106" s="48" t="s">
        <v>693</v>
      </c>
      <c r="C106" s="48" t="s">
        <v>630</v>
      </c>
      <c r="D106" s="48" t="s">
        <v>629</v>
      </c>
      <c r="AI106" s="48">
        <v>2920.6099309495262</v>
      </c>
      <c r="AJ106" s="48">
        <v>3031.299351495933</v>
      </c>
      <c r="AK106" s="48">
        <v>3118.9263106060821</v>
      </c>
      <c r="AL106" s="48">
        <v>3243.3616751678878</v>
      </c>
      <c r="AM106" s="48">
        <v>3370.5037304041175</v>
      </c>
      <c r="AN106" s="48">
        <v>3542.9693780972602</v>
      </c>
      <c r="AO106" s="48">
        <v>3752.8607166839756</v>
      </c>
      <c r="AP106" s="48">
        <v>3955.2051463443031</v>
      </c>
      <c r="AQ106" s="48">
        <v>3988.8395083523283</v>
      </c>
      <c r="AR106" s="48">
        <v>4148.397453614858</v>
      </c>
      <c r="AS106" s="48">
        <v>4440.7039187139644</v>
      </c>
      <c r="AT106" s="48">
        <v>4654.5668019897885</v>
      </c>
      <c r="AU106" s="48">
        <v>4884.9780483598015</v>
      </c>
      <c r="AV106" s="48">
        <v>5212.3336760277707</v>
      </c>
      <c r="AW106" s="48">
        <v>5715.0483491572813</v>
      </c>
      <c r="AX106" s="48">
        <v>6257.8121266603994</v>
      </c>
      <c r="AY106" s="48">
        <v>6984.0238109275306</v>
      </c>
      <c r="AZ106" s="48">
        <v>7725.24989216018</v>
      </c>
      <c r="BA106" s="48">
        <v>8342.0425362363731</v>
      </c>
      <c r="BB106" s="48">
        <v>8592.7015564317098</v>
      </c>
      <c r="BC106" s="48">
        <v>9272.8309298117329</v>
      </c>
      <c r="BD106" s="48">
        <v>9985.5863864912608</v>
      </c>
      <c r="BE106" s="48">
        <v>10600.550130522268</v>
      </c>
      <c r="BF106" s="48">
        <v>11098.086006089961</v>
      </c>
      <c r="BG106" s="48">
        <v>11424.728645577978</v>
      </c>
      <c r="BH106" s="48">
        <v>11514.542442498523</v>
      </c>
      <c r="BI106" s="48">
        <v>11925.970450275539</v>
      </c>
      <c r="BJ106" s="48">
        <v>12543.392540764318</v>
      </c>
      <c r="BK106" s="48">
        <v>13346.008055724977</v>
      </c>
      <c r="BL106" s="48">
        <v>13956.615804014025</v>
      </c>
      <c r="BM106" s="48">
        <v>13683.582915603716</v>
      </c>
      <c r="BN106" s="49">
        <v>74.247881199685764</v>
      </c>
    </row>
    <row r="107" spans="1:66" x14ac:dyDescent="0.25">
      <c r="A107" s="48" t="s">
        <v>692</v>
      </c>
      <c r="B107" s="48" t="s">
        <v>691</v>
      </c>
      <c r="C107" s="48" t="s">
        <v>630</v>
      </c>
      <c r="D107" s="48" t="s">
        <v>629</v>
      </c>
      <c r="AI107" s="48">
        <v>2609.8671476404506</v>
      </c>
      <c r="AJ107" s="48">
        <v>2702.5489665716004</v>
      </c>
      <c r="AK107" s="48">
        <v>2774.2271152418484</v>
      </c>
      <c r="AL107" s="48">
        <v>2872.2229489502975</v>
      </c>
      <c r="AM107" s="48">
        <v>2971.2801998454033</v>
      </c>
      <c r="AN107" s="48">
        <v>3113.5745681703133</v>
      </c>
      <c r="AO107" s="48">
        <v>3288.0739827566158</v>
      </c>
      <c r="AP107" s="48">
        <v>3451.5398871557036</v>
      </c>
      <c r="AQ107" s="48">
        <v>3479.2625254283953</v>
      </c>
      <c r="AR107" s="48">
        <v>3608.0022190646455</v>
      </c>
      <c r="AS107" s="48">
        <v>3846.0672168658307</v>
      </c>
      <c r="AT107" s="48">
        <v>4023.6780411981163</v>
      </c>
      <c r="AU107" s="48">
        <v>4213.7579575549007</v>
      </c>
      <c r="AV107" s="48">
        <v>4481.2917736117788</v>
      </c>
      <c r="AW107" s="48">
        <v>4894.7843120117814</v>
      </c>
      <c r="AX107" s="48">
        <v>5340.0188608341277</v>
      </c>
      <c r="AY107" s="48">
        <v>5927.1631082105505</v>
      </c>
      <c r="AZ107" s="48">
        <v>6523.8976682609764</v>
      </c>
      <c r="BA107" s="48">
        <v>7013.1930089708858</v>
      </c>
      <c r="BB107" s="48">
        <v>7213.3988167690732</v>
      </c>
      <c r="BC107" s="48">
        <v>7748.8952660919676</v>
      </c>
      <c r="BD107" s="48">
        <v>8305.6177923178657</v>
      </c>
      <c r="BE107" s="48">
        <v>8775.7421193570844</v>
      </c>
      <c r="BF107" s="48">
        <v>9175.0006524519595</v>
      </c>
      <c r="BG107" s="48">
        <v>9445.0899360326293</v>
      </c>
      <c r="BH107" s="48">
        <v>9516.2527460499496</v>
      </c>
      <c r="BI107" s="48">
        <v>9824.1830081572753</v>
      </c>
      <c r="BJ107" s="48">
        <v>10298.601694389314</v>
      </c>
      <c r="BK107" s="48">
        <v>10921.107764218941</v>
      </c>
      <c r="BL107" s="48">
        <v>11381.697679000392</v>
      </c>
      <c r="BM107" s="48">
        <v>11136.000868578991</v>
      </c>
      <c r="BN107" s="49">
        <v>66.98056070561492</v>
      </c>
    </row>
    <row r="108" spans="1:66" x14ac:dyDescent="0.25">
      <c r="A108" s="48" t="s">
        <v>690</v>
      </c>
      <c r="B108" s="48" t="s">
        <v>689</v>
      </c>
      <c r="C108" s="48" t="s">
        <v>630</v>
      </c>
      <c r="D108" s="48" t="s">
        <v>629</v>
      </c>
      <c r="AI108" s="48">
        <v>1339.2517389903967</v>
      </c>
      <c r="AJ108" s="48">
        <v>1372.3817599253232</v>
      </c>
      <c r="AK108" s="48">
        <v>1395.347688108556</v>
      </c>
      <c r="AL108" s="48">
        <v>1402.4067601428821</v>
      </c>
      <c r="AM108" s="48">
        <v>1406.4614651179097</v>
      </c>
      <c r="AN108" s="48">
        <v>1449.6907460559912</v>
      </c>
      <c r="AO108" s="48">
        <v>1507.6475999275235</v>
      </c>
      <c r="AP108" s="48">
        <v>1542.8710840568228</v>
      </c>
      <c r="AQ108" s="48">
        <v>1572.9661732153579</v>
      </c>
      <c r="AR108" s="48">
        <v>1609.4926160436776</v>
      </c>
      <c r="AS108" s="48">
        <v>1671.7174990279068</v>
      </c>
      <c r="AT108" s="48">
        <v>1746.8555014113222</v>
      </c>
      <c r="AU108" s="48">
        <v>1822.9984749688747</v>
      </c>
      <c r="AV108" s="48">
        <v>1909.9998470651769</v>
      </c>
      <c r="AW108" s="48">
        <v>2045.3523817776941</v>
      </c>
      <c r="AX108" s="48">
        <v>2191.658090473094</v>
      </c>
      <c r="AY108" s="48">
        <v>2344.8825291976059</v>
      </c>
      <c r="AZ108" s="48">
        <v>2502.3179081124572</v>
      </c>
      <c r="BA108" s="48">
        <v>2620.6531628993876</v>
      </c>
      <c r="BB108" s="48">
        <v>2715.760738977664</v>
      </c>
      <c r="BC108" s="48">
        <v>2842.1962968555913</v>
      </c>
      <c r="BD108" s="48">
        <v>2962.6413972753553</v>
      </c>
      <c r="BE108" s="48">
        <v>3040.9622272822107</v>
      </c>
      <c r="BF108" s="48">
        <v>3207.7808167697249</v>
      </c>
      <c r="BG108" s="48">
        <v>3385.1985078940215</v>
      </c>
      <c r="BH108" s="48">
        <v>3482.8141115880303</v>
      </c>
      <c r="BI108" s="48">
        <v>3559.4203303686063</v>
      </c>
      <c r="BJ108" s="48">
        <v>3694.7361093425779</v>
      </c>
      <c r="BK108" s="48">
        <v>3884.8615395029483</v>
      </c>
      <c r="BL108" s="48">
        <v>4016.5202278423308</v>
      </c>
      <c r="BM108" s="48">
        <v>3958.9948137641686</v>
      </c>
      <c r="BN108" s="49">
        <v>39.937108403004558</v>
      </c>
    </row>
    <row r="109" spans="1:66" x14ac:dyDescent="0.25">
      <c r="A109" s="48" t="s">
        <v>688</v>
      </c>
      <c r="B109" s="48" t="s">
        <v>687</v>
      </c>
      <c r="C109" s="48" t="s">
        <v>630</v>
      </c>
      <c r="D109" s="48" t="s">
        <v>629</v>
      </c>
      <c r="AI109" s="48">
        <v>1977.5277428311381</v>
      </c>
      <c r="AJ109" s="48">
        <v>2034.5823562200287</v>
      </c>
      <c r="AK109" s="48">
        <v>2094.7307057725325</v>
      </c>
      <c r="AL109" s="48">
        <v>2085.8064406915673</v>
      </c>
      <c r="AM109" s="48">
        <v>2098.6747211768793</v>
      </c>
      <c r="AN109" s="48">
        <v>2139.1219784348473</v>
      </c>
      <c r="AO109" s="48">
        <v>2219.9747104633138</v>
      </c>
      <c r="AP109" s="48">
        <v>2244.3993281055605</v>
      </c>
      <c r="AQ109" s="48">
        <v>2273.4840086984864</v>
      </c>
      <c r="AR109" s="48">
        <v>2304.1499875866075</v>
      </c>
      <c r="AS109" s="48">
        <v>2388.4149867116412</v>
      </c>
      <c r="AT109" s="48">
        <v>2485.7273218340974</v>
      </c>
      <c r="AU109" s="48">
        <v>2626.2836618581814</v>
      </c>
      <c r="AV109" s="48">
        <v>2752.4873644478271</v>
      </c>
      <c r="AW109" s="48">
        <v>2971.8602392768526</v>
      </c>
      <c r="AX109" s="48">
        <v>3176.1766014694986</v>
      </c>
      <c r="AY109" s="48">
        <v>3383.4564867407717</v>
      </c>
      <c r="AZ109" s="48">
        <v>3585.841679787949</v>
      </c>
      <c r="BA109" s="48">
        <v>3709.0076925538256</v>
      </c>
      <c r="BB109" s="48">
        <v>3848.358642014482</v>
      </c>
      <c r="BC109" s="48">
        <v>4005.671227894793</v>
      </c>
      <c r="BD109" s="48">
        <v>4172.3483882074452</v>
      </c>
      <c r="BE109" s="48">
        <v>4248.7757446449859</v>
      </c>
      <c r="BF109" s="48">
        <v>4415.8483438908152</v>
      </c>
      <c r="BG109" s="48">
        <v>4624.3174169077447</v>
      </c>
      <c r="BH109" s="48">
        <v>4690.4724800547619</v>
      </c>
      <c r="BI109" s="48">
        <v>4676.2601888806539</v>
      </c>
      <c r="BJ109" s="48">
        <v>4792.8094445319512</v>
      </c>
      <c r="BK109" s="48">
        <v>4991.6231937066086</v>
      </c>
      <c r="BL109" s="48">
        <v>5078.3615048643778</v>
      </c>
      <c r="BM109" s="48">
        <v>4989.9892977352956</v>
      </c>
      <c r="BN109" s="49">
        <v>44.836732721557063</v>
      </c>
    </row>
    <row r="110" spans="1:66" x14ac:dyDescent="0.25">
      <c r="A110" s="48" t="s">
        <v>181</v>
      </c>
      <c r="B110" s="48" t="s">
        <v>445</v>
      </c>
      <c r="C110" s="48" t="s">
        <v>630</v>
      </c>
      <c r="D110" s="48" t="s">
        <v>629</v>
      </c>
      <c r="AI110" s="48">
        <v>3082.0824072292862</v>
      </c>
      <c r="AJ110" s="48">
        <v>3347.8906086556176</v>
      </c>
      <c r="AK110" s="48">
        <v>3585.5278257634759</v>
      </c>
      <c r="AL110" s="48">
        <v>3845.2020691167236</v>
      </c>
      <c r="AM110" s="48">
        <v>4156.6478761724939</v>
      </c>
      <c r="AN110" s="48">
        <v>4522.2930190061534</v>
      </c>
      <c r="AO110" s="48">
        <v>4891.4392525843468</v>
      </c>
      <c r="AP110" s="48">
        <v>5134.5079894218688</v>
      </c>
      <c r="AQ110" s="48">
        <v>4447.1743020159192</v>
      </c>
      <c r="AR110" s="48">
        <v>4484.069189061921</v>
      </c>
      <c r="AS110" s="48">
        <v>4743.9447165653528</v>
      </c>
      <c r="AT110" s="48">
        <v>4956.3611051870585</v>
      </c>
      <c r="AU110" s="48">
        <v>5190.3650618499441</v>
      </c>
      <c r="AV110" s="48">
        <v>5465.2641031984331</v>
      </c>
      <c r="AW110" s="48">
        <v>5816.1817531076185</v>
      </c>
      <c r="AX110" s="48">
        <v>6254.6143820115258</v>
      </c>
      <c r="AY110" s="48">
        <v>6708.5755939490755</v>
      </c>
      <c r="AZ110" s="48">
        <v>7229.5382817462196</v>
      </c>
      <c r="BA110" s="48">
        <v>7710.6663041196452</v>
      </c>
      <c r="BB110" s="48">
        <v>8021.7480651122023</v>
      </c>
      <c r="BC110" s="48">
        <v>8505.7481480188453</v>
      </c>
      <c r="BD110" s="48">
        <v>9095.7417229551374</v>
      </c>
      <c r="BE110" s="48">
        <v>9713.9004873063095</v>
      </c>
      <c r="BF110" s="48">
        <v>10067.465744304984</v>
      </c>
      <c r="BG110" s="48">
        <v>10278.177305799823</v>
      </c>
      <c r="BH110" s="48">
        <v>10247.206338153066</v>
      </c>
      <c r="BI110" s="48">
        <v>10494.473800048059</v>
      </c>
      <c r="BJ110" s="48">
        <v>10935.63171582557</v>
      </c>
      <c r="BK110" s="48">
        <v>11644.758539035345</v>
      </c>
      <c r="BL110" s="48">
        <v>12311.503273292319</v>
      </c>
      <c r="BM110" s="48">
        <v>12073.461509431041</v>
      </c>
      <c r="BN110" s="49">
        <v>69.742907983262853</v>
      </c>
    </row>
    <row r="111" spans="1:66" x14ac:dyDescent="0.25">
      <c r="A111" s="48" t="s">
        <v>686</v>
      </c>
      <c r="B111" s="48" t="s">
        <v>685</v>
      </c>
      <c r="C111" s="48" t="s">
        <v>630</v>
      </c>
      <c r="D111" s="48" t="s">
        <v>629</v>
      </c>
      <c r="AI111" s="48">
        <v>1007.1830894144244</v>
      </c>
      <c r="AJ111" s="48">
        <v>1027.3471053933677</v>
      </c>
      <c r="AK111" s="48">
        <v>1029.4550448122422</v>
      </c>
      <c r="AL111" s="48">
        <v>1046.4973455981312</v>
      </c>
      <c r="AM111" s="48">
        <v>1045.9801758031101</v>
      </c>
      <c r="AN111" s="48">
        <v>1092.140970889089</v>
      </c>
      <c r="AO111" s="48">
        <v>1138.3653125797418</v>
      </c>
      <c r="AP111" s="48">
        <v>1180.3143444481268</v>
      </c>
      <c r="AQ111" s="48">
        <v>1211.3153682132763</v>
      </c>
      <c r="AR111" s="48">
        <v>1251.9106506588612</v>
      </c>
      <c r="AS111" s="48">
        <v>1303.0809027914217</v>
      </c>
      <c r="AT111" s="48">
        <v>1367.6896579963447</v>
      </c>
      <c r="AU111" s="48">
        <v>1409.6225139535045</v>
      </c>
      <c r="AV111" s="48">
        <v>1477.0689237846632</v>
      </c>
      <c r="AW111" s="48">
        <v>1568.8669633758113</v>
      </c>
      <c r="AX111" s="48">
        <v>1686.007255047575</v>
      </c>
      <c r="AY111" s="48">
        <v>1812.1034636487091</v>
      </c>
      <c r="AZ111" s="48">
        <v>1947.1867683768132</v>
      </c>
      <c r="BA111" s="48">
        <v>2064.3505344552536</v>
      </c>
      <c r="BB111" s="48">
        <v>2135.8770820469413</v>
      </c>
      <c r="BC111" s="48">
        <v>2245.7553457644685</v>
      </c>
      <c r="BD111" s="48">
        <v>2340.9735976459624</v>
      </c>
      <c r="BE111" s="48">
        <v>2420.2989545854493</v>
      </c>
      <c r="BF111" s="48">
        <v>2588.1841146340303</v>
      </c>
      <c r="BG111" s="48">
        <v>2750.5066137637</v>
      </c>
      <c r="BH111" s="48">
        <v>2867.2531659696442</v>
      </c>
      <c r="BI111" s="48">
        <v>2997.224404368726</v>
      </c>
      <c r="BJ111" s="48">
        <v>3146.0738915013812</v>
      </c>
      <c r="BK111" s="48">
        <v>3335.3982467823162</v>
      </c>
      <c r="BL111" s="48">
        <v>3496.0292801474538</v>
      </c>
      <c r="BM111" s="48">
        <v>3455.2861968764596</v>
      </c>
      <c r="BN111" s="49">
        <v>37.310078545822734</v>
      </c>
    </row>
    <row r="112" spans="1:66" x14ac:dyDescent="0.25">
      <c r="A112" s="48" t="s">
        <v>586</v>
      </c>
      <c r="B112" s="48" t="s">
        <v>587</v>
      </c>
      <c r="C112" s="48" t="s">
        <v>630</v>
      </c>
      <c r="D112" s="48" t="s">
        <v>629</v>
      </c>
      <c r="BN112" s="49">
        <v>0</v>
      </c>
    </row>
    <row r="113" spans="1:66" x14ac:dyDescent="0.25">
      <c r="A113" s="48" t="s">
        <v>163</v>
      </c>
      <c r="B113" s="48" t="s">
        <v>444</v>
      </c>
      <c r="C113" s="48" t="s">
        <v>630</v>
      </c>
      <c r="D113" s="48" t="s">
        <v>629</v>
      </c>
      <c r="AI113" s="48">
        <v>1201.6684858621088</v>
      </c>
      <c r="AJ113" s="48">
        <v>1230.0869833727811</v>
      </c>
      <c r="AK113" s="48">
        <v>1300.7750523326033</v>
      </c>
      <c r="AL113" s="48">
        <v>1367.6366789374511</v>
      </c>
      <c r="AM113" s="48">
        <v>1461.1834368736659</v>
      </c>
      <c r="AN113" s="48">
        <v>1574.3179740358682</v>
      </c>
      <c r="AO113" s="48">
        <v>1691.8047715979355</v>
      </c>
      <c r="AP113" s="48">
        <v>1757.5147152437257</v>
      </c>
      <c r="AQ113" s="48">
        <v>1852.8104225469851</v>
      </c>
      <c r="AR113" s="48">
        <v>2009.2156923066689</v>
      </c>
      <c r="AS113" s="48">
        <v>2095.6470061713553</v>
      </c>
      <c r="AT113" s="48">
        <v>2206.4481648384622</v>
      </c>
      <c r="AU113" s="48">
        <v>2287.6300243283144</v>
      </c>
      <c r="AV113" s="48">
        <v>2472.103736424509</v>
      </c>
      <c r="AW113" s="48">
        <v>2695.8936735420839</v>
      </c>
      <c r="AX113" s="48">
        <v>2953.109258912827</v>
      </c>
      <c r="AY113" s="48">
        <v>3237.294799358584</v>
      </c>
      <c r="AZ113" s="48">
        <v>3525.3144536006462</v>
      </c>
      <c r="BA113" s="48">
        <v>3650.942943219663</v>
      </c>
      <c r="BB113" s="48">
        <v>3912.418211426188</v>
      </c>
      <c r="BC113" s="48">
        <v>4236.7443479486728</v>
      </c>
      <c r="BD113" s="48">
        <v>4493.6694656771406</v>
      </c>
      <c r="BE113" s="48">
        <v>4861.1561523634373</v>
      </c>
      <c r="BF113" s="48">
        <v>5057.2334137478938</v>
      </c>
      <c r="BG113" s="48">
        <v>5233.8823425151168</v>
      </c>
      <c r="BH113" s="48">
        <v>5464.8591780079823</v>
      </c>
      <c r="BI113" s="48">
        <v>5839.8648167546598</v>
      </c>
      <c r="BJ113" s="48">
        <v>6182.9221085747349</v>
      </c>
      <c r="BK113" s="48">
        <v>6675.3612941094489</v>
      </c>
      <c r="BL113" s="48">
        <v>6997.8639882408825</v>
      </c>
      <c r="BM113" s="48">
        <v>6454.3473563818325</v>
      </c>
      <c r="BN113" s="49">
        <v>50.992971220947339</v>
      </c>
    </row>
    <row r="114" spans="1:66" x14ac:dyDescent="0.25">
      <c r="A114" s="48" t="s">
        <v>684</v>
      </c>
      <c r="B114" s="48" t="s">
        <v>683</v>
      </c>
      <c r="C114" s="48" t="s">
        <v>630</v>
      </c>
      <c r="D114" s="48" t="s">
        <v>629</v>
      </c>
      <c r="BN114" s="49">
        <v>0</v>
      </c>
    </row>
    <row r="115" spans="1:66" x14ac:dyDescent="0.25">
      <c r="A115" s="48" t="s">
        <v>265</v>
      </c>
      <c r="B115" s="48" t="s">
        <v>443</v>
      </c>
      <c r="C115" s="48" t="s">
        <v>630</v>
      </c>
      <c r="D115" s="48" t="s">
        <v>629</v>
      </c>
      <c r="AI115" s="48">
        <v>13712.053607049676</v>
      </c>
      <c r="AJ115" s="48">
        <v>14366.474686722069</v>
      </c>
      <c r="AK115" s="48">
        <v>15081.88487910348</v>
      </c>
      <c r="AL115" s="48">
        <v>15775.870051989375</v>
      </c>
      <c r="AM115" s="48">
        <v>16973.130457456577</v>
      </c>
      <c r="AN115" s="48">
        <v>18901.422018649224</v>
      </c>
      <c r="AO115" s="48">
        <v>20429.602464663269</v>
      </c>
      <c r="AP115" s="48">
        <v>22618.660550260291</v>
      </c>
      <c r="AQ115" s="48">
        <v>25069.889492879713</v>
      </c>
      <c r="AR115" s="48">
        <v>27005.891955337916</v>
      </c>
      <c r="AS115" s="48">
        <v>30192.309829402733</v>
      </c>
      <c r="AT115" s="48">
        <v>32560.213054989861</v>
      </c>
      <c r="AU115" s="48">
        <v>35211.190790082066</v>
      </c>
      <c r="AV115" s="48">
        <v>36235.059873960687</v>
      </c>
      <c r="AW115" s="48">
        <v>38683.703714163006</v>
      </c>
      <c r="AX115" s="48">
        <v>40448.205851461789</v>
      </c>
      <c r="AY115" s="48">
        <v>44172.716322819309</v>
      </c>
      <c r="AZ115" s="48">
        <v>46730.969335911672</v>
      </c>
      <c r="BA115" s="48">
        <v>44248.45900570738</v>
      </c>
      <c r="BB115" s="48">
        <v>41566.74404621093</v>
      </c>
      <c r="BC115" s="48">
        <v>43316.405287924099</v>
      </c>
      <c r="BD115" s="48">
        <v>44887.851988268987</v>
      </c>
      <c r="BE115" s="48">
        <v>46253.467301688535</v>
      </c>
      <c r="BF115" s="48">
        <v>47885.306626205034</v>
      </c>
      <c r="BG115" s="48">
        <v>51154.462683344427</v>
      </c>
      <c r="BH115" s="48">
        <v>69042.768116389299</v>
      </c>
      <c r="BI115" s="48">
        <v>71697.528744082359</v>
      </c>
      <c r="BJ115" s="48">
        <v>78655.626193214877</v>
      </c>
      <c r="BK115" s="48">
        <v>84910.552451780095</v>
      </c>
      <c r="BL115" s="48">
        <v>89431.395100686772</v>
      </c>
      <c r="BM115" s="48">
        <v>93612.165910609372</v>
      </c>
      <c r="BN115" s="49">
        <v>194.20047933974828</v>
      </c>
    </row>
    <row r="116" spans="1:66" x14ac:dyDescent="0.25">
      <c r="A116" s="48" t="s">
        <v>588</v>
      </c>
      <c r="B116" s="48" t="s">
        <v>442</v>
      </c>
      <c r="C116" s="48" t="s">
        <v>630</v>
      </c>
      <c r="D116" s="48" t="s">
        <v>629</v>
      </c>
      <c r="AI116" s="48">
        <v>7201.7768517076593</v>
      </c>
      <c r="AJ116" s="48">
        <v>8177.8414679721136</v>
      </c>
      <c r="AK116" s="48">
        <v>8442.4189872750776</v>
      </c>
      <c r="AL116" s="48">
        <v>8593.3995211094098</v>
      </c>
      <c r="AM116" s="48">
        <v>8523.8100919881308</v>
      </c>
      <c r="AN116" s="48">
        <v>8777.8746302941272</v>
      </c>
      <c r="AO116" s="48">
        <v>9274.5049753492931</v>
      </c>
      <c r="AP116" s="48">
        <v>9355.092782726615</v>
      </c>
      <c r="AQ116" s="48">
        <v>9539.8270321847249</v>
      </c>
      <c r="AR116" s="48">
        <v>9643.0335116939787</v>
      </c>
      <c r="AS116" s="48">
        <v>10300.531856398402</v>
      </c>
      <c r="AT116" s="48">
        <v>10484.409318066742</v>
      </c>
      <c r="AU116" s="48">
        <v>11284.430174238556</v>
      </c>
      <c r="AV116" s="48">
        <v>12341.611343656876</v>
      </c>
      <c r="AW116" s="48">
        <v>13070.559488862613</v>
      </c>
      <c r="AX116" s="48">
        <v>13745.920415223653</v>
      </c>
      <c r="AY116" s="48">
        <v>14702.959297090416</v>
      </c>
      <c r="AZ116" s="48">
        <v>16150.33450443788</v>
      </c>
      <c r="BA116" s="48">
        <v>16326.322734925736</v>
      </c>
      <c r="BB116" s="48">
        <v>16433.260155174004</v>
      </c>
      <c r="BC116" s="48">
        <v>17388.895614462675</v>
      </c>
      <c r="BD116" s="48">
        <v>18008.801799052282</v>
      </c>
      <c r="BE116" s="48">
        <v>15950.100522249733</v>
      </c>
      <c r="BF116" s="48">
        <v>15273.842317439678</v>
      </c>
      <c r="BG116" s="48">
        <v>15235.701690358508</v>
      </c>
      <c r="BH116" s="48">
        <v>13588.468813080546</v>
      </c>
      <c r="BI116" s="48">
        <v>14011.549710171274</v>
      </c>
      <c r="BJ116" s="48">
        <v>14535.873577848271</v>
      </c>
      <c r="BK116" s="48">
        <v>13795.317467318397</v>
      </c>
      <c r="BL116" s="48">
        <v>12913.162838146876</v>
      </c>
      <c r="BM116" s="48">
        <v>13116.072359619509</v>
      </c>
      <c r="BN116" s="49">
        <v>72.691905390602784</v>
      </c>
    </row>
    <row r="117" spans="1:66" x14ac:dyDescent="0.25">
      <c r="A117" s="48" t="s">
        <v>140</v>
      </c>
      <c r="B117" s="48" t="s">
        <v>441</v>
      </c>
      <c r="C117" s="48" t="s">
        <v>630</v>
      </c>
      <c r="D117" s="48" t="s">
        <v>629</v>
      </c>
      <c r="AJ117" s="48">
        <v>2678.3381441828506</v>
      </c>
      <c r="AK117" s="48">
        <v>3530.8898715786286</v>
      </c>
      <c r="AL117" s="48">
        <v>4572.1560640001726</v>
      </c>
      <c r="AM117" s="48">
        <v>4704.7702350659474</v>
      </c>
      <c r="AN117" s="48">
        <v>4756.7549547375693</v>
      </c>
      <c r="AO117" s="48">
        <v>5213.7033981262539</v>
      </c>
      <c r="AP117" s="48">
        <v>6233.0909530405124</v>
      </c>
      <c r="AQ117" s="48">
        <v>8241.0111412156839</v>
      </c>
      <c r="AR117" s="48">
        <v>9533.3938206678831</v>
      </c>
      <c r="AS117" s="48">
        <v>11058.467456762981</v>
      </c>
      <c r="AT117" s="48">
        <v>11162.526801475142</v>
      </c>
      <c r="AU117" s="48">
        <v>10107.285312217147</v>
      </c>
      <c r="AV117" s="48">
        <v>6339.8358000206463</v>
      </c>
      <c r="AW117" s="48">
        <v>9731.940002235915</v>
      </c>
      <c r="AX117" s="48">
        <v>9972.2761727650905</v>
      </c>
      <c r="AY117" s="48">
        <v>10646.219957565436</v>
      </c>
      <c r="AZ117" s="48">
        <v>10953.528548717199</v>
      </c>
      <c r="BA117" s="48">
        <v>11883.368250317269</v>
      </c>
      <c r="BB117" s="48">
        <v>12127.626461382071</v>
      </c>
      <c r="BC117" s="48">
        <v>12717.017136575621</v>
      </c>
      <c r="BD117" s="48">
        <v>13515.545927234898</v>
      </c>
      <c r="BE117" s="48">
        <v>15163.350142197143</v>
      </c>
      <c r="BF117" s="48">
        <v>15535.345982142977</v>
      </c>
      <c r="BG117" s="48">
        <v>13888.076375952955</v>
      </c>
      <c r="BH117" s="48">
        <v>9763.9040903101559</v>
      </c>
      <c r="BI117" s="48">
        <v>9428.6066207718468</v>
      </c>
      <c r="BJ117" s="48">
        <v>10719.01221735768</v>
      </c>
      <c r="BK117" s="48">
        <v>10594.623577337743</v>
      </c>
      <c r="BL117" s="48">
        <v>11012.051088713079</v>
      </c>
      <c r="BM117" s="48">
        <v>9763.5099913334107</v>
      </c>
      <c r="BN117" s="49">
        <v>62.717268901389467</v>
      </c>
    </row>
    <row r="118" spans="1:66" x14ac:dyDescent="0.25">
      <c r="A118" s="48" t="s">
        <v>264</v>
      </c>
      <c r="B118" s="48" t="s">
        <v>440</v>
      </c>
      <c r="C118" s="48" t="s">
        <v>630</v>
      </c>
      <c r="D118" s="48" t="s">
        <v>629</v>
      </c>
      <c r="AN118" s="48">
        <v>23896.641690789587</v>
      </c>
      <c r="AO118" s="48">
        <v>24714.813352205689</v>
      </c>
      <c r="AP118" s="48">
        <v>26863.693551829299</v>
      </c>
      <c r="AQ118" s="48">
        <v>28719.952056471539</v>
      </c>
      <c r="AR118" s="48">
        <v>29557.541826884619</v>
      </c>
      <c r="AS118" s="48">
        <v>29792.046377287716</v>
      </c>
      <c r="AT118" s="48">
        <v>31889.815861583029</v>
      </c>
      <c r="AU118" s="48">
        <v>32607.105879656829</v>
      </c>
      <c r="AV118" s="48">
        <v>32665.542403601179</v>
      </c>
      <c r="AW118" s="48">
        <v>35586.687752968777</v>
      </c>
      <c r="AX118" s="48">
        <v>37322.739927279254</v>
      </c>
      <c r="AY118" s="48">
        <v>39647.227398196395</v>
      </c>
      <c r="AZ118" s="48">
        <v>41413.102236170016</v>
      </c>
      <c r="BA118" s="48">
        <v>43728.114056412305</v>
      </c>
      <c r="BB118" s="48">
        <v>41895.00571503376</v>
      </c>
      <c r="BC118" s="48">
        <v>39805.671156625001</v>
      </c>
      <c r="BD118" s="48">
        <v>40936.867830513031</v>
      </c>
      <c r="BE118" s="48">
        <v>42004.447611059659</v>
      </c>
      <c r="BF118" s="48">
        <v>44409.668953090353</v>
      </c>
      <c r="BG118" s="48">
        <v>45996.968747690131</v>
      </c>
      <c r="BH118" s="48">
        <v>49201.064096455295</v>
      </c>
      <c r="BI118" s="48">
        <v>53480.397194676443</v>
      </c>
      <c r="BJ118" s="48">
        <v>55638.492059179618</v>
      </c>
      <c r="BK118" s="48">
        <v>58222.338063420997</v>
      </c>
      <c r="BL118" s="48">
        <v>60081.849266687808</v>
      </c>
      <c r="BM118" s="48">
        <v>55216.02617838209</v>
      </c>
      <c r="BN118" s="49">
        <v>149.14775636043788</v>
      </c>
    </row>
    <row r="119" spans="1:66" x14ac:dyDescent="0.25">
      <c r="A119" s="48" t="s">
        <v>141</v>
      </c>
      <c r="B119" s="48" t="s">
        <v>439</v>
      </c>
      <c r="C119" s="48" t="s">
        <v>630</v>
      </c>
      <c r="D119" s="48" t="s">
        <v>629</v>
      </c>
      <c r="AN119" s="48">
        <v>19968.988746614414</v>
      </c>
      <c r="AO119" s="48">
        <v>20817.496969534201</v>
      </c>
      <c r="AP119" s="48">
        <v>21458.934146382511</v>
      </c>
      <c r="AQ119" s="48">
        <v>22098.023865489151</v>
      </c>
      <c r="AR119" s="48">
        <v>22635.473175979732</v>
      </c>
      <c r="AS119" s="48">
        <v>24998.384971722851</v>
      </c>
      <c r="AT119" s="48">
        <v>24975.339535953197</v>
      </c>
      <c r="AU119" s="48">
        <v>25284.817067419619</v>
      </c>
      <c r="AV119" s="48">
        <v>23886.744820362059</v>
      </c>
      <c r="AW119" s="48">
        <v>25254.733725892223</v>
      </c>
      <c r="AX119" s="48">
        <v>24854.380189042626</v>
      </c>
      <c r="AY119" s="48">
        <v>25706.578047960869</v>
      </c>
      <c r="AZ119" s="48">
        <v>27499.179486910427</v>
      </c>
      <c r="BA119" s="48">
        <v>27462.733797042103</v>
      </c>
      <c r="BB119" s="48">
        <v>27490.977326528431</v>
      </c>
      <c r="BC119" s="48">
        <v>28825.645828619199</v>
      </c>
      <c r="BD119" s="48">
        <v>30486.852900282316</v>
      </c>
      <c r="BE119" s="48">
        <v>31693.04775392708</v>
      </c>
      <c r="BF119" s="48">
        <v>34152.304433560246</v>
      </c>
      <c r="BG119" s="48">
        <v>34266.995175409</v>
      </c>
      <c r="BH119" s="48">
        <v>35475.177293256318</v>
      </c>
      <c r="BI119" s="48">
        <v>37794.807541592323</v>
      </c>
      <c r="BJ119" s="48">
        <v>38833.973425298616</v>
      </c>
      <c r="BK119" s="48">
        <v>40343.096950720654</v>
      </c>
      <c r="BL119" s="48">
        <v>41947.589942978288</v>
      </c>
      <c r="BM119" s="48">
        <v>41854.934151547845</v>
      </c>
      <c r="BN119" s="49">
        <v>129.85464288227655</v>
      </c>
    </row>
    <row r="120" spans="1:66" x14ac:dyDescent="0.25">
      <c r="A120" s="48" t="s">
        <v>276</v>
      </c>
      <c r="B120" s="48" t="s">
        <v>438</v>
      </c>
      <c r="C120" s="48" t="s">
        <v>630</v>
      </c>
      <c r="D120" s="48" t="s">
        <v>629</v>
      </c>
      <c r="AI120" s="48">
        <v>18592.625961714835</v>
      </c>
      <c r="AJ120" s="48">
        <v>19503.588930940536</v>
      </c>
      <c r="AK120" s="48">
        <v>20100.801801180598</v>
      </c>
      <c r="AL120" s="48">
        <v>20389.110208913648</v>
      </c>
      <c r="AM120" s="48">
        <v>21268.104686187642</v>
      </c>
      <c r="AN120" s="48">
        <v>22340.558896529765</v>
      </c>
      <c r="AO120" s="48">
        <v>23002.284462815212</v>
      </c>
      <c r="AP120" s="48">
        <v>23867.52856554179</v>
      </c>
      <c r="AQ120" s="48">
        <v>25020.064282782008</v>
      </c>
      <c r="AR120" s="48">
        <v>25602.389472039285</v>
      </c>
      <c r="AS120" s="48">
        <v>27084.191820327364</v>
      </c>
      <c r="AT120" s="48">
        <v>28045.860783213157</v>
      </c>
      <c r="AU120" s="48">
        <v>28736.577107350364</v>
      </c>
      <c r="AV120" s="48">
        <v>29166.832447188488</v>
      </c>
      <c r="AW120" s="48">
        <v>29530.215308326682</v>
      </c>
      <c r="AX120" s="48">
        <v>30130.644456912836</v>
      </c>
      <c r="AY120" s="48">
        <v>32410.178028067847</v>
      </c>
      <c r="AZ120" s="48">
        <v>34099.786296892315</v>
      </c>
      <c r="BA120" s="48">
        <v>35523.27131043416</v>
      </c>
      <c r="BB120" s="48">
        <v>34628.397209221104</v>
      </c>
      <c r="BC120" s="48">
        <v>35185.29289012996</v>
      </c>
      <c r="BD120" s="48">
        <v>36598.014969302407</v>
      </c>
      <c r="BE120" s="48">
        <v>36486.296787030224</v>
      </c>
      <c r="BF120" s="48">
        <v>36314.697100777506</v>
      </c>
      <c r="BG120" s="48">
        <v>36194.873918843041</v>
      </c>
      <c r="BH120" s="48">
        <v>36899.385209246349</v>
      </c>
      <c r="BI120" s="48">
        <v>39926.954662859207</v>
      </c>
      <c r="BJ120" s="48">
        <v>41581.12079054799</v>
      </c>
      <c r="BK120" s="48">
        <v>43123.605751391944</v>
      </c>
      <c r="BL120" s="48">
        <v>44850.926465836666</v>
      </c>
      <c r="BM120" s="48">
        <v>41839.991022899449</v>
      </c>
      <c r="BN120" s="49">
        <v>129.8314603364326</v>
      </c>
    </row>
    <row r="121" spans="1:66" x14ac:dyDescent="0.25">
      <c r="A121" s="48" t="s">
        <v>201</v>
      </c>
      <c r="B121" s="48" t="s">
        <v>437</v>
      </c>
      <c r="C121" s="48" t="s">
        <v>630</v>
      </c>
      <c r="D121" s="48" t="s">
        <v>629</v>
      </c>
      <c r="AI121" s="48">
        <v>4765.9376225307369</v>
      </c>
      <c r="AJ121" s="48">
        <v>5124.3548218997284</v>
      </c>
      <c r="AK121" s="48">
        <v>5296.47087918335</v>
      </c>
      <c r="AL121" s="48">
        <v>5876.3526047317891</v>
      </c>
      <c r="AM121" s="48">
        <v>6025.5464278669106</v>
      </c>
      <c r="AN121" s="48">
        <v>6235.1692683997553</v>
      </c>
      <c r="AO121" s="48">
        <v>6280.3315237470297</v>
      </c>
      <c r="AP121" s="48">
        <v>6253.9709059302822</v>
      </c>
      <c r="AQ121" s="48">
        <v>6117.6202696352902</v>
      </c>
      <c r="AR121" s="48">
        <v>6214.2666721991336</v>
      </c>
      <c r="AS121" s="48">
        <v>6355.8472555377966</v>
      </c>
      <c r="AT121" s="48">
        <v>6533.3737566932832</v>
      </c>
      <c r="AU121" s="48">
        <v>6723.6779740025722</v>
      </c>
      <c r="AV121" s="48">
        <v>7056.1479725106901</v>
      </c>
      <c r="AW121" s="48">
        <v>7300.0584667683552</v>
      </c>
      <c r="AX121" s="48">
        <v>7553.2014062690932</v>
      </c>
      <c r="AY121" s="48">
        <v>7965.4771387254314</v>
      </c>
      <c r="AZ121" s="48">
        <v>8255.1735333025408</v>
      </c>
      <c r="BA121" s="48">
        <v>8306.5048620805883</v>
      </c>
      <c r="BB121" s="48">
        <v>7966.1307991086487</v>
      </c>
      <c r="BC121" s="48">
        <v>7900.19947850272</v>
      </c>
      <c r="BD121" s="48">
        <v>8159.876164999122</v>
      </c>
      <c r="BE121" s="48">
        <v>8187.1936736494608</v>
      </c>
      <c r="BF121" s="48">
        <v>8442.9836674310209</v>
      </c>
      <c r="BG121" s="48">
        <v>8545.1028366996725</v>
      </c>
      <c r="BH121" s="48">
        <v>8792.0569569468589</v>
      </c>
      <c r="BI121" s="48">
        <v>9194.156739295815</v>
      </c>
      <c r="BJ121" s="48">
        <v>9600.1047458038938</v>
      </c>
      <c r="BK121" s="48">
        <v>9968.59449282081</v>
      </c>
      <c r="BL121" s="48">
        <v>10190.4746507783</v>
      </c>
      <c r="BM121" s="48">
        <v>9221.5933050964759</v>
      </c>
      <c r="BN121" s="49">
        <v>60.951883871678007</v>
      </c>
    </row>
    <row r="122" spans="1:66" x14ac:dyDescent="0.25">
      <c r="A122" s="48" t="s">
        <v>142</v>
      </c>
      <c r="B122" s="48" t="s">
        <v>436</v>
      </c>
      <c r="C122" s="48" t="s">
        <v>630</v>
      </c>
      <c r="D122" s="48" t="s">
        <v>629</v>
      </c>
      <c r="AI122" s="48">
        <v>4388.9259058747311</v>
      </c>
      <c r="AJ122" s="48">
        <v>4371.7491594924059</v>
      </c>
      <c r="AK122" s="48">
        <v>4833.8481863856823</v>
      </c>
      <c r="AL122" s="48">
        <v>4894.8887612598892</v>
      </c>
      <c r="AM122" s="48">
        <v>4999.5056204682523</v>
      </c>
      <c r="AN122" s="48">
        <v>5210.0040099370572</v>
      </c>
      <c r="AO122" s="48">
        <v>5251.3295434538613</v>
      </c>
      <c r="AP122" s="48">
        <v>5386.9414883624358</v>
      </c>
      <c r="AQ122" s="48">
        <v>5503.3347633433368</v>
      </c>
      <c r="AR122" s="48">
        <v>5671.3295669906638</v>
      </c>
      <c r="AS122" s="48">
        <v>5937.2120557616036</v>
      </c>
      <c r="AT122" s="48">
        <v>6271.094806837641</v>
      </c>
      <c r="AU122" s="48">
        <v>6611.7710747545516</v>
      </c>
      <c r="AV122" s="48">
        <v>6864.4089247810871</v>
      </c>
      <c r="AW122" s="48">
        <v>7452.6188148840147</v>
      </c>
      <c r="AX122" s="48">
        <v>8043.5704624731852</v>
      </c>
      <c r="AY122" s="48">
        <v>8619.9057615027978</v>
      </c>
      <c r="AZ122" s="48">
        <v>9171.451176815006</v>
      </c>
      <c r="BA122" s="48">
        <v>9565.4943463562904</v>
      </c>
      <c r="BB122" s="48">
        <v>9628.0604127808292</v>
      </c>
      <c r="BC122" s="48">
        <v>9460.2913731750104</v>
      </c>
      <c r="BD122" s="48">
        <v>9402.6162043187742</v>
      </c>
      <c r="BE122" s="48">
        <v>9189.1892142558136</v>
      </c>
      <c r="BF122" s="48">
        <v>9322.3024538644222</v>
      </c>
      <c r="BG122" s="48">
        <v>9181.0463724579604</v>
      </c>
      <c r="BH122" s="48">
        <v>9464.6822421637389</v>
      </c>
      <c r="BI122" s="48">
        <v>9445.9168629956221</v>
      </c>
      <c r="BJ122" s="48">
        <v>10003.574982729744</v>
      </c>
      <c r="BK122" s="48">
        <v>10253.817450116872</v>
      </c>
      <c r="BL122" s="48">
        <v>10497.297919649705</v>
      </c>
      <c r="BM122" s="48">
        <v>10355.631317088986</v>
      </c>
      <c r="BN122" s="49">
        <v>64.591064316946316</v>
      </c>
    </row>
    <row r="123" spans="1:66" x14ac:dyDescent="0.25">
      <c r="A123" s="48" t="s">
        <v>175</v>
      </c>
      <c r="B123" s="48" t="s">
        <v>435</v>
      </c>
      <c r="C123" s="48" t="s">
        <v>630</v>
      </c>
      <c r="D123" s="48" t="s">
        <v>629</v>
      </c>
      <c r="AI123" s="48">
        <v>19570.548541093915</v>
      </c>
      <c r="AJ123" s="48">
        <v>20841.785675494713</v>
      </c>
      <c r="AK123" s="48">
        <v>21417.882348297211</v>
      </c>
      <c r="AL123" s="48">
        <v>21741.18439395415</v>
      </c>
      <c r="AM123" s="48">
        <v>22363.431269849087</v>
      </c>
      <c r="AN123" s="48">
        <v>23403.483129357264</v>
      </c>
      <c r="AO123" s="48">
        <v>24515.116279250004</v>
      </c>
      <c r="AP123" s="48">
        <v>25146.200431315701</v>
      </c>
      <c r="AQ123" s="48">
        <v>25074.057693144026</v>
      </c>
      <c r="AR123" s="48">
        <v>25325.707263877241</v>
      </c>
      <c r="AS123" s="48">
        <v>26838.691360484612</v>
      </c>
      <c r="AT123" s="48">
        <v>27472.547119149054</v>
      </c>
      <c r="AU123" s="48">
        <v>28160.10761469393</v>
      </c>
      <c r="AV123" s="48">
        <v>28924.682160516419</v>
      </c>
      <c r="AW123" s="48">
        <v>30348.04174305181</v>
      </c>
      <c r="AX123" s="48">
        <v>31663.453098977159</v>
      </c>
      <c r="AY123" s="48">
        <v>33090.196255848452</v>
      </c>
      <c r="AZ123" s="48">
        <v>34501.509014384865</v>
      </c>
      <c r="BA123" s="48">
        <v>34798.765897727098</v>
      </c>
      <c r="BB123" s="48">
        <v>33198.616401379411</v>
      </c>
      <c r="BC123" s="48">
        <v>34986.994540240223</v>
      </c>
      <c r="BD123" s="48">
        <v>35774.696712955883</v>
      </c>
      <c r="BE123" s="48">
        <v>37191.385945625829</v>
      </c>
      <c r="BF123" s="48">
        <v>38974.079488612726</v>
      </c>
      <c r="BG123" s="48">
        <v>39179.15561060897</v>
      </c>
      <c r="BH123" s="48">
        <v>40388.552772097573</v>
      </c>
      <c r="BI123" s="48">
        <v>39964.277007746263</v>
      </c>
      <c r="BJ123" s="48">
        <v>40966.593218994567</v>
      </c>
      <c r="BK123" s="48">
        <v>41695.637944274356</v>
      </c>
      <c r="BL123" s="48">
        <v>42197.254805129909</v>
      </c>
      <c r="BN123" s="49">
        <v>0</v>
      </c>
    </row>
    <row r="124" spans="1:66" x14ac:dyDescent="0.25">
      <c r="A124" s="48" t="s">
        <v>154</v>
      </c>
      <c r="B124" s="48" t="s">
        <v>434</v>
      </c>
      <c r="C124" s="48" t="s">
        <v>630</v>
      </c>
      <c r="D124" s="48" t="s">
        <v>629</v>
      </c>
      <c r="AI124" s="48">
        <v>8270.7797570754901</v>
      </c>
      <c r="AJ124" s="48">
        <v>7561.9521208239539</v>
      </c>
      <c r="AK124" s="48">
        <v>7329.9861327918479</v>
      </c>
      <c r="AL124" s="48">
        <v>6837.6181286382962</v>
      </c>
      <c r="AM124" s="48">
        <v>6192.4932094405658</v>
      </c>
      <c r="AN124" s="48">
        <v>5924.8288397125407</v>
      </c>
      <c r="AO124" s="48">
        <v>6156.1233269752311</v>
      </c>
      <c r="AP124" s="48">
        <v>6470.0026955557196</v>
      </c>
      <c r="AQ124" s="48">
        <v>6530.4131163422644</v>
      </c>
      <c r="AR124" s="48">
        <v>6868.8594306939822</v>
      </c>
      <c r="AS124" s="48">
        <v>7733.7894427797937</v>
      </c>
      <c r="AT124" s="48">
        <v>8985.6555006121907</v>
      </c>
      <c r="AU124" s="48">
        <v>10021.896961652132</v>
      </c>
      <c r="AV124" s="48">
        <v>11119.887065971145</v>
      </c>
      <c r="AW124" s="48">
        <v>12428.836827492894</v>
      </c>
      <c r="AX124" s="48">
        <v>13934.721141069514</v>
      </c>
      <c r="AY124" s="48">
        <v>15725.345501846645</v>
      </c>
      <c r="AZ124" s="48">
        <v>17384.924521625348</v>
      </c>
      <c r="BA124" s="48">
        <v>17968.236337140981</v>
      </c>
      <c r="BB124" s="48">
        <v>17962.830115634246</v>
      </c>
      <c r="BC124" s="48">
        <v>19225.076911485598</v>
      </c>
      <c r="BD124" s="48">
        <v>20779.444251449149</v>
      </c>
      <c r="BE124" s="48">
        <v>22032.174543685287</v>
      </c>
      <c r="BF124" s="48">
        <v>24504.766085669391</v>
      </c>
      <c r="BG124" s="48">
        <v>24726.472867158573</v>
      </c>
      <c r="BH124" s="48">
        <v>23224.117835357349</v>
      </c>
      <c r="BI124" s="48">
        <v>23818.824826014115</v>
      </c>
      <c r="BJ124" s="48">
        <v>24862.966124588893</v>
      </c>
      <c r="BK124" s="48">
        <v>26157.659649626887</v>
      </c>
      <c r="BL124" s="48">
        <v>27466.220618657586</v>
      </c>
      <c r="BM124" s="48">
        <v>26728.543918206225</v>
      </c>
      <c r="BN124" s="49">
        <v>103.76999622753729</v>
      </c>
    </row>
    <row r="125" spans="1:66" x14ac:dyDescent="0.25">
      <c r="A125" s="48" t="s">
        <v>78</v>
      </c>
      <c r="B125" s="48" t="s">
        <v>433</v>
      </c>
      <c r="C125" s="48" t="s">
        <v>630</v>
      </c>
      <c r="D125" s="48" t="s">
        <v>629</v>
      </c>
      <c r="AI125" s="48">
        <v>1476.4709891016416</v>
      </c>
      <c r="AJ125" s="48">
        <v>1498.0233538608775</v>
      </c>
      <c r="AK125" s="48">
        <v>1471.6393917205803</v>
      </c>
      <c r="AL125" s="48">
        <v>1464.9658971315223</v>
      </c>
      <c r="AM125" s="48">
        <v>1489.243118334196</v>
      </c>
      <c r="AN125" s="48">
        <v>1540.7136611245821</v>
      </c>
      <c r="AO125" s="48">
        <v>1587.0533341336738</v>
      </c>
      <c r="AP125" s="48">
        <v>1576.5273369294564</v>
      </c>
      <c r="AQ125" s="48">
        <v>1601.2814160971766</v>
      </c>
      <c r="AR125" s="48">
        <v>1616.5195727592284</v>
      </c>
      <c r="AS125" s="48">
        <v>1617.5349546923205</v>
      </c>
      <c r="AT125" s="48">
        <v>1669.3297787372248</v>
      </c>
      <c r="AU125" s="48">
        <v>1659.3828907581822</v>
      </c>
      <c r="AV125" s="48">
        <v>1693.2564294263061</v>
      </c>
      <c r="AW125" s="48">
        <v>1778.5436639613774</v>
      </c>
      <c r="AX125" s="48">
        <v>1889.7877824882291</v>
      </c>
      <c r="AY125" s="48">
        <v>2016.6042737288337</v>
      </c>
      <c r="AZ125" s="48">
        <v>2152.2213525666539</v>
      </c>
      <c r="BA125" s="48">
        <v>2139.1587079291839</v>
      </c>
      <c r="BB125" s="48">
        <v>2166.3268631090141</v>
      </c>
      <c r="BC125" s="48">
        <v>2311.9764362845904</v>
      </c>
      <c r="BD125" s="48">
        <v>2437.8802663972406</v>
      </c>
      <c r="BE125" s="48">
        <v>2530.3446178202203</v>
      </c>
      <c r="BF125" s="48">
        <v>2767.3969138175976</v>
      </c>
      <c r="BG125" s="48">
        <v>3021.4278181069985</v>
      </c>
      <c r="BH125" s="48">
        <v>3361.9771374970801</v>
      </c>
      <c r="BI125" s="48">
        <v>3635.2765151796298</v>
      </c>
      <c r="BJ125" s="48">
        <v>4046.234771117548</v>
      </c>
      <c r="BK125" s="48">
        <v>4304.771635673088</v>
      </c>
      <c r="BL125" s="48">
        <v>4512.9818974700966</v>
      </c>
      <c r="BM125" s="48">
        <v>4452.2060236705229</v>
      </c>
      <c r="BN125" s="49">
        <v>42.35179064568775</v>
      </c>
    </row>
    <row r="126" spans="1:66" x14ac:dyDescent="0.25">
      <c r="A126" s="48" t="s">
        <v>580</v>
      </c>
      <c r="B126" s="48" t="s">
        <v>432</v>
      </c>
      <c r="C126" s="48" t="s">
        <v>630</v>
      </c>
      <c r="D126" s="48" t="s">
        <v>629</v>
      </c>
      <c r="AI126" s="48">
        <v>2546.3322539176756</v>
      </c>
      <c r="AJ126" s="48">
        <v>2384.0171550453624</v>
      </c>
      <c r="AK126" s="48">
        <v>2076.8306731097005</v>
      </c>
      <c r="AL126" s="48">
        <v>1796.8483154220578</v>
      </c>
      <c r="AM126" s="48">
        <v>1467.131133590397</v>
      </c>
      <c r="AN126" s="48">
        <v>1402.57919587623</v>
      </c>
      <c r="AO126" s="48">
        <v>1506.9755567541374</v>
      </c>
      <c r="AP126" s="48">
        <v>1660.5619394467062</v>
      </c>
      <c r="AQ126" s="48">
        <v>1688.7766559468835</v>
      </c>
      <c r="AR126" s="48">
        <v>1749.5943792921282</v>
      </c>
      <c r="AS126" s="48">
        <v>1863.739189966436</v>
      </c>
      <c r="AT126" s="48">
        <v>1987.0317115619396</v>
      </c>
      <c r="AU126" s="48">
        <v>1999.6726733369062</v>
      </c>
      <c r="AV126" s="48">
        <v>2157.2653858323333</v>
      </c>
      <c r="AW126" s="48">
        <v>2342.4927437341198</v>
      </c>
      <c r="AX126" s="48">
        <v>2384.1780261899635</v>
      </c>
      <c r="AY126" s="48">
        <v>2505.4651684078481</v>
      </c>
      <c r="AZ126" s="48">
        <v>2766.054482019726</v>
      </c>
      <c r="BA126" s="48">
        <v>3027.8630235312426</v>
      </c>
      <c r="BB126" s="48">
        <v>3101.3369280877587</v>
      </c>
      <c r="BC126" s="48">
        <v>3085.6519354923448</v>
      </c>
      <c r="BD126" s="48">
        <v>3297.3668373365344</v>
      </c>
      <c r="BE126" s="48">
        <v>3618.1497257653282</v>
      </c>
      <c r="BF126" s="48">
        <v>4042.893053004088</v>
      </c>
      <c r="BG126" s="48">
        <v>4281.8240739855646</v>
      </c>
      <c r="BH126" s="48">
        <v>4214.8295088618625</v>
      </c>
      <c r="BI126" s="48">
        <v>4681.1747328424835</v>
      </c>
      <c r="BJ126" s="48">
        <v>5046.691535490947</v>
      </c>
      <c r="BK126" s="48">
        <v>5256.397922636701</v>
      </c>
      <c r="BL126" s="48">
        <v>5480.7426977144569</v>
      </c>
      <c r="BM126" s="48">
        <v>4965.0318757531331</v>
      </c>
      <c r="BN126" s="49">
        <v>44.724466754374774</v>
      </c>
    </row>
    <row r="127" spans="1:66" x14ac:dyDescent="0.25">
      <c r="A127" s="48" t="s">
        <v>180</v>
      </c>
      <c r="B127" s="48" t="s">
        <v>431</v>
      </c>
      <c r="C127" s="48" t="s">
        <v>630</v>
      </c>
      <c r="D127" s="48" t="s">
        <v>629</v>
      </c>
      <c r="AL127" s="48">
        <v>1130.0525548971132</v>
      </c>
      <c r="AM127" s="48">
        <v>727.1104116913192</v>
      </c>
      <c r="AN127" s="48">
        <v>789.9784828072784</v>
      </c>
      <c r="AO127" s="48">
        <v>826.5392346316911</v>
      </c>
      <c r="AP127" s="48">
        <v>850.04699647505333</v>
      </c>
      <c r="AQ127" s="48">
        <v>876.43863180886842</v>
      </c>
      <c r="AR127" s="48">
        <v>977.94874088428651</v>
      </c>
      <c r="AS127" s="48">
        <v>1075.410203054018</v>
      </c>
      <c r="AT127" s="48">
        <v>1164.5806456266109</v>
      </c>
      <c r="AU127" s="48">
        <v>1237.6537768433018</v>
      </c>
      <c r="AV127" s="48">
        <v>1344.6239674408648</v>
      </c>
      <c r="AW127" s="48">
        <v>1499.086236179794</v>
      </c>
      <c r="AX127" s="48">
        <v>1723.314316596666</v>
      </c>
      <c r="AY127" s="48">
        <v>1936.8829012217866</v>
      </c>
      <c r="AZ127" s="48">
        <v>2159.6246093722189</v>
      </c>
      <c r="BA127" s="48">
        <v>2314.4620117248955</v>
      </c>
      <c r="BB127" s="48">
        <v>2299.3868843593582</v>
      </c>
      <c r="BC127" s="48">
        <v>2427.2445015818421</v>
      </c>
      <c r="BD127" s="48">
        <v>2611.3063488961388</v>
      </c>
      <c r="BE127" s="48">
        <v>2868.7375152115387</v>
      </c>
      <c r="BF127" s="48">
        <v>3045.5909608668485</v>
      </c>
      <c r="BG127" s="48">
        <v>3185.3362722910506</v>
      </c>
      <c r="BH127" s="48">
        <v>3388.7376383051378</v>
      </c>
      <c r="BI127" s="48">
        <v>3675.0386198092529</v>
      </c>
      <c r="BJ127" s="48">
        <v>3928.3739336319504</v>
      </c>
      <c r="BK127" s="48">
        <v>4259.2031188893752</v>
      </c>
      <c r="BL127" s="48">
        <v>4574.4030270791327</v>
      </c>
      <c r="BM127" s="48">
        <v>4422.0457429343023</v>
      </c>
      <c r="BN127" s="49">
        <v>42.208096429831443</v>
      </c>
    </row>
    <row r="128" spans="1:66" x14ac:dyDescent="0.25">
      <c r="A128" s="48" t="s">
        <v>241</v>
      </c>
      <c r="B128" s="48" t="s">
        <v>585</v>
      </c>
      <c r="C128" s="48" t="s">
        <v>630</v>
      </c>
      <c r="D128" s="48" t="s">
        <v>629</v>
      </c>
      <c r="AI128" s="48">
        <v>1261.5629605694273</v>
      </c>
      <c r="AJ128" s="48">
        <v>1281.2534946674284</v>
      </c>
      <c r="AK128" s="48">
        <v>1302.9403222394503</v>
      </c>
      <c r="AL128" s="48">
        <v>1328.6337979628202</v>
      </c>
      <c r="AM128" s="48">
        <v>1363.1710864309805</v>
      </c>
      <c r="AN128" s="48">
        <v>1372.9866795290066</v>
      </c>
      <c r="AO128" s="48">
        <v>1400.4161877633101</v>
      </c>
      <c r="AP128" s="48">
        <v>1425.1167474707927</v>
      </c>
      <c r="AQ128" s="48">
        <v>1509.8630234207217</v>
      </c>
      <c r="AR128" s="48">
        <v>1482.4511882525228</v>
      </c>
      <c r="AS128" s="48">
        <v>1582.918807979416</v>
      </c>
      <c r="AT128" s="48">
        <v>1567.1324874583443</v>
      </c>
      <c r="AU128" s="48">
        <v>1624.509519894649</v>
      </c>
      <c r="AV128" s="48">
        <v>1658.7698659872285</v>
      </c>
      <c r="AW128" s="48">
        <v>1644.9727608989569</v>
      </c>
      <c r="AX128" s="48">
        <v>1745.0882676941997</v>
      </c>
      <c r="AY128" s="48">
        <v>1758.4967763430668</v>
      </c>
      <c r="AZ128" s="48">
        <v>1800.6802757729827</v>
      </c>
      <c r="BA128" s="48">
        <v>1756.7481313197493</v>
      </c>
      <c r="BB128" s="48">
        <v>1746.0215055236226</v>
      </c>
      <c r="BC128" s="48">
        <v>1716.0092106801928</v>
      </c>
      <c r="BD128" s="48">
        <v>1749.1165506316167</v>
      </c>
      <c r="BE128" s="48">
        <v>1838.1820290026426</v>
      </c>
      <c r="BF128" s="48">
        <v>1921.6678939763688</v>
      </c>
      <c r="BG128" s="48">
        <v>1916.9058576317052</v>
      </c>
      <c r="BH128" s="48">
        <v>2106.8653912524533</v>
      </c>
      <c r="BI128" s="48">
        <v>2206.4372605557901</v>
      </c>
      <c r="BJ128" s="48">
        <v>2235.6949851899612</v>
      </c>
      <c r="BK128" s="48">
        <v>2308.1787682113927</v>
      </c>
      <c r="BL128" s="48">
        <v>2366.1113595511915</v>
      </c>
      <c r="BM128" s="48">
        <v>2417.7674660576231</v>
      </c>
      <c r="BN128" s="49">
        <v>31.209830883933659</v>
      </c>
    </row>
    <row r="129" spans="1:66" x14ac:dyDescent="0.25">
      <c r="A129" s="48" t="s">
        <v>553</v>
      </c>
      <c r="B129" s="48" t="s">
        <v>554</v>
      </c>
      <c r="C129" s="48" t="s">
        <v>630</v>
      </c>
      <c r="D129" s="48" t="s">
        <v>629</v>
      </c>
      <c r="AI129" s="48">
        <v>9360.1410259051627</v>
      </c>
      <c r="AJ129" s="48">
        <v>9467.7830758025066</v>
      </c>
      <c r="AK129" s="48">
        <v>10020.010788057283</v>
      </c>
      <c r="AL129" s="48">
        <v>10835.289965350914</v>
      </c>
      <c r="AM129" s="48">
        <v>11519.823913176508</v>
      </c>
      <c r="AN129" s="48">
        <v>12259.300413871428</v>
      </c>
      <c r="AO129" s="48">
        <v>13090.292766633576</v>
      </c>
      <c r="AP129" s="48">
        <v>14096.915757820198</v>
      </c>
      <c r="AQ129" s="48">
        <v>14065.415551359862</v>
      </c>
      <c r="AR129" s="48">
        <v>14593.884244458777</v>
      </c>
      <c r="AS129" s="48">
        <v>16246.829044108952</v>
      </c>
      <c r="AT129" s="48">
        <v>17272.082945181199</v>
      </c>
      <c r="AU129" s="48">
        <v>17562.388930020803</v>
      </c>
      <c r="AV129" s="48">
        <v>16966.668563892505</v>
      </c>
      <c r="AW129" s="48">
        <v>17895.222241207302</v>
      </c>
      <c r="AX129" s="48">
        <v>20019.98674533821</v>
      </c>
      <c r="AY129" s="48">
        <v>21059.300003371707</v>
      </c>
      <c r="AZ129" s="48">
        <v>21556.330083319415</v>
      </c>
      <c r="BA129" s="48">
        <v>23122.909497315661</v>
      </c>
      <c r="BB129" s="48">
        <v>22162.396538571411</v>
      </c>
      <c r="BC129" s="48">
        <v>22096.705204665304</v>
      </c>
      <c r="BD129" s="48">
        <v>22770.505192244702</v>
      </c>
      <c r="BE129" s="48">
        <v>21489.259793198569</v>
      </c>
      <c r="BF129" s="48">
        <v>22153.331998291611</v>
      </c>
      <c r="BG129" s="48">
        <v>23950.137423928445</v>
      </c>
      <c r="BH129" s="48">
        <v>23921.524434629384</v>
      </c>
      <c r="BI129" s="48">
        <v>24925.451158129508</v>
      </c>
      <c r="BJ129" s="48">
        <v>25360.091024567584</v>
      </c>
      <c r="BK129" s="48">
        <v>26523.526627200186</v>
      </c>
      <c r="BL129" s="48">
        <v>27345.054524811869</v>
      </c>
      <c r="BM129" s="48">
        <v>24536.651840563896</v>
      </c>
      <c r="BN129" s="49">
        <v>99.424130359350357</v>
      </c>
    </row>
    <row r="130" spans="1:66" x14ac:dyDescent="0.25">
      <c r="A130" s="48" t="s">
        <v>583</v>
      </c>
      <c r="B130" s="48" t="s">
        <v>430</v>
      </c>
      <c r="C130" s="48" t="s">
        <v>630</v>
      </c>
      <c r="D130" s="48" t="s">
        <v>629</v>
      </c>
      <c r="AI130" s="48">
        <v>8352.5798932992166</v>
      </c>
      <c r="AJ130" s="48">
        <v>9471.5203463866092</v>
      </c>
      <c r="AK130" s="48">
        <v>10181.499104559531</v>
      </c>
      <c r="AL130" s="48">
        <v>11026.962671303843</v>
      </c>
      <c r="AM130" s="48">
        <v>12183.107026505251</v>
      </c>
      <c r="AN130" s="48">
        <v>13497.978041974829</v>
      </c>
      <c r="AO130" s="48">
        <v>14689.09435959648</v>
      </c>
      <c r="AP130" s="48">
        <v>15716.347701746041</v>
      </c>
      <c r="AQ130" s="48">
        <v>14969.554232576887</v>
      </c>
      <c r="AR130" s="48">
        <v>16807.12947641953</v>
      </c>
      <c r="AS130" s="48">
        <v>18539.376983665788</v>
      </c>
      <c r="AT130" s="48">
        <v>19713.527299131598</v>
      </c>
      <c r="AU130" s="48">
        <v>21396.83774553693</v>
      </c>
      <c r="AV130" s="48">
        <v>22084.626388430199</v>
      </c>
      <c r="AW130" s="48">
        <v>23763.545530270043</v>
      </c>
      <c r="AX130" s="48">
        <v>25186.867566809233</v>
      </c>
      <c r="AY130" s="48">
        <v>26875.070483288499</v>
      </c>
      <c r="AZ130" s="48">
        <v>29050.375648250312</v>
      </c>
      <c r="BA130" s="48">
        <v>29946.077489130246</v>
      </c>
      <c r="BB130" s="48">
        <v>29529.884417135476</v>
      </c>
      <c r="BC130" s="48">
        <v>31748.281794770057</v>
      </c>
      <c r="BD130" s="48">
        <v>32546.753653123364</v>
      </c>
      <c r="BE130" s="48">
        <v>33557.128719643435</v>
      </c>
      <c r="BF130" s="48">
        <v>34244.31213931174</v>
      </c>
      <c r="BG130" s="48">
        <v>35324.497670477314</v>
      </c>
      <c r="BH130" s="48">
        <v>37902.400403757805</v>
      </c>
      <c r="BI130" s="48">
        <v>39575.454283003121</v>
      </c>
      <c r="BJ130" s="48">
        <v>40957.418058714524</v>
      </c>
      <c r="BK130" s="48">
        <v>42487.041946566926</v>
      </c>
      <c r="BL130" s="48">
        <v>42727.950757039063</v>
      </c>
      <c r="BM130" s="48">
        <v>43124.294685730194</v>
      </c>
      <c r="BN130" s="49">
        <v>131.80902673218949</v>
      </c>
    </row>
    <row r="131" spans="1:66" x14ac:dyDescent="0.25">
      <c r="A131" s="48" t="s">
        <v>143</v>
      </c>
      <c r="B131" s="48" t="s">
        <v>429</v>
      </c>
      <c r="C131" s="48" t="s">
        <v>630</v>
      </c>
      <c r="D131" s="48" t="s">
        <v>629</v>
      </c>
      <c r="AN131" s="48">
        <v>59930.392461937925</v>
      </c>
      <c r="AO131" s="48">
        <v>60606.348688482052</v>
      </c>
      <c r="AP131" s="48">
        <v>60095.550599177564</v>
      </c>
      <c r="AQ131" s="48">
        <v>58839.264363728813</v>
      </c>
      <c r="AR131" s="48">
        <v>55000.892766921228</v>
      </c>
      <c r="AS131" s="48">
        <v>56179.295024288331</v>
      </c>
      <c r="AT131" s="48">
        <v>55943.358109175977</v>
      </c>
      <c r="AU131" s="48">
        <v>57617.535298183437</v>
      </c>
      <c r="AV131" s="48">
        <v>68071.04864189752</v>
      </c>
      <c r="AW131" s="48">
        <v>75700.701887299016</v>
      </c>
      <c r="AX131" s="48">
        <v>83689.269329901537</v>
      </c>
      <c r="AY131" s="48">
        <v>88660.521113406183</v>
      </c>
      <c r="AZ131" s="48">
        <v>91473.206702107054</v>
      </c>
      <c r="BA131" s="48">
        <v>90096.435686785248</v>
      </c>
      <c r="BB131" s="48">
        <v>79424.380836851575</v>
      </c>
      <c r="BC131" s="48">
        <v>73965.97060640945</v>
      </c>
      <c r="BD131" s="48">
        <v>78178.22036583304</v>
      </c>
      <c r="BE131" s="48">
        <v>82680.405938208758</v>
      </c>
      <c r="BF131" s="48">
        <v>78058.380059134477</v>
      </c>
      <c r="BG131" s="48">
        <v>70082.462839064145</v>
      </c>
      <c r="BH131" s="48">
        <v>47230.660132903162</v>
      </c>
      <c r="BI131" s="48">
        <v>44685.497433870696</v>
      </c>
      <c r="BJ131" s="48">
        <v>50855.552859754411</v>
      </c>
      <c r="BK131" s="48">
        <v>51690.568857736711</v>
      </c>
      <c r="BL131" s="48">
        <v>51962.047698350114</v>
      </c>
      <c r="BN131" s="49">
        <v>0</v>
      </c>
    </row>
    <row r="132" spans="1:66" x14ac:dyDescent="0.25">
      <c r="A132" s="48" t="s">
        <v>682</v>
      </c>
      <c r="B132" s="48" t="s">
        <v>681</v>
      </c>
      <c r="C132" s="48" t="s">
        <v>630</v>
      </c>
      <c r="D132" s="48" t="s">
        <v>629</v>
      </c>
      <c r="AI132" s="48">
        <v>6072.0158864546693</v>
      </c>
      <c r="AJ132" s="48">
        <v>6366.9177837541692</v>
      </c>
      <c r="AK132" s="48">
        <v>6553.1372919932564</v>
      </c>
      <c r="AL132" s="48">
        <v>6744.7686015198997</v>
      </c>
      <c r="AM132" s="48">
        <v>7130.7162611238318</v>
      </c>
      <c r="AN132" s="48">
        <v>7220.4074340946145</v>
      </c>
      <c r="AO132" s="48">
        <v>7508.0396996764812</v>
      </c>
      <c r="AP132" s="48">
        <v>7897.1156527347084</v>
      </c>
      <c r="AQ132" s="48">
        <v>8048.9201120454945</v>
      </c>
      <c r="AR132" s="48">
        <v>8076.0866483624395</v>
      </c>
      <c r="AS132" s="48">
        <v>8435.7596917192077</v>
      </c>
      <c r="AT132" s="48">
        <v>8526.9624033977252</v>
      </c>
      <c r="AU132" s="48">
        <v>8618.953969528151</v>
      </c>
      <c r="AV132" s="48">
        <v>8887.8336509842738</v>
      </c>
      <c r="AW132" s="48">
        <v>9493.8074333635559</v>
      </c>
      <c r="AX132" s="48">
        <v>10065.505111115834</v>
      </c>
      <c r="AY132" s="48">
        <v>10841.962166228888</v>
      </c>
      <c r="AZ132" s="48">
        <v>11597.584364657901</v>
      </c>
      <c r="BA132" s="48">
        <v>12230.30906862333</v>
      </c>
      <c r="BB132" s="48">
        <v>12059.699998222191</v>
      </c>
      <c r="BC132" s="48">
        <v>12869.506237064485</v>
      </c>
      <c r="BD132" s="48">
        <v>13716.390164973083</v>
      </c>
      <c r="BE132" s="48">
        <v>13984.28195293176</v>
      </c>
      <c r="BF132" s="48">
        <v>14460.476019684236</v>
      </c>
      <c r="BG132" s="48">
        <v>14778.708641127545</v>
      </c>
      <c r="BH132" s="48">
        <v>14566.581183398028</v>
      </c>
      <c r="BI132" s="48">
        <v>14790.741082075498</v>
      </c>
      <c r="BJ132" s="48">
        <v>15396.662656679162</v>
      </c>
      <c r="BK132" s="48">
        <v>15851.21470326188</v>
      </c>
      <c r="BL132" s="48">
        <v>16141.881476631532</v>
      </c>
      <c r="BM132" s="48">
        <v>15092.145411703414</v>
      </c>
      <c r="BN132" s="49">
        <v>77.975764456536695</v>
      </c>
    </row>
    <row r="133" spans="1:66" x14ac:dyDescent="0.25">
      <c r="A133" s="48" t="s">
        <v>579</v>
      </c>
      <c r="B133" s="48" t="s">
        <v>428</v>
      </c>
      <c r="C133" s="48" t="s">
        <v>630</v>
      </c>
      <c r="D133" s="48" t="s">
        <v>629</v>
      </c>
      <c r="AI133" s="48">
        <v>1025.7602587392093</v>
      </c>
      <c r="AJ133" s="48">
        <v>1075.5121330002032</v>
      </c>
      <c r="AK133" s="48">
        <v>1129.9323471305715</v>
      </c>
      <c r="AL133" s="48">
        <v>1193.3794317588811</v>
      </c>
      <c r="AM133" s="48">
        <v>1286.0493755653245</v>
      </c>
      <c r="AN133" s="48">
        <v>1373.254754976718</v>
      </c>
      <c r="AO133" s="48">
        <v>1463.6615409533774</v>
      </c>
      <c r="AP133" s="48">
        <v>1559.9896163376454</v>
      </c>
      <c r="AQ133" s="48">
        <v>1610.0771880580799</v>
      </c>
      <c r="AR133" s="48">
        <v>1722.2834910219278</v>
      </c>
      <c r="AS133" s="48">
        <v>1831.9688178721974</v>
      </c>
      <c r="AT133" s="48">
        <v>1948.3949656212492</v>
      </c>
      <c r="AU133" s="48">
        <v>2064.4306928702354</v>
      </c>
      <c r="AV133" s="48">
        <v>2196.9916509759587</v>
      </c>
      <c r="AW133" s="48">
        <v>2363.3188294060265</v>
      </c>
      <c r="AX133" s="48">
        <v>2569.5369593861515</v>
      </c>
      <c r="AY133" s="48">
        <v>2829.041967524267</v>
      </c>
      <c r="AZ133" s="48">
        <v>3073.7423040458921</v>
      </c>
      <c r="BA133" s="48">
        <v>3321.9097758241373</v>
      </c>
      <c r="BB133" s="48">
        <v>3538.6484991985412</v>
      </c>
      <c r="BC133" s="48">
        <v>3822.6253069667891</v>
      </c>
      <c r="BD133" s="48">
        <v>4150.8261344110415</v>
      </c>
      <c r="BE133" s="48">
        <v>4841.645315123099</v>
      </c>
      <c r="BF133" s="48">
        <v>5289.4780066676467</v>
      </c>
      <c r="BG133" s="48">
        <v>5873.7492967634498</v>
      </c>
      <c r="BH133" s="48">
        <v>6168.4813024019277</v>
      </c>
      <c r="BI133" s="48">
        <v>6843.5595830079583</v>
      </c>
      <c r="BJ133" s="48">
        <v>7257.8121069874524</v>
      </c>
      <c r="BK133" s="48">
        <v>7775.1318764614516</v>
      </c>
      <c r="BL133" s="48">
        <v>8220.178872959299</v>
      </c>
      <c r="BM133" s="48">
        <v>8234.454536766707</v>
      </c>
      <c r="BN133" s="49">
        <v>57.597226177416523</v>
      </c>
    </row>
    <row r="134" spans="1:66" x14ac:dyDescent="0.25">
      <c r="A134" s="48" t="s">
        <v>144</v>
      </c>
      <c r="B134" s="48" t="s">
        <v>427</v>
      </c>
      <c r="C134" s="48" t="s">
        <v>630</v>
      </c>
      <c r="D134" s="48" t="s">
        <v>629</v>
      </c>
      <c r="AI134" s="48">
        <v>3839.2867382685763</v>
      </c>
      <c r="AJ134" s="48">
        <v>5690.82447446897</v>
      </c>
      <c r="AK134" s="48">
        <v>6437.0637933081152</v>
      </c>
      <c r="AL134" s="48">
        <v>6916.7483516729862</v>
      </c>
      <c r="AM134" s="48">
        <v>7284.2181561875168</v>
      </c>
      <c r="AN134" s="48">
        <v>7636.0500570640033</v>
      </c>
      <c r="AO134" s="48">
        <v>8456.2431414686107</v>
      </c>
      <c r="AP134" s="48">
        <v>8579.3230804651812</v>
      </c>
      <c r="AQ134" s="48">
        <v>8908.4753617577917</v>
      </c>
      <c r="AR134" s="48">
        <v>8859.476264038467</v>
      </c>
      <c r="AS134" s="48">
        <v>8952.1169272223106</v>
      </c>
      <c r="AT134" s="48">
        <v>9146.9272125718144</v>
      </c>
      <c r="AU134" s="48">
        <v>9170.331420676066</v>
      </c>
      <c r="AV134" s="48">
        <v>9189.0650384579276</v>
      </c>
      <c r="AW134" s="48">
        <v>9667.9994828265535</v>
      </c>
      <c r="AX134" s="48">
        <v>9955.0205562502124</v>
      </c>
      <c r="AY134" s="48">
        <v>10281.725771280364</v>
      </c>
      <c r="AZ134" s="48">
        <v>11522.563002608085</v>
      </c>
      <c r="BA134" s="48">
        <v>12819.011163998626</v>
      </c>
      <c r="BB134" s="48">
        <v>14095.56759867819</v>
      </c>
      <c r="BC134" s="48">
        <v>14961.734925370904</v>
      </c>
      <c r="BD134" s="48">
        <v>14669.415818607227</v>
      </c>
      <c r="BE134" s="48">
        <v>14819.590956941209</v>
      </c>
      <c r="BF134" s="48">
        <v>14976.780604339252</v>
      </c>
      <c r="BG134" s="48">
        <v>15029.609699558585</v>
      </c>
      <c r="BH134" s="48">
        <v>15067.767682219446</v>
      </c>
      <c r="BI134" s="48">
        <v>15479.820420378492</v>
      </c>
      <c r="BJ134" s="48">
        <v>15987.654335169555</v>
      </c>
      <c r="BK134" s="48">
        <v>15962.421477973547</v>
      </c>
      <c r="BL134" s="48">
        <v>15166.979708593406</v>
      </c>
      <c r="BM134" s="48">
        <v>12288.758524216397</v>
      </c>
      <c r="BN134" s="49">
        <v>70.36199681599085</v>
      </c>
    </row>
    <row r="135" spans="1:66" x14ac:dyDescent="0.25">
      <c r="A135" s="48" t="s">
        <v>118</v>
      </c>
      <c r="B135" s="48" t="s">
        <v>426</v>
      </c>
      <c r="C135" s="48" t="s">
        <v>630</v>
      </c>
      <c r="D135" s="48" t="s">
        <v>629</v>
      </c>
      <c r="AS135" s="48">
        <v>993.40365913578967</v>
      </c>
      <c r="AT135" s="48">
        <v>1007.5297497035878</v>
      </c>
      <c r="AU135" s="48">
        <v>1037.1222298255393</v>
      </c>
      <c r="AV135" s="48">
        <v>725.38542716222037</v>
      </c>
      <c r="AW135" s="48">
        <v>750.14432044672969</v>
      </c>
      <c r="AX135" s="48">
        <v>793.49467240415629</v>
      </c>
      <c r="AY135" s="48">
        <v>853.79203236962837</v>
      </c>
      <c r="AZ135" s="48">
        <v>923.5150100348593</v>
      </c>
      <c r="BA135" s="48">
        <v>967.94573927535021</v>
      </c>
      <c r="BB135" s="48">
        <v>987.00815706894718</v>
      </c>
      <c r="BC135" s="48">
        <v>1022.0564840960549</v>
      </c>
      <c r="BD135" s="48">
        <v>1093.5403199434004</v>
      </c>
      <c r="BE135" s="48">
        <v>1174.0482557933394</v>
      </c>
      <c r="BF135" s="48">
        <v>1339.3002381586871</v>
      </c>
      <c r="BG135" s="48">
        <v>1381.9393027346782</v>
      </c>
      <c r="BH135" s="48">
        <v>1292.096807024119</v>
      </c>
      <c r="BI135" s="48">
        <v>1379.0556239543419</v>
      </c>
      <c r="BJ135" s="48">
        <v>1515.6445397533087</v>
      </c>
      <c r="BK135" s="48">
        <v>1532.9475894210409</v>
      </c>
      <c r="BL135" s="48">
        <v>1488.2014707700462</v>
      </c>
      <c r="BM135" s="48">
        <v>1428.1892996042584</v>
      </c>
      <c r="BN135" s="49">
        <v>23.987060921988949</v>
      </c>
    </row>
    <row r="136" spans="1:66" x14ac:dyDescent="0.25">
      <c r="A136" s="48" t="s">
        <v>129</v>
      </c>
      <c r="B136" s="48" t="s">
        <v>425</v>
      </c>
      <c r="C136" s="48" t="s">
        <v>630</v>
      </c>
      <c r="D136" s="48" t="s">
        <v>629</v>
      </c>
      <c r="AR136" s="48">
        <v>17287.209492510268</v>
      </c>
      <c r="AS136" s="48">
        <v>18043.569318378286</v>
      </c>
      <c r="AT136" s="48">
        <v>17830.227042196741</v>
      </c>
      <c r="AU136" s="48">
        <v>17653.678902273194</v>
      </c>
      <c r="AV136" s="48">
        <v>19998.586074401708</v>
      </c>
      <c r="AW136" s="48">
        <v>21116.577108204801</v>
      </c>
      <c r="AX136" s="48">
        <v>23987.546229691132</v>
      </c>
      <c r="AY136" s="48">
        <v>25925.366192482157</v>
      </c>
      <c r="AZ136" s="48">
        <v>27896.303384438572</v>
      </c>
      <c r="BA136" s="48">
        <v>28792.910311346954</v>
      </c>
      <c r="BB136" s="48">
        <v>28430.084171826187</v>
      </c>
      <c r="BC136" s="48">
        <v>29895.200306027993</v>
      </c>
      <c r="BD136" s="48">
        <v>11482.100662148587</v>
      </c>
      <c r="BE136" s="48">
        <v>24285.296260742267</v>
      </c>
      <c r="BF136" s="48">
        <v>19869.139268773382</v>
      </c>
      <c r="BG136" s="48">
        <v>14303.012993878643</v>
      </c>
      <c r="BH136" s="48">
        <v>12220.023401598417</v>
      </c>
      <c r="BI136" s="48">
        <v>11108.723683401522</v>
      </c>
      <c r="BJ136" s="48">
        <v>13238.000538950153</v>
      </c>
      <c r="BK136" s="48">
        <v>15378.572763616314</v>
      </c>
      <c r="BL136" s="48">
        <v>15815.876907796799</v>
      </c>
      <c r="BM136" s="48">
        <v>10846.943823492931</v>
      </c>
      <c r="BN136" s="49">
        <v>66.10553831773862</v>
      </c>
    </row>
    <row r="137" spans="1:66" x14ac:dyDescent="0.25">
      <c r="A137" s="48" t="s">
        <v>552</v>
      </c>
      <c r="B137" s="48" t="s">
        <v>424</v>
      </c>
      <c r="C137" s="48" t="s">
        <v>630</v>
      </c>
      <c r="D137" s="48" t="s">
        <v>629</v>
      </c>
      <c r="AI137" s="48">
        <v>6824.6273146371441</v>
      </c>
      <c r="AJ137" s="48">
        <v>6981.666086844959</v>
      </c>
      <c r="AK137" s="48">
        <v>7613.1386198250448</v>
      </c>
      <c r="AL137" s="48">
        <v>7749.0988983118777</v>
      </c>
      <c r="AM137" s="48">
        <v>7948.087179112671</v>
      </c>
      <c r="AN137" s="48">
        <v>8155.9250441510849</v>
      </c>
      <c r="AO137" s="48">
        <v>8435.0800424768731</v>
      </c>
      <c r="AP137" s="48">
        <v>8403.367130552484</v>
      </c>
      <c r="AQ137" s="48">
        <v>8908.0404430814124</v>
      </c>
      <c r="AR137" s="48">
        <v>9160.3582170275859</v>
      </c>
      <c r="AS137" s="48">
        <v>9265.1462394042046</v>
      </c>
      <c r="AT137" s="48">
        <v>9062.0213755862642</v>
      </c>
      <c r="AU137" s="48">
        <v>9173.6407244038492</v>
      </c>
      <c r="AV137" s="48">
        <v>9673.4247532953341</v>
      </c>
      <c r="AW137" s="48">
        <v>10570.776293514149</v>
      </c>
      <c r="AX137" s="48">
        <v>10749.900759060292</v>
      </c>
      <c r="AY137" s="48">
        <v>11621.250342016647</v>
      </c>
      <c r="AZ137" s="48">
        <v>11971.268012504181</v>
      </c>
      <c r="BA137" s="48">
        <v>12629.823311061868</v>
      </c>
      <c r="BB137" s="48">
        <v>12207.270141065184</v>
      </c>
      <c r="BC137" s="48">
        <v>12412.877513597427</v>
      </c>
      <c r="BD137" s="48">
        <v>13256.926408739593</v>
      </c>
      <c r="BE137" s="48">
        <v>13079.772522379833</v>
      </c>
      <c r="BF137" s="48">
        <v>13489.696090918544</v>
      </c>
      <c r="BG137" s="48">
        <v>13760.250784925356</v>
      </c>
      <c r="BH137" s="48">
        <v>13551.345228924225</v>
      </c>
      <c r="BI137" s="48">
        <v>14291.02275300031</v>
      </c>
      <c r="BJ137" s="48">
        <v>14945.733282000603</v>
      </c>
      <c r="BK137" s="48">
        <v>15627.786826628086</v>
      </c>
      <c r="BL137" s="48">
        <v>16101.654456110324</v>
      </c>
      <c r="BM137" s="48">
        <v>12943.821937162526</v>
      </c>
      <c r="BN137" s="49">
        <v>72.213004664540648</v>
      </c>
    </row>
    <row r="138" spans="1:66" x14ac:dyDescent="0.25">
      <c r="A138" s="48" t="s">
        <v>680</v>
      </c>
      <c r="B138" s="48" t="s">
        <v>679</v>
      </c>
      <c r="C138" s="48" t="s">
        <v>630</v>
      </c>
      <c r="D138" s="48" t="s">
        <v>629</v>
      </c>
      <c r="AI138" s="48">
        <v>6271.3069106142075</v>
      </c>
      <c r="AJ138" s="48">
        <v>6608.6734730649014</v>
      </c>
      <c r="AK138" s="48">
        <v>6841.0458960024989</v>
      </c>
      <c r="AL138" s="48">
        <v>7042.7638234101696</v>
      </c>
      <c r="AM138" s="48">
        <v>7407.7230912135856</v>
      </c>
      <c r="AN138" s="48">
        <v>7542.5672956961453</v>
      </c>
      <c r="AO138" s="48">
        <v>7832.3474846095987</v>
      </c>
      <c r="AP138" s="48">
        <v>8254.135295372942</v>
      </c>
      <c r="AQ138" s="48">
        <v>8413.6876154456368</v>
      </c>
      <c r="AR138" s="48">
        <v>8414.7918314598282</v>
      </c>
      <c r="AS138" s="48">
        <v>8792.0108993763843</v>
      </c>
      <c r="AT138" s="48">
        <v>8922.3613718208017</v>
      </c>
      <c r="AU138" s="48">
        <v>8966.8659011597974</v>
      </c>
      <c r="AV138" s="48">
        <v>9195.1481194678854</v>
      </c>
      <c r="AW138" s="48">
        <v>9898.7893882581047</v>
      </c>
      <c r="AX138" s="48">
        <v>10528.392897532345</v>
      </c>
      <c r="AY138" s="48">
        <v>11414.244905681599</v>
      </c>
      <c r="AZ138" s="48">
        <v>12222.923162738512</v>
      </c>
      <c r="BA138" s="48">
        <v>12840.342661853607</v>
      </c>
      <c r="BB138" s="48">
        <v>12637.362589274921</v>
      </c>
      <c r="BC138" s="48">
        <v>13425.732861883051</v>
      </c>
      <c r="BD138" s="48">
        <v>14306.497825311002</v>
      </c>
      <c r="BE138" s="48">
        <v>14596.674075249217</v>
      </c>
      <c r="BF138" s="48">
        <v>15088.46100566908</v>
      </c>
      <c r="BG138" s="48">
        <v>15413.3229038309</v>
      </c>
      <c r="BH138" s="48">
        <v>15207.421936045745</v>
      </c>
      <c r="BI138" s="48">
        <v>15471.23400371873</v>
      </c>
      <c r="BJ138" s="48">
        <v>16110.26107139743</v>
      </c>
      <c r="BK138" s="48">
        <v>16585.78889917726</v>
      </c>
      <c r="BL138" s="48">
        <v>16932.863150888981</v>
      </c>
      <c r="BM138" s="48">
        <v>15868.412414941218</v>
      </c>
      <c r="BN138" s="49">
        <v>79.955968876460204</v>
      </c>
    </row>
    <row r="139" spans="1:66" x14ac:dyDescent="0.25">
      <c r="A139" s="48" t="s">
        <v>678</v>
      </c>
      <c r="B139" s="48" t="s">
        <v>677</v>
      </c>
      <c r="C139" s="48" t="s">
        <v>630</v>
      </c>
      <c r="D139" s="48" t="s">
        <v>629</v>
      </c>
      <c r="AI139" s="48">
        <v>905.59884049720654</v>
      </c>
      <c r="AJ139" s="48">
        <v>928.3353637648728</v>
      </c>
      <c r="AK139" s="48">
        <v>933.71849755260564</v>
      </c>
      <c r="AL139" s="48">
        <v>934.41445038512904</v>
      </c>
      <c r="AM139" s="48">
        <v>938.5212480288601</v>
      </c>
      <c r="AN139" s="48">
        <v>987.78132042644143</v>
      </c>
      <c r="AO139" s="48">
        <v>1036.1868870061226</v>
      </c>
      <c r="AP139" s="48">
        <v>1076.363576144151</v>
      </c>
      <c r="AQ139" s="48">
        <v>1104.4184506793899</v>
      </c>
      <c r="AR139" s="48">
        <v>1141.5593559372435</v>
      </c>
      <c r="AS139" s="48">
        <v>1189.9250740464422</v>
      </c>
      <c r="AT139" s="48">
        <v>1250.3789753315489</v>
      </c>
      <c r="AU139" s="48">
        <v>1300.3851064900705</v>
      </c>
      <c r="AV139" s="48">
        <v>1363.0906419120695</v>
      </c>
      <c r="AW139" s="48">
        <v>1454.7759057574042</v>
      </c>
      <c r="AX139" s="48">
        <v>1578.9289250335855</v>
      </c>
      <c r="AY139" s="48">
        <v>1707.0557109473084</v>
      </c>
      <c r="AZ139" s="48">
        <v>1849.8594228017159</v>
      </c>
      <c r="BA139" s="48">
        <v>1970.4325521448347</v>
      </c>
      <c r="BB139" s="48">
        <v>2038.7173556956932</v>
      </c>
      <c r="BC139" s="48">
        <v>2143.208165316244</v>
      </c>
      <c r="BD139" s="48">
        <v>2224.7181733138441</v>
      </c>
      <c r="BE139" s="48">
        <v>2298.6811481895352</v>
      </c>
      <c r="BF139" s="48">
        <v>2413.5530583131958</v>
      </c>
      <c r="BG139" s="48">
        <v>2572.6896609960459</v>
      </c>
      <c r="BH139" s="48">
        <v>2625.0524945241118</v>
      </c>
      <c r="BI139" s="48">
        <v>2739.5311765141682</v>
      </c>
      <c r="BJ139" s="48">
        <v>2874.7574384450477</v>
      </c>
      <c r="BK139" s="48">
        <v>3030.1219619427357</v>
      </c>
      <c r="BL139" s="48">
        <v>3162.4063187640772</v>
      </c>
      <c r="BM139" s="48">
        <v>3118.9597149245183</v>
      </c>
      <c r="BN139" s="49">
        <v>35.447779324060747</v>
      </c>
    </row>
    <row r="140" spans="1:66" x14ac:dyDescent="0.25">
      <c r="A140" s="48" t="s">
        <v>625</v>
      </c>
      <c r="B140" s="48" t="s">
        <v>626</v>
      </c>
      <c r="C140" s="48" t="s">
        <v>630</v>
      </c>
      <c r="D140" s="48" t="s">
        <v>629</v>
      </c>
      <c r="AI140" s="48">
        <v>898.26783384472037</v>
      </c>
      <c r="AJ140" s="48">
        <v>911.8369138375665</v>
      </c>
      <c r="AK140" s="48">
        <v>902.76372083815522</v>
      </c>
      <c r="AL140" s="48">
        <v>911.06289067835667</v>
      </c>
      <c r="AM140" s="48">
        <v>916.02792060595277</v>
      </c>
      <c r="AN140" s="48">
        <v>953.77926685019656</v>
      </c>
      <c r="AO140" s="48">
        <v>996.5429876386462</v>
      </c>
      <c r="AP140" s="48">
        <v>1034.8159865474991</v>
      </c>
      <c r="AQ140" s="48">
        <v>1054.1106122289536</v>
      </c>
      <c r="AR140" s="48">
        <v>1077.2735040449161</v>
      </c>
      <c r="AS140" s="48">
        <v>1106.2533565461499</v>
      </c>
      <c r="AT140" s="48">
        <v>1159.1795148838521</v>
      </c>
      <c r="AU140" s="48">
        <v>1189.6874223519367</v>
      </c>
      <c r="AV140" s="48">
        <v>1237.4034623540488</v>
      </c>
      <c r="AW140" s="48">
        <v>1306.5636222268786</v>
      </c>
      <c r="AX140" s="48">
        <v>1402.4499600849297</v>
      </c>
      <c r="AY140" s="48">
        <v>1499.4444273021709</v>
      </c>
      <c r="AZ140" s="48">
        <v>1611.3790334946268</v>
      </c>
      <c r="BA140" s="48">
        <v>1702.3057956681764</v>
      </c>
      <c r="BB140" s="48">
        <v>1755.2702512872122</v>
      </c>
      <c r="BC140" s="48">
        <v>1850.1375624402322</v>
      </c>
      <c r="BD140" s="48">
        <v>1877.8734660381472</v>
      </c>
      <c r="BE140" s="48">
        <v>1827.4297846568554</v>
      </c>
      <c r="BF140" s="48">
        <v>1902.754916931365</v>
      </c>
      <c r="BG140" s="48">
        <v>2073.8255444647489</v>
      </c>
      <c r="BH140" s="48">
        <v>2136.4502308353435</v>
      </c>
      <c r="BI140" s="48">
        <v>2248.7770754514904</v>
      </c>
      <c r="BJ140" s="48">
        <v>2331.7310894730845</v>
      </c>
      <c r="BK140" s="48">
        <v>2438.3614823755179</v>
      </c>
      <c r="BL140" s="48">
        <v>2528.914838875723</v>
      </c>
      <c r="BM140" s="48">
        <v>2523.7732553618503</v>
      </c>
      <c r="BN140" s="49">
        <v>31.886681041047517</v>
      </c>
    </row>
    <row r="141" spans="1:66" x14ac:dyDescent="0.25">
      <c r="A141" s="48" t="s">
        <v>577</v>
      </c>
      <c r="B141" s="48" t="s">
        <v>578</v>
      </c>
      <c r="C141" s="48" t="s">
        <v>630</v>
      </c>
      <c r="D141" s="48" t="s">
        <v>629</v>
      </c>
      <c r="BN141" s="49">
        <v>0</v>
      </c>
    </row>
    <row r="142" spans="1:66" x14ac:dyDescent="0.25">
      <c r="A142" s="48" t="s">
        <v>168</v>
      </c>
      <c r="B142" s="48" t="s">
        <v>423</v>
      </c>
      <c r="C142" s="48" t="s">
        <v>630</v>
      </c>
      <c r="D142" s="48" t="s">
        <v>629</v>
      </c>
      <c r="AI142" s="48">
        <v>2306.7705994332919</v>
      </c>
      <c r="AJ142" s="48">
        <v>2464.6120225980339</v>
      </c>
      <c r="AK142" s="48">
        <v>2601.8549318169844</v>
      </c>
      <c r="AL142" s="48">
        <v>2817.420354671438</v>
      </c>
      <c r="AM142" s="48">
        <v>3010.2353083742655</v>
      </c>
      <c r="AN142" s="48">
        <v>3216.0085887079272</v>
      </c>
      <c r="AO142" s="48">
        <v>3376.3211986529545</v>
      </c>
      <c r="AP142" s="48">
        <v>3634.0392865086787</v>
      </c>
      <c r="AQ142" s="48">
        <v>3828.1860409169972</v>
      </c>
      <c r="AR142" s="48">
        <v>4029.0469069313963</v>
      </c>
      <c r="AS142" s="48">
        <v>4339.6828640374879</v>
      </c>
      <c r="AT142" s="48">
        <v>4335.3679021163307</v>
      </c>
      <c r="AU142" s="48">
        <v>4542.3373693259273</v>
      </c>
      <c r="AV142" s="48">
        <v>4860.3381341595887</v>
      </c>
      <c r="AW142" s="48">
        <v>5218.6812359867718</v>
      </c>
      <c r="AX142" s="48">
        <v>5670.9551289344599</v>
      </c>
      <c r="AY142" s="48">
        <v>6242.3715582556197</v>
      </c>
      <c r="AZ142" s="48">
        <v>6795.3447969212066</v>
      </c>
      <c r="BA142" s="48">
        <v>7287.5852215607256</v>
      </c>
      <c r="BB142" s="48">
        <v>7550.2948874120657</v>
      </c>
      <c r="BC142" s="48">
        <v>8194.2692538504507</v>
      </c>
      <c r="BD142" s="48">
        <v>9007.7341986963111</v>
      </c>
      <c r="BE142" s="48">
        <v>10315.180247160575</v>
      </c>
      <c r="BF142" s="48">
        <v>10852.064042476622</v>
      </c>
      <c r="BG142" s="48">
        <v>11256.856049753686</v>
      </c>
      <c r="BH142" s="48">
        <v>11557.487051768907</v>
      </c>
      <c r="BI142" s="48">
        <v>12224.215765146479</v>
      </c>
      <c r="BJ142" s="48">
        <v>12584.104792477643</v>
      </c>
      <c r="BK142" s="48">
        <v>13169.094704705383</v>
      </c>
      <c r="BL142" s="48">
        <v>13622.860448435695</v>
      </c>
      <c r="BM142" s="48">
        <v>13225.408800787118</v>
      </c>
      <c r="BN142" s="49">
        <v>72.994258839057395</v>
      </c>
    </row>
    <row r="143" spans="1:66" x14ac:dyDescent="0.25">
      <c r="A143" s="48" t="s">
        <v>676</v>
      </c>
      <c r="B143" s="48" t="s">
        <v>624</v>
      </c>
      <c r="C143" s="48" t="s">
        <v>630</v>
      </c>
      <c r="D143" s="48" t="s">
        <v>629</v>
      </c>
      <c r="AI143" s="48">
        <v>2023.452261598374</v>
      </c>
      <c r="AJ143" s="48">
        <v>2096.1286789179858</v>
      </c>
      <c r="AK143" s="48">
        <v>2159.5246573309046</v>
      </c>
      <c r="AL143" s="48">
        <v>2200.6716896979451</v>
      </c>
      <c r="AM143" s="48">
        <v>2254.5430449979508</v>
      </c>
      <c r="AN143" s="48">
        <v>2363.788691246521</v>
      </c>
      <c r="AO143" s="48">
        <v>2498.2137963254172</v>
      </c>
      <c r="AP143" s="48">
        <v>2578.4889587918328</v>
      </c>
      <c r="AQ143" s="48">
        <v>2590.8514008174957</v>
      </c>
      <c r="AR143" s="48">
        <v>2695.9807272481703</v>
      </c>
      <c r="AS143" s="48">
        <v>2830.5529611011498</v>
      </c>
      <c r="AT143" s="48">
        <v>2958.1875159303654</v>
      </c>
      <c r="AU143" s="48">
        <v>3092.7115659486076</v>
      </c>
      <c r="AV143" s="48">
        <v>3298.7792183786692</v>
      </c>
      <c r="AW143" s="48">
        <v>3552.8921769214971</v>
      </c>
      <c r="AX143" s="48">
        <v>3827.6143459254049</v>
      </c>
      <c r="AY143" s="48">
        <v>4135.104601971605</v>
      </c>
      <c r="AZ143" s="48">
        <v>4468.5360556433034</v>
      </c>
      <c r="BA143" s="48">
        <v>4664.1982710222173</v>
      </c>
      <c r="BB143" s="48">
        <v>4839.8135152925597</v>
      </c>
      <c r="BC143" s="48">
        <v>5139.28969375611</v>
      </c>
      <c r="BD143" s="48">
        <v>5415.01315312317</v>
      </c>
      <c r="BE143" s="48">
        <v>5707.1100577330462</v>
      </c>
      <c r="BF143" s="48">
        <v>5921.0260199273453</v>
      </c>
      <c r="BG143" s="48">
        <v>6082.5208480505617</v>
      </c>
      <c r="BH143" s="48">
        <v>6186.825436558981</v>
      </c>
      <c r="BI143" s="48">
        <v>6431.7880241468156</v>
      </c>
      <c r="BJ143" s="48">
        <v>6724.1401940587757</v>
      </c>
      <c r="BK143" s="48">
        <v>7121.2048287900689</v>
      </c>
      <c r="BL143" s="48">
        <v>7407.5386619175588</v>
      </c>
      <c r="BM143" s="48">
        <v>7092.0051782603105</v>
      </c>
      <c r="BN143" s="49">
        <v>53.452580066405432</v>
      </c>
    </row>
    <row r="144" spans="1:66" x14ac:dyDescent="0.25">
      <c r="A144" s="48" t="s">
        <v>675</v>
      </c>
      <c r="B144" s="48" t="s">
        <v>674</v>
      </c>
      <c r="C144" s="48" t="s">
        <v>630</v>
      </c>
      <c r="D144" s="48" t="s">
        <v>629</v>
      </c>
      <c r="AI144" s="48">
        <v>2523.0178963504914</v>
      </c>
      <c r="AJ144" s="48">
        <v>2612.9232817396428</v>
      </c>
      <c r="AK144" s="48">
        <v>2677.5161034194125</v>
      </c>
      <c r="AL144" s="48">
        <v>2771.899501170707</v>
      </c>
      <c r="AM144" s="48">
        <v>2867.8151362448052</v>
      </c>
      <c r="AN144" s="48">
        <v>3002.3205955448011</v>
      </c>
      <c r="AO144" s="48">
        <v>3172.1121290242218</v>
      </c>
      <c r="AP144" s="48">
        <v>3326.557906310718</v>
      </c>
      <c r="AQ144" s="48">
        <v>3349.5349204841787</v>
      </c>
      <c r="AR144" s="48">
        <v>3480.4363139507836</v>
      </c>
      <c r="AS144" s="48">
        <v>3713.4497011358999</v>
      </c>
      <c r="AT144" s="48">
        <v>3886.9181606040529</v>
      </c>
      <c r="AU144" s="48">
        <v>4078.8716976618621</v>
      </c>
      <c r="AV144" s="48">
        <v>4349.0384610945466</v>
      </c>
      <c r="AW144" s="48">
        <v>4747.5022555280602</v>
      </c>
      <c r="AX144" s="48">
        <v>5184.5400212421437</v>
      </c>
      <c r="AY144" s="48">
        <v>5752.345876629196</v>
      </c>
      <c r="AZ144" s="48">
        <v>6333.4441872052657</v>
      </c>
      <c r="BA144" s="48">
        <v>6814.99362979739</v>
      </c>
      <c r="BB144" s="48">
        <v>7018.227575715131</v>
      </c>
      <c r="BC144" s="48">
        <v>7545.4136352539244</v>
      </c>
      <c r="BD144" s="48">
        <v>8088.2035115184399</v>
      </c>
      <c r="BE144" s="48">
        <v>8552.7775107073139</v>
      </c>
      <c r="BF144" s="48">
        <v>8946.3665873984974</v>
      </c>
      <c r="BG144" s="48">
        <v>9211.7883719010297</v>
      </c>
      <c r="BH144" s="48">
        <v>9276.4554036902846</v>
      </c>
      <c r="BI144" s="48">
        <v>9573.1108517324574</v>
      </c>
      <c r="BJ144" s="48">
        <v>10034.388283405671</v>
      </c>
      <c r="BK144" s="48">
        <v>10645.1951105183</v>
      </c>
      <c r="BL144" s="48">
        <v>11089.95574551487</v>
      </c>
      <c r="BM144" s="48">
        <v>10849.331841769326</v>
      </c>
      <c r="BN144" s="49">
        <v>66.112814678189991</v>
      </c>
    </row>
    <row r="145" spans="1:66" x14ac:dyDescent="0.25">
      <c r="A145" s="48" t="s">
        <v>106</v>
      </c>
      <c r="B145" s="48" t="s">
        <v>422</v>
      </c>
      <c r="C145" s="48" t="s">
        <v>630</v>
      </c>
      <c r="D145" s="48" t="s">
        <v>629</v>
      </c>
      <c r="AI145" s="48">
        <v>812.45801004054147</v>
      </c>
      <c r="AJ145" s="48">
        <v>878.45484218361889</v>
      </c>
      <c r="AK145" s="48">
        <v>939.54267731988887</v>
      </c>
      <c r="AL145" s="48">
        <v>973.73221510835481</v>
      </c>
      <c r="AM145" s="48">
        <v>1031.8635088849403</v>
      </c>
      <c r="AN145" s="48">
        <v>1066.8060402304573</v>
      </c>
      <c r="AO145" s="48">
        <v>1125.9727178264536</v>
      </c>
      <c r="AP145" s="48">
        <v>1167.4338680261653</v>
      </c>
      <c r="AQ145" s="48">
        <v>1181.0415979018203</v>
      </c>
      <c r="AR145" s="48">
        <v>1190.5603749907309</v>
      </c>
      <c r="AS145" s="48">
        <v>1256.2161998502297</v>
      </c>
      <c r="AT145" s="48">
        <v>1327.5774272952601</v>
      </c>
      <c r="AU145" s="48">
        <v>1362.2902588942204</v>
      </c>
      <c r="AV145" s="48">
        <v>1459.1103072204785</v>
      </c>
      <c r="AW145" s="48">
        <v>1533.1718021068439</v>
      </c>
      <c r="AX145" s="48">
        <v>1643.7879599760481</v>
      </c>
      <c r="AY145" s="48">
        <v>1770.654116245277</v>
      </c>
      <c r="AZ145" s="48">
        <v>1897.2311903413927</v>
      </c>
      <c r="BA145" s="48">
        <v>2040.7287827947846</v>
      </c>
      <c r="BB145" s="48">
        <v>2027.4034007681541</v>
      </c>
      <c r="BC145" s="48">
        <v>2153.154994076157</v>
      </c>
      <c r="BD145" s="48">
        <v>2290.128695406484</v>
      </c>
      <c r="BE145" s="48">
        <v>2308.9290347610226</v>
      </c>
      <c r="BF145" s="48">
        <v>2563.0683511720304</v>
      </c>
      <c r="BG145" s="48">
        <v>2804.1786669446115</v>
      </c>
      <c r="BH145" s="48">
        <v>3077.3978342709538</v>
      </c>
      <c r="BI145" s="48">
        <v>2990.2837029212214</v>
      </c>
      <c r="BJ145" s="48">
        <v>2668.2914252624691</v>
      </c>
      <c r="BK145" s="48">
        <v>2677.4363143368455</v>
      </c>
      <c r="BL145" s="48">
        <v>2693.198372671171</v>
      </c>
      <c r="BM145" s="48">
        <v>2405.0965174458315</v>
      </c>
      <c r="BN145" s="49">
        <v>31.127941774094555</v>
      </c>
    </row>
    <row r="146" spans="1:66" x14ac:dyDescent="0.25">
      <c r="A146" s="48" t="s">
        <v>673</v>
      </c>
      <c r="B146" s="48" t="s">
        <v>672</v>
      </c>
      <c r="C146" s="48" t="s">
        <v>630</v>
      </c>
      <c r="D146" s="48" t="s">
        <v>629</v>
      </c>
      <c r="AI146" s="48">
        <v>2865.6102181721021</v>
      </c>
      <c r="AJ146" s="48">
        <v>2961.9337107044512</v>
      </c>
      <c r="AK146" s="48">
        <v>3025.3157392422295</v>
      </c>
      <c r="AL146" s="48">
        <v>3201.5467222846873</v>
      </c>
      <c r="AM146" s="48">
        <v>3384.7502405667642</v>
      </c>
      <c r="AN146" s="48">
        <v>3614.890024619116</v>
      </c>
      <c r="AO146" s="48">
        <v>3834.7500273112369</v>
      </c>
      <c r="AP146" s="48">
        <v>4067.7654039266272</v>
      </c>
      <c r="AQ146" s="48">
        <v>4178.0424632776185</v>
      </c>
      <c r="AR146" s="48">
        <v>4387.7831761842635</v>
      </c>
      <c r="AS146" s="48">
        <v>4768.0229232656138</v>
      </c>
      <c r="AT146" s="48">
        <v>5087.9671488185459</v>
      </c>
      <c r="AU146" s="48">
        <v>5460.3577385441704</v>
      </c>
      <c r="AV146" s="48">
        <v>5932.4434228155278</v>
      </c>
      <c r="AW146" s="48">
        <v>6549.858118315673</v>
      </c>
      <c r="AX146" s="48">
        <v>7254.2098120040873</v>
      </c>
      <c r="AY146" s="48">
        <v>8257.0447442271052</v>
      </c>
      <c r="AZ146" s="48">
        <v>9288.2570464107339</v>
      </c>
      <c r="BA146" s="48">
        <v>10228.408598691982</v>
      </c>
      <c r="BB146" s="48">
        <v>10624.329683210164</v>
      </c>
      <c r="BC146" s="48">
        <v>11552.839956947157</v>
      </c>
      <c r="BD146" s="48">
        <v>12620.9835169378</v>
      </c>
      <c r="BE146" s="48">
        <v>13473.620647893293</v>
      </c>
      <c r="BF146" s="48">
        <v>14218.967994985307</v>
      </c>
      <c r="BG146" s="48">
        <v>14708.079237845217</v>
      </c>
      <c r="BH146" s="48">
        <v>14734.589291126227</v>
      </c>
      <c r="BI146" s="48">
        <v>15192.165804483857</v>
      </c>
      <c r="BJ146" s="48">
        <v>16026.393647692528</v>
      </c>
      <c r="BK146" s="48">
        <v>17240.699344455163</v>
      </c>
      <c r="BL146" s="48">
        <v>18228.446618124752</v>
      </c>
      <c r="BM146" s="48">
        <v>18313.115941391072</v>
      </c>
      <c r="BN146" s="49">
        <v>85.894483627910873</v>
      </c>
    </row>
    <row r="147" spans="1:66" x14ac:dyDescent="0.25">
      <c r="A147" s="48" t="s">
        <v>267</v>
      </c>
      <c r="B147" s="48" t="s">
        <v>421</v>
      </c>
      <c r="C147" s="48" t="s">
        <v>630</v>
      </c>
      <c r="D147" s="48" t="s">
        <v>629</v>
      </c>
      <c r="AN147" s="48">
        <v>5916.114205010017</v>
      </c>
      <c r="AO147" s="48">
        <v>6369.852967621604</v>
      </c>
      <c r="AP147" s="48">
        <v>7067.0938804036205</v>
      </c>
      <c r="AQ147" s="48">
        <v>7762.2258433188017</v>
      </c>
      <c r="AR147" s="48">
        <v>7820.7179716456767</v>
      </c>
      <c r="AS147" s="48">
        <v>8449.5654308384364</v>
      </c>
      <c r="AT147" s="48">
        <v>9440.1540201197895</v>
      </c>
      <c r="AU147" s="48">
        <v>10480.721007790138</v>
      </c>
      <c r="AV147" s="48">
        <v>12055.230716550428</v>
      </c>
      <c r="AW147" s="48">
        <v>13019.57472999176</v>
      </c>
      <c r="AX147" s="48">
        <v>14510.53009453857</v>
      </c>
      <c r="AY147" s="48">
        <v>16461.790735322793</v>
      </c>
      <c r="AZ147" s="48">
        <v>19071.440238684951</v>
      </c>
      <c r="BA147" s="48">
        <v>20721.013196121137</v>
      </c>
      <c r="BB147" s="48">
        <v>18130.055706201467</v>
      </c>
      <c r="BC147" s="48">
        <v>20112.097808715778</v>
      </c>
      <c r="BD147" s="48">
        <v>22884.824951963124</v>
      </c>
      <c r="BE147" s="48">
        <v>24703.685820250172</v>
      </c>
      <c r="BF147" s="48">
        <v>26721.579671284431</v>
      </c>
      <c r="BG147" s="48">
        <v>28184.472330385801</v>
      </c>
      <c r="BH147" s="48">
        <v>28834.427680113477</v>
      </c>
      <c r="BI147" s="48">
        <v>30925.170849358947</v>
      </c>
      <c r="BJ147" s="48">
        <v>33761.871239796012</v>
      </c>
      <c r="BK147" s="48">
        <v>36346.39752896806</v>
      </c>
      <c r="BL147" s="48">
        <v>38764.997728747694</v>
      </c>
      <c r="BM147" s="48">
        <v>38734.729315300072</v>
      </c>
      <c r="BN147" s="49">
        <v>124.92070121942562</v>
      </c>
    </row>
    <row r="148" spans="1:66" x14ac:dyDescent="0.25">
      <c r="A148" s="48" t="s">
        <v>289</v>
      </c>
      <c r="B148" s="48" t="s">
        <v>420</v>
      </c>
      <c r="C148" s="48" t="s">
        <v>630</v>
      </c>
      <c r="D148" s="48" t="s">
        <v>629</v>
      </c>
      <c r="AI148" s="48">
        <v>29639.00018961848</v>
      </c>
      <c r="AJ148" s="48">
        <v>32846.987284129893</v>
      </c>
      <c r="AK148" s="48">
        <v>33755.493410126772</v>
      </c>
      <c r="AL148" s="48">
        <v>35526.672312231851</v>
      </c>
      <c r="AM148" s="48">
        <v>37162.200097704503</v>
      </c>
      <c r="AN148" s="48">
        <v>39601.248919552527</v>
      </c>
      <c r="AO148" s="48">
        <v>41294.860173353292</v>
      </c>
      <c r="AP148" s="48">
        <v>42835.678656258788</v>
      </c>
      <c r="AQ148" s="48">
        <v>44395.424325715532</v>
      </c>
      <c r="AR148" s="48">
        <v>50627.927762870524</v>
      </c>
      <c r="AS148" s="48">
        <v>55365.293061938988</v>
      </c>
      <c r="AT148" s="48">
        <v>55895.616951231736</v>
      </c>
      <c r="AU148" s="48">
        <v>58771.509273179632</v>
      </c>
      <c r="AV148" s="48">
        <v>60043.961579807845</v>
      </c>
      <c r="AW148" s="48">
        <v>64056.871144570032</v>
      </c>
      <c r="AX148" s="48">
        <v>68220.064481857364</v>
      </c>
      <c r="AY148" s="48">
        <v>77928.01120904625</v>
      </c>
      <c r="AZ148" s="48">
        <v>83960.980245633851</v>
      </c>
      <c r="BA148" s="48">
        <v>86693.895122086222</v>
      </c>
      <c r="BB148" s="48">
        <v>82321.874071140759</v>
      </c>
      <c r="BC148" s="48">
        <v>85685.784996587245</v>
      </c>
      <c r="BD148" s="48">
        <v>92005.016836144394</v>
      </c>
      <c r="BE148" s="48">
        <v>91622.177416938765</v>
      </c>
      <c r="BF148" s="48">
        <v>95590.538698425138</v>
      </c>
      <c r="BG148" s="48">
        <v>101297.57574529701</v>
      </c>
      <c r="BH148" s="48">
        <v>103722.99084612721</v>
      </c>
      <c r="BI148" s="48">
        <v>110660.86687398066</v>
      </c>
      <c r="BJ148" s="48">
        <v>112308.1737931496</v>
      </c>
      <c r="BK148" s="48">
        <v>116644.84805649171</v>
      </c>
      <c r="BL148" s="48">
        <v>120962.18777061831</v>
      </c>
      <c r="BM148" s="48">
        <v>118359.52616184296</v>
      </c>
      <c r="BN148" s="49">
        <v>218.36637248023277</v>
      </c>
    </row>
    <row r="149" spans="1:66" x14ac:dyDescent="0.25">
      <c r="A149" s="48" t="s">
        <v>266</v>
      </c>
      <c r="B149" s="48" t="s">
        <v>419</v>
      </c>
      <c r="C149" s="48" t="s">
        <v>630</v>
      </c>
      <c r="D149" s="48" t="s">
        <v>629</v>
      </c>
      <c r="AN149" s="48">
        <v>5501.0535049168975</v>
      </c>
      <c r="AO149" s="48">
        <v>5788.7113534147802</v>
      </c>
      <c r="AP149" s="48">
        <v>6478.9325915067211</v>
      </c>
      <c r="AQ149" s="48">
        <v>7060.8864408751861</v>
      </c>
      <c r="AR149" s="48">
        <v>7397.6105078413311</v>
      </c>
      <c r="AS149" s="48">
        <v>8033.3051307253272</v>
      </c>
      <c r="AT149" s="48">
        <v>9036.5797032273313</v>
      </c>
      <c r="AU149" s="48">
        <v>10068.682662287254</v>
      </c>
      <c r="AV149" s="48">
        <v>11028.412445485683</v>
      </c>
      <c r="AW149" s="48">
        <v>12239.674948209631</v>
      </c>
      <c r="AX149" s="48">
        <v>13877.663297873858</v>
      </c>
      <c r="AY149" s="48">
        <v>15799.451029219816</v>
      </c>
      <c r="AZ149" s="48">
        <v>18185.44724489703</v>
      </c>
      <c r="BA149" s="48">
        <v>19519.629852775597</v>
      </c>
      <c r="BB149" s="48">
        <v>16975.884700625342</v>
      </c>
      <c r="BC149" s="48">
        <v>17656.512045189094</v>
      </c>
      <c r="BD149" s="48">
        <v>19879.202729049714</v>
      </c>
      <c r="BE149" s="48">
        <v>21407.519726520681</v>
      </c>
      <c r="BF149" s="48">
        <v>22812.915089023521</v>
      </c>
      <c r="BG149" s="48">
        <v>23803.809403042385</v>
      </c>
      <c r="BH149" s="48">
        <v>24961.354683055837</v>
      </c>
      <c r="BI149" s="48">
        <v>26710.102802732796</v>
      </c>
      <c r="BJ149" s="48">
        <v>28650.007757599906</v>
      </c>
      <c r="BK149" s="48">
        <v>30799.428423385787</v>
      </c>
      <c r="BL149" s="48">
        <v>32002.756771381675</v>
      </c>
      <c r="BM149" s="48">
        <v>32019.222335100723</v>
      </c>
      <c r="BN149" s="49">
        <v>113.57677704726653</v>
      </c>
    </row>
    <row r="150" spans="1:66" x14ac:dyDescent="0.25">
      <c r="A150" s="48" t="s">
        <v>576</v>
      </c>
      <c r="B150" s="48" t="s">
        <v>418</v>
      </c>
      <c r="C150" s="48" t="s">
        <v>630</v>
      </c>
      <c r="D150" s="48" t="s">
        <v>629</v>
      </c>
      <c r="AI150" s="48">
        <v>27248.080703653934</v>
      </c>
      <c r="AJ150" s="48">
        <v>28390.451507463236</v>
      </c>
      <c r="AK150" s="48">
        <v>32110.514721459702</v>
      </c>
      <c r="AL150" s="48">
        <v>33839.513052538314</v>
      </c>
      <c r="AM150" s="48">
        <v>35306.06809094044</v>
      </c>
      <c r="AN150" s="48">
        <v>36489.790067271795</v>
      </c>
      <c r="AO150" s="48">
        <v>36262.969873874477</v>
      </c>
      <c r="AP150" s="48">
        <v>36054.194187953115</v>
      </c>
      <c r="AQ150" s="48">
        <v>34091.180435102091</v>
      </c>
      <c r="AR150" s="48">
        <v>33059.875298410981</v>
      </c>
      <c r="AS150" s="48">
        <v>34957.327651107713</v>
      </c>
      <c r="AT150" s="48">
        <v>35903.4633897647</v>
      </c>
      <c r="AU150" s="48">
        <v>38757.987162882899</v>
      </c>
      <c r="AV150" s="48">
        <v>42986.547221725828</v>
      </c>
      <c r="AW150" s="48">
        <v>54543.275159235149</v>
      </c>
      <c r="AX150" s="48">
        <v>59366.356680819736</v>
      </c>
      <c r="AY150" s="48">
        <v>67816.170770554119</v>
      </c>
      <c r="AZ150" s="48">
        <v>78028.462450364139</v>
      </c>
      <c r="BA150" s="48">
        <v>80531.416128289769</v>
      </c>
      <c r="BB150" s="48">
        <v>80435.60835926939</v>
      </c>
      <c r="BC150" s="48">
        <v>99581.228437631391</v>
      </c>
      <c r="BD150" s="48">
        <v>120804.82415349635</v>
      </c>
      <c r="BE150" s="48">
        <v>134012.01483716868</v>
      </c>
      <c r="BF150" s="48">
        <v>153563.91096035211</v>
      </c>
      <c r="BG150" s="48">
        <v>152856.34108529953</v>
      </c>
      <c r="BH150" s="48">
        <v>116330.41435011264</v>
      </c>
      <c r="BI150" s="48">
        <v>114930.00107218065</v>
      </c>
      <c r="BJ150" s="48">
        <v>126183.67608852581</v>
      </c>
      <c r="BK150" s="48">
        <v>135596.10531357038</v>
      </c>
      <c r="BL150" s="48">
        <v>132539.1513760284</v>
      </c>
      <c r="BM150" s="48">
        <v>57807.162035237765</v>
      </c>
      <c r="BN150" s="49">
        <v>152.60718278375739</v>
      </c>
    </row>
    <row r="151" spans="1:66" x14ac:dyDescent="0.25">
      <c r="A151" s="48" t="s">
        <v>550</v>
      </c>
      <c r="B151" s="48" t="s">
        <v>551</v>
      </c>
      <c r="C151" s="48" t="s">
        <v>630</v>
      </c>
      <c r="D151" s="48" t="s">
        <v>629</v>
      </c>
      <c r="BN151" s="49">
        <v>0</v>
      </c>
    </row>
    <row r="152" spans="1:66" x14ac:dyDescent="0.25">
      <c r="A152" s="48" t="s">
        <v>130</v>
      </c>
      <c r="B152" s="48" t="s">
        <v>417</v>
      </c>
      <c r="C152" s="48" t="s">
        <v>630</v>
      </c>
      <c r="D152" s="48" t="s">
        <v>629</v>
      </c>
      <c r="AI152" s="48">
        <v>2549.0799525208099</v>
      </c>
      <c r="AJ152" s="48">
        <v>2774.4399691122298</v>
      </c>
      <c r="AK152" s="48">
        <v>2729.0580823697401</v>
      </c>
      <c r="AL152" s="48">
        <v>2725.6030222167301</v>
      </c>
      <c r="AM152" s="48">
        <v>3028.3925451534501</v>
      </c>
      <c r="AN152" s="48">
        <v>2879.8807910749501</v>
      </c>
      <c r="AO152" s="48">
        <v>3248.0582555214501</v>
      </c>
      <c r="AP152" s="48">
        <v>3208.4217159140599</v>
      </c>
      <c r="AQ152" s="48">
        <v>3434.52751079975</v>
      </c>
      <c r="AR152" s="48">
        <v>3477.87895148896</v>
      </c>
      <c r="AS152" s="48">
        <v>3579.3499527631602</v>
      </c>
      <c r="AT152" s="48">
        <v>3878.2904383464102</v>
      </c>
      <c r="AU152" s="48">
        <v>4014.2391654069202</v>
      </c>
      <c r="AV152" s="48">
        <v>4281.4003889146097</v>
      </c>
      <c r="AW152" s="48">
        <v>4553.5571346789902</v>
      </c>
      <c r="AX152" s="48">
        <v>4793.2670280031298</v>
      </c>
      <c r="AY152" s="48">
        <v>5250.5216764391298</v>
      </c>
      <c r="AZ152" s="48">
        <v>5516.8742711237101</v>
      </c>
      <c r="BA152" s="48">
        <v>5886.6721119856302</v>
      </c>
      <c r="BB152" s="48">
        <v>6107.3802706446104</v>
      </c>
      <c r="BC152" s="48">
        <v>6332.1256668014903</v>
      </c>
      <c r="BD152" s="48">
        <v>6712.32317824853</v>
      </c>
      <c r="BE152" s="48">
        <v>6702.4183242653298</v>
      </c>
      <c r="BF152" s="48">
        <v>6916.0130317388102</v>
      </c>
      <c r="BG152" s="48">
        <v>6609.6091078775498</v>
      </c>
      <c r="BH152" s="48">
        <v>7024.9630890266299</v>
      </c>
      <c r="BI152" s="48">
        <v>7113.0045998628702</v>
      </c>
      <c r="BJ152" s="48">
        <v>7312.0567790385603</v>
      </c>
      <c r="BK152" s="48">
        <v>7625.7357526072501</v>
      </c>
      <c r="BL152" s="48">
        <v>7856.2450573972901</v>
      </c>
      <c r="BM152" s="48">
        <v>7296.1580646201901</v>
      </c>
      <c r="BN152" s="49">
        <v>54.216473768038504</v>
      </c>
    </row>
    <row r="153" spans="1:66" x14ac:dyDescent="0.25">
      <c r="A153" s="48" t="s">
        <v>569</v>
      </c>
      <c r="B153" s="48" t="s">
        <v>570</v>
      </c>
      <c r="C153" s="48" t="s">
        <v>630</v>
      </c>
      <c r="D153" s="48" t="s">
        <v>629</v>
      </c>
      <c r="BN153" s="49">
        <v>0</v>
      </c>
    </row>
    <row r="154" spans="1:66" x14ac:dyDescent="0.25">
      <c r="A154" s="48" t="s">
        <v>571</v>
      </c>
      <c r="B154" s="48" t="s">
        <v>416</v>
      </c>
      <c r="C154" s="48" t="s">
        <v>630</v>
      </c>
      <c r="D154" s="48" t="s">
        <v>629</v>
      </c>
      <c r="AN154" s="48">
        <v>3186.2751809676047</v>
      </c>
      <c r="AO154" s="48">
        <v>3060.0503131792379</v>
      </c>
      <c r="AP154" s="48">
        <v>3175.8115553108155</v>
      </c>
      <c r="AQ154" s="48">
        <v>3002.6619060941257</v>
      </c>
      <c r="AR154" s="48">
        <v>2948.0424258358566</v>
      </c>
      <c r="AS154" s="48">
        <v>3083.7354302004114</v>
      </c>
      <c r="AT154" s="48">
        <v>3351.0942509229312</v>
      </c>
      <c r="AU154" s="48">
        <v>3678.1284668242788</v>
      </c>
      <c r="AV154" s="48">
        <v>4004.9609995025171</v>
      </c>
      <c r="AW154" s="48">
        <v>4428.0728318044257</v>
      </c>
      <c r="AX154" s="48">
        <v>4920.4130611540595</v>
      </c>
      <c r="AY154" s="48">
        <v>5327.4282994420037</v>
      </c>
      <c r="AZ154" s="48">
        <v>5647.7257324905868</v>
      </c>
      <c r="BA154" s="48">
        <v>6218.499816323344</v>
      </c>
      <c r="BB154" s="48">
        <v>5897.3918280724401</v>
      </c>
      <c r="BC154" s="48">
        <v>6396.0892715613063</v>
      </c>
      <c r="BD154" s="48">
        <v>6913.602292033218</v>
      </c>
      <c r="BE154" s="48">
        <v>7363.1623193664045</v>
      </c>
      <c r="BF154" s="48">
        <v>8381.6718331392422</v>
      </c>
      <c r="BG154" s="48">
        <v>8827.0541075854781</v>
      </c>
      <c r="BH154" s="48">
        <v>9254.8486051297623</v>
      </c>
      <c r="BI154" s="48">
        <v>10610.477842799304</v>
      </c>
      <c r="BJ154" s="48">
        <v>11651.317454686237</v>
      </c>
      <c r="BK154" s="48">
        <v>12659.983658527048</v>
      </c>
      <c r="BL154" s="48">
        <v>13572.704373897446</v>
      </c>
      <c r="BM154" s="48">
        <v>13001.550045210952</v>
      </c>
      <c r="BN154" s="49">
        <v>72.373856786764875</v>
      </c>
    </row>
    <row r="155" spans="1:66" x14ac:dyDescent="0.25">
      <c r="A155" s="48" t="s">
        <v>79</v>
      </c>
      <c r="B155" s="48" t="s">
        <v>415</v>
      </c>
      <c r="C155" s="48" t="s">
        <v>630</v>
      </c>
      <c r="D155" s="48" t="s">
        <v>629</v>
      </c>
      <c r="AI155" s="48">
        <v>1212.9792699351544</v>
      </c>
      <c r="AJ155" s="48">
        <v>1141.0594628793544</v>
      </c>
      <c r="AK155" s="48">
        <v>1146.4284885746633</v>
      </c>
      <c r="AL155" s="48">
        <v>1162.8678110414476</v>
      </c>
      <c r="AM155" s="48">
        <v>1151.6671331787372</v>
      </c>
      <c r="AN155" s="48">
        <v>1159.2783739471001</v>
      </c>
      <c r="AO155" s="48">
        <v>1168.871649364195</v>
      </c>
      <c r="AP155" s="48">
        <v>1194.6903441231091</v>
      </c>
      <c r="AQ155" s="48">
        <v>1216.3836162842856</v>
      </c>
      <c r="AR155" s="48">
        <v>1251.8839715245481</v>
      </c>
      <c r="AS155" s="48">
        <v>1295.8478735428441</v>
      </c>
      <c r="AT155" s="48">
        <v>1360.8182389282726</v>
      </c>
      <c r="AU155" s="48">
        <v>1174.408526622914</v>
      </c>
      <c r="AV155" s="48">
        <v>1274.2002374762833</v>
      </c>
      <c r="AW155" s="48">
        <v>1336.7657052653278</v>
      </c>
      <c r="AX155" s="48">
        <v>1401.9304191834376</v>
      </c>
      <c r="AY155" s="48">
        <v>1478.5031036220664</v>
      </c>
      <c r="AZ155" s="48">
        <v>1559.228131608407</v>
      </c>
      <c r="BA155" s="48">
        <v>1648.5040495266076</v>
      </c>
      <c r="BB155" s="48">
        <v>1550.5783227768859</v>
      </c>
      <c r="BC155" s="48">
        <v>1534.8912776836594</v>
      </c>
      <c r="BD155" s="48">
        <v>1548.3276096162322</v>
      </c>
      <c r="BE155" s="48">
        <v>1530.9345080741109</v>
      </c>
      <c r="BF155" s="48">
        <v>1535.4887607539995</v>
      </c>
      <c r="BG155" s="48">
        <v>1555.8227200911824</v>
      </c>
      <c r="BH155" s="48">
        <v>1546.837624366028</v>
      </c>
      <c r="BI155" s="48">
        <v>1606.6675793879108</v>
      </c>
      <c r="BJ155" s="48">
        <v>1584.4244752604725</v>
      </c>
      <c r="BK155" s="48">
        <v>1630.2784637033026</v>
      </c>
      <c r="BL155" s="48">
        <v>1686.9799455397824</v>
      </c>
      <c r="BM155" s="48">
        <v>1593.0712660447582</v>
      </c>
      <c r="BN155" s="49">
        <v>25.333882556384285</v>
      </c>
    </row>
    <row r="156" spans="1:66" x14ac:dyDescent="0.25">
      <c r="A156" s="48" t="s">
        <v>165</v>
      </c>
      <c r="B156" s="48" t="s">
        <v>414</v>
      </c>
      <c r="C156" s="48" t="s">
        <v>630</v>
      </c>
      <c r="D156" s="48" t="s">
        <v>629</v>
      </c>
      <c r="AN156" s="48">
        <v>6178.2994784293332</v>
      </c>
      <c r="AO156" s="48">
        <v>6654.0458753028825</v>
      </c>
      <c r="AP156" s="48">
        <v>7207.6883756349498</v>
      </c>
      <c r="AQ156" s="48">
        <v>7700.5631962519174</v>
      </c>
      <c r="AR156" s="48">
        <v>8140.2177379666809</v>
      </c>
      <c r="AS156" s="48">
        <v>8460.5519662949901</v>
      </c>
      <c r="AT156" s="48">
        <v>8104.6261855963312</v>
      </c>
      <c r="AU156" s="48">
        <v>8594.783805906045</v>
      </c>
      <c r="AV156" s="48">
        <v>9678.6147613289413</v>
      </c>
      <c r="AW156" s="48">
        <v>10248.250240474834</v>
      </c>
      <c r="AX156" s="48">
        <v>8940.5443489284535</v>
      </c>
      <c r="AY156" s="48">
        <v>11336.573836603278</v>
      </c>
      <c r="AZ156" s="48">
        <v>12251.65735684512</v>
      </c>
      <c r="BA156" s="48">
        <v>13345.167067324157</v>
      </c>
      <c r="BB156" s="48">
        <v>12123.856562912966</v>
      </c>
      <c r="BC156" s="48">
        <v>12712.343212696072</v>
      </c>
      <c r="BD156" s="48">
        <v>13542.998674171289</v>
      </c>
      <c r="BE156" s="48">
        <v>13690.735199116551</v>
      </c>
      <c r="BF156" s="48">
        <v>14774.185635389806</v>
      </c>
      <c r="BG156" s="48">
        <v>15993.058687935696</v>
      </c>
      <c r="BH156" s="48">
        <v>16768.825980178597</v>
      </c>
      <c r="BI156" s="48">
        <v>17411.264257108513</v>
      </c>
      <c r="BJ156" s="48">
        <v>18058.581079700853</v>
      </c>
      <c r="BK156" s="48">
        <v>19246.807483840283</v>
      </c>
      <c r="BL156" s="48">
        <v>20357.009142013962</v>
      </c>
      <c r="BM156" s="48">
        <v>13765.63598190574</v>
      </c>
      <c r="BN156" s="49">
        <v>74.470160723559701</v>
      </c>
    </row>
    <row r="157" spans="1:66" x14ac:dyDescent="0.25">
      <c r="A157" s="48" t="s">
        <v>671</v>
      </c>
      <c r="B157" s="48" t="s">
        <v>670</v>
      </c>
      <c r="C157" s="48" t="s">
        <v>630</v>
      </c>
      <c r="D157" s="48" t="s">
        <v>629</v>
      </c>
      <c r="AI157" s="48">
        <v>7790.4245188573523</v>
      </c>
      <c r="AJ157" s="48">
        <v>8532.097718376499</v>
      </c>
      <c r="AK157" s="48">
        <v>8955.575504428316</v>
      </c>
      <c r="AL157" s="48">
        <v>9164.2214611486652</v>
      </c>
      <c r="AM157" s="48">
        <v>9325.6330050389097</v>
      </c>
      <c r="AN157" s="48">
        <v>9496.0614880138583</v>
      </c>
      <c r="AO157" s="48">
        <v>9916.5081487840707</v>
      </c>
      <c r="AP157" s="48">
        <v>10213.715996041963</v>
      </c>
      <c r="AQ157" s="48">
        <v>10622.743976225918</v>
      </c>
      <c r="AR157" s="48">
        <v>10769.179179114932</v>
      </c>
      <c r="AS157" s="48">
        <v>11537.149492271841</v>
      </c>
      <c r="AT157" s="48">
        <v>11720.173998696317</v>
      </c>
      <c r="AU157" s="48">
        <v>11866.744789354376</v>
      </c>
      <c r="AV157" s="48">
        <v>12403.580858975869</v>
      </c>
      <c r="AW157" s="48">
        <v>13514.012552551194</v>
      </c>
      <c r="AX157" s="48">
        <v>14289.998003291397</v>
      </c>
      <c r="AY157" s="48">
        <v>15202.284615987461</v>
      </c>
      <c r="AZ157" s="48">
        <v>16066.634099268611</v>
      </c>
      <c r="BA157" s="48">
        <v>16747.993155617674</v>
      </c>
      <c r="BB157" s="48">
        <v>16641.446108523643</v>
      </c>
      <c r="BC157" s="48">
        <v>17309.488824622491</v>
      </c>
      <c r="BD157" s="48">
        <v>17910.371541878179</v>
      </c>
      <c r="BE157" s="48">
        <v>18497.967748324671</v>
      </c>
      <c r="BF157" s="48">
        <v>18379.39310499256</v>
      </c>
      <c r="BG157" s="48">
        <v>18039.333689999567</v>
      </c>
      <c r="BH157" s="48">
        <v>16239.714521584905</v>
      </c>
      <c r="BI157" s="48">
        <v>15902.00286899308</v>
      </c>
      <c r="BJ157" s="48">
        <v>16555.737931597007</v>
      </c>
      <c r="BK157" s="48">
        <v>16848.686660097799</v>
      </c>
      <c r="BL157" s="48">
        <v>16978.234535434814</v>
      </c>
      <c r="BM157" s="48">
        <v>16405.482980937573</v>
      </c>
      <c r="BN157" s="49">
        <v>81.297775235809482</v>
      </c>
    </row>
    <row r="158" spans="1:66" x14ac:dyDescent="0.25">
      <c r="A158" s="48" t="s">
        <v>214</v>
      </c>
      <c r="B158" s="48" t="s">
        <v>413</v>
      </c>
      <c r="C158" s="48" t="s">
        <v>630</v>
      </c>
      <c r="D158" s="48" t="s">
        <v>629</v>
      </c>
      <c r="AI158" s="48">
        <v>8081.8357724808839</v>
      </c>
      <c r="AJ158" s="48">
        <v>8559.9003342231863</v>
      </c>
      <c r="AK158" s="48">
        <v>8936.0481171267384</v>
      </c>
      <c r="AL158" s="48">
        <v>8555.6405599988211</v>
      </c>
      <c r="AM158" s="48">
        <v>9014.3823144635353</v>
      </c>
      <c r="AN158" s="48">
        <v>8482.6125997809431</v>
      </c>
      <c r="AO158" s="48">
        <v>9076.087637381168</v>
      </c>
      <c r="AP158" s="48">
        <v>9712.0906548062594</v>
      </c>
      <c r="AQ158" s="48">
        <v>10173.166280557129</v>
      </c>
      <c r="AR158" s="48">
        <v>10448.824367612529</v>
      </c>
      <c r="AS158" s="48">
        <v>11089.813429442649</v>
      </c>
      <c r="AT158" s="48">
        <v>11129.869068786085</v>
      </c>
      <c r="AU158" s="48">
        <v>11187.4769618308</v>
      </c>
      <c r="AV158" s="48">
        <v>11482.449587771407</v>
      </c>
      <c r="AW158" s="48">
        <v>12085.761564120805</v>
      </c>
      <c r="AX158" s="48">
        <v>12657.637672180785</v>
      </c>
      <c r="AY158" s="48">
        <v>13808.177367980312</v>
      </c>
      <c r="AZ158" s="48">
        <v>14290.067106397819</v>
      </c>
      <c r="BA158" s="48">
        <v>14924.821614050206</v>
      </c>
      <c r="BB158" s="48">
        <v>14558.244942191055</v>
      </c>
      <c r="BC158" s="48">
        <v>15260.620821469101</v>
      </c>
      <c r="BD158" s="48">
        <v>16520.259222491535</v>
      </c>
      <c r="BE158" s="48">
        <v>17162.927370683818</v>
      </c>
      <c r="BF158" s="48">
        <v>17373.89745672575</v>
      </c>
      <c r="BG158" s="48">
        <v>18056.789806147593</v>
      </c>
      <c r="BH158" s="48">
        <v>18301.500469046878</v>
      </c>
      <c r="BI158" s="48">
        <v>19323.665868989563</v>
      </c>
      <c r="BJ158" s="48">
        <v>19721.260975924077</v>
      </c>
      <c r="BK158" s="48">
        <v>20257.826093518925</v>
      </c>
      <c r="BL158" s="48">
        <v>20447.885067964129</v>
      </c>
      <c r="BM158" s="48">
        <v>18833.082415227724</v>
      </c>
      <c r="BN158" s="49">
        <v>87.105354817601253</v>
      </c>
    </row>
    <row r="159" spans="1:66" x14ac:dyDescent="0.25">
      <c r="A159" s="48" t="s">
        <v>574</v>
      </c>
      <c r="B159" s="48" t="s">
        <v>575</v>
      </c>
      <c r="C159" s="48" t="s">
        <v>630</v>
      </c>
      <c r="D159" s="48" t="s">
        <v>629</v>
      </c>
      <c r="AI159" s="48">
        <v>1952.0040243728283</v>
      </c>
      <c r="AJ159" s="48">
        <v>1972.3012370985816</v>
      </c>
      <c r="AK159" s="48">
        <v>2124.4721871830311</v>
      </c>
      <c r="AL159" s="48">
        <v>2278.3181033715009</v>
      </c>
      <c r="AM159" s="48">
        <v>2444.8026707023232</v>
      </c>
      <c r="AN159" s="48">
        <v>2688.2258061835546</v>
      </c>
      <c r="AO159" s="48">
        <v>2452.056844804868</v>
      </c>
      <c r="AP159" s="48">
        <v>2336.8008091135735</v>
      </c>
      <c r="AQ159" s="48">
        <v>2348.2535783221542</v>
      </c>
      <c r="AR159" s="48">
        <v>2349.3656463961374</v>
      </c>
      <c r="AS159" s="48">
        <v>2418.2923454824636</v>
      </c>
      <c r="AT159" s="48">
        <v>2606.2933415512039</v>
      </c>
      <c r="AU159" s="48">
        <v>2696.382046302645</v>
      </c>
      <c r="AV159" s="48">
        <v>2646.6356229230273</v>
      </c>
      <c r="AW159" s="48">
        <v>2692.770293849389</v>
      </c>
      <c r="AX159" s="48">
        <v>2801.8267328415141</v>
      </c>
      <c r="AY159" s="48">
        <v>2850.2839571670042</v>
      </c>
      <c r="AZ159" s="48">
        <v>3006.2512111833594</v>
      </c>
      <c r="BA159" s="48">
        <v>2869.1959534382809</v>
      </c>
      <c r="BB159" s="48">
        <v>2978.416547926111</v>
      </c>
      <c r="BC159" s="48">
        <v>3208.0121079929786</v>
      </c>
      <c r="BD159" s="48">
        <v>3245.5846641768899</v>
      </c>
      <c r="BE159" s="48">
        <v>3221.1946565528783</v>
      </c>
      <c r="BF159" s="48">
        <v>3396.1876471464443</v>
      </c>
      <c r="BG159" s="48">
        <v>3411.1602403158849</v>
      </c>
      <c r="BH159" s="48">
        <v>3483.3315181908952</v>
      </c>
      <c r="BI159" s="48">
        <v>3538.9431554317425</v>
      </c>
      <c r="BJ159" s="48">
        <v>3706.2531579735501</v>
      </c>
      <c r="BK159" s="48">
        <v>3898.0876258388917</v>
      </c>
      <c r="BL159" s="48">
        <v>4199.476140368949</v>
      </c>
      <c r="BN159" s="49">
        <v>0</v>
      </c>
    </row>
    <row r="160" spans="1:66" x14ac:dyDescent="0.25">
      <c r="A160" s="48" t="s">
        <v>669</v>
      </c>
      <c r="B160" s="48" t="s">
        <v>668</v>
      </c>
      <c r="C160" s="48" t="s">
        <v>630</v>
      </c>
      <c r="D160" s="48" t="s">
        <v>629</v>
      </c>
      <c r="AI160" s="48">
        <v>2646.2109574572437</v>
      </c>
      <c r="AJ160" s="48">
        <v>2743.1187284352609</v>
      </c>
      <c r="AK160" s="48">
        <v>2814.5511849453842</v>
      </c>
      <c r="AL160" s="48">
        <v>2917.2146712601775</v>
      </c>
      <c r="AM160" s="48">
        <v>3021.9287559045001</v>
      </c>
      <c r="AN160" s="48">
        <v>3166.3621532443171</v>
      </c>
      <c r="AO160" s="48">
        <v>3348.541707975206</v>
      </c>
      <c r="AP160" s="48">
        <v>3514.7290571208741</v>
      </c>
      <c r="AQ160" s="48">
        <v>3540.9481185754521</v>
      </c>
      <c r="AR160" s="48">
        <v>3683.3325803887583</v>
      </c>
      <c r="AS160" s="48">
        <v>3935.9093706869339</v>
      </c>
      <c r="AT160" s="48">
        <v>4123.592082554238</v>
      </c>
      <c r="AU160" s="48">
        <v>4333.2304960048905</v>
      </c>
      <c r="AV160" s="48">
        <v>4627.0975721798868</v>
      </c>
      <c r="AW160" s="48">
        <v>5059.4457929916425</v>
      </c>
      <c r="AX160" s="48">
        <v>5532.9569897824731</v>
      </c>
      <c r="AY160" s="48">
        <v>6149.8080278202078</v>
      </c>
      <c r="AZ160" s="48">
        <v>6781.7383720898033</v>
      </c>
      <c r="BA160" s="48">
        <v>7308.1721681975578</v>
      </c>
      <c r="BB160" s="48">
        <v>7534.5349328634729</v>
      </c>
      <c r="BC160" s="48">
        <v>8112.3802765054897</v>
      </c>
      <c r="BD160" s="48">
        <v>8713.6419616453968</v>
      </c>
      <c r="BE160" s="48">
        <v>9236.5506076703568</v>
      </c>
      <c r="BF160" s="48">
        <v>9672.6812066291986</v>
      </c>
      <c r="BG160" s="48">
        <v>9962.3146726697196</v>
      </c>
      <c r="BH160" s="48">
        <v>10040.091650486032</v>
      </c>
      <c r="BI160" s="48">
        <v>10370.024522680889</v>
      </c>
      <c r="BJ160" s="48">
        <v>10884.673130949534</v>
      </c>
      <c r="BK160" s="48">
        <v>11564.619791624487</v>
      </c>
      <c r="BL160" s="48">
        <v>12064.920968854914</v>
      </c>
      <c r="BM160" s="48">
        <v>11815.913429958264</v>
      </c>
      <c r="BN160" s="49">
        <v>68.995028903274886</v>
      </c>
    </row>
    <row r="161" spans="1:66" x14ac:dyDescent="0.25">
      <c r="A161" s="48" t="s">
        <v>279</v>
      </c>
      <c r="B161" s="48" t="s">
        <v>412</v>
      </c>
      <c r="C161" s="48" t="s">
        <v>630</v>
      </c>
      <c r="D161" s="48" t="s">
        <v>629</v>
      </c>
      <c r="AI161" s="48">
        <v>5526.3306981129044</v>
      </c>
      <c r="AJ161" s="48">
        <v>5368.5050419882109</v>
      </c>
      <c r="AK161" s="48">
        <v>5142.3464688682143</v>
      </c>
      <c r="AL161" s="48">
        <v>4882.366364313918</v>
      </c>
      <c r="AM161" s="48">
        <v>4904.663225346475</v>
      </c>
      <c r="AN161" s="48">
        <v>4947.8257216474294</v>
      </c>
      <c r="AO161" s="48">
        <v>5082.2905060484081</v>
      </c>
      <c r="AP161" s="48">
        <v>5217.7622605038405</v>
      </c>
      <c r="AQ161" s="48">
        <v>5435.614603292126</v>
      </c>
      <c r="AR161" s="48">
        <v>5703.9482337502823</v>
      </c>
      <c r="AS161" s="48">
        <v>6128.8527559696731</v>
      </c>
      <c r="AT161" s="48">
        <v>6028.9033576123011</v>
      </c>
      <c r="AU161" s="48">
        <v>6305.3926341447523</v>
      </c>
      <c r="AV161" s="48">
        <v>6503.1635410036142</v>
      </c>
      <c r="AW161" s="48">
        <v>7080.6855565670821</v>
      </c>
      <c r="AX161" s="48">
        <v>7759.6825434584798</v>
      </c>
      <c r="AY161" s="48">
        <v>8582.262248093266</v>
      </c>
      <c r="AZ161" s="48">
        <v>9240.780528670055</v>
      </c>
      <c r="BA161" s="48">
        <v>10417.97284272963</v>
      </c>
      <c r="BB161" s="48">
        <v>10920.289168471423</v>
      </c>
      <c r="BC161" s="48">
        <v>11283.332670109294</v>
      </c>
      <c r="BD161" s="48">
        <v>11611.248592522999</v>
      </c>
      <c r="BE161" s="48">
        <v>11839.725715470493</v>
      </c>
      <c r="BF161" s="48">
        <v>12653.56371783889</v>
      </c>
      <c r="BG161" s="48">
        <v>13368.190713606686</v>
      </c>
      <c r="BH161" s="48">
        <v>13827.412002872123</v>
      </c>
      <c r="BI161" s="48">
        <v>15077.904700439964</v>
      </c>
      <c r="BJ161" s="48">
        <v>15649.927419347208</v>
      </c>
      <c r="BK161" s="48">
        <v>16671.698593678397</v>
      </c>
      <c r="BL161" s="48">
        <v>17583.379373944579</v>
      </c>
      <c r="BM161" s="48">
        <v>16926.624142555742</v>
      </c>
      <c r="BN161" s="49">
        <v>82.578944220841706</v>
      </c>
    </row>
    <row r="162" spans="1:66" x14ac:dyDescent="0.25">
      <c r="A162" s="48" t="s">
        <v>119</v>
      </c>
      <c r="B162" s="48" t="s">
        <v>411</v>
      </c>
      <c r="C162" s="48" t="s">
        <v>630</v>
      </c>
      <c r="D162" s="48" t="s">
        <v>629</v>
      </c>
      <c r="AI162" s="48">
        <v>804.22485509365583</v>
      </c>
      <c r="AJ162" s="48">
        <v>909.10433760281626</v>
      </c>
      <c r="AK162" s="48">
        <v>878.05287599692417</v>
      </c>
      <c r="AL162" s="48">
        <v>903.19961045640093</v>
      </c>
      <c r="AM162" s="48">
        <v>931.95037529069396</v>
      </c>
      <c r="AN162" s="48">
        <v>935.13436284218255</v>
      </c>
      <c r="AO162" s="48">
        <v>993.34077413501473</v>
      </c>
      <c r="AP162" s="48">
        <v>1032.3192907087027</v>
      </c>
      <c r="AQ162" s="48">
        <v>1094.1282568893905</v>
      </c>
      <c r="AR162" s="48">
        <v>1142.0747488772517</v>
      </c>
      <c r="AS162" s="48">
        <v>1134.5408452288736</v>
      </c>
      <c r="AT162" s="48">
        <v>1299.1132309103059</v>
      </c>
      <c r="AU162" s="48">
        <v>1320.2123646853247</v>
      </c>
      <c r="AV162" s="48">
        <v>1422.5616859107654</v>
      </c>
      <c r="AW162" s="48">
        <v>1437.3031307419583</v>
      </c>
      <c r="AX162" s="48">
        <v>1528.6937824207228</v>
      </c>
      <c r="AY162" s="48">
        <v>1594.9650125013611</v>
      </c>
      <c r="AZ162" s="48">
        <v>1639.3936809873869</v>
      </c>
      <c r="BA162" s="48">
        <v>1693.7197154399335</v>
      </c>
      <c r="BB162" s="48">
        <v>1731.268438621051</v>
      </c>
      <c r="BC162" s="48">
        <v>1787.1616736997237</v>
      </c>
      <c r="BD162" s="48">
        <v>1826.6475569919071</v>
      </c>
      <c r="BE162" s="48">
        <v>1763.8402510034646</v>
      </c>
      <c r="BF162" s="48">
        <v>1812.9662201679844</v>
      </c>
      <c r="BG162" s="48">
        <v>1915.3044715320768</v>
      </c>
      <c r="BH162" s="48">
        <v>2032.6558718800804</v>
      </c>
      <c r="BI162" s="48">
        <v>2189.0066217115609</v>
      </c>
      <c r="BJ162" s="48">
        <v>2246.797420844845</v>
      </c>
      <c r="BK162" s="48">
        <v>2338.5336764920212</v>
      </c>
      <c r="BL162" s="48">
        <v>2420.1109064117272</v>
      </c>
      <c r="BM162" s="48">
        <v>2338.5075230460779</v>
      </c>
      <c r="BN162" s="49">
        <v>30.694003365035044</v>
      </c>
    </row>
    <row r="163" spans="1:66" x14ac:dyDescent="0.25">
      <c r="A163" s="48" t="s">
        <v>277</v>
      </c>
      <c r="B163" s="48" t="s">
        <v>410</v>
      </c>
      <c r="C163" s="48" t="s">
        <v>630</v>
      </c>
      <c r="D163" s="48" t="s">
        <v>629</v>
      </c>
      <c r="AI163" s="48">
        <v>9002.513005692892</v>
      </c>
      <c r="AJ163" s="48">
        <v>9626.2801179916878</v>
      </c>
      <c r="AK163" s="48">
        <v>10201.717435483657</v>
      </c>
      <c r="AL163" s="48">
        <v>10802.932952243489</v>
      </c>
      <c r="AM163" s="48">
        <v>11548.620956519173</v>
      </c>
      <c r="AN163" s="48">
        <v>12451.497196980201</v>
      </c>
      <c r="AO163" s="48">
        <v>13047.488171086583</v>
      </c>
      <c r="AP163" s="48">
        <v>13815.305525377449</v>
      </c>
      <c r="AQ163" s="48">
        <v>14469.995403503408</v>
      </c>
      <c r="AR163" s="48">
        <v>15110.483503687043</v>
      </c>
      <c r="AS163" s="48">
        <v>18363.48841770587</v>
      </c>
      <c r="AT163" s="48">
        <v>18518.546238990624</v>
      </c>
      <c r="AU163" s="48">
        <v>19599.846039172724</v>
      </c>
      <c r="AV163" s="48">
        <v>20907.963158809849</v>
      </c>
      <c r="AW163" s="48">
        <v>21527.471348599389</v>
      </c>
      <c r="AX163" s="48">
        <v>22306.680857125742</v>
      </c>
      <c r="AY163" s="48">
        <v>23289.814205734448</v>
      </c>
      <c r="AZ163" s="48">
        <v>25028.760505371709</v>
      </c>
      <c r="BA163" s="48">
        <v>26523.470922697568</v>
      </c>
      <c r="BB163" s="48">
        <v>26669.1569670996</v>
      </c>
      <c r="BC163" s="48">
        <v>28744.700115916752</v>
      </c>
      <c r="BD163" s="48">
        <v>28973.195625891636</v>
      </c>
      <c r="BE163" s="48">
        <v>30243.987657077625</v>
      </c>
      <c r="BF163" s="48">
        <v>32295.878598937161</v>
      </c>
      <c r="BG163" s="48">
        <v>34344.111446094481</v>
      </c>
      <c r="BH163" s="48">
        <v>37455.070585717483</v>
      </c>
      <c r="BI163" s="48">
        <v>39886.949804652933</v>
      </c>
      <c r="BJ163" s="48">
        <v>42644.050845990321</v>
      </c>
      <c r="BK163" s="48">
        <v>44482.239684365159</v>
      </c>
      <c r="BL163" s="48">
        <v>46766.76668013131</v>
      </c>
      <c r="BM163" s="48">
        <v>42640.116103875887</v>
      </c>
      <c r="BN163" s="49">
        <v>131.06699427357364</v>
      </c>
    </row>
    <row r="164" spans="1:66" x14ac:dyDescent="0.25">
      <c r="A164" s="48" t="s">
        <v>184</v>
      </c>
      <c r="B164" s="48" t="s">
        <v>409</v>
      </c>
      <c r="C164" s="48" t="s">
        <v>630</v>
      </c>
      <c r="D164" s="48" t="s">
        <v>629</v>
      </c>
      <c r="AI164" s="48">
        <v>425.33411523725101</v>
      </c>
      <c r="AJ164" s="48">
        <v>431.06906980823487</v>
      </c>
      <c r="AK164" s="48">
        <v>477.65479935918563</v>
      </c>
      <c r="AL164" s="48">
        <v>512.59959612710895</v>
      </c>
      <c r="AM164" s="48">
        <v>556.29613333404473</v>
      </c>
      <c r="AN164" s="48">
        <v>600.25342601765146</v>
      </c>
      <c r="AO164" s="48">
        <v>642.56604469021727</v>
      </c>
      <c r="AP164" s="48">
        <v>681.76861534169882</v>
      </c>
      <c r="AQ164" s="48">
        <v>720.54088305686605</v>
      </c>
      <c r="AR164" s="48">
        <v>800.9401147309643</v>
      </c>
      <c r="AS164" s="48">
        <v>920.66480565872769</v>
      </c>
      <c r="AT164" s="48">
        <v>1036.3782054737712</v>
      </c>
      <c r="AU164" s="48">
        <v>1167.5781238561965</v>
      </c>
      <c r="AV164" s="48">
        <v>1341.34041396459</v>
      </c>
      <c r="AW164" s="48">
        <v>1550.9126553451738</v>
      </c>
      <c r="AX164" s="48">
        <v>1801.9191183879188</v>
      </c>
      <c r="AY164" s="48">
        <v>2084.2496866029301</v>
      </c>
      <c r="AZ164" s="48">
        <v>2381.4059106275918</v>
      </c>
      <c r="BA164" s="48">
        <v>2660.177815987357</v>
      </c>
      <c r="BB164" s="48">
        <v>2944.3332302411482</v>
      </c>
      <c r="BC164" s="48">
        <v>3242.999911745741</v>
      </c>
      <c r="BD164" s="48">
        <v>3469.1394249438335</v>
      </c>
      <c r="BE164" s="48">
        <v>3727.1417004373461</v>
      </c>
      <c r="BF164" s="48">
        <v>4016.3156857766276</v>
      </c>
      <c r="BG164" s="48">
        <v>4245.8063092380844</v>
      </c>
      <c r="BH164" s="48">
        <v>4416.5468996128293</v>
      </c>
      <c r="BI164" s="48">
        <v>4492.0206075629258</v>
      </c>
      <c r="BJ164" s="48">
        <v>4739.9154450009391</v>
      </c>
      <c r="BK164" s="48">
        <v>5149.9379420088917</v>
      </c>
      <c r="BL164" s="48">
        <v>5297.4419047294014</v>
      </c>
      <c r="BM164" s="48">
        <v>4793.5568348330708</v>
      </c>
      <c r="BN164" s="49">
        <v>43.945366538619332</v>
      </c>
    </row>
    <row r="165" spans="1:66" x14ac:dyDescent="0.25">
      <c r="A165" s="48" t="s">
        <v>667</v>
      </c>
      <c r="B165" s="48" t="s">
        <v>666</v>
      </c>
      <c r="C165" s="48" t="s">
        <v>630</v>
      </c>
      <c r="D165" s="48" t="s">
        <v>629</v>
      </c>
      <c r="AI165" s="48">
        <v>4791.1849625134191</v>
      </c>
      <c r="AJ165" s="48">
        <v>5155.2993433436768</v>
      </c>
      <c r="AK165" s="48">
        <v>5385.6781253195077</v>
      </c>
      <c r="AL165" s="48">
        <v>5535.1843428217408</v>
      </c>
      <c r="AM165" s="48">
        <v>5608.8474892949298</v>
      </c>
      <c r="AN165" s="48">
        <v>5760.8087023321386</v>
      </c>
      <c r="AO165" s="48">
        <v>6089.2494428272494</v>
      </c>
      <c r="AP165" s="48">
        <v>6285.9096027614205</v>
      </c>
      <c r="AQ165" s="48">
        <v>6665.0766800408519</v>
      </c>
      <c r="AR165" s="48">
        <v>6938.2211604377662</v>
      </c>
      <c r="AS165" s="48">
        <v>7418.1361754877489</v>
      </c>
      <c r="AT165" s="48">
        <v>7615.9397245529935</v>
      </c>
      <c r="AU165" s="48">
        <v>7829.9015762821891</v>
      </c>
      <c r="AV165" s="48">
        <v>7974.2885578568321</v>
      </c>
      <c r="AW165" s="48">
        <v>8700.3251186354501</v>
      </c>
      <c r="AX165" s="48">
        <v>9192.948186326923</v>
      </c>
      <c r="AY165" s="48">
        <v>9783.4207872651132</v>
      </c>
      <c r="AZ165" s="48">
        <v>10478.169106441388</v>
      </c>
      <c r="BA165" s="48">
        <v>10880.612341146239</v>
      </c>
      <c r="BB165" s="48">
        <v>11050.48098398603</v>
      </c>
      <c r="BC165" s="48">
        <v>11556.946526466372</v>
      </c>
      <c r="BD165" s="48">
        <v>11511.380420655179</v>
      </c>
      <c r="BE165" s="48">
        <v>11817.048945707307</v>
      </c>
      <c r="BF165" s="48">
        <v>11705.024404936474</v>
      </c>
      <c r="BG165" s="48">
        <v>11339.652018118364</v>
      </c>
      <c r="BH165" s="48">
        <v>10620.38927613502</v>
      </c>
      <c r="BI165" s="48">
        <v>10573.411604661902</v>
      </c>
      <c r="BJ165" s="48">
        <v>10903.904514208389</v>
      </c>
      <c r="BK165" s="48">
        <v>11014.396608946552</v>
      </c>
      <c r="BL165" s="48">
        <v>11067.390647621824</v>
      </c>
      <c r="BM165" s="48">
        <v>10729.971759089753</v>
      </c>
      <c r="BN165" s="49">
        <v>65.748135294528794</v>
      </c>
    </row>
    <row r="166" spans="1:66" x14ac:dyDescent="0.25">
      <c r="A166" s="48" t="s">
        <v>278</v>
      </c>
      <c r="B166" s="48" t="s">
        <v>408</v>
      </c>
      <c r="C166" s="48" t="s">
        <v>630</v>
      </c>
      <c r="D166" s="48" t="s">
        <v>629</v>
      </c>
      <c r="AS166" s="48">
        <v>6004.4029452143495</v>
      </c>
      <c r="AT166" s="48">
        <v>6773.1969604473052</v>
      </c>
      <c r="AU166" s="48">
        <v>7100.2982332194979</v>
      </c>
      <c r="AV166" s="48">
        <v>7333.3327875703053</v>
      </c>
      <c r="AW166" s="48">
        <v>7835.7593672788453</v>
      </c>
      <c r="AX166" s="48">
        <v>8313.6587025396857</v>
      </c>
      <c r="AY166" s="48">
        <v>10444.75747958687</v>
      </c>
      <c r="AZ166" s="48">
        <v>12444.224713187177</v>
      </c>
      <c r="BA166" s="48">
        <v>13816.525000687298</v>
      </c>
      <c r="BB166" s="48">
        <v>13031.708914681043</v>
      </c>
      <c r="BC166" s="48">
        <v>13646.472183832488</v>
      </c>
      <c r="BD166" s="48">
        <v>14472.425514047725</v>
      </c>
      <c r="BE166" s="48">
        <v>13863.965421872561</v>
      </c>
      <c r="BF166" s="48">
        <v>14870.176223105722</v>
      </c>
      <c r="BG166" s="48">
        <v>15371.184629380094</v>
      </c>
      <c r="BH166" s="48">
        <v>16332.789899836946</v>
      </c>
      <c r="BI166" s="48">
        <v>18199.330290116515</v>
      </c>
      <c r="BJ166" s="48">
        <v>19682.283348819365</v>
      </c>
      <c r="BK166" s="48">
        <v>21547.287155964197</v>
      </c>
      <c r="BL166" s="48">
        <v>23343.930051578838</v>
      </c>
      <c r="BM166" s="48">
        <v>20566.638407198479</v>
      </c>
      <c r="BN166" s="49">
        <v>91.026072992114479</v>
      </c>
    </row>
    <row r="167" spans="1:66" x14ac:dyDescent="0.25">
      <c r="A167" s="48" t="s">
        <v>176</v>
      </c>
      <c r="B167" s="48" t="s">
        <v>407</v>
      </c>
      <c r="C167" s="48" t="s">
        <v>630</v>
      </c>
      <c r="D167" s="48" t="s">
        <v>629</v>
      </c>
      <c r="AI167" s="48">
        <v>3346.5785527270364</v>
      </c>
      <c r="AJ167" s="48">
        <v>3110.8652358328295</v>
      </c>
      <c r="AK167" s="48">
        <v>2854.324541555055</v>
      </c>
      <c r="AL167" s="48">
        <v>2804.7315025821099</v>
      </c>
      <c r="AM167" s="48">
        <v>2903.5968447873261</v>
      </c>
      <c r="AN167" s="48">
        <v>3129.4358697069633</v>
      </c>
      <c r="AO167" s="48">
        <v>3231.869515674895</v>
      </c>
      <c r="AP167" s="48">
        <v>3387.670017355676</v>
      </c>
      <c r="AQ167" s="48">
        <v>3510.2771299280503</v>
      </c>
      <c r="AR167" s="48">
        <v>3638.5349318282379</v>
      </c>
      <c r="AS167" s="48">
        <v>3729.2514999633272</v>
      </c>
      <c r="AT167" s="48">
        <v>3887.6172113409184</v>
      </c>
      <c r="AU167" s="48">
        <v>4095.9564726282615</v>
      </c>
      <c r="AV167" s="48">
        <v>4418.1384248796949</v>
      </c>
      <c r="AW167" s="48">
        <v>4963.617727048897</v>
      </c>
      <c r="AX167" s="48">
        <v>5424.2301184036005</v>
      </c>
      <c r="AY167" s="48">
        <v>5989.6599847292346</v>
      </c>
      <c r="AZ167" s="48">
        <v>6689.4622920947313</v>
      </c>
      <c r="BA167" s="48">
        <v>7319.0968924098988</v>
      </c>
      <c r="BB167" s="48">
        <v>7167.2467891801616</v>
      </c>
      <c r="BC167" s="48">
        <v>7581.5466713399082</v>
      </c>
      <c r="BD167" s="48">
        <v>8912.8733914244294</v>
      </c>
      <c r="BE167" s="48">
        <v>10227.530274628665</v>
      </c>
      <c r="BF167" s="48">
        <v>10549.892056039011</v>
      </c>
      <c r="BG167" s="48">
        <v>11056.298527918905</v>
      </c>
      <c r="BH167" s="48">
        <v>10767.154744466912</v>
      </c>
      <c r="BI167" s="48">
        <v>10742.656607342795</v>
      </c>
      <c r="BJ167" s="48">
        <v>11311.761125929064</v>
      </c>
      <c r="BK167" s="48">
        <v>12201.647014304897</v>
      </c>
      <c r="BL167" s="48">
        <v>12837.667716395237</v>
      </c>
      <c r="BM167" s="48">
        <v>12100.586698631108</v>
      </c>
      <c r="BN167" s="49">
        <v>69.821208982691402</v>
      </c>
    </row>
    <row r="168" spans="1:66" x14ac:dyDescent="0.25">
      <c r="A168" s="48" t="s">
        <v>565</v>
      </c>
      <c r="B168" s="48" t="s">
        <v>566</v>
      </c>
      <c r="C168" s="48" t="s">
        <v>630</v>
      </c>
      <c r="D168" s="48" t="s">
        <v>629</v>
      </c>
      <c r="BN168" s="49">
        <v>0</v>
      </c>
    </row>
    <row r="169" spans="1:66" x14ac:dyDescent="0.25">
      <c r="A169" s="48" t="s">
        <v>83</v>
      </c>
      <c r="B169" s="48" t="s">
        <v>406</v>
      </c>
      <c r="C169" s="48" t="s">
        <v>630</v>
      </c>
      <c r="D169" s="48" t="s">
        <v>629</v>
      </c>
      <c r="AI169" s="48">
        <v>291.49122009620459</v>
      </c>
      <c r="AJ169" s="48">
        <v>308.10794908066021</v>
      </c>
      <c r="AK169" s="48">
        <v>285.58694130934197</v>
      </c>
      <c r="AL169" s="48">
        <v>310.6273614042297</v>
      </c>
      <c r="AM169" s="48">
        <v>324.93958470220321</v>
      </c>
      <c r="AN169" s="48">
        <v>327.52262032911187</v>
      </c>
      <c r="AO169" s="48">
        <v>359.79403188239451</v>
      </c>
      <c r="AP169" s="48">
        <v>396.51018931788161</v>
      </c>
      <c r="AQ169" s="48">
        <v>429.86855645125547</v>
      </c>
      <c r="AR169" s="48">
        <v>474.93681774369929</v>
      </c>
      <c r="AS169" s="48">
        <v>478.31070729117226</v>
      </c>
      <c r="AT169" s="48">
        <v>532.54989683038571</v>
      </c>
      <c r="AU169" s="48">
        <v>574.14965443925246</v>
      </c>
      <c r="AV169" s="48">
        <v>606.70727775001808</v>
      </c>
      <c r="AW169" s="48">
        <v>652.7959621570875</v>
      </c>
      <c r="AX169" s="48">
        <v>697.43110116655214</v>
      </c>
      <c r="AY169" s="48">
        <v>766.27687484940577</v>
      </c>
      <c r="AZ169" s="48">
        <v>824.48200449798867</v>
      </c>
      <c r="BA169" s="48">
        <v>877.59844910728236</v>
      </c>
      <c r="BB169" s="48">
        <v>914.77706751263372</v>
      </c>
      <c r="BC169" s="48">
        <v>958.93745887907437</v>
      </c>
      <c r="BD169" s="48">
        <v>1023.0650841996267</v>
      </c>
      <c r="BE169" s="48">
        <v>1035.5224374577151</v>
      </c>
      <c r="BF169" s="48">
        <v>1084.9841902278899</v>
      </c>
      <c r="BG169" s="48">
        <v>1139.0517822439772</v>
      </c>
      <c r="BH169" s="48">
        <v>1291.2680336814606</v>
      </c>
      <c r="BI169" s="48">
        <v>1363.6749532013735</v>
      </c>
      <c r="BJ169" s="48">
        <v>1283.6598698098624</v>
      </c>
      <c r="BK169" s="48">
        <v>1320.7022645391332</v>
      </c>
      <c r="BL169" s="48">
        <v>1335.7008525105939</v>
      </c>
      <c r="BM169" s="48">
        <v>1296.5750349476571</v>
      </c>
      <c r="BN169" s="49">
        <v>22.855092235123287</v>
      </c>
    </row>
    <row r="170" spans="1:66" x14ac:dyDescent="0.25">
      <c r="A170" s="48" t="s">
        <v>120</v>
      </c>
      <c r="B170" s="48" t="s">
        <v>405</v>
      </c>
      <c r="C170" s="48" t="s">
        <v>630</v>
      </c>
      <c r="D170" s="48" t="s">
        <v>629</v>
      </c>
      <c r="AI170" s="48">
        <v>2639.0224394011275</v>
      </c>
      <c r="AJ170" s="48">
        <v>2705.8041983791609</v>
      </c>
      <c r="AK170" s="48">
        <v>2747.3167230855684</v>
      </c>
      <c r="AL170" s="48">
        <v>2901.90011075445</v>
      </c>
      <c r="AM170" s="48">
        <v>2800.5652248883785</v>
      </c>
      <c r="AN170" s="48">
        <v>3061.1977161168606</v>
      </c>
      <c r="AO170" s="48">
        <v>3216.2435855816607</v>
      </c>
      <c r="AP170" s="48">
        <v>3061.1114628711894</v>
      </c>
      <c r="AQ170" s="48">
        <v>3101.7030822882966</v>
      </c>
      <c r="AR170" s="48">
        <v>3178.8196828644368</v>
      </c>
      <c r="AS170" s="48">
        <v>3041.0702253779045</v>
      </c>
      <c r="AT170" s="48">
        <v>3000.5746661387234</v>
      </c>
      <c r="AU170" s="48">
        <v>3005.9507331496711</v>
      </c>
      <c r="AV170" s="48">
        <v>3183.3181662141019</v>
      </c>
      <c r="AW170" s="48">
        <v>3328.1064006189267</v>
      </c>
      <c r="AX170" s="48">
        <v>3621.0915563543126</v>
      </c>
      <c r="AY170" s="48">
        <v>4290.1974872798064</v>
      </c>
      <c r="AZ170" s="48">
        <v>4196.5001589517569</v>
      </c>
      <c r="BA170" s="48">
        <v>4142.7223442407785</v>
      </c>
      <c r="BB170" s="48">
        <v>4058.7408878512138</v>
      </c>
      <c r="BC170" s="48">
        <v>4092.0788139777187</v>
      </c>
      <c r="BD170" s="48">
        <v>4225.5712615652774</v>
      </c>
      <c r="BE170" s="48">
        <v>4262.0636970186761</v>
      </c>
      <c r="BF170" s="48">
        <v>4481.2518423715401</v>
      </c>
      <c r="BG170" s="48">
        <v>4295.0514887793515</v>
      </c>
      <c r="BH170" s="48">
        <v>4200.1525632670118</v>
      </c>
      <c r="BI170" s="48">
        <v>4700.1062623827347</v>
      </c>
      <c r="BJ170" s="48">
        <v>5077.1859873559533</v>
      </c>
      <c r="BK170" s="48">
        <v>5163.4990192109562</v>
      </c>
      <c r="BL170" s="48">
        <v>5416.8561142439421</v>
      </c>
      <c r="BM170" s="48">
        <v>5256.8745474079597</v>
      </c>
      <c r="BN170" s="49">
        <v>46.020142293513231</v>
      </c>
    </row>
    <row r="171" spans="1:66" x14ac:dyDescent="0.25">
      <c r="A171" s="48" t="s">
        <v>81</v>
      </c>
      <c r="B171" s="48" t="s">
        <v>403</v>
      </c>
      <c r="C171" s="48" t="s">
        <v>630</v>
      </c>
      <c r="D171" s="48" t="s">
        <v>629</v>
      </c>
      <c r="AI171" s="48">
        <v>4946.5286853986054</v>
      </c>
      <c r="AJ171" s="48">
        <v>5283.2883132291117</v>
      </c>
      <c r="AK171" s="48">
        <v>5680.3825364399281</v>
      </c>
      <c r="AL171" s="48">
        <v>6038.4724069686972</v>
      </c>
      <c r="AM171" s="48">
        <v>6333.2170859772386</v>
      </c>
      <c r="AN171" s="48">
        <v>6685.520676138899</v>
      </c>
      <c r="AO171" s="48">
        <v>7115.2061617311865</v>
      </c>
      <c r="AP171" s="48">
        <v>7554.371324241024</v>
      </c>
      <c r="AQ171" s="48">
        <v>8018.5038888452718</v>
      </c>
      <c r="AR171" s="48">
        <v>8241.2206051103803</v>
      </c>
      <c r="AS171" s="48">
        <v>9027.425525318009</v>
      </c>
      <c r="AT171" s="48">
        <v>9459.2321447521572</v>
      </c>
      <c r="AU171" s="48">
        <v>9696.4789065839886</v>
      </c>
      <c r="AV171" s="48">
        <v>10386.3468039825</v>
      </c>
      <c r="AW171" s="48">
        <v>11058.243304727166</v>
      </c>
      <c r="AX171" s="48">
        <v>11536.876691249025</v>
      </c>
      <c r="AY171" s="48">
        <v>12406.326427639011</v>
      </c>
      <c r="AZ171" s="48">
        <v>13407.97741851154</v>
      </c>
      <c r="BA171" s="48">
        <v>14353.113062869452</v>
      </c>
      <c r="BB171" s="48">
        <v>14902.354206322754</v>
      </c>
      <c r="BC171" s="48">
        <v>15698.522154412174</v>
      </c>
      <c r="BD171" s="48">
        <v>16653.243804078851</v>
      </c>
      <c r="BE171" s="48">
        <v>16963.511241404864</v>
      </c>
      <c r="BF171" s="48">
        <v>17866.306817377903</v>
      </c>
      <c r="BG171" s="48">
        <v>18488.046791172579</v>
      </c>
      <c r="BH171" s="48">
        <v>19229.835488721106</v>
      </c>
      <c r="BI171" s="48">
        <v>20701.218972036433</v>
      </c>
      <c r="BJ171" s="48">
        <v>21415.116109621118</v>
      </c>
      <c r="BK171" s="48">
        <v>22741.351319177273</v>
      </c>
      <c r="BL171" s="48">
        <v>23837.469237711641</v>
      </c>
      <c r="BM171" s="48">
        <v>20538.694910303097</v>
      </c>
      <c r="BN171" s="49">
        <v>90.964214284197539</v>
      </c>
    </row>
    <row r="172" spans="1:66" x14ac:dyDescent="0.25">
      <c r="A172" s="48" t="s">
        <v>80</v>
      </c>
      <c r="B172" s="48" t="s">
        <v>402</v>
      </c>
      <c r="C172" s="48" t="s">
        <v>630</v>
      </c>
      <c r="D172" s="48" t="s">
        <v>629</v>
      </c>
      <c r="AI172" s="48">
        <v>469.18244307798102</v>
      </c>
      <c r="AJ172" s="48">
        <v>516.63529222460659</v>
      </c>
      <c r="AK172" s="48">
        <v>485.33278022731537</v>
      </c>
      <c r="AL172" s="48">
        <v>543.61656712804267</v>
      </c>
      <c r="AM172" s="48">
        <v>496.56059116247394</v>
      </c>
      <c r="AN172" s="48">
        <v>585.84856284886735</v>
      </c>
      <c r="AO172" s="48">
        <v>628.83175101443442</v>
      </c>
      <c r="AP172" s="48">
        <v>648.27391310488167</v>
      </c>
      <c r="AQ172" s="48">
        <v>662.55359974306543</v>
      </c>
      <c r="AR172" s="48">
        <v>673.29928669904575</v>
      </c>
      <c r="AS172" s="48">
        <v>680.73458478265752</v>
      </c>
      <c r="AT172" s="48">
        <v>644.67789227019296</v>
      </c>
      <c r="AU172" s="48">
        <v>649.99348667706647</v>
      </c>
      <c r="AV172" s="48">
        <v>683.12991729443661</v>
      </c>
      <c r="AW172" s="48">
        <v>721.41269010360656</v>
      </c>
      <c r="AX172" s="48">
        <v>748.47983184755208</v>
      </c>
      <c r="AY172" s="48">
        <v>785.73289189706441</v>
      </c>
      <c r="AZ172" s="48">
        <v>859.8977937449813</v>
      </c>
      <c r="BA172" s="48">
        <v>917.05749404942594</v>
      </c>
      <c r="BB172" s="48">
        <v>972.64522473630166</v>
      </c>
      <c r="BC172" s="48">
        <v>1021.8591991366776</v>
      </c>
      <c r="BD172" s="48">
        <v>1062.9540290395382</v>
      </c>
      <c r="BE172" s="48">
        <v>1034.0197428553777</v>
      </c>
      <c r="BF172" s="48">
        <v>1108.5123970276281</v>
      </c>
      <c r="BG172" s="48">
        <v>1078.9799110790732</v>
      </c>
      <c r="BH172" s="48">
        <v>1018.9351407651844</v>
      </c>
      <c r="BI172" s="48">
        <v>1025.013102150519</v>
      </c>
      <c r="BJ172" s="48">
        <v>1446.4730624670597</v>
      </c>
      <c r="BK172" s="48">
        <v>1506.3565753212215</v>
      </c>
      <c r="BL172" s="48">
        <v>1578.717667266576</v>
      </c>
      <c r="BM172" s="48">
        <v>1568.4247812661397</v>
      </c>
      <c r="BN172" s="49">
        <v>25.137147788553051</v>
      </c>
    </row>
    <row r="173" spans="1:66" x14ac:dyDescent="0.25">
      <c r="A173" s="48" t="s">
        <v>183</v>
      </c>
      <c r="B173" s="48" t="s">
        <v>401</v>
      </c>
      <c r="C173" s="48" t="s">
        <v>630</v>
      </c>
      <c r="D173" s="48" t="s">
        <v>629</v>
      </c>
      <c r="AI173" s="48">
        <v>6818.4019823572753</v>
      </c>
      <c r="AJ173" s="48">
        <v>7517.4890868171751</v>
      </c>
      <c r="AK173" s="48">
        <v>8159.2946609862174</v>
      </c>
      <c r="AL173" s="48">
        <v>8951.9195594162738</v>
      </c>
      <c r="AM173" s="48">
        <v>9739.1216734623868</v>
      </c>
      <c r="AN173" s="48">
        <v>10648.77285276572</v>
      </c>
      <c r="AO173" s="48">
        <v>11627.616708435984</v>
      </c>
      <c r="AP173" s="48">
        <v>12373.316639477398</v>
      </c>
      <c r="AQ173" s="48">
        <v>11302.463839774789</v>
      </c>
      <c r="AR173" s="48">
        <v>11875.811294959378</v>
      </c>
      <c r="AS173" s="48">
        <v>12913.174919447718</v>
      </c>
      <c r="AT173" s="48">
        <v>12976.675790964164</v>
      </c>
      <c r="AU173" s="48">
        <v>13606.051029671216</v>
      </c>
      <c r="AV173" s="48">
        <v>14369.82704203094</v>
      </c>
      <c r="AW173" s="48">
        <v>15450.048564040093</v>
      </c>
      <c r="AX173" s="48">
        <v>16454.215377160366</v>
      </c>
      <c r="AY173" s="48">
        <v>17549.602945537616</v>
      </c>
      <c r="AZ173" s="48">
        <v>18784.484311697386</v>
      </c>
      <c r="BA173" s="48">
        <v>19695.079208937044</v>
      </c>
      <c r="BB173" s="48">
        <v>19193.191861210275</v>
      </c>
      <c r="BC173" s="48">
        <v>20508.757534755881</v>
      </c>
      <c r="BD173" s="48">
        <v>21704.744272768519</v>
      </c>
      <c r="BE173" s="48">
        <v>22985.801656237425</v>
      </c>
      <c r="BF173" s="48">
        <v>23477.991166381275</v>
      </c>
      <c r="BG173" s="48">
        <v>24607.66873376186</v>
      </c>
      <c r="BH173" s="48">
        <v>24801.88843201513</v>
      </c>
      <c r="BI173" s="48">
        <v>25546.129518165289</v>
      </c>
      <c r="BJ173" s="48">
        <v>26661.507416033313</v>
      </c>
      <c r="BK173" s="48">
        <v>28219.802613818098</v>
      </c>
      <c r="BL173" s="48">
        <v>29564.008266985886</v>
      </c>
      <c r="BM173" s="48">
        <v>27886.860890138792</v>
      </c>
      <c r="BN173" s="49">
        <v>105.9946550525448</v>
      </c>
    </row>
    <row r="174" spans="1:66" x14ac:dyDescent="0.25">
      <c r="A174" s="48" t="s">
        <v>665</v>
      </c>
      <c r="B174" s="48" t="s">
        <v>664</v>
      </c>
      <c r="C174" s="48" t="s">
        <v>630</v>
      </c>
      <c r="D174" s="48" t="s">
        <v>629</v>
      </c>
      <c r="AI174" s="48">
        <v>23398.786036425317</v>
      </c>
      <c r="AJ174" s="48">
        <v>23845.177478260983</v>
      </c>
      <c r="AK174" s="48">
        <v>24904.785422017452</v>
      </c>
      <c r="AL174" s="48">
        <v>25859.214453762463</v>
      </c>
      <c r="AM174" s="48">
        <v>27143.877745143989</v>
      </c>
      <c r="AN174" s="48">
        <v>28124.610892261768</v>
      </c>
      <c r="AO174" s="48">
        <v>29379.60947813349</v>
      </c>
      <c r="AP174" s="48">
        <v>30848.230571476674</v>
      </c>
      <c r="AQ174" s="48">
        <v>32211.801699301934</v>
      </c>
      <c r="AR174" s="48">
        <v>33860.991173532362</v>
      </c>
      <c r="AS174" s="48">
        <v>35654.685814844765</v>
      </c>
      <c r="AT174" s="48">
        <v>36458.349136240067</v>
      </c>
      <c r="AU174" s="48">
        <v>37333.180091285998</v>
      </c>
      <c r="AV174" s="48">
        <v>38796.358269377015</v>
      </c>
      <c r="AW174" s="48">
        <v>40949.890671565408</v>
      </c>
      <c r="AX174" s="48">
        <v>43353.11612769073</v>
      </c>
      <c r="AY174" s="48">
        <v>45497.548675533995</v>
      </c>
      <c r="AZ174" s="48">
        <v>47152.613588019434</v>
      </c>
      <c r="BA174" s="48">
        <v>47598.816695023408</v>
      </c>
      <c r="BB174" s="48">
        <v>46294.037830487134</v>
      </c>
      <c r="BC174" s="48">
        <v>47643.756121571852</v>
      </c>
      <c r="BD174" s="48">
        <v>49070.886899688201</v>
      </c>
      <c r="BE174" s="48">
        <v>50678.72522090048</v>
      </c>
      <c r="BF174" s="48">
        <v>52229.630143059614</v>
      </c>
      <c r="BG174" s="48">
        <v>54121.615690965751</v>
      </c>
      <c r="BH174" s="48">
        <v>55645.003895982161</v>
      </c>
      <c r="BI174" s="48">
        <v>56863.845746811552</v>
      </c>
      <c r="BJ174" s="48">
        <v>58922.103259609234</v>
      </c>
      <c r="BK174" s="48">
        <v>61761.990075643727</v>
      </c>
      <c r="BL174" s="48">
        <v>63781.393243920465</v>
      </c>
      <c r="BM174" s="48">
        <v>61947.281172536932</v>
      </c>
      <c r="BN174" s="49">
        <v>157.97751418387355</v>
      </c>
    </row>
    <row r="175" spans="1:66" x14ac:dyDescent="0.25">
      <c r="A175" s="48" t="s">
        <v>107</v>
      </c>
      <c r="B175" s="48" t="s">
        <v>400</v>
      </c>
      <c r="C175" s="48" t="s">
        <v>630</v>
      </c>
      <c r="D175" s="48" t="s">
        <v>629</v>
      </c>
      <c r="AI175" s="48">
        <v>3707.2081879264256</v>
      </c>
      <c r="AJ175" s="48">
        <v>4023.3881253501368</v>
      </c>
      <c r="AK175" s="48">
        <v>4293.0091187077451</v>
      </c>
      <c r="AL175" s="48">
        <v>4219.2051698769837</v>
      </c>
      <c r="AM175" s="48">
        <v>4282.6989552381419</v>
      </c>
      <c r="AN175" s="48">
        <v>4442.405308095862</v>
      </c>
      <c r="AO175" s="48">
        <v>4568.4534581253547</v>
      </c>
      <c r="AP175" s="48">
        <v>4744.512994626155</v>
      </c>
      <c r="AQ175" s="48">
        <v>4859.6624185616947</v>
      </c>
      <c r="AR175" s="48">
        <v>5002.8226598852971</v>
      </c>
      <c r="AS175" s="48">
        <v>5202.6556551995418</v>
      </c>
      <c r="AT175" s="48">
        <v>5293.6097190560877</v>
      </c>
      <c r="AU175" s="48">
        <v>5550.0810243300002</v>
      </c>
      <c r="AV175" s="48">
        <v>5806.2994707243488</v>
      </c>
      <c r="AW175" s="48">
        <v>6593.7626427071773</v>
      </c>
      <c r="AX175" s="48">
        <v>6861.1461280566282</v>
      </c>
      <c r="AY175" s="48">
        <v>7442.0562031969121</v>
      </c>
      <c r="AZ175" s="48">
        <v>7911.3950362863834</v>
      </c>
      <c r="BA175" s="48">
        <v>8129.6300687572466</v>
      </c>
      <c r="BB175" s="48">
        <v>8067.182886002417</v>
      </c>
      <c r="BC175" s="48">
        <v>8499.5196410808985</v>
      </c>
      <c r="BD175" s="48">
        <v>8958.9323119306628</v>
      </c>
      <c r="BE175" s="48">
        <v>9341.1066834045596</v>
      </c>
      <c r="BF175" s="48">
        <v>9735.5326469267966</v>
      </c>
      <c r="BG175" s="48">
        <v>10467.228044828988</v>
      </c>
      <c r="BH175" s="48">
        <v>10633.294416604902</v>
      </c>
      <c r="BI175" s="48">
        <v>10427.121756182254</v>
      </c>
      <c r="BJ175" s="48">
        <v>10171.421492900439</v>
      </c>
      <c r="BK175" s="48">
        <v>10334.572048503702</v>
      </c>
      <c r="BL175" s="48">
        <v>10261.566518418434</v>
      </c>
      <c r="BM175" s="48">
        <v>9382.2175367398286</v>
      </c>
      <c r="BN175" s="49">
        <v>61.48043049843244</v>
      </c>
    </row>
    <row r="176" spans="1:66" x14ac:dyDescent="0.25">
      <c r="A176" s="48" t="s">
        <v>235</v>
      </c>
      <c r="B176" s="48" t="s">
        <v>399</v>
      </c>
      <c r="C176" s="48" t="s">
        <v>630</v>
      </c>
      <c r="D176" s="48" t="s">
        <v>629</v>
      </c>
      <c r="BN176" s="49">
        <v>0</v>
      </c>
    </row>
    <row r="177" spans="1:66" x14ac:dyDescent="0.25">
      <c r="A177" s="48" t="s">
        <v>121</v>
      </c>
      <c r="B177" s="48" t="s">
        <v>398</v>
      </c>
      <c r="C177" s="48" t="s">
        <v>630</v>
      </c>
      <c r="D177" s="48" t="s">
        <v>629</v>
      </c>
      <c r="AI177" s="48">
        <v>763.77212536047364</v>
      </c>
      <c r="AJ177" s="48">
        <v>761.26795253918294</v>
      </c>
      <c r="AK177" s="48">
        <v>768.41920763203962</v>
      </c>
      <c r="AL177" s="48">
        <v>763.01228694437623</v>
      </c>
      <c r="AM177" s="48">
        <v>767.09270289439769</v>
      </c>
      <c r="AN177" s="48">
        <v>775.1984944168338</v>
      </c>
      <c r="AO177" s="48">
        <v>763.14242832803052</v>
      </c>
      <c r="AP177" s="48">
        <v>760.93358866159554</v>
      </c>
      <c r="AQ177" s="48">
        <v>816.745311200429</v>
      </c>
      <c r="AR177" s="48">
        <v>797.65804808028383</v>
      </c>
      <c r="AS177" s="48">
        <v>777.07934799268844</v>
      </c>
      <c r="AT177" s="48">
        <v>821.41100107701982</v>
      </c>
      <c r="AU177" s="48">
        <v>843.94318952123103</v>
      </c>
      <c r="AV177" s="48">
        <v>846.47179618934945</v>
      </c>
      <c r="AW177" s="48">
        <v>840.65698030461976</v>
      </c>
      <c r="AX177" s="48">
        <v>896.35269382285537</v>
      </c>
      <c r="AY177" s="48">
        <v>942.31988308581083</v>
      </c>
      <c r="AZ177" s="48">
        <v>961.24648739039185</v>
      </c>
      <c r="BA177" s="48">
        <v>1016.5615359044842</v>
      </c>
      <c r="BB177" s="48">
        <v>1005.3741075297033</v>
      </c>
      <c r="BC177" s="48">
        <v>1062.6899137790849</v>
      </c>
      <c r="BD177" s="48">
        <v>1068.2448529308065</v>
      </c>
      <c r="BE177" s="48">
        <v>1158.6690204200681</v>
      </c>
      <c r="BF177" s="48">
        <v>1127.3489526686926</v>
      </c>
      <c r="BG177" s="48">
        <v>1142.5168645317185</v>
      </c>
      <c r="BH177" s="48">
        <v>1145.5116489768984</v>
      </c>
      <c r="BI177" s="48">
        <v>1148.4756708555035</v>
      </c>
      <c r="BJ177" s="48">
        <v>1163.6877836113881</v>
      </c>
      <c r="BK177" s="48">
        <v>1229.8075859013188</v>
      </c>
      <c r="BL177" s="48">
        <v>1276.2947246347867</v>
      </c>
      <c r="BM177" s="48">
        <v>1262.6041755417493</v>
      </c>
      <c r="BN177" s="49">
        <v>22.553698026233221</v>
      </c>
    </row>
    <row r="178" spans="1:66" x14ac:dyDescent="0.25">
      <c r="A178" s="48" t="s">
        <v>122</v>
      </c>
      <c r="B178" s="48" t="s">
        <v>397</v>
      </c>
      <c r="C178" s="48" t="s">
        <v>630</v>
      </c>
      <c r="D178" s="48" t="s">
        <v>629</v>
      </c>
      <c r="AI178" s="48">
        <v>2059.1346998890012</v>
      </c>
      <c r="AJ178" s="48">
        <v>2082.6931319497794</v>
      </c>
      <c r="AK178" s="48">
        <v>2173.3090195280006</v>
      </c>
      <c r="AL178" s="48">
        <v>2125.6396912164505</v>
      </c>
      <c r="AM178" s="48">
        <v>2079.1343871568665</v>
      </c>
      <c r="AN178" s="48">
        <v>2069.0241399775168</v>
      </c>
      <c r="AO178" s="48">
        <v>2141.3480121201692</v>
      </c>
      <c r="AP178" s="48">
        <v>2187.1350053295214</v>
      </c>
      <c r="AQ178" s="48">
        <v>2213.0166566433745</v>
      </c>
      <c r="AR178" s="48">
        <v>2202.4099516681586</v>
      </c>
      <c r="AS178" s="48">
        <v>2306.1145227970542</v>
      </c>
      <c r="AT178" s="48">
        <v>2434.2462193085507</v>
      </c>
      <c r="AU178" s="48">
        <v>2780.7922975190559</v>
      </c>
      <c r="AV178" s="48">
        <v>2964.3629924111528</v>
      </c>
      <c r="AW178" s="48">
        <v>3241.7244962231525</v>
      </c>
      <c r="AX178" s="48">
        <v>3467.1051560401488</v>
      </c>
      <c r="AY178" s="48">
        <v>3690.8402489903301</v>
      </c>
      <c r="AZ178" s="48">
        <v>3934.8425368489784</v>
      </c>
      <c r="BA178" s="48">
        <v>4170.7329140637648</v>
      </c>
      <c r="BB178" s="48">
        <v>4420.9740111990004</v>
      </c>
      <c r="BC178" s="48">
        <v>4703.2048306680845</v>
      </c>
      <c r="BD178" s="48">
        <v>4922.7023446402745</v>
      </c>
      <c r="BE178" s="48">
        <v>4982.9453987823554</v>
      </c>
      <c r="BF178" s="48">
        <v>5225.1729343222523</v>
      </c>
      <c r="BG178" s="48">
        <v>5507.169494541442</v>
      </c>
      <c r="BH178" s="48">
        <v>5426.3327873229364</v>
      </c>
      <c r="BI178" s="48">
        <v>5234.6791269107134</v>
      </c>
      <c r="BJ178" s="48">
        <v>5190.3561266883617</v>
      </c>
      <c r="BK178" s="48">
        <v>5278.8483947005479</v>
      </c>
      <c r="BL178" s="48">
        <v>5352.6794230310807</v>
      </c>
      <c r="BM178" s="48">
        <v>5186.7234837793203</v>
      </c>
      <c r="BN178" s="49">
        <v>45.712050033019324</v>
      </c>
    </row>
    <row r="179" spans="1:66" x14ac:dyDescent="0.25">
      <c r="A179" s="48" t="s">
        <v>215</v>
      </c>
      <c r="B179" s="48" t="s">
        <v>396</v>
      </c>
      <c r="C179" s="48" t="s">
        <v>630</v>
      </c>
      <c r="D179" s="48" t="s">
        <v>629</v>
      </c>
      <c r="AI179" s="48">
        <v>1975.4311274366444</v>
      </c>
      <c r="AJ179" s="48">
        <v>1993.4069974397394</v>
      </c>
      <c r="AK179" s="48">
        <v>2001.2505960474682</v>
      </c>
      <c r="AL179" s="48">
        <v>1995.8105512841639</v>
      </c>
      <c r="AM179" s="48">
        <v>2061.8720606898228</v>
      </c>
      <c r="AN179" s="48">
        <v>2184.9038845782648</v>
      </c>
      <c r="AO179" s="48">
        <v>2321.4604184780756</v>
      </c>
      <c r="AP179" s="48">
        <v>2411.383014989734</v>
      </c>
      <c r="AQ179" s="48">
        <v>2486.2961925339605</v>
      </c>
      <c r="AR179" s="48">
        <v>2656.1663904771726</v>
      </c>
      <c r="AS179" s="48">
        <v>2783.2777286412693</v>
      </c>
      <c r="AT179" s="48">
        <v>2885.2542275282358</v>
      </c>
      <c r="AU179" s="48">
        <v>2911.1458540333633</v>
      </c>
      <c r="AV179" s="48">
        <v>2998.1402040151302</v>
      </c>
      <c r="AW179" s="48">
        <v>3198.4032973616117</v>
      </c>
      <c r="AX179" s="48">
        <v>3392.6216823777572</v>
      </c>
      <c r="AY179" s="48">
        <v>3590.8638505336739</v>
      </c>
      <c r="AZ179" s="48">
        <v>3821.5964034088938</v>
      </c>
      <c r="BA179" s="48">
        <v>3974.7658187016468</v>
      </c>
      <c r="BB179" s="48">
        <v>3820.5683659085876</v>
      </c>
      <c r="BC179" s="48">
        <v>3981.086720675557</v>
      </c>
      <c r="BD179" s="48">
        <v>4263.1966775838955</v>
      </c>
      <c r="BE179" s="48">
        <v>4427.9647790120589</v>
      </c>
      <c r="BF179" s="48">
        <v>4610.2989812905535</v>
      </c>
      <c r="BG179" s="48">
        <v>4941.6997020079007</v>
      </c>
      <c r="BH179" s="48">
        <v>5293.8704622428741</v>
      </c>
      <c r="BI179" s="48">
        <v>5694.0542874078919</v>
      </c>
      <c r="BJ179" s="48">
        <v>6004.0285802910612</v>
      </c>
      <c r="BK179" s="48">
        <v>5867.2569560563534</v>
      </c>
      <c r="BL179" s="48">
        <v>5682.260221181511</v>
      </c>
      <c r="BM179" s="48">
        <v>5570.0998748493203</v>
      </c>
      <c r="BN179" s="49">
        <v>47.371336949746158</v>
      </c>
    </row>
    <row r="180" spans="1:66" x14ac:dyDescent="0.25">
      <c r="A180" s="48" t="s">
        <v>290</v>
      </c>
      <c r="B180" s="48" t="s">
        <v>395</v>
      </c>
      <c r="C180" s="48" t="s">
        <v>630</v>
      </c>
      <c r="D180" s="48" t="s">
        <v>629</v>
      </c>
      <c r="AI180" s="48">
        <v>19128.774141676007</v>
      </c>
      <c r="AJ180" s="48">
        <v>20098.986722106598</v>
      </c>
      <c r="AK180" s="48">
        <v>20750.258197357798</v>
      </c>
      <c r="AL180" s="48">
        <v>21359.632812132764</v>
      </c>
      <c r="AM180" s="48">
        <v>22326.705087298844</v>
      </c>
      <c r="AN180" s="48">
        <v>23389.326628482973</v>
      </c>
      <c r="AO180" s="48">
        <v>24455.254938112019</v>
      </c>
      <c r="AP180" s="48">
        <v>26007.979935777155</v>
      </c>
      <c r="AQ180" s="48">
        <v>27707.840449135059</v>
      </c>
      <c r="AR180" s="48">
        <v>29268.53609851794</v>
      </c>
      <c r="AS180" s="48">
        <v>31884.689415731711</v>
      </c>
      <c r="AT180" s="48">
        <v>33194.523071556781</v>
      </c>
      <c r="AU180" s="48">
        <v>34447.205318064509</v>
      </c>
      <c r="AV180" s="48">
        <v>34114.417540450821</v>
      </c>
      <c r="AW180" s="48">
        <v>35780.1066293166</v>
      </c>
      <c r="AX180" s="48">
        <v>37625.561708495763</v>
      </c>
      <c r="AY180" s="48">
        <v>40958.918945155085</v>
      </c>
      <c r="AZ180" s="48">
        <v>43885.831350533845</v>
      </c>
      <c r="BA180" s="48">
        <v>46420.201679559199</v>
      </c>
      <c r="BB180" s="48">
        <v>44589.719150757242</v>
      </c>
      <c r="BC180" s="48">
        <v>45078.318144704594</v>
      </c>
      <c r="BD180" s="48">
        <v>46599.021030449956</v>
      </c>
      <c r="BE180" s="48">
        <v>47272.103018797156</v>
      </c>
      <c r="BF180" s="48">
        <v>49241.517840630506</v>
      </c>
      <c r="BG180" s="48">
        <v>49233.215395440115</v>
      </c>
      <c r="BH180" s="48">
        <v>50288.591394937655</v>
      </c>
      <c r="BI180" s="48">
        <v>52288.415084135297</v>
      </c>
      <c r="BJ180" s="48">
        <v>55088.633800674434</v>
      </c>
      <c r="BK180" s="48">
        <v>57901.097013047678</v>
      </c>
      <c r="BL180" s="48">
        <v>59469.0836923272</v>
      </c>
      <c r="BM180" s="48">
        <v>59228.834953760517</v>
      </c>
      <c r="BN180" s="49">
        <v>154.47234721475385</v>
      </c>
    </row>
    <row r="181" spans="1:66" x14ac:dyDescent="0.25">
      <c r="A181" s="48" t="s">
        <v>268</v>
      </c>
      <c r="B181" s="48" t="s">
        <v>394</v>
      </c>
      <c r="C181" s="48" t="s">
        <v>630</v>
      </c>
      <c r="D181" s="48" t="s">
        <v>629</v>
      </c>
      <c r="AI181" s="48">
        <v>18416.461165638957</v>
      </c>
      <c r="AJ181" s="48">
        <v>19533.269002770729</v>
      </c>
      <c r="AK181" s="48">
        <v>20573.43459895307</v>
      </c>
      <c r="AL181" s="48">
        <v>21531.582578551501</v>
      </c>
      <c r="AM181" s="48">
        <v>22971.947379007976</v>
      </c>
      <c r="AN181" s="48">
        <v>24301.758173079954</v>
      </c>
      <c r="AO181" s="48">
        <v>26759.733414678853</v>
      </c>
      <c r="AP181" s="48">
        <v>28598.6879943145</v>
      </c>
      <c r="AQ181" s="48">
        <v>28185.250268523188</v>
      </c>
      <c r="AR181" s="48">
        <v>30555.049059111429</v>
      </c>
      <c r="AS181" s="48">
        <v>36952.554147058006</v>
      </c>
      <c r="AT181" s="48">
        <v>37780.644166174381</v>
      </c>
      <c r="AU181" s="48">
        <v>37980.353976174534</v>
      </c>
      <c r="AV181" s="48">
        <v>38553.932448869433</v>
      </c>
      <c r="AW181" s="48">
        <v>42514.685989236088</v>
      </c>
      <c r="AX181" s="48">
        <v>47797.529947205199</v>
      </c>
      <c r="AY181" s="48">
        <v>54088.03683827354</v>
      </c>
      <c r="AZ181" s="48">
        <v>55862.656423293098</v>
      </c>
      <c r="BA181" s="48">
        <v>61716.59971284221</v>
      </c>
      <c r="BB181" s="48">
        <v>55404.974552169449</v>
      </c>
      <c r="BC181" s="48">
        <v>57963.875944862892</v>
      </c>
      <c r="BD181" s="48">
        <v>62076.740657668641</v>
      </c>
      <c r="BE181" s="48">
        <v>65354.779248388309</v>
      </c>
      <c r="BF181" s="48">
        <v>66961.25309882054</v>
      </c>
      <c r="BG181" s="48">
        <v>65892.689278781327</v>
      </c>
      <c r="BH181" s="48">
        <v>60368.920871748458</v>
      </c>
      <c r="BI181" s="48">
        <v>58939.912613309258</v>
      </c>
      <c r="BJ181" s="48">
        <v>64050.756165465551</v>
      </c>
      <c r="BK181" s="48">
        <v>69710.484509237009</v>
      </c>
      <c r="BL181" s="48">
        <v>68345.069417413295</v>
      </c>
      <c r="BM181" s="48">
        <v>63197.981470586463</v>
      </c>
      <c r="BN181" s="49">
        <v>159.56430844648227</v>
      </c>
    </row>
    <row r="182" spans="1:66" x14ac:dyDescent="0.25">
      <c r="A182" s="48" t="s">
        <v>166</v>
      </c>
      <c r="B182" s="48" t="s">
        <v>393</v>
      </c>
      <c r="C182" s="48" t="s">
        <v>630</v>
      </c>
      <c r="D182" s="48" t="s">
        <v>629</v>
      </c>
      <c r="AI182" s="48">
        <v>859.48688756784929</v>
      </c>
      <c r="AJ182" s="48">
        <v>920.7834464776189</v>
      </c>
      <c r="AK182" s="48">
        <v>954.23954341224567</v>
      </c>
      <c r="AL182" s="48">
        <v>987.14318724652287</v>
      </c>
      <c r="AM182" s="48">
        <v>1062.4902137869151</v>
      </c>
      <c r="AN182" s="48">
        <v>1094.5535699549687</v>
      </c>
      <c r="AO182" s="48">
        <v>1146.6528589206976</v>
      </c>
      <c r="AP182" s="48">
        <v>1198.4896918285122</v>
      </c>
      <c r="AQ182" s="48">
        <v>1222.9193796164368</v>
      </c>
      <c r="AR182" s="48">
        <v>1270.4083448351143</v>
      </c>
      <c r="AS182" s="48">
        <v>1354.4952363458131</v>
      </c>
      <c r="AT182" s="48">
        <v>1426.454373880674</v>
      </c>
      <c r="AU182" s="48">
        <v>1428.5494756905441</v>
      </c>
      <c r="AV182" s="48">
        <v>1491.0590467910386</v>
      </c>
      <c r="AW182" s="48">
        <v>1581.5590691705315</v>
      </c>
      <c r="AX182" s="48">
        <v>1666.2484579123516</v>
      </c>
      <c r="AY182" s="48">
        <v>1752.499798239402</v>
      </c>
      <c r="AZ182" s="48">
        <v>1838.6876476777259</v>
      </c>
      <c r="BA182" s="48">
        <v>1967.6998288185823</v>
      </c>
      <c r="BB182" s="48">
        <v>2055.852269836138</v>
      </c>
      <c r="BC182" s="48">
        <v>2169.5153588971939</v>
      </c>
      <c r="BD182" s="48">
        <v>2288.2493374455366</v>
      </c>
      <c r="BE182" s="48">
        <v>2505.3918104566069</v>
      </c>
      <c r="BF182" s="48">
        <v>2702.2249626342282</v>
      </c>
      <c r="BG182" s="48">
        <v>2947.3164872539619</v>
      </c>
      <c r="BH182" s="48">
        <v>2996.220461867656</v>
      </c>
      <c r="BI182" s="48">
        <v>2989.6750063753698</v>
      </c>
      <c r="BJ182" s="48">
        <v>3565.1978074005242</v>
      </c>
      <c r="BK182" s="48">
        <v>3864.3221240967114</v>
      </c>
      <c r="BL182" s="48">
        <v>4119.9223393551447</v>
      </c>
      <c r="BM182" s="48">
        <v>4008.7465803348196</v>
      </c>
      <c r="BN182" s="49">
        <v>40.187265115405062</v>
      </c>
    </row>
    <row r="183" spans="1:66" x14ac:dyDescent="0.25">
      <c r="A183" s="48" t="s">
        <v>567</v>
      </c>
      <c r="B183" s="48" t="s">
        <v>568</v>
      </c>
      <c r="C183" s="48" t="s">
        <v>630</v>
      </c>
      <c r="D183" s="48" t="s">
        <v>629</v>
      </c>
      <c r="AW183" s="48">
        <v>4388.5686630909786</v>
      </c>
      <c r="AX183" s="48">
        <v>4551.9217185216894</v>
      </c>
      <c r="AY183" s="48">
        <v>4984.5238032192365</v>
      </c>
      <c r="AZ183" s="48">
        <v>3940.8774985664172</v>
      </c>
      <c r="BA183" s="48">
        <v>4893.4199582877327</v>
      </c>
      <c r="BB183" s="48">
        <v>5343.8159829271835</v>
      </c>
      <c r="BC183" s="48">
        <v>5968.3522176345341</v>
      </c>
      <c r="BD183" s="48">
        <v>6662.3894954112975</v>
      </c>
      <c r="BE183" s="48">
        <v>7511.7895196506643</v>
      </c>
      <c r="BF183" s="48">
        <v>9913.0807562194714</v>
      </c>
      <c r="BG183" s="48">
        <v>12677.729491172357</v>
      </c>
      <c r="BH183" s="48">
        <v>13163.757875080419</v>
      </c>
      <c r="BI183" s="48">
        <v>13645.410630813876</v>
      </c>
      <c r="BJ183" s="48">
        <v>12975.39238247166</v>
      </c>
      <c r="BK183" s="48">
        <v>13963.767392386617</v>
      </c>
      <c r="BL183" s="48">
        <v>14099.485353736234</v>
      </c>
      <c r="BN183" s="49">
        <v>0</v>
      </c>
    </row>
    <row r="184" spans="1:66" x14ac:dyDescent="0.25">
      <c r="A184" s="48" t="s">
        <v>232</v>
      </c>
      <c r="B184" s="48" t="s">
        <v>392</v>
      </c>
      <c r="C184" s="48" t="s">
        <v>630</v>
      </c>
      <c r="D184" s="48" t="s">
        <v>629</v>
      </c>
      <c r="AI184" s="48">
        <v>14859.276398597785</v>
      </c>
      <c r="AJ184" s="48">
        <v>14564.54790123093</v>
      </c>
      <c r="AK184" s="48">
        <v>14916.920736198465</v>
      </c>
      <c r="AL184" s="48">
        <v>15960.88768783906</v>
      </c>
      <c r="AM184" s="48">
        <v>17093.620400500131</v>
      </c>
      <c r="AN184" s="48">
        <v>17908.779249348736</v>
      </c>
      <c r="AO184" s="48">
        <v>18463.781405413622</v>
      </c>
      <c r="AP184" s="48">
        <v>19136.913760388426</v>
      </c>
      <c r="AQ184" s="48">
        <v>19340.894327418406</v>
      </c>
      <c r="AR184" s="48">
        <v>20579.365916514038</v>
      </c>
      <c r="AS184" s="48">
        <v>21514.477549488573</v>
      </c>
      <c r="AT184" s="48">
        <v>22496.753926025242</v>
      </c>
      <c r="AU184" s="48">
        <v>23306.279537627735</v>
      </c>
      <c r="AV184" s="48">
        <v>23961.41876687104</v>
      </c>
      <c r="AW184" s="48">
        <v>25080.039947799964</v>
      </c>
      <c r="AX184" s="48">
        <v>25677.419080325202</v>
      </c>
      <c r="AY184" s="48">
        <v>27744.735888464798</v>
      </c>
      <c r="AZ184" s="48">
        <v>29355.664824619394</v>
      </c>
      <c r="BA184" s="48">
        <v>29827.142547538511</v>
      </c>
      <c r="BB184" s="48">
        <v>30700.558567154207</v>
      </c>
      <c r="BC184" s="48">
        <v>31239.191309055255</v>
      </c>
      <c r="BD184" s="48">
        <v>32701.378597094841</v>
      </c>
      <c r="BE184" s="48">
        <v>32988.609759761319</v>
      </c>
      <c r="BF184" s="48">
        <v>36242.621228595846</v>
      </c>
      <c r="BG184" s="48">
        <v>37293.356785071795</v>
      </c>
      <c r="BH184" s="48">
        <v>37479.682980012927</v>
      </c>
      <c r="BI184" s="48">
        <v>39955.803025873385</v>
      </c>
      <c r="BJ184" s="48">
        <v>42285.319902666044</v>
      </c>
      <c r="BK184" s="48">
        <v>43930.881423072016</v>
      </c>
      <c r="BL184" s="48">
        <v>45073.20307531688</v>
      </c>
      <c r="BM184" s="48">
        <v>44251.794224699115</v>
      </c>
      <c r="BN184" s="49">
        <v>133.52100507070679</v>
      </c>
    </row>
    <row r="185" spans="1:66" x14ac:dyDescent="0.25">
      <c r="A185" s="48" t="s">
        <v>663</v>
      </c>
      <c r="B185" s="48" t="s">
        <v>662</v>
      </c>
      <c r="C185" s="48" t="s">
        <v>630</v>
      </c>
      <c r="D185" s="48" t="s">
        <v>629</v>
      </c>
      <c r="AI185" s="48">
        <v>16550.009275539302</v>
      </c>
      <c r="AJ185" s="48">
        <v>17195.319106399074</v>
      </c>
      <c r="AK185" s="48">
        <v>17827.973911883168</v>
      </c>
      <c r="AL185" s="48">
        <v>18300.948449088723</v>
      </c>
      <c r="AM185" s="48">
        <v>19105.334507184354</v>
      </c>
      <c r="AN185" s="48">
        <v>19876.270616135815</v>
      </c>
      <c r="AO185" s="48">
        <v>20762.746497939883</v>
      </c>
      <c r="AP185" s="48">
        <v>21721.661511530783</v>
      </c>
      <c r="AQ185" s="48">
        <v>22306.077371024516</v>
      </c>
      <c r="AR185" s="48">
        <v>23174.20550906362</v>
      </c>
      <c r="AS185" s="48">
        <v>24603.172770106481</v>
      </c>
      <c r="AT185" s="48">
        <v>25363.36306535441</v>
      </c>
      <c r="AU185" s="48">
        <v>26158.479822542329</v>
      </c>
      <c r="AV185" s="48">
        <v>26917.318309238712</v>
      </c>
      <c r="AW185" s="48">
        <v>28342.301260534325</v>
      </c>
      <c r="AX185" s="48">
        <v>29684.335144711742</v>
      </c>
      <c r="AY185" s="48">
        <v>31638.879212906562</v>
      </c>
      <c r="AZ185" s="48">
        <v>33175.805360201222</v>
      </c>
      <c r="BA185" s="48">
        <v>34033.355463872656</v>
      </c>
      <c r="BB185" s="48">
        <v>33153.39104074247</v>
      </c>
      <c r="BC185" s="48">
        <v>34401.216859845488</v>
      </c>
      <c r="BD185" s="48">
        <v>35813.77249411399</v>
      </c>
      <c r="BE185" s="48">
        <v>36787.158001981443</v>
      </c>
      <c r="BF185" s="48">
        <v>38085.40992681036</v>
      </c>
      <c r="BG185" s="48">
        <v>39225.207332444414</v>
      </c>
      <c r="BH185" s="48">
        <v>40353.835714250723</v>
      </c>
      <c r="BI185" s="48">
        <v>41710.156782412065</v>
      </c>
      <c r="BJ185" s="48">
        <v>43303.091844100687</v>
      </c>
      <c r="BK185" s="48">
        <v>44995.297629473724</v>
      </c>
      <c r="BL185" s="48">
        <v>46268.746882493491</v>
      </c>
      <c r="BM185" s="48">
        <v>44650.429498936639</v>
      </c>
      <c r="BN185" s="49">
        <v>134.12105813510718</v>
      </c>
    </row>
    <row r="186" spans="1:66" x14ac:dyDescent="0.25">
      <c r="A186" s="48" t="s">
        <v>145</v>
      </c>
      <c r="B186" s="48" t="s">
        <v>391</v>
      </c>
      <c r="C186" s="48" t="s">
        <v>630</v>
      </c>
      <c r="D186" s="48" t="s">
        <v>629</v>
      </c>
      <c r="AI186" s="48">
        <v>23011.503795286928</v>
      </c>
      <c r="AJ186" s="48">
        <v>24147.326911973225</v>
      </c>
      <c r="AK186" s="48">
        <v>25567.186419980389</v>
      </c>
      <c r="AL186" s="48">
        <v>26564.689461257629</v>
      </c>
      <c r="AM186" s="48">
        <v>27182.463326211229</v>
      </c>
      <c r="AN186" s="48">
        <v>28400.853900606304</v>
      </c>
      <c r="AO186" s="48">
        <v>29370.288017031118</v>
      </c>
      <c r="AP186" s="48">
        <v>31494.80121256135</v>
      </c>
      <c r="AQ186" s="48">
        <v>32660.360942836975</v>
      </c>
      <c r="AR186" s="48">
        <v>33196.942460238621</v>
      </c>
      <c r="AS186" s="48">
        <v>35953.942894341373</v>
      </c>
      <c r="AT186" s="48">
        <v>37938.245402551031</v>
      </c>
      <c r="AU186" s="48">
        <v>37462.727366870968</v>
      </c>
      <c r="AV186" s="48">
        <v>36341.616715018645</v>
      </c>
      <c r="AW186" s="48">
        <v>36884.690046359436</v>
      </c>
      <c r="AX186" s="48">
        <v>37960.459522062956</v>
      </c>
      <c r="AY186" s="48">
        <v>40100.34672952447</v>
      </c>
      <c r="AZ186" s="48">
        <v>41774.23992480497</v>
      </c>
      <c r="BA186" s="48">
        <v>44507.890466852317</v>
      </c>
      <c r="BB186" s="48">
        <v>45516.419703503263</v>
      </c>
      <c r="BC186" s="48">
        <v>44291.312895753152</v>
      </c>
      <c r="BD186" s="48">
        <v>43425.168512641329</v>
      </c>
      <c r="BE186" s="48">
        <v>44508.898170280598</v>
      </c>
      <c r="BF186" s="48">
        <v>42078.860887753741</v>
      </c>
      <c r="BG186" s="48">
        <v>38624.682675765624</v>
      </c>
      <c r="BH186" s="48">
        <v>31122.738662780914</v>
      </c>
      <c r="BI186" s="48">
        <v>28908.54053540152</v>
      </c>
      <c r="BJ186" s="48">
        <v>29077.363599553893</v>
      </c>
      <c r="BK186" s="48">
        <v>29031.644329680094</v>
      </c>
      <c r="BL186" s="48">
        <v>28448.858775950401</v>
      </c>
      <c r="BN186" s="49">
        <v>0</v>
      </c>
    </row>
    <row r="187" spans="1:66" x14ac:dyDescent="0.25">
      <c r="A187" s="48" t="s">
        <v>661</v>
      </c>
      <c r="B187" s="48" t="s">
        <v>660</v>
      </c>
      <c r="C187" s="48" t="s">
        <v>630</v>
      </c>
      <c r="D187" s="48" t="s">
        <v>629</v>
      </c>
      <c r="AS187" s="48">
        <v>11165.798591676046</v>
      </c>
      <c r="AT187" s="48">
        <v>11748.363331679551</v>
      </c>
      <c r="AU187" s="48">
        <v>12325.83397864526</v>
      </c>
      <c r="AV187" s="48">
        <v>12910.19670860798</v>
      </c>
      <c r="AW187" s="48">
        <v>14259.95078797454</v>
      </c>
      <c r="AX187" s="48">
        <v>15206.059716585034</v>
      </c>
      <c r="AY187" s="48">
        <v>17089.42334088706</v>
      </c>
      <c r="AZ187" s="48">
        <v>18953.340156259939</v>
      </c>
      <c r="BA187" s="48">
        <v>20510.505066544254</v>
      </c>
      <c r="BB187" s="48">
        <v>20815.474046850421</v>
      </c>
      <c r="BC187" s="48">
        <v>22445.740363688903</v>
      </c>
      <c r="BD187" s="48">
        <v>24207.946351334358</v>
      </c>
      <c r="BE187" s="48">
        <v>25312.753691434955</v>
      </c>
      <c r="BF187" s="48">
        <v>25604.34843868628</v>
      </c>
      <c r="BG187" s="48">
        <v>25426.273174229729</v>
      </c>
      <c r="BH187" s="48">
        <v>21723.452131419479</v>
      </c>
      <c r="BI187" s="48">
        <v>21206.086798149841</v>
      </c>
      <c r="BJ187" s="48">
        <v>22692.106336932266</v>
      </c>
      <c r="BK187" s="48">
        <v>23269.354173202108</v>
      </c>
      <c r="BL187" s="48">
        <v>23749.292039503929</v>
      </c>
      <c r="BM187" s="48">
        <v>22321.276223451368</v>
      </c>
      <c r="BN187" s="49">
        <v>94.829543873947969</v>
      </c>
    </row>
    <row r="188" spans="1:66" x14ac:dyDescent="0.25">
      <c r="A188" s="48" t="s">
        <v>167</v>
      </c>
      <c r="B188" s="48" t="s">
        <v>390</v>
      </c>
      <c r="C188" s="48" t="s">
        <v>630</v>
      </c>
      <c r="D188" s="48" t="s">
        <v>629</v>
      </c>
      <c r="AI188" s="48">
        <v>1923.5287565571448</v>
      </c>
      <c r="AJ188" s="48">
        <v>2030.1868503820256</v>
      </c>
      <c r="AK188" s="48">
        <v>2174.9612461492261</v>
      </c>
      <c r="AL188" s="48">
        <v>2204.1812910466215</v>
      </c>
      <c r="AM188" s="48">
        <v>2271.8218855697778</v>
      </c>
      <c r="AN188" s="48">
        <v>2367.4125139112807</v>
      </c>
      <c r="AO188" s="48">
        <v>2456.6946973344957</v>
      </c>
      <c r="AP188" s="48">
        <v>2452.9824593815906</v>
      </c>
      <c r="AQ188" s="48">
        <v>2472.4320601571862</v>
      </c>
      <c r="AR188" s="48">
        <v>2529.0092840365396</v>
      </c>
      <c r="AS188" s="48">
        <v>2625.2617945015495</v>
      </c>
      <c r="AT188" s="48">
        <v>2709.0279011683178</v>
      </c>
      <c r="AU188" s="48">
        <v>2753.5407397271752</v>
      </c>
      <c r="AV188" s="48">
        <v>2898.0329825596405</v>
      </c>
      <c r="AW188" s="48">
        <v>3127.6907687685816</v>
      </c>
      <c r="AX188" s="48">
        <v>3357.3634258246248</v>
      </c>
      <c r="AY188" s="48">
        <v>3579.9624315187475</v>
      </c>
      <c r="AZ188" s="48">
        <v>3766.8555618716446</v>
      </c>
      <c r="BA188" s="48">
        <v>3818.071985041136</v>
      </c>
      <c r="BB188" s="48">
        <v>3868.7439423356959</v>
      </c>
      <c r="BC188" s="48">
        <v>3890.2906186079608</v>
      </c>
      <c r="BD188" s="48">
        <v>3993.5593669876121</v>
      </c>
      <c r="BE188" s="48">
        <v>4018.73273731874</v>
      </c>
      <c r="BF188" s="48">
        <v>4103.6295635187871</v>
      </c>
      <c r="BG188" s="48">
        <v>4238.6338674008466</v>
      </c>
      <c r="BH188" s="48">
        <v>4373.0144748822231</v>
      </c>
      <c r="BI188" s="48">
        <v>4410.0065649467024</v>
      </c>
      <c r="BJ188" s="48">
        <v>4571.2050784080366</v>
      </c>
      <c r="BK188" s="48">
        <v>4853.2665574024732</v>
      </c>
      <c r="BL188" s="48">
        <v>4888.8450871344776</v>
      </c>
      <c r="BM188" s="48">
        <v>4876.6305536435411</v>
      </c>
      <c r="BN188" s="49">
        <v>44.324523790259505</v>
      </c>
    </row>
    <row r="189" spans="1:66" x14ac:dyDescent="0.25">
      <c r="A189" s="48" t="s">
        <v>216</v>
      </c>
      <c r="B189" s="48" t="s">
        <v>389</v>
      </c>
      <c r="C189" s="48" t="s">
        <v>630</v>
      </c>
      <c r="D189" s="48" t="s">
        <v>629</v>
      </c>
      <c r="AI189" s="48">
        <v>5045.019962244799</v>
      </c>
      <c r="AJ189" s="48">
        <v>5588.8926088879507</v>
      </c>
      <c r="AK189" s="48">
        <v>6058.2283531097555</v>
      </c>
      <c r="AL189" s="48">
        <v>6406.7199820790693</v>
      </c>
      <c r="AM189" s="48">
        <v>6593.2944032604037</v>
      </c>
      <c r="AN189" s="48">
        <v>6710.5787754717248</v>
      </c>
      <c r="AO189" s="48">
        <v>6968.215574480083</v>
      </c>
      <c r="AP189" s="48">
        <v>7394.0047774260984</v>
      </c>
      <c r="AQ189" s="48">
        <v>7865.1893292097202</v>
      </c>
      <c r="AR189" s="48">
        <v>8126.9860825069072</v>
      </c>
      <c r="AS189" s="48">
        <v>8367.7303709773496</v>
      </c>
      <c r="AT189" s="48">
        <v>8435.2871378519776</v>
      </c>
      <c r="AU189" s="48">
        <v>8594.0688823845176</v>
      </c>
      <c r="AV189" s="48">
        <v>8951.6480576706981</v>
      </c>
      <c r="AW189" s="48">
        <v>9701.820754740098</v>
      </c>
      <c r="AX189" s="48">
        <v>10527.453514225275</v>
      </c>
      <c r="AY189" s="48">
        <v>11570.971690852944</v>
      </c>
      <c r="AZ189" s="48">
        <v>13066.858170821988</v>
      </c>
      <c r="BA189" s="48">
        <v>14373.647368931277</v>
      </c>
      <c r="BB189" s="48">
        <v>14405.108144802529</v>
      </c>
      <c r="BC189" s="48">
        <v>15153.5109845062</v>
      </c>
      <c r="BD189" s="48">
        <v>16923.93466095594</v>
      </c>
      <c r="BE189" s="48">
        <v>18679.49805698033</v>
      </c>
      <c r="BF189" s="48">
        <v>20809.812242297652</v>
      </c>
      <c r="BG189" s="48">
        <v>22897.373104613242</v>
      </c>
      <c r="BH189" s="48">
        <v>25319.25704784237</v>
      </c>
      <c r="BI189" s="48">
        <v>27828.557920081166</v>
      </c>
      <c r="BJ189" s="48">
        <v>30446.837229385288</v>
      </c>
      <c r="BK189" s="48">
        <v>31757.561135057025</v>
      </c>
      <c r="BL189" s="48">
        <v>32761.375392699261</v>
      </c>
      <c r="BM189" s="48">
        <v>26775.69445269979</v>
      </c>
      <c r="BN189" s="49">
        <v>103.86148371951916</v>
      </c>
    </row>
    <row r="190" spans="1:66" x14ac:dyDescent="0.25">
      <c r="A190" s="48" t="s">
        <v>227</v>
      </c>
      <c r="B190" s="48" t="s">
        <v>388</v>
      </c>
      <c r="C190" s="48" t="s">
        <v>630</v>
      </c>
      <c r="D190" s="48" t="s">
        <v>629</v>
      </c>
      <c r="AI190" s="48">
        <v>3361.4068152429213</v>
      </c>
      <c r="AJ190" s="48">
        <v>3481.0791637289681</v>
      </c>
      <c r="AK190" s="48">
        <v>3472.6390985801172</v>
      </c>
      <c r="AL190" s="48">
        <v>3670.7853691890896</v>
      </c>
      <c r="AM190" s="48">
        <v>4132.3790555194091</v>
      </c>
      <c r="AN190" s="48">
        <v>4448.2105458740416</v>
      </c>
      <c r="AO190" s="48">
        <v>4570.9170408552163</v>
      </c>
      <c r="AP190" s="48">
        <v>4861.1219084804852</v>
      </c>
      <c r="AQ190" s="48">
        <v>4811.2604180552617</v>
      </c>
      <c r="AR190" s="48">
        <v>4873.864444897953</v>
      </c>
      <c r="AS190" s="48">
        <v>5043.2671809348858</v>
      </c>
      <c r="AT190" s="48">
        <v>5120.0688060673247</v>
      </c>
      <c r="AU190" s="48">
        <v>5423.6442302083497</v>
      </c>
      <c r="AV190" s="48">
        <v>5697.4321256678459</v>
      </c>
      <c r="AW190" s="48">
        <v>6084.892534636374</v>
      </c>
      <c r="AX190" s="48">
        <v>6610.8917056489254</v>
      </c>
      <c r="AY190" s="48">
        <v>7262.2580838780632</v>
      </c>
      <c r="AZ190" s="48">
        <v>8026.6103250882725</v>
      </c>
      <c r="BA190" s="48">
        <v>8857.8638606992627</v>
      </c>
      <c r="BB190" s="48">
        <v>8951.0125348404308</v>
      </c>
      <c r="BC190" s="48">
        <v>9730.4211039342408</v>
      </c>
      <c r="BD190" s="48">
        <v>10476.796328229699</v>
      </c>
      <c r="BE190" s="48">
        <v>10767.677327703599</v>
      </c>
      <c r="BF190" s="48">
        <v>11295.963264408276</v>
      </c>
      <c r="BG190" s="48">
        <v>11510.27887638724</v>
      </c>
      <c r="BH190" s="48">
        <v>11572.320793190192</v>
      </c>
      <c r="BI190" s="48">
        <v>12013.377389700567</v>
      </c>
      <c r="BJ190" s="48">
        <v>12506.529375058606</v>
      </c>
      <c r="BK190" s="48">
        <v>13088.295838455835</v>
      </c>
      <c r="BL190" s="48">
        <v>13397.273916048285</v>
      </c>
      <c r="BM190" s="48">
        <v>11879.235896065367</v>
      </c>
      <c r="BN190" s="49">
        <v>69.179656933297565</v>
      </c>
    </row>
    <row r="191" spans="1:66" x14ac:dyDescent="0.25">
      <c r="A191" s="48" t="s">
        <v>185</v>
      </c>
      <c r="B191" s="48" t="s">
        <v>387</v>
      </c>
      <c r="C191" s="48" t="s">
        <v>630</v>
      </c>
      <c r="D191" s="48" t="s">
        <v>629</v>
      </c>
      <c r="AI191" s="48">
        <v>2665.1199192583076</v>
      </c>
      <c r="AJ191" s="48">
        <v>2671.9853220710474</v>
      </c>
      <c r="AK191" s="48">
        <v>2676.0884136770128</v>
      </c>
      <c r="AL191" s="48">
        <v>2731.3573674301188</v>
      </c>
      <c r="AM191" s="48">
        <v>2844.3028071633848</v>
      </c>
      <c r="AN191" s="48">
        <v>2969.9720777379439</v>
      </c>
      <c r="AO191" s="48">
        <v>3128.6287010808542</v>
      </c>
      <c r="AP191" s="48">
        <v>3272.9299957621961</v>
      </c>
      <c r="AQ191" s="48">
        <v>3218.3574104805425</v>
      </c>
      <c r="AR191" s="48">
        <v>3292.5170237514112</v>
      </c>
      <c r="AS191" s="48">
        <v>3439.5387645159658</v>
      </c>
      <c r="AT191" s="48">
        <v>3545.7341422608083</v>
      </c>
      <c r="AU191" s="48">
        <v>3657.9703571028072</v>
      </c>
      <c r="AV191" s="48">
        <v>3835.9167515939798</v>
      </c>
      <c r="AW191" s="48">
        <v>4115.7688139261845</v>
      </c>
      <c r="AX191" s="48">
        <v>4370.373887448558</v>
      </c>
      <c r="AY191" s="48">
        <v>4657.7087908716376</v>
      </c>
      <c r="AZ191" s="48">
        <v>5008.2014093899534</v>
      </c>
      <c r="BA191" s="48">
        <v>5239.7269382234081</v>
      </c>
      <c r="BB191" s="48">
        <v>5268.4949835262678</v>
      </c>
      <c r="BC191" s="48">
        <v>5626.2811609444116</v>
      </c>
      <c r="BD191" s="48">
        <v>5865.3435512539063</v>
      </c>
      <c r="BE191" s="48">
        <v>6296.8276139455675</v>
      </c>
      <c r="BF191" s="48">
        <v>6614.6835237681153</v>
      </c>
      <c r="BG191" s="48">
        <v>6960.90071578066</v>
      </c>
      <c r="BH191" s="48">
        <v>7186.7692804635817</v>
      </c>
      <c r="BI191" s="48">
        <v>7703.7622752746647</v>
      </c>
      <c r="BJ191" s="48">
        <v>8120.8687932970297</v>
      </c>
      <c r="BK191" s="48">
        <v>8720.6073791658946</v>
      </c>
      <c r="BL191" s="48">
        <v>9291.7269151694563</v>
      </c>
      <c r="BM191" s="48">
        <v>8390.3531436861067</v>
      </c>
      <c r="BN191" s="49">
        <v>58.13989871749331</v>
      </c>
    </row>
    <row r="192" spans="1:66" x14ac:dyDescent="0.25">
      <c r="A192" s="48" t="s">
        <v>563</v>
      </c>
      <c r="B192" s="48" t="s">
        <v>564</v>
      </c>
      <c r="C192" s="48" t="s">
        <v>630</v>
      </c>
      <c r="D192" s="48" t="s">
        <v>629</v>
      </c>
      <c r="AS192" s="48">
        <v>9848.9056080679766</v>
      </c>
      <c r="AT192" s="48">
        <v>10555.110900501322</v>
      </c>
      <c r="AU192" s="48">
        <v>10963.368302432747</v>
      </c>
      <c r="AV192" s="48">
        <v>10709.856024276798</v>
      </c>
      <c r="AW192" s="48">
        <v>11503.809305768405</v>
      </c>
      <c r="AX192" s="48">
        <v>12379.867839980358</v>
      </c>
      <c r="AY192" s="48">
        <v>12858.100805177397</v>
      </c>
      <c r="AZ192" s="48">
        <v>13741.758478998094</v>
      </c>
      <c r="BA192" s="48">
        <v>13517.255980566732</v>
      </c>
      <c r="BB192" s="48">
        <v>13013.427711133689</v>
      </c>
      <c r="BC192" s="48">
        <v>13440.422758685507</v>
      </c>
      <c r="BD192" s="48">
        <v>14808.165865033663</v>
      </c>
      <c r="BE192" s="48">
        <v>15442.91980711518</v>
      </c>
      <c r="BF192" s="48">
        <v>15209.247810566927</v>
      </c>
      <c r="BG192" s="48">
        <v>16444.994174768661</v>
      </c>
      <c r="BH192" s="48">
        <v>17812.820740553725</v>
      </c>
      <c r="BI192" s="48">
        <v>17930.91822468277</v>
      </c>
      <c r="BJ192" s="48">
        <v>17826.393611457792</v>
      </c>
      <c r="BK192" s="48">
        <v>18887.152107993417</v>
      </c>
      <c r="BL192" s="48">
        <v>18315.767721455657</v>
      </c>
      <c r="BN192" s="49">
        <v>0</v>
      </c>
    </row>
    <row r="193" spans="1:66" x14ac:dyDescent="0.25">
      <c r="A193" s="48" t="s">
        <v>236</v>
      </c>
      <c r="B193" s="48" t="s">
        <v>386</v>
      </c>
      <c r="C193" s="48" t="s">
        <v>630</v>
      </c>
      <c r="D193" s="48" t="s">
        <v>629</v>
      </c>
      <c r="AI193" s="48">
        <v>1439.2454183440464</v>
      </c>
      <c r="AJ193" s="48">
        <v>1592.1286274361439</v>
      </c>
      <c r="AK193" s="48">
        <v>1811.5061419640308</v>
      </c>
      <c r="AL193" s="48">
        <v>2141.9973102632739</v>
      </c>
      <c r="AM193" s="48">
        <v>2264.3808007334246</v>
      </c>
      <c r="AN193" s="48">
        <v>2182.9668753014089</v>
      </c>
      <c r="AO193" s="48">
        <v>2337.5329006179495</v>
      </c>
      <c r="AP193" s="48">
        <v>2229.4662495598859</v>
      </c>
      <c r="AQ193" s="48">
        <v>2117.057086482715</v>
      </c>
      <c r="AR193" s="48">
        <v>2136.0414688464375</v>
      </c>
      <c r="AS193" s="48">
        <v>2081.4539377323554</v>
      </c>
      <c r="AT193" s="48">
        <v>2079.3558032313645</v>
      </c>
      <c r="AU193" s="48">
        <v>2066.0130572340254</v>
      </c>
      <c r="AV193" s="48">
        <v>2106.8234194397073</v>
      </c>
      <c r="AW193" s="48">
        <v>2176.6455633653509</v>
      </c>
      <c r="AX193" s="48">
        <v>2335.162197321481</v>
      </c>
      <c r="AY193" s="48">
        <v>2477.9947459343662</v>
      </c>
      <c r="AZ193" s="48">
        <v>2678.3027727738468</v>
      </c>
      <c r="BA193" s="48">
        <v>2656.8648318485989</v>
      </c>
      <c r="BB193" s="48">
        <v>2791.71539390215</v>
      </c>
      <c r="BC193" s="48">
        <v>3039.7841574489516</v>
      </c>
      <c r="BD193" s="48">
        <v>3069.7597421149953</v>
      </c>
      <c r="BE193" s="48">
        <v>3206.1958246032227</v>
      </c>
      <c r="BF193" s="48">
        <v>3318.8009367136374</v>
      </c>
      <c r="BG193" s="48">
        <v>3761.5234315663029</v>
      </c>
      <c r="BH193" s="48">
        <v>3966.7707103884013</v>
      </c>
      <c r="BI193" s="48">
        <v>4144.6036317321323</v>
      </c>
      <c r="BJ193" s="48">
        <v>4285.6287564813865</v>
      </c>
      <c r="BK193" s="48">
        <v>4290.6982820528401</v>
      </c>
      <c r="BL193" s="48">
        <v>4533.7611608479256</v>
      </c>
      <c r="BM193" s="48">
        <v>4326.4376075194459</v>
      </c>
      <c r="BN193" s="49">
        <v>41.749316827643554</v>
      </c>
    </row>
    <row r="194" spans="1:66" x14ac:dyDescent="0.25">
      <c r="A194" s="48" t="s">
        <v>253</v>
      </c>
      <c r="B194" s="48" t="s">
        <v>385</v>
      </c>
      <c r="C194" s="48" t="s">
        <v>630</v>
      </c>
      <c r="D194" s="48" t="s">
        <v>629</v>
      </c>
      <c r="AI194" s="48">
        <v>6170.2490535042616</v>
      </c>
      <c r="AJ194" s="48">
        <v>5910.397796827463</v>
      </c>
      <c r="AK194" s="48">
        <v>6178.1569533079837</v>
      </c>
      <c r="AL194" s="48">
        <v>6544.2886679896055</v>
      </c>
      <c r="AM194" s="48">
        <v>7022.9689364830811</v>
      </c>
      <c r="AN194" s="48">
        <v>7666.6664970533675</v>
      </c>
      <c r="AO194" s="48">
        <v>8257.7236194560974</v>
      </c>
      <c r="AP194" s="48">
        <v>8933.5140820167471</v>
      </c>
      <c r="AQ194" s="48">
        <v>9487.3701969098947</v>
      </c>
      <c r="AR194" s="48">
        <v>10040.898375232664</v>
      </c>
      <c r="AS194" s="48">
        <v>10676.762989564826</v>
      </c>
      <c r="AT194" s="48">
        <v>11124.527933029673</v>
      </c>
      <c r="AU194" s="48">
        <v>11804.266261675129</v>
      </c>
      <c r="AV194" s="48">
        <v>12275.795667781171</v>
      </c>
      <c r="AW194" s="48">
        <v>13342.614564612757</v>
      </c>
      <c r="AX194" s="48">
        <v>13896.793380251365</v>
      </c>
      <c r="AY194" s="48">
        <v>15132.072248016171</v>
      </c>
      <c r="AZ194" s="48">
        <v>16782.439007338333</v>
      </c>
      <c r="BA194" s="48">
        <v>18303.352919797577</v>
      </c>
      <c r="BB194" s="48">
        <v>19254.092275037376</v>
      </c>
      <c r="BC194" s="48">
        <v>21088.616328720535</v>
      </c>
      <c r="BD194" s="48">
        <v>22827.698136092447</v>
      </c>
      <c r="BE194" s="48">
        <v>23745.697795095071</v>
      </c>
      <c r="BF194" s="48">
        <v>24567.506166053478</v>
      </c>
      <c r="BG194" s="48">
        <v>25475.504693592826</v>
      </c>
      <c r="BH194" s="48">
        <v>26862.05251502899</v>
      </c>
      <c r="BI194" s="48">
        <v>28322.1069770904</v>
      </c>
      <c r="BJ194" s="48">
        <v>30064.503484177123</v>
      </c>
      <c r="BK194" s="48">
        <v>31978.531149884402</v>
      </c>
      <c r="BL194" s="48">
        <v>34151.792812291751</v>
      </c>
      <c r="BM194" s="48">
        <v>34264.759759866378</v>
      </c>
      <c r="BN194" s="49">
        <v>117.4919187545959</v>
      </c>
    </row>
    <row r="195" spans="1:66" x14ac:dyDescent="0.25">
      <c r="A195" s="48" t="s">
        <v>659</v>
      </c>
      <c r="B195" s="48" t="s">
        <v>658</v>
      </c>
      <c r="C195" s="48" t="s">
        <v>630</v>
      </c>
      <c r="D195" s="48" t="s">
        <v>629</v>
      </c>
      <c r="AI195" s="48">
        <v>1414.4092356184501</v>
      </c>
      <c r="AJ195" s="48">
        <v>1431.1534639650006</v>
      </c>
      <c r="AK195" s="48">
        <v>1471.467119466002</v>
      </c>
      <c r="AL195" s="48">
        <v>1476.3182857228396</v>
      </c>
      <c r="AM195" s="48">
        <v>1469.2924173865906</v>
      </c>
      <c r="AN195" s="48">
        <v>1504.2710368478474</v>
      </c>
      <c r="AO195" s="48">
        <v>1578.7822888013075</v>
      </c>
      <c r="AP195" s="48">
        <v>1663.6530343919446</v>
      </c>
      <c r="AQ195" s="48">
        <v>1779.8818611740994</v>
      </c>
      <c r="AR195" s="48">
        <v>1853.380442064537</v>
      </c>
      <c r="AS195" s="48">
        <v>1961.5096807404186</v>
      </c>
      <c r="AT195" s="48">
        <v>2036.824879195831</v>
      </c>
      <c r="AU195" s="48">
        <v>2100.2995245581919</v>
      </c>
      <c r="AV195" s="48">
        <v>2016.4164392930209</v>
      </c>
      <c r="AW195" s="48">
        <v>2288.6082582814288</v>
      </c>
      <c r="AX195" s="48">
        <v>2429.7959740963684</v>
      </c>
      <c r="AY195" s="48">
        <v>2589.6711509554975</v>
      </c>
      <c r="AZ195" s="48">
        <v>2748.0772178256161</v>
      </c>
      <c r="BA195" s="48">
        <v>2908.0861474666672</v>
      </c>
      <c r="BB195" s="48">
        <v>2995.5366677662118</v>
      </c>
      <c r="BC195" s="48">
        <v>3132.2111160953673</v>
      </c>
      <c r="BD195" s="48">
        <v>3255.3682229711899</v>
      </c>
      <c r="BE195" s="48">
        <v>3346.1361698406627</v>
      </c>
      <c r="BF195" s="48">
        <v>3480.1475190087381</v>
      </c>
      <c r="BG195" s="48">
        <v>3573.0689210689798</v>
      </c>
      <c r="BH195" s="48">
        <v>3414.4957139542548</v>
      </c>
      <c r="BI195" s="48">
        <v>3399.1833682353413</v>
      </c>
      <c r="BJ195" s="48">
        <v>3512.9251157933713</v>
      </c>
      <c r="BK195" s="48">
        <v>3586.8697812026967</v>
      </c>
      <c r="BL195" s="48">
        <v>3665.7595148749579</v>
      </c>
      <c r="BM195" s="48">
        <v>3536.0350821761444</v>
      </c>
      <c r="BN195" s="49">
        <v>37.743522850479522</v>
      </c>
    </row>
    <row r="196" spans="1:66" x14ac:dyDescent="0.25">
      <c r="A196" s="48" t="s">
        <v>203</v>
      </c>
      <c r="B196" s="48" t="s">
        <v>384</v>
      </c>
      <c r="C196" s="48" t="s">
        <v>630</v>
      </c>
      <c r="D196" s="48" t="s">
        <v>629</v>
      </c>
      <c r="AI196" s="48">
        <v>13423.485653594165</v>
      </c>
      <c r="AJ196" s="48">
        <v>14097.146555101874</v>
      </c>
      <c r="AK196" s="48">
        <v>14979.47348570103</v>
      </c>
      <c r="AL196" s="48">
        <v>15912.015486185684</v>
      </c>
      <c r="AM196" s="48">
        <v>16775.540600395241</v>
      </c>
      <c r="AN196" s="48">
        <v>17741.76517724985</v>
      </c>
      <c r="AO196" s="48">
        <v>18278.417870035159</v>
      </c>
      <c r="AP196" s="48">
        <v>19320.608005384682</v>
      </c>
      <c r="AQ196" s="48">
        <v>20500.488387715257</v>
      </c>
      <c r="AR196" s="48">
        <v>21807.873742534237</v>
      </c>
      <c r="AS196" s="48">
        <v>22961.290872260543</v>
      </c>
      <c r="AT196" s="48">
        <v>24893.016798086115</v>
      </c>
      <c r="AU196" s="48">
        <v>25485.626588385443</v>
      </c>
      <c r="AV196" s="48">
        <v>25956.534884485201</v>
      </c>
      <c r="AW196" s="48">
        <v>28981.398467750263</v>
      </c>
      <c r="AX196" s="48">
        <v>29332.652133958796</v>
      </c>
      <c r="AY196" s="48">
        <v>29920.825797459427</v>
      </c>
      <c r="AZ196" s="48">
        <v>30545.674172712519</v>
      </c>
      <c r="BA196" s="48">
        <v>30745.415859141656</v>
      </c>
      <c r="BB196" s="48">
        <v>30541.064185524014</v>
      </c>
      <c r="BC196" s="48">
        <v>30925.400827616268</v>
      </c>
      <c r="BD196" s="48">
        <v>31824.154838385468</v>
      </c>
      <c r="BE196" s="48">
        <v>32582.622408210569</v>
      </c>
      <c r="BF196" s="48">
        <v>33172.671260456635</v>
      </c>
      <c r="BG196" s="48">
        <v>33682.850026137006</v>
      </c>
      <c r="BH196" s="48">
        <v>34016.022352312888</v>
      </c>
      <c r="BI196" s="48">
        <v>34346.867331744317</v>
      </c>
      <c r="BJ196" s="48">
        <v>34363.745992145094</v>
      </c>
      <c r="BK196" s="48">
        <v>35122.879657173893</v>
      </c>
      <c r="BL196" s="48">
        <v>36276.833243187531</v>
      </c>
      <c r="BM196" s="48">
        <v>35279.347034939201</v>
      </c>
      <c r="BN196" s="49">
        <v>119.21871045521149</v>
      </c>
    </row>
    <row r="197" spans="1:66" x14ac:dyDescent="0.25">
      <c r="A197" s="48" t="s">
        <v>657</v>
      </c>
      <c r="B197" s="48" t="s">
        <v>383</v>
      </c>
      <c r="C197" s="48" t="s">
        <v>630</v>
      </c>
      <c r="D197" s="48" t="s">
        <v>629</v>
      </c>
      <c r="BN197" s="49">
        <v>0</v>
      </c>
    </row>
    <row r="198" spans="1:66" x14ac:dyDescent="0.25">
      <c r="A198" s="48" t="s">
        <v>280</v>
      </c>
      <c r="B198" s="48" t="s">
        <v>382</v>
      </c>
      <c r="C198" s="48" t="s">
        <v>630</v>
      </c>
      <c r="D198" s="48" t="s">
        <v>629</v>
      </c>
      <c r="AI198" s="48">
        <v>11751.486766062912</v>
      </c>
      <c r="AJ198" s="48">
        <v>12708.84365843368</v>
      </c>
      <c r="AK198" s="48">
        <v>13150.300650958159</v>
      </c>
      <c r="AL198" s="48">
        <v>13170.69401469434</v>
      </c>
      <c r="AM198" s="48">
        <v>13545.227791322472</v>
      </c>
      <c r="AN198" s="48">
        <v>14371.676892656611</v>
      </c>
      <c r="AO198" s="48">
        <v>14884.970443439668</v>
      </c>
      <c r="AP198" s="48">
        <v>15783.207304783455</v>
      </c>
      <c r="AQ198" s="48">
        <v>16686.383737594326</v>
      </c>
      <c r="AR198" s="48">
        <v>17718.15157244185</v>
      </c>
      <c r="AS198" s="48">
        <v>18884.886242676013</v>
      </c>
      <c r="AT198" s="48">
        <v>19533.357305302776</v>
      </c>
      <c r="AU198" s="48">
        <v>20356.647299736018</v>
      </c>
      <c r="AV198" s="48">
        <v>20829.599559882805</v>
      </c>
      <c r="AW198" s="48">
        <v>21460.020776373181</v>
      </c>
      <c r="AX198" s="48">
        <v>22725.277494608355</v>
      </c>
      <c r="AY198" s="48">
        <v>24649.719380891671</v>
      </c>
      <c r="AZ198" s="48">
        <v>25701.894575945389</v>
      </c>
      <c r="BA198" s="48">
        <v>26665.837295293903</v>
      </c>
      <c r="BB198" s="48">
        <v>26478.368973110861</v>
      </c>
      <c r="BC198" s="48">
        <v>27282.750835076378</v>
      </c>
      <c r="BD198" s="48">
        <v>26769.511885000364</v>
      </c>
      <c r="BE198" s="48">
        <v>26438.016301997348</v>
      </c>
      <c r="BF198" s="48">
        <v>27936.039664456341</v>
      </c>
      <c r="BG198" s="48">
        <v>28742.440378350919</v>
      </c>
      <c r="BH198" s="48">
        <v>29660.896067252623</v>
      </c>
      <c r="BI198" s="48">
        <v>31607.754243173284</v>
      </c>
      <c r="BJ198" s="48">
        <v>33044.716738747928</v>
      </c>
      <c r="BK198" s="48">
        <v>34931.784600082436</v>
      </c>
      <c r="BL198" s="48">
        <v>36871.839600549734</v>
      </c>
      <c r="BM198" s="48">
        <v>34495.922473463557</v>
      </c>
      <c r="BN198" s="49">
        <v>117.88757448658191</v>
      </c>
    </row>
    <row r="199" spans="1:66" x14ac:dyDescent="0.25">
      <c r="A199" s="48" t="s">
        <v>226</v>
      </c>
      <c r="B199" s="48" t="s">
        <v>381</v>
      </c>
      <c r="C199" s="48" t="s">
        <v>630</v>
      </c>
      <c r="D199" s="48" t="s">
        <v>629</v>
      </c>
      <c r="AI199" s="48">
        <v>5391.7612692785906</v>
      </c>
      <c r="AJ199" s="48">
        <v>5621.1870555079713</v>
      </c>
      <c r="AK199" s="48">
        <v>5701.248570618377</v>
      </c>
      <c r="AL199" s="48">
        <v>5975.874579414718</v>
      </c>
      <c r="AM199" s="48">
        <v>6275.7269355900107</v>
      </c>
      <c r="AN199" s="48">
        <v>6685.801185264364</v>
      </c>
      <c r="AO199" s="48">
        <v>6758.5995509541144</v>
      </c>
      <c r="AP199" s="48">
        <v>7008.4364262957479</v>
      </c>
      <c r="AQ199" s="48">
        <v>6939.7623779003998</v>
      </c>
      <c r="AR199" s="48">
        <v>6799.3486908910309</v>
      </c>
      <c r="AS199" s="48">
        <v>6654.1728151597836</v>
      </c>
      <c r="AT199" s="48">
        <v>6612.677347692591</v>
      </c>
      <c r="AU199" s="48">
        <v>6590.1672779823457</v>
      </c>
      <c r="AV199" s="48">
        <v>6876.997090202276</v>
      </c>
      <c r="AW199" s="48">
        <v>7223.556540448225</v>
      </c>
      <c r="AX199" s="48">
        <v>7485.2992173735011</v>
      </c>
      <c r="AY199" s="48">
        <v>7960.7253928679411</v>
      </c>
      <c r="AZ199" s="48">
        <v>8495.3369990428291</v>
      </c>
      <c r="BA199" s="48">
        <v>9097.520488877326</v>
      </c>
      <c r="BB199" s="48">
        <v>9020.3080224310797</v>
      </c>
      <c r="BC199" s="48">
        <v>10001.530427929645</v>
      </c>
      <c r="BD199" s="48">
        <v>10503.59585282377</v>
      </c>
      <c r="BE199" s="48">
        <v>10018.723634784128</v>
      </c>
      <c r="BF199" s="48">
        <v>11062.558733549071</v>
      </c>
      <c r="BG199" s="48">
        <v>11454.42887659681</v>
      </c>
      <c r="BH199" s="48">
        <v>11486.523190555668</v>
      </c>
      <c r="BI199" s="48">
        <v>12041.723542780621</v>
      </c>
      <c r="BJ199" s="48">
        <v>12590.548443654954</v>
      </c>
      <c r="BK199" s="48">
        <v>13135.698867879877</v>
      </c>
      <c r="BL199" s="48">
        <v>13149.038570274826</v>
      </c>
      <c r="BM199" s="48">
        <v>13012.875695484114</v>
      </c>
      <c r="BN199" s="49">
        <v>72.405372358358832</v>
      </c>
    </row>
    <row r="200" spans="1:66" x14ac:dyDescent="0.25">
      <c r="A200" s="48" t="s">
        <v>534</v>
      </c>
      <c r="B200" s="48" t="s">
        <v>380</v>
      </c>
      <c r="C200" s="48" t="s">
        <v>630</v>
      </c>
      <c r="D200" s="48" t="s">
        <v>629</v>
      </c>
      <c r="AM200" s="48">
        <v>2203.3026693859533</v>
      </c>
      <c r="AN200" s="48">
        <v>2304.1131343586953</v>
      </c>
      <c r="AO200" s="48">
        <v>2270.8177962461109</v>
      </c>
      <c r="AP200" s="48">
        <v>2532.792080277165</v>
      </c>
      <c r="AQ200" s="48">
        <v>2854.5594044130157</v>
      </c>
      <c r="AR200" s="48">
        <v>3056.4492519962209</v>
      </c>
      <c r="AS200" s="48">
        <v>2785.3251638057104</v>
      </c>
      <c r="AT200" s="48">
        <v>2516.2733544159196</v>
      </c>
      <c r="AU200" s="48">
        <v>2180.4081657170818</v>
      </c>
      <c r="AV200" s="48">
        <v>2468.295069232031</v>
      </c>
      <c r="AW200" s="48">
        <v>3012.5258348603056</v>
      </c>
      <c r="AX200" s="48">
        <v>3369.8743146104134</v>
      </c>
      <c r="AY200" s="48">
        <v>3350.5365453433883</v>
      </c>
      <c r="AZ200" s="48">
        <v>3480.7896472947809</v>
      </c>
      <c r="BA200" s="48">
        <v>3708.664441635633</v>
      </c>
      <c r="BB200" s="48">
        <v>3951.2349927961923</v>
      </c>
      <c r="BC200" s="48">
        <v>4119.8194657718495</v>
      </c>
      <c r="BD200" s="48">
        <v>4494.7313227254999</v>
      </c>
      <c r="BE200" s="48">
        <v>5255.8256094214667</v>
      </c>
      <c r="BF200" s="48">
        <v>5371.6871002024236</v>
      </c>
      <c r="BG200" s="48">
        <v>5510.1329304045548</v>
      </c>
      <c r="BH200" s="48">
        <v>5954.4007836320816</v>
      </c>
      <c r="BI200" s="48">
        <v>6305.3918030155228</v>
      </c>
      <c r="BJ200" s="48">
        <v>6401.7408913507388</v>
      </c>
      <c r="BK200" s="48">
        <v>6469.9090981431818</v>
      </c>
      <c r="BL200" s="48">
        <v>6509.5683354833345</v>
      </c>
      <c r="BM200" s="48">
        <v>5690.2875170376374</v>
      </c>
      <c r="BN200" s="49">
        <v>47.879681868826026</v>
      </c>
    </row>
    <row r="201" spans="1:66" x14ac:dyDescent="0.25">
      <c r="A201" s="48" t="s">
        <v>656</v>
      </c>
      <c r="B201" s="48" t="s">
        <v>655</v>
      </c>
      <c r="C201" s="48" t="s">
        <v>630</v>
      </c>
      <c r="D201" s="48" t="s">
        <v>629</v>
      </c>
      <c r="AI201" s="48">
        <v>2862.0839607981129</v>
      </c>
      <c r="AJ201" s="48">
        <v>2893.1977432845483</v>
      </c>
      <c r="AK201" s="48">
        <v>3071.2268527458205</v>
      </c>
      <c r="AL201" s="48">
        <v>3174.5078313460949</v>
      </c>
      <c r="AM201" s="48">
        <v>3338.9573338258738</v>
      </c>
      <c r="AN201" s="48">
        <v>3489.6063846431716</v>
      </c>
      <c r="AO201" s="48">
        <v>3629.1216472593624</v>
      </c>
      <c r="AP201" s="48">
        <v>3590.6593985544373</v>
      </c>
      <c r="AQ201" s="48">
        <v>3642.4478821103348</v>
      </c>
      <c r="AR201" s="48">
        <v>3865.3531340069399</v>
      </c>
      <c r="AS201" s="48">
        <v>3850.2516539289745</v>
      </c>
      <c r="AT201" s="48">
        <v>3946.5866717878544</v>
      </c>
      <c r="AU201" s="48">
        <v>4061.0201967631847</v>
      </c>
      <c r="AV201" s="48">
        <v>4166.5547046039392</v>
      </c>
      <c r="AW201" s="48">
        <v>4416.5722787655386</v>
      </c>
      <c r="AX201" s="48">
        <v>4582.4338131412651</v>
      </c>
      <c r="AY201" s="48">
        <v>4764.7345498534933</v>
      </c>
      <c r="AZ201" s="48">
        <v>4856.9436230167594</v>
      </c>
      <c r="BA201" s="48">
        <v>4960.0472698358735</v>
      </c>
      <c r="BB201" s="48">
        <v>4874.2254446227889</v>
      </c>
      <c r="BC201" s="48">
        <v>5015.3827788833623</v>
      </c>
      <c r="BD201" s="48">
        <v>5239.5953943086415</v>
      </c>
      <c r="BE201" s="48">
        <v>5442.4367925709994</v>
      </c>
      <c r="BF201" s="48">
        <v>5718.6341153868734</v>
      </c>
      <c r="BG201" s="48">
        <v>6402.8678448626324</v>
      </c>
      <c r="BH201" s="48">
        <v>6808.2272275635551</v>
      </c>
      <c r="BI201" s="48">
        <v>6955.8584466018747</v>
      </c>
      <c r="BJ201" s="48">
        <v>7290.7872526596602</v>
      </c>
      <c r="BK201" s="48">
        <v>7588.0782686337625</v>
      </c>
      <c r="BL201" s="48">
        <v>7635.2132226474396</v>
      </c>
      <c r="BM201" s="48">
        <v>6375.9894542024804</v>
      </c>
      <c r="BN201" s="49">
        <v>50.682490277430077</v>
      </c>
    </row>
    <row r="202" spans="1:66" x14ac:dyDescent="0.25">
      <c r="A202" s="48" t="s">
        <v>654</v>
      </c>
      <c r="B202" s="48" t="s">
        <v>653</v>
      </c>
      <c r="C202" s="48" t="s">
        <v>630</v>
      </c>
      <c r="D202" s="48" t="s">
        <v>629</v>
      </c>
      <c r="AI202" s="48">
        <v>17919.564437056539</v>
      </c>
      <c r="AJ202" s="48">
        <v>18621.012079846063</v>
      </c>
      <c r="AK202" s="48">
        <v>19254.944145601094</v>
      </c>
      <c r="AL202" s="48">
        <v>19753.489643421552</v>
      </c>
      <c r="AM202" s="48">
        <v>20614.176084484032</v>
      </c>
      <c r="AN202" s="48">
        <v>21484.737084636399</v>
      </c>
      <c r="AO202" s="48">
        <v>22403.250300880249</v>
      </c>
      <c r="AP202" s="48">
        <v>23411.207838916282</v>
      </c>
      <c r="AQ202" s="48">
        <v>24218.064520764146</v>
      </c>
      <c r="AR202" s="48">
        <v>25273.421477583754</v>
      </c>
      <c r="AS202" s="48">
        <v>26870.948166046946</v>
      </c>
      <c r="AT202" s="48">
        <v>27830.90838004649</v>
      </c>
      <c r="AU202" s="48">
        <v>28797.401969093942</v>
      </c>
      <c r="AV202" s="48">
        <v>29724.150367966944</v>
      </c>
      <c r="AW202" s="48">
        <v>31332.055498098354</v>
      </c>
      <c r="AX202" s="48">
        <v>32866.889065312862</v>
      </c>
      <c r="AY202" s="48">
        <v>34974.329248085385</v>
      </c>
      <c r="AZ202" s="48">
        <v>36697.511517430459</v>
      </c>
      <c r="BA202" s="48">
        <v>37620.072752383203</v>
      </c>
      <c r="BB202" s="48">
        <v>36616.31186516404</v>
      </c>
      <c r="BC202" s="48">
        <v>37924.788201022733</v>
      </c>
      <c r="BD202" s="48">
        <v>39339.002212999236</v>
      </c>
      <c r="BE202" s="48">
        <v>40394.238981899878</v>
      </c>
      <c r="BF202" s="48">
        <v>41865.301230393387</v>
      </c>
      <c r="BG202" s="48">
        <v>43026.608695462135</v>
      </c>
      <c r="BH202" s="48">
        <v>44151.770170564494</v>
      </c>
      <c r="BI202" s="48">
        <v>45640.889542796533</v>
      </c>
      <c r="BJ202" s="48">
        <v>47464.362336187667</v>
      </c>
      <c r="BK202" s="48">
        <v>49493.393086695272</v>
      </c>
      <c r="BL202" s="48">
        <v>51038.185289389301</v>
      </c>
      <c r="BM202" s="48">
        <v>49162.013613912954</v>
      </c>
      <c r="BN202" s="49">
        <v>140.73398396835265</v>
      </c>
    </row>
    <row r="203" spans="1:66" x14ac:dyDescent="0.25">
      <c r="A203" s="48" t="s">
        <v>244</v>
      </c>
      <c r="B203" s="48" t="s">
        <v>379</v>
      </c>
      <c r="C203" s="48" t="s">
        <v>630</v>
      </c>
      <c r="D203" s="48" t="s">
        <v>629</v>
      </c>
      <c r="BN203" s="49">
        <v>0</v>
      </c>
    </row>
    <row r="204" spans="1:66" x14ac:dyDescent="0.25">
      <c r="A204" s="48" t="s">
        <v>146</v>
      </c>
      <c r="B204" s="48" t="s">
        <v>378</v>
      </c>
      <c r="C204" s="48" t="s">
        <v>630</v>
      </c>
      <c r="D204" s="48" t="s">
        <v>629</v>
      </c>
      <c r="AS204" s="48">
        <v>96823.113275613636</v>
      </c>
      <c r="AT204" s="48">
        <v>99035.257831541938</v>
      </c>
      <c r="AU204" s="48">
        <v>103476.33834901721</v>
      </c>
      <c r="AV204" s="48">
        <v>102757.77864504376</v>
      </c>
      <c r="AW204" s="48">
        <v>113857.65401991142</v>
      </c>
      <c r="AX204" s="48">
        <v>109856.95290521963</v>
      </c>
      <c r="AY204" s="48">
        <v>120838.17386373883</v>
      </c>
      <c r="AZ204" s="48">
        <v>122882.83848629444</v>
      </c>
      <c r="BA204" s="48">
        <v>125010.6973848523</v>
      </c>
      <c r="BB204" s="48">
        <v>122424.61194166174</v>
      </c>
      <c r="BC204" s="48">
        <v>132047.98659297131</v>
      </c>
      <c r="BD204" s="48">
        <v>139358.96528294246</v>
      </c>
      <c r="BE204" s="48">
        <v>141634.70382419578</v>
      </c>
      <c r="BF204" s="48">
        <v>138229.76898242594</v>
      </c>
      <c r="BG204" s="48">
        <v>129068.57889333482</v>
      </c>
      <c r="BH204" s="48">
        <v>92968.232096937878</v>
      </c>
      <c r="BI204" s="48">
        <v>83102.350491304853</v>
      </c>
      <c r="BJ204" s="48">
        <v>91738.752789946928</v>
      </c>
      <c r="BK204" s="48">
        <v>93154.234883379773</v>
      </c>
      <c r="BL204" s="48">
        <v>93851.745682631779</v>
      </c>
      <c r="BM204" s="48">
        <v>89948.610580229972</v>
      </c>
      <c r="BN204" s="49">
        <v>190.3624915187919</v>
      </c>
    </row>
    <row r="205" spans="1:66" x14ac:dyDescent="0.25">
      <c r="A205" s="48" t="s">
        <v>255</v>
      </c>
      <c r="B205" s="48" t="s">
        <v>376</v>
      </c>
      <c r="C205" s="48" t="s">
        <v>630</v>
      </c>
      <c r="D205" s="48" t="s">
        <v>629</v>
      </c>
      <c r="AI205" s="48">
        <v>5267.5940941969584</v>
      </c>
      <c r="AJ205" s="48">
        <v>4783.6152161534146</v>
      </c>
      <c r="AK205" s="48">
        <v>4504.1918545628341</v>
      </c>
      <c r="AL205" s="48">
        <v>4687.7781021780347</v>
      </c>
      <c r="AM205" s="48">
        <v>4983.3761373986044</v>
      </c>
      <c r="AN205" s="48">
        <v>5415.9684781919004</v>
      </c>
      <c r="AO205" s="48">
        <v>5731.379494392766</v>
      </c>
      <c r="AP205" s="48">
        <v>5562.137040565407</v>
      </c>
      <c r="AQ205" s="48">
        <v>5544.0945395480021</v>
      </c>
      <c r="AR205" s="48">
        <v>5596.4708889997319</v>
      </c>
      <c r="AS205" s="48">
        <v>5850.6242208230351</v>
      </c>
      <c r="AT205" s="48">
        <v>6521.472893290219</v>
      </c>
      <c r="AU205" s="48">
        <v>7162.3096729811823</v>
      </c>
      <c r="AV205" s="48">
        <v>7552.1986447873596</v>
      </c>
      <c r="AW205" s="48">
        <v>8982.845041792878</v>
      </c>
      <c r="AX205" s="48">
        <v>9602.1494335901607</v>
      </c>
      <c r="AY205" s="48">
        <v>11541.245061817839</v>
      </c>
      <c r="AZ205" s="48">
        <v>13683.437620404582</v>
      </c>
      <c r="BA205" s="48">
        <v>16782.098860771217</v>
      </c>
      <c r="BB205" s="48">
        <v>16644.038930375773</v>
      </c>
      <c r="BC205" s="48">
        <v>16989.307041890304</v>
      </c>
      <c r="BD205" s="48">
        <v>17896.275864178529</v>
      </c>
      <c r="BE205" s="48">
        <v>18869.619212847014</v>
      </c>
      <c r="BF205" s="48">
        <v>19781.979569986393</v>
      </c>
      <c r="BG205" s="48">
        <v>20657.707069552092</v>
      </c>
      <c r="BH205" s="48">
        <v>21605.836678867621</v>
      </c>
      <c r="BI205" s="48">
        <v>24271.366104769015</v>
      </c>
      <c r="BJ205" s="48">
        <v>27141.919332680303</v>
      </c>
      <c r="BK205" s="48">
        <v>29248.80932326011</v>
      </c>
      <c r="BL205" s="48">
        <v>32299.969771702083</v>
      </c>
      <c r="BM205" s="48">
        <v>31945.749656632834</v>
      </c>
      <c r="BN205" s="49">
        <v>113.44639314049402</v>
      </c>
    </row>
    <row r="206" spans="1:66" x14ac:dyDescent="0.25">
      <c r="A206" s="48" t="s">
        <v>256</v>
      </c>
      <c r="B206" s="48" t="s">
        <v>375</v>
      </c>
      <c r="C206" s="48" t="s">
        <v>630</v>
      </c>
      <c r="D206" s="48" t="s">
        <v>629</v>
      </c>
      <c r="AI206" s="48">
        <v>8027.8455912531299</v>
      </c>
      <c r="AJ206" s="48">
        <v>7857.9062150866403</v>
      </c>
      <c r="AK206" s="48">
        <v>6862.4627288639404</v>
      </c>
      <c r="AL206" s="48">
        <v>6419.5164599788004</v>
      </c>
      <c r="AM206" s="48">
        <v>5734.4138765225998</v>
      </c>
      <c r="AN206" s="48">
        <v>5613.2806471991498</v>
      </c>
      <c r="AO206" s="48">
        <v>5517.85888983309</v>
      </c>
      <c r="AP206" s="48">
        <v>5699.9476172898203</v>
      </c>
      <c r="AQ206" s="48">
        <v>5465.0563619337299</v>
      </c>
      <c r="AR206" s="48">
        <v>5914.3260620600604</v>
      </c>
      <c r="AS206" s="48">
        <v>6825.3915111817996</v>
      </c>
      <c r="AT206" s="48">
        <v>7361.3636785264498</v>
      </c>
      <c r="AU206" s="48">
        <v>8037.4745354155802</v>
      </c>
      <c r="AV206" s="48">
        <v>9254.5372007647493</v>
      </c>
      <c r="AW206" s="48">
        <v>10226.7661539289</v>
      </c>
      <c r="AX206" s="48">
        <v>11822.346928941701</v>
      </c>
      <c r="AY206" s="48">
        <v>14912.2339332667</v>
      </c>
      <c r="AZ206" s="48">
        <v>16648.2416399717</v>
      </c>
      <c r="BA206" s="48">
        <v>20163.609415571798</v>
      </c>
      <c r="BB206" s="48">
        <v>19389.941176244301</v>
      </c>
      <c r="BC206" s="48">
        <v>20490.126719387899</v>
      </c>
      <c r="BD206" s="48">
        <v>22798.6744273279</v>
      </c>
      <c r="BE206" s="48">
        <v>24303.4734145818</v>
      </c>
      <c r="BF206" s="48">
        <v>26073.874530745099</v>
      </c>
      <c r="BG206" s="48">
        <v>25761.6480209933</v>
      </c>
      <c r="BH206" s="48">
        <v>24085.324184794699</v>
      </c>
      <c r="BI206" s="48">
        <v>24128.0864065399</v>
      </c>
      <c r="BJ206" s="48">
        <v>25926.443853974299</v>
      </c>
      <c r="BK206" s="48">
        <v>28681.784458296101</v>
      </c>
      <c r="BL206" s="48">
        <v>29188.854156647001</v>
      </c>
      <c r="BM206" s="48">
        <v>28213.447838229698</v>
      </c>
      <c r="BN206" s="49">
        <v>106.61350761191706</v>
      </c>
    </row>
    <row r="207" spans="1:66" x14ac:dyDescent="0.25">
      <c r="A207" s="48" t="s">
        <v>85</v>
      </c>
      <c r="B207" s="48" t="s">
        <v>374</v>
      </c>
      <c r="C207" s="48" t="s">
        <v>630</v>
      </c>
      <c r="D207" s="48" t="s">
        <v>629</v>
      </c>
      <c r="AI207" s="48">
        <v>555.57170351393859</v>
      </c>
      <c r="AJ207" s="48">
        <v>576.11796983107934</v>
      </c>
      <c r="AK207" s="48">
        <v>659.38008450181042</v>
      </c>
      <c r="AL207" s="48">
        <v>663.68935184764689</v>
      </c>
      <c r="AM207" s="48">
        <v>355.85541598418655</v>
      </c>
      <c r="AN207" s="48">
        <v>499.68985197233957</v>
      </c>
      <c r="AO207" s="48">
        <v>556.84342174601306</v>
      </c>
      <c r="AP207" s="48">
        <v>604.03408745692866</v>
      </c>
      <c r="AQ207" s="48">
        <v>613.09736084022916</v>
      </c>
      <c r="AR207" s="48">
        <v>602.42953948888135</v>
      </c>
      <c r="AS207" s="48">
        <v>631.07133866039555</v>
      </c>
      <c r="AT207" s="48">
        <v>674.34782676096211</v>
      </c>
      <c r="AU207" s="48">
        <v>757.35605004166882</v>
      </c>
      <c r="AV207" s="48">
        <v>776.42376301095578</v>
      </c>
      <c r="AW207" s="48">
        <v>844.53466399854176</v>
      </c>
      <c r="AX207" s="48">
        <v>935.30042271399134</v>
      </c>
      <c r="AY207" s="48">
        <v>1028.8765405454239</v>
      </c>
      <c r="AZ207" s="48">
        <v>1108.9077304164034</v>
      </c>
      <c r="BA207" s="48">
        <v>1223.56616194506</v>
      </c>
      <c r="BB207" s="48">
        <v>1275.3499629917105</v>
      </c>
      <c r="BC207" s="48">
        <v>1349.452093687479</v>
      </c>
      <c r="BD207" s="48">
        <v>1450.5794776479065</v>
      </c>
      <c r="BE207" s="48">
        <v>1488.6697070257926</v>
      </c>
      <c r="BF207" s="48">
        <v>1543.2734001759393</v>
      </c>
      <c r="BG207" s="48">
        <v>1706.6729870341976</v>
      </c>
      <c r="BH207" s="48">
        <v>1804.5499523422325</v>
      </c>
      <c r="BI207" s="48">
        <v>1882.3723800437122</v>
      </c>
      <c r="BJ207" s="48">
        <v>1975.2486611327549</v>
      </c>
      <c r="BK207" s="48">
        <v>2138.8996987304563</v>
      </c>
      <c r="BL207" s="48">
        <v>2321.7185897900317</v>
      </c>
      <c r="BM207" s="48">
        <v>2213.9611897184182</v>
      </c>
      <c r="BN207" s="49">
        <v>29.865456158952671</v>
      </c>
    </row>
    <row r="208" spans="1:66" x14ac:dyDescent="0.25">
      <c r="A208" s="48" t="s">
        <v>652</v>
      </c>
      <c r="B208" s="48" t="s">
        <v>651</v>
      </c>
      <c r="C208" s="48" t="s">
        <v>630</v>
      </c>
      <c r="D208" s="48" t="s">
        <v>629</v>
      </c>
      <c r="AI208" s="48">
        <v>1244.7667441324368</v>
      </c>
      <c r="AJ208" s="48">
        <v>1283.6231506380429</v>
      </c>
      <c r="AK208" s="48">
        <v>1358.7459481655403</v>
      </c>
      <c r="AL208" s="48">
        <v>1420.3769375855679</v>
      </c>
      <c r="AM208" s="48">
        <v>1505.9725473302726</v>
      </c>
      <c r="AN208" s="48">
        <v>1610.2688394753086</v>
      </c>
      <c r="AO208" s="48">
        <v>1716.6242336328085</v>
      </c>
      <c r="AP208" s="48">
        <v>1775.6114039106187</v>
      </c>
      <c r="AQ208" s="48">
        <v>1858.4918985183183</v>
      </c>
      <c r="AR208" s="48">
        <v>1992.2435032261026</v>
      </c>
      <c r="AS208" s="48">
        <v>2080.1617693635339</v>
      </c>
      <c r="AT208" s="48">
        <v>2180.6250754175421</v>
      </c>
      <c r="AU208" s="48">
        <v>2253.9661777790493</v>
      </c>
      <c r="AV208" s="48">
        <v>2420.9803599028237</v>
      </c>
      <c r="AW208" s="48">
        <v>2629.0398384395839</v>
      </c>
      <c r="AX208" s="48">
        <v>2868.2911403139824</v>
      </c>
      <c r="AY208" s="48">
        <v>3130.2860961420856</v>
      </c>
      <c r="AZ208" s="48">
        <v>3394.2428575552917</v>
      </c>
      <c r="BA208" s="48">
        <v>3516.9919009867103</v>
      </c>
      <c r="BB208" s="48">
        <v>3737.9281982016896</v>
      </c>
      <c r="BC208" s="48">
        <v>4009.7146015971066</v>
      </c>
      <c r="BD208" s="48">
        <v>4242.347820228877</v>
      </c>
      <c r="BE208" s="48">
        <v>4572.1686790727736</v>
      </c>
      <c r="BF208" s="48">
        <v>4757.7453141168535</v>
      </c>
      <c r="BG208" s="48">
        <v>4934.3345084677949</v>
      </c>
      <c r="BH208" s="48">
        <v>5142.9384369643512</v>
      </c>
      <c r="BI208" s="48">
        <v>5458.3972223768378</v>
      </c>
      <c r="BJ208" s="48">
        <v>5773.9807867886429</v>
      </c>
      <c r="BK208" s="48">
        <v>6218.5541933200248</v>
      </c>
      <c r="BL208" s="48">
        <v>6507.1087490253967</v>
      </c>
      <c r="BM208" s="48">
        <v>6099.2447745584623</v>
      </c>
      <c r="BN208" s="49">
        <v>49.570372459262579</v>
      </c>
    </row>
    <row r="209" spans="1:66" x14ac:dyDescent="0.25">
      <c r="A209" s="48" t="s">
        <v>147</v>
      </c>
      <c r="B209" s="48" t="s">
        <v>373</v>
      </c>
      <c r="C209" s="48" t="s">
        <v>630</v>
      </c>
      <c r="D209" s="48" t="s">
        <v>629</v>
      </c>
      <c r="AI209" s="48">
        <v>32087.704736425458</v>
      </c>
      <c r="AJ209" s="48">
        <v>36925.562672412307</v>
      </c>
      <c r="AK209" s="48">
        <v>38114.139673965685</v>
      </c>
      <c r="AL209" s="48">
        <v>37443.809224149307</v>
      </c>
      <c r="AM209" s="48">
        <v>37504.457188286578</v>
      </c>
      <c r="AN209" s="48">
        <v>37498.527653311256</v>
      </c>
      <c r="AO209" s="48">
        <v>38378.794843405049</v>
      </c>
      <c r="AP209" s="48">
        <v>38712.286396084368</v>
      </c>
      <c r="AQ209" s="48">
        <v>39514.790788018523</v>
      </c>
      <c r="AR209" s="48">
        <v>37791.226546544109</v>
      </c>
      <c r="AS209" s="48">
        <v>39882.628965527678</v>
      </c>
      <c r="AT209" s="48">
        <v>39240.760694305813</v>
      </c>
      <c r="AU209" s="48">
        <v>37667.023766296094</v>
      </c>
      <c r="AV209" s="48">
        <v>41441.861162428191</v>
      </c>
      <c r="AW209" s="48">
        <v>44601.77869804408</v>
      </c>
      <c r="AX209" s="48">
        <v>47161.128839730052</v>
      </c>
      <c r="AY209" s="48">
        <v>48552.527405297558</v>
      </c>
      <c r="AZ209" s="48">
        <v>49394.019190526822</v>
      </c>
      <c r="BA209" s="48">
        <v>52047.066915556468</v>
      </c>
      <c r="BB209" s="48">
        <v>49933.193650423702</v>
      </c>
      <c r="BC209" s="48">
        <v>51529.827889223605</v>
      </c>
      <c r="BD209" s="48">
        <v>56133.144187645194</v>
      </c>
      <c r="BE209" s="48">
        <v>57364.985113046103</v>
      </c>
      <c r="BF209" s="48">
        <v>55908.249927491655</v>
      </c>
      <c r="BG209" s="48">
        <v>55726.102312369512</v>
      </c>
      <c r="BH209" s="48">
        <v>48611.131474837101</v>
      </c>
      <c r="BI209" s="48">
        <v>45484.438433892305</v>
      </c>
      <c r="BJ209" s="48">
        <v>47306.222319502027</v>
      </c>
      <c r="BK209" s="48">
        <v>48735.460498221692</v>
      </c>
      <c r="BL209" s="48">
        <v>48948.17400363012</v>
      </c>
      <c r="BM209" s="48">
        <v>46762.469270671638</v>
      </c>
      <c r="BN209" s="49">
        <v>137.25648365853843</v>
      </c>
    </row>
    <row r="210" spans="1:66" x14ac:dyDescent="0.25">
      <c r="A210" s="48" t="s">
        <v>131</v>
      </c>
      <c r="B210" s="48" t="s">
        <v>372</v>
      </c>
      <c r="C210" s="48" t="s">
        <v>630</v>
      </c>
      <c r="D210" s="48" t="s">
        <v>629</v>
      </c>
      <c r="AI210" s="48">
        <v>1130.58024803384</v>
      </c>
      <c r="AJ210" s="48">
        <v>1224.5368090587499</v>
      </c>
      <c r="AK210" s="48">
        <v>1300.7133683340801</v>
      </c>
      <c r="AL210" s="48">
        <v>1356.60043698497</v>
      </c>
      <c r="AM210" s="48">
        <v>1363.291378653</v>
      </c>
      <c r="AN210" s="48">
        <v>1436.81586180816</v>
      </c>
      <c r="AO210" s="48">
        <v>1508.84825531865</v>
      </c>
      <c r="AP210" s="48">
        <v>1651.8390843612001</v>
      </c>
      <c r="AQ210" s="48">
        <v>1695.5438599726699</v>
      </c>
      <c r="AR210" s="48">
        <v>1725.3254697172899</v>
      </c>
      <c r="AS210" s="48">
        <v>1824.6095837488101</v>
      </c>
      <c r="AT210" s="48">
        <v>1931.34739716849</v>
      </c>
      <c r="AU210" s="48">
        <v>2030.5241272722101</v>
      </c>
      <c r="AV210" s="48">
        <v>2166.78736306069</v>
      </c>
      <c r="AW210" s="48">
        <v>2247.8331982309601</v>
      </c>
      <c r="AX210" s="48">
        <v>2422.9669741883399</v>
      </c>
      <c r="AY210" s="48">
        <v>2672.2716588488902</v>
      </c>
      <c r="AZ210" s="48">
        <v>2976.9745576999499</v>
      </c>
      <c r="BA210" s="48">
        <v>3183.8369511839601</v>
      </c>
      <c r="BB210" s="48">
        <v>3225.0559463159898</v>
      </c>
      <c r="BC210" s="48">
        <v>3289.4379451089599</v>
      </c>
      <c r="BD210" s="48">
        <v>3673.48749472288</v>
      </c>
      <c r="BE210" s="48">
        <v>3751.1221003855298</v>
      </c>
      <c r="BF210" s="48">
        <v>3716.6549345120102</v>
      </c>
      <c r="BG210" s="48">
        <v>4500.7792245084502</v>
      </c>
      <c r="BH210" s="48">
        <v>4379.6241383759698</v>
      </c>
      <c r="BI210" s="48">
        <v>4503.7731217245801</v>
      </c>
      <c r="BJ210" s="48">
        <v>4327.78255278914</v>
      </c>
      <c r="BK210" s="48">
        <v>4448.8412287876899</v>
      </c>
      <c r="BL210" s="48">
        <v>4362.6094269230798</v>
      </c>
      <c r="BM210" s="48">
        <v>4243.7819360944904</v>
      </c>
      <c r="BN210" s="49">
        <v>41.348587722115496</v>
      </c>
    </row>
    <row r="211" spans="1:66" x14ac:dyDescent="0.25">
      <c r="A211" s="48" t="s">
        <v>123</v>
      </c>
      <c r="B211" s="48" t="s">
        <v>371</v>
      </c>
      <c r="C211" s="48" t="s">
        <v>630</v>
      </c>
      <c r="D211" s="48" t="s">
        <v>629</v>
      </c>
      <c r="AI211" s="48">
        <v>1553.6905724452965</v>
      </c>
      <c r="AJ211" s="48">
        <v>1600.2264229474151</v>
      </c>
      <c r="AK211" s="48">
        <v>1609.6149618504012</v>
      </c>
      <c r="AL211" s="48">
        <v>1622.1185429391867</v>
      </c>
      <c r="AM211" s="48">
        <v>1610.1099246511078</v>
      </c>
      <c r="AN211" s="48">
        <v>1688.0622938951888</v>
      </c>
      <c r="AO211" s="48">
        <v>1709.8723312432455</v>
      </c>
      <c r="AP211" s="48">
        <v>1749.5383411959638</v>
      </c>
      <c r="AQ211" s="48">
        <v>1830.1136465556801</v>
      </c>
      <c r="AR211" s="48">
        <v>1927.6282430854831</v>
      </c>
      <c r="AS211" s="48">
        <v>1999.4713386161029</v>
      </c>
      <c r="AT211" s="48">
        <v>2080.7891510003669</v>
      </c>
      <c r="AU211" s="48">
        <v>2064.2295223114702</v>
      </c>
      <c r="AV211" s="48">
        <v>2165.8894195929679</v>
      </c>
      <c r="AW211" s="48">
        <v>2269.6412652556091</v>
      </c>
      <c r="AX211" s="48">
        <v>2379.5703388386905</v>
      </c>
      <c r="AY211" s="48">
        <v>2444.3303350741817</v>
      </c>
      <c r="AZ211" s="48">
        <v>2513.6395434739338</v>
      </c>
      <c r="BA211" s="48">
        <v>2587.1174809923664</v>
      </c>
      <c r="BB211" s="48">
        <v>2606.8382335873348</v>
      </c>
      <c r="BC211" s="48">
        <v>2652.8607918900543</v>
      </c>
      <c r="BD211" s="48">
        <v>2669.517085963927</v>
      </c>
      <c r="BE211" s="48">
        <v>2739.4190004365569</v>
      </c>
      <c r="BF211" s="48">
        <v>2742.4207361136801</v>
      </c>
      <c r="BG211" s="48">
        <v>2830.697308803547</v>
      </c>
      <c r="BH211" s="48">
        <v>2971.3468169974822</v>
      </c>
      <c r="BI211" s="48">
        <v>3075.9373514152426</v>
      </c>
      <c r="BJ211" s="48">
        <v>3203.906368117689</v>
      </c>
      <c r="BK211" s="48">
        <v>3388.9463113020815</v>
      </c>
      <c r="BL211" s="48">
        <v>3503.6175482752028</v>
      </c>
      <c r="BM211" s="48">
        <v>3481.3099218762145</v>
      </c>
      <c r="BN211" s="49">
        <v>37.450316695718328</v>
      </c>
    </row>
    <row r="212" spans="1:66" x14ac:dyDescent="0.25">
      <c r="A212" s="48" t="s">
        <v>186</v>
      </c>
      <c r="B212" s="48" t="s">
        <v>370</v>
      </c>
      <c r="C212" s="48" t="s">
        <v>630</v>
      </c>
      <c r="D212" s="48" t="s">
        <v>629</v>
      </c>
      <c r="AI212" s="48">
        <v>23835.369460049125</v>
      </c>
      <c r="AJ212" s="48">
        <v>25552.043356896924</v>
      </c>
      <c r="AK212" s="48">
        <v>27044.7687527866</v>
      </c>
      <c r="AL212" s="48">
        <v>30088.182960237285</v>
      </c>
      <c r="AM212" s="48">
        <v>33086.818228801378</v>
      </c>
      <c r="AN212" s="48">
        <v>35129.55709462519</v>
      </c>
      <c r="AO212" s="48">
        <v>36914.290667213332</v>
      </c>
      <c r="AP212" s="48">
        <v>39332.065757455064</v>
      </c>
      <c r="AQ212" s="48">
        <v>37602.177948455887</v>
      </c>
      <c r="AR212" s="48">
        <v>40007.506787212486</v>
      </c>
      <c r="AS212" s="48">
        <v>43833.220963486543</v>
      </c>
      <c r="AT212" s="48">
        <v>43136.43028327806</v>
      </c>
      <c r="AU212" s="48">
        <v>45120.407699901349</v>
      </c>
      <c r="AV212" s="48">
        <v>48756.562551375289</v>
      </c>
      <c r="AW212" s="48">
        <v>54301.697752741653</v>
      </c>
      <c r="AX212" s="48">
        <v>58717.217149499316</v>
      </c>
      <c r="AY212" s="48">
        <v>63910.084698613828</v>
      </c>
      <c r="AZ212" s="48">
        <v>68628.382588078006</v>
      </c>
      <c r="BA212" s="48">
        <v>67576.862830476763</v>
      </c>
      <c r="BB212" s="48">
        <v>66149.004645471417</v>
      </c>
      <c r="BC212" s="48">
        <v>75294.356553819976</v>
      </c>
      <c r="BD212" s="48">
        <v>80052.39149826506</v>
      </c>
      <c r="BE212" s="48">
        <v>82064.961191083639</v>
      </c>
      <c r="BF212" s="48">
        <v>83001.787801370709</v>
      </c>
      <c r="BG212" s="48">
        <v>84423.191343267463</v>
      </c>
      <c r="BH212" s="48">
        <v>86974.747623062663</v>
      </c>
      <c r="BI212" s="48">
        <v>89417.349020832378</v>
      </c>
      <c r="BJ212" s="48">
        <v>95350.43567480208</v>
      </c>
      <c r="BK212" s="48">
        <v>100581.15802499214</v>
      </c>
      <c r="BL212" s="48">
        <v>102573.40176825183</v>
      </c>
      <c r="BM212" s="48">
        <v>98525.954353122317</v>
      </c>
      <c r="BN212" s="49">
        <v>199.23217486131691</v>
      </c>
    </row>
    <row r="213" spans="1:66" x14ac:dyDescent="0.25">
      <c r="A213" s="48" t="s">
        <v>237</v>
      </c>
      <c r="B213" s="48" t="s">
        <v>369</v>
      </c>
      <c r="C213" s="48" t="s">
        <v>630</v>
      </c>
      <c r="D213" s="48" t="s">
        <v>629</v>
      </c>
      <c r="AI213" s="48">
        <v>1370.2591084498101</v>
      </c>
      <c r="AJ213" s="48">
        <v>1459.8762287282666</v>
      </c>
      <c r="AK213" s="48">
        <v>1635.8084038151878</v>
      </c>
      <c r="AL213" s="48">
        <v>1692.818760193185</v>
      </c>
      <c r="AM213" s="48">
        <v>1816.760478614774</v>
      </c>
      <c r="AN213" s="48">
        <v>1985.2037439996511</v>
      </c>
      <c r="AO213" s="48">
        <v>1997.1337396020344</v>
      </c>
      <c r="AP213" s="48">
        <v>1957.4217133486634</v>
      </c>
      <c r="AQ213" s="48">
        <v>1950.2250256163593</v>
      </c>
      <c r="AR213" s="48">
        <v>1915.3746064034185</v>
      </c>
      <c r="AS213" s="48">
        <v>1633.6144211676608</v>
      </c>
      <c r="AT213" s="48">
        <v>1495.6060116094905</v>
      </c>
      <c r="AU213" s="48">
        <v>1437.8246375808656</v>
      </c>
      <c r="AV213" s="48">
        <v>1519.684905101675</v>
      </c>
      <c r="AW213" s="48">
        <v>1622.5498791208631</v>
      </c>
      <c r="AX213" s="48">
        <v>1723.0673997418667</v>
      </c>
      <c r="AY213" s="48">
        <v>1818.3275575135799</v>
      </c>
      <c r="AZ213" s="48">
        <v>1906.5447523564196</v>
      </c>
      <c r="BA213" s="48">
        <v>2010.6060280129882</v>
      </c>
      <c r="BB213" s="48">
        <v>2030.0753947309165</v>
      </c>
      <c r="BC213" s="48">
        <v>2177.1147076057414</v>
      </c>
      <c r="BD213" s="48">
        <v>2324.0736720932141</v>
      </c>
      <c r="BE213" s="48">
        <v>2349.6087921740223</v>
      </c>
      <c r="BF213" s="48">
        <v>2451.0233285188715</v>
      </c>
      <c r="BG213" s="48">
        <v>2454.9305465471666</v>
      </c>
      <c r="BH213" s="48">
        <v>2446.4991942977776</v>
      </c>
      <c r="BI213" s="48">
        <v>2548.6299645008326</v>
      </c>
      <c r="BJ213" s="48">
        <v>2663.9395083004542</v>
      </c>
      <c r="BK213" s="48">
        <v>2762.4164118781232</v>
      </c>
      <c r="BL213" s="48">
        <v>2773.5123629694758</v>
      </c>
      <c r="BM213" s="48">
        <v>2619.2190071356599</v>
      </c>
      <c r="BN213" s="49">
        <v>32.484041566020544</v>
      </c>
    </row>
    <row r="214" spans="1:66" x14ac:dyDescent="0.25">
      <c r="A214" s="48" t="s">
        <v>124</v>
      </c>
      <c r="B214" s="48" t="s">
        <v>368</v>
      </c>
      <c r="C214" s="48" t="s">
        <v>630</v>
      </c>
      <c r="D214" s="48" t="s">
        <v>629</v>
      </c>
      <c r="AI214" s="48">
        <v>776.40678667083512</v>
      </c>
      <c r="AJ214" s="48">
        <v>816.08155039842052</v>
      </c>
      <c r="AK214" s="48">
        <v>676.12800872712091</v>
      </c>
      <c r="AL214" s="48">
        <v>704.70232680727736</v>
      </c>
      <c r="AM214" s="48">
        <v>708.87566173019138</v>
      </c>
      <c r="AN214" s="48">
        <v>666.7436717001541</v>
      </c>
      <c r="AO214" s="48">
        <v>689.46475494665435</v>
      </c>
      <c r="AP214" s="48">
        <v>656.68805585016844</v>
      </c>
      <c r="AQ214" s="48">
        <v>668.80752891673376</v>
      </c>
      <c r="AR214" s="48">
        <v>652.97988749910792</v>
      </c>
      <c r="AS214" s="48">
        <v>693.01198858755765</v>
      </c>
      <c r="AT214" s="48">
        <v>639.62538126419804</v>
      </c>
      <c r="AU214" s="48">
        <v>786.36990194351768</v>
      </c>
      <c r="AV214" s="48">
        <v>835.95717708528912</v>
      </c>
      <c r="AW214" s="48">
        <v>875.87911373550514</v>
      </c>
      <c r="AX214" s="48">
        <v>908.46905773706681</v>
      </c>
      <c r="AY214" s="48">
        <v>944.76896764381388</v>
      </c>
      <c r="AZ214" s="48">
        <v>1020.2501988397941</v>
      </c>
      <c r="BA214" s="48">
        <v>1070.5134741970658</v>
      </c>
      <c r="BB214" s="48">
        <v>1088.3742921093776</v>
      </c>
      <c r="BC214" s="48">
        <v>1134.0882025939802</v>
      </c>
      <c r="BD214" s="48">
        <v>1203.2106382573647</v>
      </c>
      <c r="BE214" s="48">
        <v>1405.5733774667633</v>
      </c>
      <c r="BF214" s="48">
        <v>1746.5557373903739</v>
      </c>
      <c r="BG214" s="48">
        <v>1787.646837026982</v>
      </c>
      <c r="BH214" s="48">
        <v>1586.6897540866585</v>
      </c>
      <c r="BI214" s="48">
        <v>1596.6187994255342</v>
      </c>
      <c r="BJ214" s="48">
        <v>1642.6074704962905</v>
      </c>
      <c r="BK214" s="48">
        <v>1703.2288426996215</v>
      </c>
      <c r="BL214" s="48">
        <v>1792.5195460286686</v>
      </c>
      <c r="BM214" s="48">
        <v>1738.5563269409552</v>
      </c>
      <c r="BN214" s="49">
        <v>26.465404343408849</v>
      </c>
    </row>
    <row r="215" spans="1:66" x14ac:dyDescent="0.25">
      <c r="A215" s="48" t="s">
        <v>211</v>
      </c>
      <c r="B215" s="48" t="s">
        <v>367</v>
      </c>
      <c r="C215" s="48" t="s">
        <v>630</v>
      </c>
      <c r="D215" s="48" t="s">
        <v>629</v>
      </c>
      <c r="AI215" s="48">
        <v>2915.8840645825835</v>
      </c>
      <c r="AJ215" s="48">
        <v>3018.2377254565604</v>
      </c>
      <c r="AK215" s="48">
        <v>3258.4495356676453</v>
      </c>
      <c r="AL215" s="48">
        <v>3482.0899561894225</v>
      </c>
      <c r="AM215" s="48">
        <v>3675.4136638906161</v>
      </c>
      <c r="AN215" s="48">
        <v>3883.595982836538</v>
      </c>
      <c r="AO215" s="48">
        <v>3944.059968173573</v>
      </c>
      <c r="AP215" s="48">
        <v>4097.273489645373</v>
      </c>
      <c r="AQ215" s="48">
        <v>4215.5980140685397</v>
      </c>
      <c r="AR215" s="48">
        <v>4333.6730996923461</v>
      </c>
      <c r="AS215" s="48">
        <v>4447.6477291875399</v>
      </c>
      <c r="AT215" s="48">
        <v>4554.8544852610285</v>
      </c>
      <c r="AU215" s="48">
        <v>4672.3465990603936</v>
      </c>
      <c r="AV215" s="48">
        <v>4807.7125680306544</v>
      </c>
      <c r="AW215" s="48">
        <v>4956.5451499215396</v>
      </c>
      <c r="AX215" s="48">
        <v>5224.7497091494242</v>
      </c>
      <c r="AY215" s="48">
        <v>5591.4382230553902</v>
      </c>
      <c r="AZ215" s="48">
        <v>5823.1659189442998</v>
      </c>
      <c r="BA215" s="48">
        <v>6063.2746127081355</v>
      </c>
      <c r="BB215" s="48">
        <v>5956.8745394389716</v>
      </c>
      <c r="BC215" s="48">
        <v>6127.0767612596228</v>
      </c>
      <c r="BD215" s="48">
        <v>6465.8116769351664</v>
      </c>
      <c r="BE215" s="48">
        <v>6541.2161638634125</v>
      </c>
      <c r="BF215" s="48">
        <v>6877.1495029258267</v>
      </c>
      <c r="BG215" s="48">
        <v>7233.192019744446</v>
      </c>
      <c r="BH215" s="48">
        <v>7597.6891735169729</v>
      </c>
      <c r="BI215" s="48">
        <v>8038.6297942883348</v>
      </c>
      <c r="BJ215" s="48">
        <v>8454.0555513437848</v>
      </c>
      <c r="BK215" s="48">
        <v>8820.8389035208329</v>
      </c>
      <c r="BL215" s="48">
        <v>9168.0469832556646</v>
      </c>
      <c r="BM215" s="48">
        <v>8498.9687204028851</v>
      </c>
      <c r="BN215" s="49">
        <v>58.515007648556143</v>
      </c>
    </row>
    <row r="216" spans="1:66" x14ac:dyDescent="0.25">
      <c r="A216" s="48" t="s">
        <v>561</v>
      </c>
      <c r="B216" s="48" t="s">
        <v>562</v>
      </c>
      <c r="C216" s="48" t="s">
        <v>630</v>
      </c>
      <c r="D216" s="48" t="s">
        <v>629</v>
      </c>
      <c r="AP216" s="48">
        <v>43193.743232580266</v>
      </c>
      <c r="AQ216" s="48">
        <v>46437.39119013735</v>
      </c>
      <c r="AR216" s="48">
        <v>50821.921254298766</v>
      </c>
      <c r="AS216" s="48">
        <v>52473.649444769544</v>
      </c>
      <c r="AT216" s="48">
        <v>55887.373158865281</v>
      </c>
      <c r="AU216" s="48">
        <v>56226.249654621235</v>
      </c>
      <c r="AV216" s="48">
        <v>58684.506168296743</v>
      </c>
      <c r="AW216" s="48">
        <v>62176.327917450253</v>
      </c>
      <c r="AX216" s="48">
        <v>64812.448301761622</v>
      </c>
      <c r="AY216" s="48">
        <v>68467.400407465102</v>
      </c>
      <c r="AZ216" s="48">
        <v>74368.271999996505</v>
      </c>
      <c r="BA216" s="48">
        <v>74527.862927686016</v>
      </c>
      <c r="BB216" s="48">
        <v>66491.154512490582</v>
      </c>
      <c r="BC216" s="48">
        <v>62777.532656963078</v>
      </c>
      <c r="BD216" s="48">
        <v>57954.42967889172</v>
      </c>
      <c r="BE216" s="48">
        <v>54450.484028660736</v>
      </c>
      <c r="BF216" s="48">
        <v>53465.094018954995</v>
      </c>
      <c r="BG216" s="48">
        <v>55432.069936945605</v>
      </c>
      <c r="BH216" s="48">
        <v>55614.622171424518</v>
      </c>
      <c r="BI216" s="48">
        <v>57455.56336994702</v>
      </c>
      <c r="BJ216" s="48">
        <v>58867.013363242484</v>
      </c>
      <c r="BK216" s="48">
        <v>61006.848204825808</v>
      </c>
      <c r="BL216" s="48">
        <v>63420.327135217434</v>
      </c>
      <c r="BN216" s="49">
        <v>0</v>
      </c>
    </row>
    <row r="217" spans="1:66" x14ac:dyDescent="0.25">
      <c r="A217" s="48" t="s">
        <v>87</v>
      </c>
      <c r="B217" s="48" t="s">
        <v>366</v>
      </c>
      <c r="C217" s="48" t="s">
        <v>630</v>
      </c>
      <c r="D217" s="48" t="s">
        <v>629</v>
      </c>
      <c r="BF217" s="48">
        <v>690.10399143094014</v>
      </c>
      <c r="BG217" s="48">
        <v>734.81680529515324</v>
      </c>
      <c r="BH217" s="48">
        <v>822.32754605095101</v>
      </c>
      <c r="BI217" s="48">
        <v>862.1464343935055</v>
      </c>
      <c r="BJ217" s="48">
        <v>867.45429087391062</v>
      </c>
      <c r="BK217" s="48">
        <v>887.57617327849641</v>
      </c>
      <c r="BL217" s="48">
        <v>903.41761326785377</v>
      </c>
      <c r="BM217" s="48">
        <v>875.169599242956</v>
      </c>
      <c r="BN217" s="49">
        <v>18.777175365132734</v>
      </c>
    </row>
    <row r="218" spans="1:66" x14ac:dyDescent="0.25">
      <c r="A218" s="48" t="s">
        <v>281</v>
      </c>
      <c r="B218" s="48" t="s">
        <v>365</v>
      </c>
      <c r="C218" s="48" t="s">
        <v>630</v>
      </c>
      <c r="D218" s="48" t="s">
        <v>629</v>
      </c>
      <c r="AN218" s="48">
        <v>4827.6152487218778</v>
      </c>
      <c r="AO218" s="48">
        <v>5229.1397035796008</v>
      </c>
      <c r="AP218" s="48">
        <v>5718.6780872520567</v>
      </c>
      <c r="AQ218" s="48">
        <v>5998.9559587621452</v>
      </c>
      <c r="AR218" s="48">
        <v>5532.043774219409</v>
      </c>
      <c r="AS218" s="48">
        <v>6021.7190151212553</v>
      </c>
      <c r="AT218" s="48">
        <v>6484.7658294202329</v>
      </c>
      <c r="AU218" s="48">
        <v>7224.586112866612</v>
      </c>
      <c r="AV218" s="48">
        <v>7637.9250283580641</v>
      </c>
      <c r="AW218" s="48">
        <v>8480.5251967065942</v>
      </c>
      <c r="AX218" s="48">
        <v>9181.7130591134082</v>
      </c>
      <c r="AY218" s="48">
        <v>10195.532844032216</v>
      </c>
      <c r="AZ218" s="48">
        <v>11222.618919448043</v>
      </c>
      <c r="BA218" s="48">
        <v>12632.042404605399</v>
      </c>
      <c r="BB218" s="48">
        <v>12543.173487956454</v>
      </c>
      <c r="BC218" s="48">
        <v>12808.057188477571</v>
      </c>
      <c r="BD218" s="48">
        <v>13746.896810741815</v>
      </c>
      <c r="BE218" s="48">
        <v>13933.920458249944</v>
      </c>
      <c r="BF218" s="48">
        <v>14629.031818183112</v>
      </c>
      <c r="BG218" s="48">
        <v>14659.606422246758</v>
      </c>
      <c r="BH218" s="48">
        <v>14928.408525228</v>
      </c>
      <c r="BI218" s="48">
        <v>15858.035641333567</v>
      </c>
      <c r="BJ218" s="48">
        <v>16611.01685894006</v>
      </c>
      <c r="BK218" s="48">
        <v>17736.006802348918</v>
      </c>
      <c r="BL218" s="48">
        <v>18929.877599656862</v>
      </c>
      <c r="BM218" s="48">
        <v>19230.630063276174</v>
      </c>
      <c r="BN218" s="49">
        <v>88.019907422829746</v>
      </c>
    </row>
    <row r="219" spans="1:66" x14ac:dyDescent="0.25">
      <c r="A219" s="48" t="s">
        <v>650</v>
      </c>
      <c r="B219" s="48" t="s">
        <v>649</v>
      </c>
      <c r="C219" s="48" t="s">
        <v>630</v>
      </c>
      <c r="D219" s="48" t="s">
        <v>629</v>
      </c>
      <c r="AI219" s="48">
        <v>1696.7612446298929</v>
      </c>
      <c r="AJ219" s="48">
        <v>1714.7895201811252</v>
      </c>
      <c r="AK219" s="48">
        <v>1704.1379511542129</v>
      </c>
      <c r="AL219" s="48">
        <v>1686.3750271384874</v>
      </c>
      <c r="AM219" s="48">
        <v>1694.3717094246203</v>
      </c>
      <c r="AN219" s="48">
        <v>1742.590027847092</v>
      </c>
      <c r="AO219" s="48">
        <v>1817.628387468093</v>
      </c>
      <c r="AP219" s="48">
        <v>1866.394951378544</v>
      </c>
      <c r="AQ219" s="48">
        <v>1885.0987170763076</v>
      </c>
      <c r="AR219" s="48">
        <v>1906.2064745997636</v>
      </c>
      <c r="AS219" s="48">
        <v>1964.2133359588181</v>
      </c>
      <c r="AT219" s="48">
        <v>2042.8471240432045</v>
      </c>
      <c r="AU219" s="48">
        <v>2150.3099220018039</v>
      </c>
      <c r="AV219" s="48">
        <v>2227.4531329302822</v>
      </c>
      <c r="AW219" s="48">
        <v>2374.9975919091776</v>
      </c>
      <c r="AX219" s="48">
        <v>2533.6872530604314</v>
      </c>
      <c r="AY219" s="48">
        <v>2700.7757900273964</v>
      </c>
      <c r="AZ219" s="48">
        <v>2876.8652088169983</v>
      </c>
      <c r="BA219" s="48">
        <v>3012.5802041773572</v>
      </c>
      <c r="BB219" s="48">
        <v>3057.1521136625593</v>
      </c>
      <c r="BC219" s="48">
        <v>3184.2185809715488</v>
      </c>
      <c r="BD219" s="48">
        <v>3313.0278236841405</v>
      </c>
      <c r="BE219" s="48">
        <v>3331.3714986901682</v>
      </c>
      <c r="BF219" s="48">
        <v>3497.8629769592267</v>
      </c>
      <c r="BG219" s="48">
        <v>3658.1569034086669</v>
      </c>
      <c r="BH219" s="48">
        <v>3671.4128927529373</v>
      </c>
      <c r="BI219" s="48">
        <v>3693.1849440871638</v>
      </c>
      <c r="BJ219" s="48">
        <v>3766.5487390632456</v>
      </c>
      <c r="BK219" s="48">
        <v>3869.3762755608227</v>
      </c>
      <c r="BL219" s="48">
        <v>3943.441628662119</v>
      </c>
      <c r="BM219" s="48">
        <v>3819.3523553719569</v>
      </c>
      <c r="BN219" s="49">
        <v>39.226450686559737</v>
      </c>
    </row>
    <row r="220" spans="1:66" x14ac:dyDescent="0.25">
      <c r="A220" s="48" t="s">
        <v>88</v>
      </c>
      <c r="B220" s="48" t="s">
        <v>555</v>
      </c>
      <c r="C220" s="48" t="s">
        <v>630</v>
      </c>
      <c r="D220" s="48" t="s">
        <v>629</v>
      </c>
      <c r="BA220" s="48">
        <v>2910.5425432756788</v>
      </c>
      <c r="BB220" s="48">
        <v>2944.0096093810039</v>
      </c>
      <c r="BC220" s="48">
        <v>3020.9480051373366</v>
      </c>
      <c r="BD220" s="48">
        <v>2844.516996424923</v>
      </c>
      <c r="BE220" s="48">
        <v>1519.1423135910384</v>
      </c>
      <c r="BF220" s="48">
        <v>2099.2368588466411</v>
      </c>
      <c r="BG220" s="48">
        <v>1495.5097541443424</v>
      </c>
      <c r="BH220" s="48">
        <v>1234.7255756489506</v>
      </c>
      <c r="BN220" s="49">
        <v>0</v>
      </c>
    </row>
    <row r="221" spans="1:66" x14ac:dyDescent="0.25">
      <c r="A221" s="48" t="s">
        <v>648</v>
      </c>
      <c r="B221" s="48" t="s">
        <v>647</v>
      </c>
      <c r="C221" s="48" t="s">
        <v>630</v>
      </c>
      <c r="D221" s="48" t="s">
        <v>629</v>
      </c>
      <c r="AI221" s="48">
        <v>1697.7531273212901</v>
      </c>
      <c r="AJ221" s="48">
        <v>1715.8235656501363</v>
      </c>
      <c r="AK221" s="48">
        <v>1705.2640598148212</v>
      </c>
      <c r="AL221" s="48">
        <v>1687.5844050571243</v>
      </c>
      <c r="AM221" s="48">
        <v>1695.5602706126067</v>
      </c>
      <c r="AN221" s="48">
        <v>1743.7544343611316</v>
      </c>
      <c r="AO221" s="48">
        <v>1818.8420411472259</v>
      </c>
      <c r="AP221" s="48">
        <v>1867.7653102383319</v>
      </c>
      <c r="AQ221" s="48">
        <v>1886.5782523207868</v>
      </c>
      <c r="AR221" s="48">
        <v>1907.6963769353608</v>
      </c>
      <c r="AS221" s="48">
        <v>1965.7189046433668</v>
      </c>
      <c r="AT221" s="48">
        <v>2044.3010909245297</v>
      </c>
      <c r="AU221" s="48">
        <v>2151.7518740953269</v>
      </c>
      <c r="AV221" s="48">
        <v>2228.7815053472277</v>
      </c>
      <c r="AW221" s="48">
        <v>2376.2705657221218</v>
      </c>
      <c r="AX221" s="48">
        <v>2535.0944750326098</v>
      </c>
      <c r="AY221" s="48">
        <v>2702.3310211537978</v>
      </c>
      <c r="AZ221" s="48">
        <v>2878.6004815848314</v>
      </c>
      <c r="BA221" s="48">
        <v>3014.241449688137</v>
      </c>
      <c r="BB221" s="48">
        <v>3058.7560586902473</v>
      </c>
      <c r="BC221" s="48">
        <v>3185.8918696863211</v>
      </c>
      <c r="BD221" s="48">
        <v>3314.8494536082271</v>
      </c>
      <c r="BE221" s="48">
        <v>3333.1251968554434</v>
      </c>
      <c r="BF221" s="48">
        <v>3499.6620901278848</v>
      </c>
      <c r="BG221" s="48">
        <v>3660.0635251241292</v>
      </c>
      <c r="BH221" s="48">
        <v>3673.3260025315085</v>
      </c>
      <c r="BI221" s="48">
        <v>3695.2202812511732</v>
      </c>
      <c r="BJ221" s="48">
        <v>3768.6909277064692</v>
      </c>
      <c r="BK221" s="48">
        <v>3871.5409779767842</v>
      </c>
      <c r="BL221" s="48">
        <v>3945.6230085752081</v>
      </c>
      <c r="BM221" s="48">
        <v>3821.2473325100236</v>
      </c>
      <c r="BN221" s="49">
        <v>39.236180609658646</v>
      </c>
    </row>
    <row r="222" spans="1:66" x14ac:dyDescent="0.25">
      <c r="A222" s="48" t="s">
        <v>646</v>
      </c>
      <c r="B222" s="48" t="s">
        <v>645</v>
      </c>
      <c r="C222" s="48" t="s">
        <v>630</v>
      </c>
      <c r="D222" s="48" t="s">
        <v>629</v>
      </c>
      <c r="AS222" s="48">
        <v>10311.80286088122</v>
      </c>
      <c r="AT222" s="48">
        <v>10816.260586808432</v>
      </c>
      <c r="AU222" s="48">
        <v>11344.206555133665</v>
      </c>
      <c r="AV222" s="48">
        <v>11946.941621856582</v>
      </c>
      <c r="AW222" s="48">
        <v>13092.608474952485</v>
      </c>
      <c r="AX222" s="48">
        <v>13949.629337829612</v>
      </c>
      <c r="AY222" s="48">
        <v>15597.793051108883</v>
      </c>
      <c r="AZ222" s="48">
        <v>17138.278773052993</v>
      </c>
      <c r="BA222" s="48">
        <v>18390.750350839106</v>
      </c>
      <c r="BB222" s="48">
        <v>18533.584396785951</v>
      </c>
      <c r="BC222" s="48">
        <v>19828.938870357764</v>
      </c>
      <c r="BD222" s="48">
        <v>21250.195998298121</v>
      </c>
      <c r="BE222" s="48">
        <v>22104.193525882762</v>
      </c>
      <c r="BF222" s="48">
        <v>22413.248034114997</v>
      </c>
      <c r="BG222" s="48">
        <v>22369.056185058947</v>
      </c>
      <c r="BH222" s="48">
        <v>19585.913054837158</v>
      </c>
      <c r="BI222" s="48">
        <v>19210.533021712068</v>
      </c>
      <c r="BJ222" s="48">
        <v>20480.915395367749</v>
      </c>
      <c r="BK222" s="48">
        <v>21062.645278711789</v>
      </c>
      <c r="BL222" s="48">
        <v>21502.998732687454</v>
      </c>
      <c r="BM222" s="48">
        <v>20181.404082133649</v>
      </c>
      <c r="BN222" s="49">
        <v>90.169537020542549</v>
      </c>
    </row>
    <row r="223" spans="1:66" x14ac:dyDescent="0.25">
      <c r="A223" s="48" t="s">
        <v>102</v>
      </c>
      <c r="B223" s="48" t="s">
        <v>364</v>
      </c>
      <c r="C223" s="48" t="s">
        <v>630</v>
      </c>
      <c r="D223" s="48" t="s">
        <v>629</v>
      </c>
      <c r="AT223" s="48">
        <v>1841.8149541901366</v>
      </c>
      <c r="AU223" s="48">
        <v>1880.4743799974062</v>
      </c>
      <c r="AV223" s="48">
        <v>2001.1993130134711</v>
      </c>
      <c r="AW223" s="48">
        <v>2087.597207078295</v>
      </c>
      <c r="AX223" s="48">
        <v>2250.6334363544893</v>
      </c>
      <c r="AY223" s="48">
        <v>2464.3209440412916</v>
      </c>
      <c r="AZ223" s="48">
        <v>2540.2476010625078</v>
      </c>
      <c r="BA223" s="48">
        <v>2722.6566138672342</v>
      </c>
      <c r="BB223" s="48">
        <v>2734.0053919293996</v>
      </c>
      <c r="BC223" s="48">
        <v>2876.8752345507196</v>
      </c>
      <c r="BD223" s="48">
        <v>2997.201273721395</v>
      </c>
      <c r="BE223" s="48">
        <v>2954.7359967832499</v>
      </c>
      <c r="BF223" s="48">
        <v>3319.0753299559015</v>
      </c>
      <c r="BG223" s="48">
        <v>3817.1903159276317</v>
      </c>
      <c r="BH223" s="48">
        <v>3837.492528207988</v>
      </c>
      <c r="BI223" s="48">
        <v>3889.5275179797268</v>
      </c>
      <c r="BJ223" s="48">
        <v>3952.9453940345579</v>
      </c>
      <c r="BK223" s="48">
        <v>4089.1566655611527</v>
      </c>
      <c r="BL223" s="48">
        <v>4174.7272724355262</v>
      </c>
      <c r="BM223" s="48">
        <v>4274.099011522243</v>
      </c>
      <c r="BN223" s="49">
        <v>41.49601958799969</v>
      </c>
    </row>
    <row r="224" spans="1:66" x14ac:dyDescent="0.25">
      <c r="A224" s="48" t="s">
        <v>228</v>
      </c>
      <c r="B224" s="48" t="s">
        <v>363</v>
      </c>
      <c r="C224" s="48" t="s">
        <v>630</v>
      </c>
      <c r="D224" s="48" t="s">
        <v>629</v>
      </c>
      <c r="AI224" s="48">
        <v>6616.743684949769</v>
      </c>
      <c r="AJ224" s="48">
        <v>6891.8425734097918</v>
      </c>
      <c r="AK224" s="48">
        <v>6948.4111512853824</v>
      </c>
      <c r="AL224" s="48">
        <v>6522.1950440771052</v>
      </c>
      <c r="AM224" s="48">
        <v>6776.0190347167672</v>
      </c>
      <c r="AN224" s="48">
        <v>6812.3840516282489</v>
      </c>
      <c r="AO224" s="48">
        <v>6907.1334497306807</v>
      </c>
      <c r="AP224" s="48">
        <v>7329.3067683585505</v>
      </c>
      <c r="AQ224" s="48">
        <v>7488.7289691851875</v>
      </c>
      <c r="AR224" s="48">
        <v>7401.294654323201</v>
      </c>
      <c r="AS224" s="48">
        <v>7634.3751008286645</v>
      </c>
      <c r="AT224" s="48">
        <v>8033.4684550705115</v>
      </c>
      <c r="AU224" s="48">
        <v>8290.674769312669</v>
      </c>
      <c r="AV224" s="48">
        <v>8871.6052246914842</v>
      </c>
      <c r="AW224" s="48">
        <v>9769.8650490976197</v>
      </c>
      <c r="AX224" s="48">
        <v>10405.678715108732</v>
      </c>
      <c r="AY224" s="48">
        <v>11210.795692582655</v>
      </c>
      <c r="AZ224" s="48">
        <v>11960.979799086525</v>
      </c>
      <c r="BA224" s="48">
        <v>12552.976514732245</v>
      </c>
      <c r="BB224" s="48">
        <v>12880.64129158889</v>
      </c>
      <c r="BC224" s="48">
        <v>13548.533216675887</v>
      </c>
      <c r="BD224" s="48">
        <v>14475.072605672794</v>
      </c>
      <c r="BE224" s="48">
        <v>15785.123567223627</v>
      </c>
      <c r="BF224" s="48">
        <v>16815.110432361922</v>
      </c>
      <c r="BG224" s="48">
        <v>17261.07558482256</v>
      </c>
      <c r="BH224" s="48">
        <v>17210.270341931275</v>
      </c>
      <c r="BI224" s="48">
        <v>15062.44129090255</v>
      </c>
      <c r="BJ224" s="48">
        <v>18283.688389423165</v>
      </c>
      <c r="BK224" s="48">
        <v>19461.976517886651</v>
      </c>
      <c r="BL224" s="48">
        <v>19841.807806220542</v>
      </c>
      <c r="BM224" s="48">
        <v>17015.960278894792</v>
      </c>
      <c r="BN224" s="49">
        <v>82.796576966637119</v>
      </c>
    </row>
    <row r="225" spans="1:66" x14ac:dyDescent="0.25">
      <c r="A225" s="48" t="s">
        <v>556</v>
      </c>
      <c r="B225" s="48" t="s">
        <v>362</v>
      </c>
      <c r="C225" s="48" t="s">
        <v>630</v>
      </c>
      <c r="D225" s="48" t="s">
        <v>629</v>
      </c>
      <c r="AK225" s="48">
        <v>7158.7983411689729</v>
      </c>
      <c r="AL225" s="48">
        <v>7452.928727458685</v>
      </c>
      <c r="AM225" s="48">
        <v>8052.6671475991607</v>
      </c>
      <c r="AN225" s="48">
        <v>8676.5083604842785</v>
      </c>
      <c r="AO225" s="48">
        <v>9384.3441751622086</v>
      </c>
      <c r="AP225" s="48">
        <v>10082.620303856133</v>
      </c>
      <c r="AQ225" s="48">
        <v>10622.596722571805</v>
      </c>
      <c r="AR225" s="48">
        <v>10714.177128813852</v>
      </c>
      <c r="AS225" s="48">
        <v>11381.514460129536</v>
      </c>
      <c r="AT225" s="48">
        <v>12391.345435188761</v>
      </c>
      <c r="AU225" s="48">
        <v>13312.203306834008</v>
      </c>
      <c r="AV225" s="48">
        <v>14166.495929971505</v>
      </c>
      <c r="AW225" s="48">
        <v>15213.72518727177</v>
      </c>
      <c r="AX225" s="48">
        <v>16639.394123979913</v>
      </c>
      <c r="AY225" s="48">
        <v>18888.756488367631</v>
      </c>
      <c r="AZ225" s="48">
        <v>21196.619583811953</v>
      </c>
      <c r="BA225" s="48">
        <v>23725.857755899597</v>
      </c>
      <c r="BB225" s="48">
        <v>23097.565988128576</v>
      </c>
      <c r="BC225" s="48">
        <v>25209.34706408099</v>
      </c>
      <c r="BD225" s="48">
        <v>26082.758467154032</v>
      </c>
      <c r="BE225" s="48">
        <v>26967.125361742168</v>
      </c>
      <c r="BF225" s="48">
        <v>28002.497411256645</v>
      </c>
      <c r="BG225" s="48">
        <v>28996.866792937111</v>
      </c>
      <c r="BH225" s="48">
        <v>29919.659671491601</v>
      </c>
      <c r="BI225" s="48">
        <v>29659.371776370088</v>
      </c>
      <c r="BJ225" s="48">
        <v>30077.845532927102</v>
      </c>
      <c r="BK225" s="48">
        <v>31505.062631207617</v>
      </c>
      <c r="BL225" s="48">
        <v>32557.190775483959</v>
      </c>
      <c r="BM225" s="48">
        <v>31832.394609507042</v>
      </c>
      <c r="BN225" s="49">
        <v>113.24493990498962</v>
      </c>
    </row>
    <row r="226" spans="1:66" x14ac:dyDescent="0.25">
      <c r="A226" s="48" t="s">
        <v>282</v>
      </c>
      <c r="B226" s="48" t="s">
        <v>361</v>
      </c>
      <c r="C226" s="48" t="s">
        <v>630</v>
      </c>
      <c r="D226" s="48" t="s">
        <v>629</v>
      </c>
      <c r="AN226" s="48">
        <v>13594.713715013571</v>
      </c>
      <c r="AO226" s="48">
        <v>14273.137440970937</v>
      </c>
      <c r="AP226" s="48">
        <v>15277.482829192324</v>
      </c>
      <c r="AQ226" s="48">
        <v>16055.41849552844</v>
      </c>
      <c r="AR226" s="48">
        <v>17083.251721591263</v>
      </c>
      <c r="AS226" s="48">
        <v>18009.060996176027</v>
      </c>
      <c r="AT226" s="48">
        <v>18956.391902691917</v>
      </c>
      <c r="AU226" s="48">
        <v>20241.525678699847</v>
      </c>
      <c r="AV226" s="48">
        <v>21090.621621433034</v>
      </c>
      <c r="AW226" s="48">
        <v>22742.089672717884</v>
      </c>
      <c r="AX226" s="48">
        <v>23852.643038394166</v>
      </c>
      <c r="AY226" s="48">
        <v>25686.029228863135</v>
      </c>
      <c r="AZ226" s="48">
        <v>27536.683468728752</v>
      </c>
      <c r="BA226" s="48">
        <v>29604.291469024058</v>
      </c>
      <c r="BB226" s="48">
        <v>27557.995511667246</v>
      </c>
      <c r="BC226" s="48">
        <v>27848.132793152159</v>
      </c>
      <c r="BD226" s="48">
        <v>28931.383323805036</v>
      </c>
      <c r="BE226" s="48">
        <v>29042.820272964134</v>
      </c>
      <c r="BF226" s="48">
        <v>29973.699354152937</v>
      </c>
      <c r="BG226" s="48">
        <v>30870.023666742534</v>
      </c>
      <c r="BH226" s="48">
        <v>31628.247175832028</v>
      </c>
      <c r="BI226" s="48">
        <v>33936.044063717469</v>
      </c>
      <c r="BJ226" s="48">
        <v>36505.677217879784</v>
      </c>
      <c r="BK226" s="48">
        <v>38915.641958622356</v>
      </c>
      <c r="BL226" s="48">
        <v>41193.842036911912</v>
      </c>
      <c r="BM226" s="48">
        <v>39593.307440702294</v>
      </c>
      <c r="BN226" s="49">
        <v>126.29758370162133</v>
      </c>
    </row>
    <row r="227" spans="1:66" x14ac:dyDescent="0.25">
      <c r="A227" s="48" t="s">
        <v>269</v>
      </c>
      <c r="B227" s="48" t="s">
        <v>360</v>
      </c>
      <c r="C227" s="48" t="s">
        <v>630</v>
      </c>
      <c r="D227" s="48" t="s">
        <v>629</v>
      </c>
      <c r="AI227" s="48">
        <v>20375.734543590173</v>
      </c>
      <c r="AJ227" s="48">
        <v>20681.93523821624</v>
      </c>
      <c r="AK227" s="48">
        <v>20785.90372374553</v>
      </c>
      <c r="AL227" s="48">
        <v>20718.162231750233</v>
      </c>
      <c r="AM227" s="48">
        <v>21836.433694034007</v>
      </c>
      <c r="AN227" s="48">
        <v>23050.365300671252</v>
      </c>
      <c r="AO227" s="48">
        <v>23875.25850476971</v>
      </c>
      <c r="AP227" s="48">
        <v>24797.181233656731</v>
      </c>
      <c r="AQ227" s="48">
        <v>25886.791232320786</v>
      </c>
      <c r="AR227" s="48">
        <v>27471.558272111852</v>
      </c>
      <c r="AS227" s="48">
        <v>29631.160890665909</v>
      </c>
      <c r="AT227" s="48">
        <v>29940.544332175079</v>
      </c>
      <c r="AU227" s="48">
        <v>30926.505598939573</v>
      </c>
      <c r="AV227" s="48">
        <v>31782.076248571684</v>
      </c>
      <c r="AW227" s="48">
        <v>33830.554893529123</v>
      </c>
      <c r="AX227" s="48">
        <v>34244.465015625661</v>
      </c>
      <c r="AY227" s="48">
        <v>37679.695110565066</v>
      </c>
      <c r="AZ227" s="48">
        <v>40855.499918055095</v>
      </c>
      <c r="BA227" s="48">
        <v>42158.29569955387</v>
      </c>
      <c r="BB227" s="48">
        <v>40309.112541917602</v>
      </c>
      <c r="BC227" s="48">
        <v>42256.162121255446</v>
      </c>
      <c r="BD227" s="48">
        <v>44608.580261491516</v>
      </c>
      <c r="BE227" s="48">
        <v>45432.431969276076</v>
      </c>
      <c r="BF227" s="48">
        <v>46312.392382466714</v>
      </c>
      <c r="BG227" s="48">
        <v>47184.669133818163</v>
      </c>
      <c r="BH227" s="48">
        <v>49103.133433870622</v>
      </c>
      <c r="BI227" s="48">
        <v>50430.25281960523</v>
      </c>
      <c r="BJ227" s="48">
        <v>51947.95424782436</v>
      </c>
      <c r="BK227" s="48">
        <v>53553.312449047007</v>
      </c>
      <c r="BL227" s="48">
        <v>55068.769736001632</v>
      </c>
      <c r="BM227" s="48">
        <v>54563.121412207169</v>
      </c>
      <c r="BN227" s="49">
        <v>148.26333141199751</v>
      </c>
    </row>
    <row r="228" spans="1:66" x14ac:dyDescent="0.25">
      <c r="A228" s="48" t="s">
        <v>105</v>
      </c>
      <c r="B228" s="48" t="s">
        <v>359</v>
      </c>
      <c r="C228" s="48" t="s">
        <v>630</v>
      </c>
      <c r="D228" s="48" t="s">
        <v>629</v>
      </c>
      <c r="AI228" s="48">
        <v>3518.5174077893203</v>
      </c>
      <c r="AJ228" s="48">
        <v>3601.5018743360961</v>
      </c>
      <c r="AK228" s="48">
        <v>3707.1232024696183</v>
      </c>
      <c r="AL228" s="48">
        <v>3821.541029424322</v>
      </c>
      <c r="AM228" s="48">
        <v>3909.1448110800552</v>
      </c>
      <c r="AN228" s="48">
        <v>4096.9787619443505</v>
      </c>
      <c r="AO228" s="48">
        <v>4246.7405234314292</v>
      </c>
      <c r="AP228" s="48">
        <v>4371.2107089743668</v>
      </c>
      <c r="AQ228" s="48">
        <v>4459.1216086185859</v>
      </c>
      <c r="AR228" s="48">
        <v>4590.5437805694</v>
      </c>
      <c r="AS228" s="48">
        <v>4721.9691441884743</v>
      </c>
      <c r="AT228" s="48">
        <v>4837.1056253207043</v>
      </c>
      <c r="AU228" s="48">
        <v>5101.42907791985</v>
      </c>
      <c r="AV228" s="48">
        <v>5378.0415223766686</v>
      </c>
      <c r="AW228" s="48">
        <v>5703.5052600977642</v>
      </c>
      <c r="AX228" s="48">
        <v>6208.0259986831024</v>
      </c>
      <c r="AY228" s="48">
        <v>6743.0289477291235</v>
      </c>
      <c r="AZ228" s="48">
        <v>7185.8092947124469</v>
      </c>
      <c r="BA228" s="48">
        <v>7334.4442621295011</v>
      </c>
      <c r="BB228" s="48">
        <v>7452.6856370436699</v>
      </c>
      <c r="BC228" s="48">
        <v>7771.3307510513441</v>
      </c>
      <c r="BD228" s="48">
        <v>8057.5630877081448</v>
      </c>
      <c r="BE228" s="48">
        <v>8266.7044942174125</v>
      </c>
      <c r="BF228" s="48">
        <v>8708.7639403127378</v>
      </c>
      <c r="BG228" s="48">
        <v>8796.9744059835211</v>
      </c>
      <c r="BH228" s="48">
        <v>8811.74041515709</v>
      </c>
      <c r="BI228" s="48">
        <v>8705.8350426104007</v>
      </c>
      <c r="BJ228" s="48">
        <v>8408.0431215964309</v>
      </c>
      <c r="BK228" s="48">
        <v>8725.1702001966587</v>
      </c>
      <c r="BL228" s="48">
        <v>8986.4196266344316</v>
      </c>
      <c r="BM228" s="48">
        <v>8853.6042434462634</v>
      </c>
      <c r="BN228" s="49">
        <v>59.723355924369258</v>
      </c>
    </row>
    <row r="229" spans="1:66" x14ac:dyDescent="0.25">
      <c r="A229" s="48" t="s">
        <v>557</v>
      </c>
      <c r="B229" s="48" t="s">
        <v>558</v>
      </c>
      <c r="C229" s="48" t="s">
        <v>630</v>
      </c>
      <c r="D229" s="48" t="s">
        <v>629</v>
      </c>
      <c r="BB229" s="48">
        <v>32614.520255318101</v>
      </c>
      <c r="BC229" s="48">
        <v>34232.355106758972</v>
      </c>
      <c r="BD229" s="48">
        <v>37233.968384042884</v>
      </c>
      <c r="BE229" s="48">
        <v>32878.440881633367</v>
      </c>
      <c r="BF229" s="48">
        <v>32478.298963934449</v>
      </c>
      <c r="BG229" s="48">
        <v>38858.581463301089</v>
      </c>
      <c r="BH229" s="48">
        <v>38211.833186708544</v>
      </c>
      <c r="BI229" s="48">
        <v>38230.03186355748</v>
      </c>
      <c r="BJ229" s="48">
        <v>37914.122967361262</v>
      </c>
      <c r="BK229" s="48">
        <v>36190.663912176686</v>
      </c>
      <c r="BN229" s="49">
        <v>0</v>
      </c>
    </row>
    <row r="230" spans="1:66" x14ac:dyDescent="0.25">
      <c r="A230" s="48" t="s">
        <v>86</v>
      </c>
      <c r="B230" s="48" t="s">
        <v>559</v>
      </c>
      <c r="C230" s="48" t="s">
        <v>630</v>
      </c>
      <c r="D230" s="48" t="s">
        <v>629</v>
      </c>
      <c r="AI230" s="48">
        <v>8966.2319773658382</v>
      </c>
      <c r="AJ230" s="48">
        <v>9399.2918138098667</v>
      </c>
      <c r="AK230" s="48">
        <v>10254.790955558665</v>
      </c>
      <c r="AL230" s="48">
        <v>10918.365541994428</v>
      </c>
      <c r="AM230" s="48">
        <v>10771.443930547242</v>
      </c>
      <c r="AN230" s="48">
        <v>10747.333072210658</v>
      </c>
      <c r="AO230" s="48">
        <v>11315.062279625337</v>
      </c>
      <c r="AP230" s="48">
        <v>12736.635733661666</v>
      </c>
      <c r="AQ230" s="48">
        <v>13691.939087824396</v>
      </c>
      <c r="AR230" s="48">
        <v>13874.42350407127</v>
      </c>
      <c r="AS230" s="48">
        <v>14271.419981686804</v>
      </c>
      <c r="AT230" s="48">
        <v>14240.753780201352</v>
      </c>
      <c r="AU230" s="48">
        <v>14200.585191135182</v>
      </c>
      <c r="AV230" s="48">
        <v>13767.677063241141</v>
      </c>
      <c r="AW230" s="48">
        <v>13786.286542781883</v>
      </c>
      <c r="AX230" s="48">
        <v>15424.327400040433</v>
      </c>
      <c r="AY230" s="48">
        <v>17027.844174400921</v>
      </c>
      <c r="AZ230" s="48">
        <v>19209.158337297427</v>
      </c>
      <c r="BA230" s="48">
        <v>18738.611037372506</v>
      </c>
      <c r="BB230" s="48">
        <v>18599.625474688273</v>
      </c>
      <c r="BC230" s="48">
        <v>19387.862527170222</v>
      </c>
      <c r="BD230" s="48">
        <v>21922.739531263629</v>
      </c>
      <c r="BE230" s="48">
        <v>21565.037998284195</v>
      </c>
      <c r="BF230" s="48">
        <v>22369.391216976765</v>
      </c>
      <c r="BG230" s="48">
        <v>23889.783798823471</v>
      </c>
      <c r="BH230" s="48">
        <v>24067.194626536293</v>
      </c>
      <c r="BI230" s="48">
        <v>25681.312707755598</v>
      </c>
      <c r="BJ230" s="48">
        <v>27242.656034750777</v>
      </c>
      <c r="BK230" s="48">
        <v>27998.641789445846</v>
      </c>
      <c r="BL230" s="48">
        <v>28685.035211853927</v>
      </c>
      <c r="BM230" s="48">
        <v>25699.729073982937</v>
      </c>
      <c r="BN230" s="49">
        <v>101.75328133184208</v>
      </c>
    </row>
    <row r="231" spans="1:66" x14ac:dyDescent="0.25">
      <c r="A231" s="48" t="s">
        <v>149</v>
      </c>
      <c r="B231" s="48" t="s">
        <v>358</v>
      </c>
      <c r="C231" s="48" t="s">
        <v>630</v>
      </c>
      <c r="D231" s="48" t="s">
        <v>629</v>
      </c>
      <c r="BN231" s="49">
        <v>0</v>
      </c>
    </row>
    <row r="232" spans="1:66" x14ac:dyDescent="0.25">
      <c r="A232" s="48" t="s">
        <v>544</v>
      </c>
      <c r="B232" s="48" t="s">
        <v>545</v>
      </c>
      <c r="C232" s="48" t="s">
        <v>630</v>
      </c>
      <c r="D232" s="48" t="s">
        <v>629</v>
      </c>
      <c r="BD232" s="48">
        <v>21235.743834741312</v>
      </c>
      <c r="BE232" s="48">
        <v>19374.078126791046</v>
      </c>
      <c r="BF232" s="48">
        <v>20119.531954863447</v>
      </c>
      <c r="BG232" s="48">
        <v>22029.961229700635</v>
      </c>
      <c r="BH232" s="48">
        <v>24098.85065843978</v>
      </c>
      <c r="BI232" s="48">
        <v>26353.170231280415</v>
      </c>
      <c r="BJ232" s="48">
        <v>27060.589657025223</v>
      </c>
      <c r="BK232" s="48">
        <v>28837.026920965112</v>
      </c>
      <c r="BL232" s="48">
        <v>30488.103992835666</v>
      </c>
      <c r="BM232" s="48">
        <v>22281.922152918334</v>
      </c>
      <c r="BN232" s="49">
        <v>94.745911224778837</v>
      </c>
    </row>
    <row r="233" spans="1:66" x14ac:dyDescent="0.25">
      <c r="A233" s="48" t="s">
        <v>97</v>
      </c>
      <c r="B233" s="48" t="s">
        <v>357</v>
      </c>
      <c r="C233" s="48" t="s">
        <v>630</v>
      </c>
      <c r="D233" s="48" t="s">
        <v>629</v>
      </c>
      <c r="AI233" s="48">
        <v>698.37981084712442</v>
      </c>
      <c r="AJ233" s="48">
        <v>758.95112047570342</v>
      </c>
      <c r="AK233" s="48">
        <v>812.02627567097727</v>
      </c>
      <c r="AL233" s="48">
        <v>678.55887096763649</v>
      </c>
      <c r="AM233" s="48">
        <v>738.8610127858326</v>
      </c>
      <c r="AN233" s="48">
        <v>738.72343116200079</v>
      </c>
      <c r="AO233" s="48">
        <v>743.37153840620954</v>
      </c>
      <c r="AP233" s="48">
        <v>772.05329697748073</v>
      </c>
      <c r="AQ233" s="48">
        <v>806.37083985593029</v>
      </c>
      <c r="AR233" s="48">
        <v>783.83053645734276</v>
      </c>
      <c r="AS233" s="48">
        <v>765.5832568998926</v>
      </c>
      <c r="AT233" s="48">
        <v>841.13189506580272</v>
      </c>
      <c r="AU233" s="48">
        <v>891.92272257168952</v>
      </c>
      <c r="AV233" s="48">
        <v>1002.7953577160237</v>
      </c>
      <c r="AW233" s="48">
        <v>1325.0961004243725</v>
      </c>
      <c r="AX233" s="48">
        <v>1545.7394123071178</v>
      </c>
      <c r="AY233" s="48">
        <v>1547.5850590357659</v>
      </c>
      <c r="AZ233" s="48">
        <v>1586.3951782726222</v>
      </c>
      <c r="BA233" s="48">
        <v>1612.1454986941367</v>
      </c>
      <c r="BB233" s="48">
        <v>1637.8043411597648</v>
      </c>
      <c r="BC233" s="48">
        <v>1819.6950719126746</v>
      </c>
      <c r="BD233" s="48">
        <v>1797.7497965157679</v>
      </c>
      <c r="BE233" s="48">
        <v>1730.7939636133835</v>
      </c>
      <c r="BF233" s="48">
        <v>1569.0587041162469</v>
      </c>
      <c r="BG233" s="48">
        <v>1677.0903310444005</v>
      </c>
      <c r="BH233" s="48">
        <v>1820.0599087616997</v>
      </c>
      <c r="BI233" s="48">
        <v>1664.5125859939101</v>
      </c>
      <c r="BJ233" s="48">
        <v>1587.0323278472647</v>
      </c>
      <c r="BK233" s="48">
        <v>1614.1682869198253</v>
      </c>
      <c r="BL233" s="48">
        <v>1646.4283905402278</v>
      </c>
      <c r="BM233" s="48">
        <v>1603.3784565899282</v>
      </c>
      <c r="BN233" s="49">
        <v>25.415705685361608</v>
      </c>
    </row>
    <row r="234" spans="1:66" x14ac:dyDescent="0.25">
      <c r="A234" s="48" t="s">
        <v>644</v>
      </c>
      <c r="B234" s="48" t="s">
        <v>643</v>
      </c>
      <c r="C234" s="48" t="s">
        <v>630</v>
      </c>
      <c r="D234" s="48" t="s">
        <v>629</v>
      </c>
      <c r="AI234" s="48">
        <v>1462.3686223712259</v>
      </c>
      <c r="AJ234" s="48">
        <v>1603.5325494682772</v>
      </c>
      <c r="AK234" s="48">
        <v>1782.8716955222062</v>
      </c>
      <c r="AL234" s="48">
        <v>1988.3505211607874</v>
      </c>
      <c r="AM234" s="48">
        <v>2209.9129422857468</v>
      </c>
      <c r="AN234" s="48">
        <v>2440.9713454533289</v>
      </c>
      <c r="AO234" s="48">
        <v>2670.9066430372618</v>
      </c>
      <c r="AP234" s="48">
        <v>2864.5920748382309</v>
      </c>
      <c r="AQ234" s="48">
        <v>2885.9883424823556</v>
      </c>
      <c r="AR234" s="48">
        <v>3065.2645236859748</v>
      </c>
      <c r="AS234" s="48">
        <v>3330.3469477095932</v>
      </c>
      <c r="AT234" s="48">
        <v>3590.0105430281747</v>
      </c>
      <c r="AU234" s="48">
        <v>3891.0953852560751</v>
      </c>
      <c r="AV234" s="48">
        <v>4264.3457375497637</v>
      </c>
      <c r="AW234" s="48">
        <v>4721.804862693436</v>
      </c>
      <c r="AX234" s="48">
        <v>5284.4572802652674</v>
      </c>
      <c r="AY234" s="48">
        <v>5964.1062920780814</v>
      </c>
      <c r="AZ234" s="48">
        <v>6792.9137428059585</v>
      </c>
      <c r="BA234" s="48">
        <v>7438.7552059054115</v>
      </c>
      <c r="BB234" s="48">
        <v>7992.7696103161261</v>
      </c>
      <c r="BC234" s="48">
        <v>8797.4166293001454</v>
      </c>
      <c r="BD234" s="48">
        <v>9652.5596716900473</v>
      </c>
      <c r="BE234" s="48">
        <v>10466.001642952409</v>
      </c>
      <c r="BF234" s="48">
        <v>11070.337221115709</v>
      </c>
      <c r="BG234" s="48">
        <v>11585.930069872631</v>
      </c>
      <c r="BH234" s="48">
        <v>11919.004307616828</v>
      </c>
      <c r="BI234" s="48">
        <v>12443.018552653564</v>
      </c>
      <c r="BJ234" s="48">
        <v>13123.171587487263</v>
      </c>
      <c r="BK234" s="48">
        <v>14203.507535139383</v>
      </c>
      <c r="BL234" s="48">
        <v>15182.874382314509</v>
      </c>
      <c r="BM234" s="48">
        <v>15393.820171150455</v>
      </c>
      <c r="BN234" s="49">
        <v>78.751231716113381</v>
      </c>
    </row>
    <row r="235" spans="1:66" x14ac:dyDescent="0.25">
      <c r="A235" s="48" t="s">
        <v>642</v>
      </c>
      <c r="B235" s="48" t="s">
        <v>641</v>
      </c>
      <c r="C235" s="48" t="s">
        <v>630</v>
      </c>
      <c r="D235" s="48" t="s">
        <v>629</v>
      </c>
      <c r="AI235" s="48">
        <v>6885.1042655796109</v>
      </c>
      <c r="AJ235" s="48">
        <v>6697.0055718628382</v>
      </c>
      <c r="AK235" s="48">
        <v>6245.5197826759859</v>
      </c>
      <c r="AL235" s="48">
        <v>6089.1468177432816</v>
      </c>
      <c r="AM235" s="48">
        <v>5635.3053682135023</v>
      </c>
      <c r="AN235" s="48">
        <v>5722.6446847536454</v>
      </c>
      <c r="AO235" s="48">
        <v>5862.7872257539166</v>
      </c>
      <c r="AP235" s="48">
        <v>6140.5751825986654</v>
      </c>
      <c r="AQ235" s="48">
        <v>5769.641124304907</v>
      </c>
      <c r="AR235" s="48">
        <v>5975.9475693299491</v>
      </c>
      <c r="AS235" s="48">
        <v>6619.1205786697801</v>
      </c>
      <c r="AT235" s="48">
        <v>7000.899237898223</v>
      </c>
      <c r="AU235" s="48">
        <v>7496.9718298936032</v>
      </c>
      <c r="AV235" s="48">
        <v>8197.3996063505219</v>
      </c>
      <c r="AW235" s="48">
        <v>9145.9685973687683</v>
      </c>
      <c r="AX235" s="48">
        <v>10162.708422547541</v>
      </c>
      <c r="AY235" s="48">
        <v>12004.861708608063</v>
      </c>
      <c r="AZ235" s="48">
        <v>13382.611886445866</v>
      </c>
      <c r="BA235" s="48">
        <v>15265.458136249543</v>
      </c>
      <c r="BB235" s="48">
        <v>14891.152299073881</v>
      </c>
      <c r="BC235" s="48">
        <v>15920.895502752604</v>
      </c>
      <c r="BD235" s="48">
        <v>17475.004591362325</v>
      </c>
      <c r="BE235" s="48">
        <v>18463.670603565319</v>
      </c>
      <c r="BF235" s="48">
        <v>19776.286482155345</v>
      </c>
      <c r="BG235" s="48">
        <v>20236.9345293101</v>
      </c>
      <c r="BH235" s="48">
        <v>20003.090984562288</v>
      </c>
      <c r="BI235" s="48">
        <v>20592.250893702985</v>
      </c>
      <c r="BJ235" s="48">
        <v>21897.216618380895</v>
      </c>
      <c r="BK235" s="48">
        <v>23319.505875456507</v>
      </c>
      <c r="BL235" s="48">
        <v>23947.400563291219</v>
      </c>
      <c r="BM235" s="48">
        <v>23634.727408138166</v>
      </c>
      <c r="BN235" s="49">
        <v>97.579693480072052</v>
      </c>
    </row>
    <row r="236" spans="1:66" x14ac:dyDescent="0.25">
      <c r="A236" s="48" t="s">
        <v>125</v>
      </c>
      <c r="B236" s="48" t="s">
        <v>356</v>
      </c>
      <c r="C236" s="48" t="s">
        <v>630</v>
      </c>
      <c r="D236" s="48" t="s">
        <v>629</v>
      </c>
      <c r="AI236" s="48">
        <v>833.47661199689435</v>
      </c>
      <c r="AJ236" s="48">
        <v>835.9875237451422</v>
      </c>
      <c r="AK236" s="48">
        <v>803.75310511666942</v>
      </c>
      <c r="AL236" s="48">
        <v>684.17252856894424</v>
      </c>
      <c r="AM236" s="48">
        <v>785.62126508924723</v>
      </c>
      <c r="AN236" s="48">
        <v>843.39553380953851</v>
      </c>
      <c r="AO236" s="48">
        <v>908.39392682996674</v>
      </c>
      <c r="AP236" s="48">
        <v>1024.603287027001</v>
      </c>
      <c r="AQ236" s="48">
        <v>980.2903717472866</v>
      </c>
      <c r="AR236" s="48">
        <v>987.5711632112309</v>
      </c>
      <c r="AS236" s="48">
        <v>972.45472593884233</v>
      </c>
      <c r="AT236" s="48">
        <v>974.62282463932149</v>
      </c>
      <c r="AU236" s="48">
        <v>1001.3274417291176</v>
      </c>
      <c r="AV236" s="48">
        <v>1061.1860223854235</v>
      </c>
      <c r="AW236" s="48">
        <v>1052.0249160017279</v>
      </c>
      <c r="AX236" s="48">
        <v>1007.6606144760882</v>
      </c>
      <c r="AY236" s="48">
        <v>1037.7001523496162</v>
      </c>
      <c r="AZ236" s="48">
        <v>1025.0431007910915</v>
      </c>
      <c r="BA236" s="48">
        <v>1058.2843418808859</v>
      </c>
      <c r="BB236" s="48">
        <v>1095.2628469957617</v>
      </c>
      <c r="BC236" s="48">
        <v>1144.3324062917948</v>
      </c>
      <c r="BD236" s="48">
        <v>1210.142847410938</v>
      </c>
      <c r="BE236" s="48">
        <v>1227.1561593230535</v>
      </c>
      <c r="BF236" s="48">
        <v>1275.3253182281346</v>
      </c>
      <c r="BG236" s="48">
        <v>1328.3802911068726</v>
      </c>
      <c r="BH236" s="48">
        <v>1397.3324017002085</v>
      </c>
      <c r="BI236" s="48">
        <v>1954.2035734942917</v>
      </c>
      <c r="BJ236" s="48">
        <v>2012.2406926097278</v>
      </c>
      <c r="BK236" s="48">
        <v>2110.8264199865848</v>
      </c>
      <c r="BL236" s="48">
        <v>2211.6349345243398</v>
      </c>
      <c r="BM236" s="48">
        <v>2223.631490629833</v>
      </c>
      <c r="BN236" s="49">
        <v>29.930609348409732</v>
      </c>
    </row>
    <row r="237" spans="1:66" x14ac:dyDescent="0.25">
      <c r="A237" s="48" t="s">
        <v>187</v>
      </c>
      <c r="B237" s="48" t="s">
        <v>355</v>
      </c>
      <c r="C237" s="48" t="s">
        <v>630</v>
      </c>
      <c r="D237" s="48" t="s">
        <v>629</v>
      </c>
      <c r="AI237" s="48">
        <v>4311.6691654970136</v>
      </c>
      <c r="AJ237" s="48">
        <v>4781.9525238797141</v>
      </c>
      <c r="AK237" s="48">
        <v>5233.3782035628528</v>
      </c>
      <c r="AL237" s="48">
        <v>5747.0924848291479</v>
      </c>
      <c r="AM237" s="48">
        <v>6281.3512278060998</v>
      </c>
      <c r="AN237" s="48">
        <v>6864.795079069102</v>
      </c>
      <c r="AO237" s="48">
        <v>7304.1662946749411</v>
      </c>
      <c r="AP237" s="48">
        <v>7140.4526052697192</v>
      </c>
      <c r="AQ237" s="48">
        <v>6589.5997856172098</v>
      </c>
      <c r="AR237" s="48">
        <v>6910.3310994669291</v>
      </c>
      <c r="AS237" s="48">
        <v>7302.8917645579868</v>
      </c>
      <c r="AT237" s="48">
        <v>7648.8551715472267</v>
      </c>
      <c r="AU237" s="48">
        <v>8179.3979182561861</v>
      </c>
      <c r="AV237" s="48">
        <v>8863.7408989851865</v>
      </c>
      <c r="AW237" s="48">
        <v>9608.5456948123574</v>
      </c>
      <c r="AX237" s="48">
        <v>10256.334831977301</v>
      </c>
      <c r="AY237" s="48">
        <v>11024.8482113762</v>
      </c>
      <c r="AZ237" s="48">
        <v>11869.674450384802</v>
      </c>
      <c r="BA237" s="48">
        <v>12244.818938997689</v>
      </c>
      <c r="BB237" s="48">
        <v>12191.414393354278</v>
      </c>
      <c r="BC237" s="48">
        <v>13195.371096901948</v>
      </c>
      <c r="BD237" s="48">
        <v>13519.129021215891</v>
      </c>
      <c r="BE237" s="48">
        <v>14870.975553449314</v>
      </c>
      <c r="BF237" s="48">
        <v>15407.665401813936</v>
      </c>
      <c r="BG237" s="48">
        <v>15480.210790362076</v>
      </c>
      <c r="BH237" s="48">
        <v>15822.370993481125</v>
      </c>
      <c r="BI237" s="48">
        <v>16616.195004717796</v>
      </c>
      <c r="BJ237" s="48">
        <v>17422.952351205931</v>
      </c>
      <c r="BK237" s="48">
        <v>18530.211787953274</v>
      </c>
      <c r="BL237" s="48">
        <v>19233.865916986055</v>
      </c>
      <c r="BM237" s="48">
        <v>18236.176111150398</v>
      </c>
      <c r="BN237" s="49">
        <v>85.713857266871969</v>
      </c>
    </row>
    <row r="238" spans="1:66" x14ac:dyDescent="0.25">
      <c r="A238" s="48" t="s">
        <v>156</v>
      </c>
      <c r="B238" s="48" t="s">
        <v>354</v>
      </c>
      <c r="C238" s="48" t="s">
        <v>630</v>
      </c>
      <c r="D238" s="48" t="s">
        <v>629</v>
      </c>
      <c r="AI238" s="48">
        <v>2641.5986485496837</v>
      </c>
      <c r="AJ238" s="48">
        <v>2482.1545714056333</v>
      </c>
      <c r="AK238" s="48">
        <v>1769.1265262195047</v>
      </c>
      <c r="AL238" s="48">
        <v>1489.4456174085281</v>
      </c>
      <c r="AM238" s="48">
        <v>1179.1260628539517</v>
      </c>
      <c r="AN238" s="48">
        <v>1038.7134995140016</v>
      </c>
      <c r="AO238" s="48">
        <v>868.05901013926734</v>
      </c>
      <c r="AP238" s="48">
        <v>884.70686611763938</v>
      </c>
      <c r="AQ238" s="48">
        <v>928.28576906283854</v>
      </c>
      <c r="AR238" s="48">
        <v>961.80308841459032</v>
      </c>
      <c r="AS238" s="48">
        <v>1048.5939791551609</v>
      </c>
      <c r="AT238" s="48">
        <v>1155.2719806907992</v>
      </c>
      <c r="AU238" s="48">
        <v>1278.3669421375519</v>
      </c>
      <c r="AV238" s="48">
        <v>1419.9989889988374</v>
      </c>
      <c r="AW238" s="48">
        <v>1579.2526019849895</v>
      </c>
      <c r="AX238" s="48">
        <v>1705.0675290212919</v>
      </c>
      <c r="AY238" s="48">
        <v>1843.446830028025</v>
      </c>
      <c r="AZ238" s="48">
        <v>2000.1458907254168</v>
      </c>
      <c r="BA238" s="48">
        <v>2155.2003379698608</v>
      </c>
      <c r="BB238" s="48">
        <v>2208.8897821150458</v>
      </c>
      <c r="BC238" s="48">
        <v>2328.4575091852921</v>
      </c>
      <c r="BD238" s="48">
        <v>2496.582203817773</v>
      </c>
      <c r="BE238" s="48">
        <v>2750.3550630829664</v>
      </c>
      <c r="BF238" s="48">
        <v>3027.8141258244736</v>
      </c>
      <c r="BG238" s="48">
        <v>3303.0981968582628</v>
      </c>
      <c r="BH238" s="48">
        <v>3150.4271143730975</v>
      </c>
      <c r="BI238" s="48">
        <v>3114.8955577858214</v>
      </c>
      <c r="BJ238" s="48">
        <v>3252.9326553606834</v>
      </c>
      <c r="BK238" s="48">
        <v>3497.3235802080849</v>
      </c>
      <c r="BL238" s="48">
        <v>3732.8690680932241</v>
      </c>
      <c r="BM238" s="48">
        <v>3858.4294154021468</v>
      </c>
      <c r="BN238" s="49">
        <v>39.426609426939741</v>
      </c>
    </row>
    <row r="239" spans="1:66" x14ac:dyDescent="0.25">
      <c r="A239" s="48" t="s">
        <v>157</v>
      </c>
      <c r="B239" s="48" t="s">
        <v>353</v>
      </c>
      <c r="C239" s="48" t="s">
        <v>630</v>
      </c>
      <c r="D239" s="48" t="s">
        <v>629</v>
      </c>
      <c r="AI239" s="48">
        <v>5436.6298170041855</v>
      </c>
      <c r="AJ239" s="48">
        <v>5212.7746992863413</v>
      </c>
      <c r="AK239" s="48">
        <v>4405.0084498642236</v>
      </c>
      <c r="AL239" s="48">
        <v>4450.4071749829845</v>
      </c>
      <c r="AM239" s="48">
        <v>3663.7943383189095</v>
      </c>
      <c r="AN239" s="48">
        <v>3394.7886012849413</v>
      </c>
      <c r="AO239" s="48">
        <v>3620.169974043758</v>
      </c>
      <c r="AP239" s="48">
        <v>3211.9943942304158</v>
      </c>
      <c r="AQ239" s="48">
        <v>3432.7705625137542</v>
      </c>
      <c r="AR239" s="48">
        <v>4009.0866286219944</v>
      </c>
      <c r="AS239" s="48">
        <v>4275.0141748957913</v>
      </c>
      <c r="AT239" s="48">
        <v>4510.6557432429236</v>
      </c>
      <c r="AU239" s="48">
        <v>4548.018328771579</v>
      </c>
      <c r="AV239" s="48">
        <v>4736.9142839309297</v>
      </c>
      <c r="AW239" s="48">
        <v>5055.9446706540411</v>
      </c>
      <c r="AX239" s="48">
        <v>5829.4281807593052</v>
      </c>
      <c r="AY239" s="48">
        <v>6588.029833963953</v>
      </c>
      <c r="AZ239" s="48">
        <v>7420.5594437070422</v>
      </c>
      <c r="BA239" s="48">
        <v>8561.5758343379784</v>
      </c>
      <c r="BB239" s="48">
        <v>9021.1438789100339</v>
      </c>
      <c r="BC239" s="48">
        <v>9810.6120537055303</v>
      </c>
      <c r="BD239" s="48">
        <v>11294.968081852187</v>
      </c>
      <c r="BE239" s="48">
        <v>12057.182238549218</v>
      </c>
      <c r="BF239" s="48">
        <v>12739.179575682558</v>
      </c>
      <c r="BG239" s="48">
        <v>13490.997036153893</v>
      </c>
      <c r="BH239" s="48">
        <v>13690.614114342867</v>
      </c>
      <c r="BI239" s="48">
        <v>13862.275566956994</v>
      </c>
      <c r="BJ239" s="48">
        <v>14205.026511962356</v>
      </c>
      <c r="BK239" s="48">
        <v>15201.778571094017</v>
      </c>
      <c r="BL239" s="48">
        <v>16195.538787725249</v>
      </c>
      <c r="BN239" s="49">
        <v>0</v>
      </c>
    </row>
    <row r="240" spans="1:66" x14ac:dyDescent="0.25">
      <c r="A240" s="48" t="s">
        <v>640</v>
      </c>
      <c r="B240" s="48" t="s">
        <v>639</v>
      </c>
      <c r="C240" s="48" t="s">
        <v>630</v>
      </c>
      <c r="D240" s="48" t="s">
        <v>629</v>
      </c>
      <c r="AI240" s="48">
        <v>6256.3481794276631</v>
      </c>
      <c r="AJ240" s="48">
        <v>6593.4963866774242</v>
      </c>
      <c r="AK240" s="48">
        <v>6822.1230914272564</v>
      </c>
      <c r="AL240" s="48">
        <v>7017.9065051279786</v>
      </c>
      <c r="AM240" s="48">
        <v>7379.7783747865496</v>
      </c>
      <c r="AN240" s="48">
        <v>7506.7819197595454</v>
      </c>
      <c r="AO240" s="48">
        <v>7794.5911620201559</v>
      </c>
      <c r="AP240" s="48">
        <v>8211.9599332217695</v>
      </c>
      <c r="AQ240" s="48">
        <v>8364.0203001512491</v>
      </c>
      <c r="AR240" s="48">
        <v>8352.0843233631767</v>
      </c>
      <c r="AS240" s="48">
        <v>8723.8250257726886</v>
      </c>
      <c r="AT240" s="48">
        <v>8840.5886924886818</v>
      </c>
      <c r="AU240" s="48">
        <v>8880.4140984270834</v>
      </c>
      <c r="AV240" s="48">
        <v>9108.0102633683855</v>
      </c>
      <c r="AW240" s="48">
        <v>9798.5044787986863</v>
      </c>
      <c r="AX240" s="48">
        <v>10432.520615645859</v>
      </c>
      <c r="AY240" s="48">
        <v>11324.417604394135</v>
      </c>
      <c r="AZ240" s="48">
        <v>12137.945239735627</v>
      </c>
      <c r="BA240" s="48">
        <v>12761.458859395698</v>
      </c>
      <c r="BB240" s="48">
        <v>12558.649020838095</v>
      </c>
      <c r="BC240" s="48">
        <v>13354.2333189318</v>
      </c>
      <c r="BD240" s="48">
        <v>14240.388784318837</v>
      </c>
      <c r="BE240" s="48">
        <v>14530.820806760676</v>
      </c>
      <c r="BF240" s="48">
        <v>15025.428347184668</v>
      </c>
      <c r="BG240" s="48">
        <v>15350.956828004468</v>
      </c>
      <c r="BH240" s="48">
        <v>15140.551943142276</v>
      </c>
      <c r="BI240" s="48">
        <v>15405.508912927256</v>
      </c>
      <c r="BJ240" s="48">
        <v>16051.349821448568</v>
      </c>
      <c r="BK240" s="48">
        <v>16529.053446519112</v>
      </c>
      <c r="BL240" s="48">
        <v>16870.695837374675</v>
      </c>
      <c r="BM240" s="48">
        <v>15805.059973158161</v>
      </c>
      <c r="BN240" s="49">
        <v>79.79620268242158</v>
      </c>
    </row>
    <row r="241" spans="1:66" x14ac:dyDescent="0.25">
      <c r="A241" s="48" t="s">
        <v>188</v>
      </c>
      <c r="B241" s="48" t="s">
        <v>352</v>
      </c>
      <c r="C241" s="48" t="s">
        <v>630</v>
      </c>
      <c r="D241" s="48" t="s">
        <v>629</v>
      </c>
      <c r="AS241" s="48">
        <v>1268.1860279010471</v>
      </c>
      <c r="AT241" s="48">
        <v>1479.6799533130193</v>
      </c>
      <c r="AU241" s="48">
        <v>1369.7138620297726</v>
      </c>
      <c r="AV241" s="48">
        <v>1329.5305497008685</v>
      </c>
      <c r="AW241" s="48">
        <v>1335.8365239420759</v>
      </c>
      <c r="AX241" s="48">
        <v>1385.8800666187567</v>
      </c>
      <c r="AY241" s="48">
        <v>1340.4894366583887</v>
      </c>
      <c r="AZ241" s="48">
        <v>1488.0895868207183</v>
      </c>
      <c r="BA241" s="48">
        <v>1658.5356545523675</v>
      </c>
      <c r="BB241" s="48">
        <v>1805.8576732775239</v>
      </c>
      <c r="BC241" s="48">
        <v>1964.555089652923</v>
      </c>
      <c r="BD241" s="48">
        <v>2084.5852666089409</v>
      </c>
      <c r="BE241" s="48">
        <v>2320.0564045163428</v>
      </c>
      <c r="BF241" s="48">
        <v>2483.1841658001645</v>
      </c>
      <c r="BG241" s="48">
        <v>2721.0500520018199</v>
      </c>
      <c r="BH241" s="48">
        <v>2912.7361984353788</v>
      </c>
      <c r="BI241" s="48">
        <v>3130.5719365017508</v>
      </c>
      <c r="BJ241" s="48">
        <v>3145.4831207096959</v>
      </c>
      <c r="BK241" s="48">
        <v>3124.9380924399888</v>
      </c>
      <c r="BL241" s="48">
        <v>3702.8361045656975</v>
      </c>
      <c r="BM241" s="48">
        <v>3355.829561601226</v>
      </c>
      <c r="BN241" s="49">
        <v>36.769193018891102</v>
      </c>
    </row>
    <row r="242" spans="1:66" x14ac:dyDescent="0.25">
      <c r="A242" s="48" t="s">
        <v>638</v>
      </c>
      <c r="B242" s="48" t="s">
        <v>637</v>
      </c>
      <c r="C242" s="48" t="s">
        <v>630</v>
      </c>
      <c r="D242" s="48" t="s">
        <v>629</v>
      </c>
      <c r="AI242" s="48">
        <v>4816.2878045605912</v>
      </c>
      <c r="AJ242" s="48">
        <v>5183.2001434545864</v>
      </c>
      <c r="AK242" s="48">
        <v>5415.8297369773518</v>
      </c>
      <c r="AL242" s="48">
        <v>5567.2839171950282</v>
      </c>
      <c r="AM242" s="48">
        <v>5642.5824117665961</v>
      </c>
      <c r="AN242" s="48">
        <v>5795.768061800658</v>
      </c>
      <c r="AO242" s="48">
        <v>6128.8711158839114</v>
      </c>
      <c r="AP242" s="48">
        <v>6325.6329167789563</v>
      </c>
      <c r="AQ242" s="48">
        <v>6705.5315682856299</v>
      </c>
      <c r="AR242" s="48">
        <v>6979.6425988965257</v>
      </c>
      <c r="AS242" s="48">
        <v>7468.0921635402647</v>
      </c>
      <c r="AT242" s="48">
        <v>7671.4503005518091</v>
      </c>
      <c r="AU242" s="48">
        <v>7891.9907839047683</v>
      </c>
      <c r="AV242" s="48">
        <v>8035.216475182966</v>
      </c>
      <c r="AW242" s="48">
        <v>8763.6766930838039</v>
      </c>
      <c r="AX242" s="48">
        <v>9258.2648062331264</v>
      </c>
      <c r="AY242" s="48">
        <v>9856.2223877038177</v>
      </c>
      <c r="AZ242" s="48">
        <v>10558.015700762546</v>
      </c>
      <c r="BA242" s="48">
        <v>10963.213965635934</v>
      </c>
      <c r="BB242" s="48">
        <v>11132.900918770525</v>
      </c>
      <c r="BC242" s="48">
        <v>11643.978425437217</v>
      </c>
      <c r="BD242" s="48">
        <v>11593.937351675037</v>
      </c>
      <c r="BE242" s="48">
        <v>11894.501601368693</v>
      </c>
      <c r="BF242" s="48">
        <v>11780.146966242659</v>
      </c>
      <c r="BG242" s="48">
        <v>11408.940582274172</v>
      </c>
      <c r="BH242" s="48">
        <v>10675.516057264278</v>
      </c>
      <c r="BI242" s="48">
        <v>10623.739271237275</v>
      </c>
      <c r="BJ242" s="48">
        <v>10957.241419491802</v>
      </c>
      <c r="BK242" s="48">
        <v>11068.657985386575</v>
      </c>
      <c r="BL242" s="48">
        <v>11122.219607948202</v>
      </c>
      <c r="BM242" s="48">
        <v>10791.674927879783</v>
      </c>
      <c r="BN242" s="49">
        <v>65.936908051379348</v>
      </c>
    </row>
    <row r="243" spans="1:66" x14ac:dyDescent="0.25">
      <c r="A243" s="48" t="s">
        <v>246</v>
      </c>
      <c r="B243" s="48" t="s">
        <v>351</v>
      </c>
      <c r="C243" s="48" t="s">
        <v>630</v>
      </c>
      <c r="D243" s="48" t="s">
        <v>629</v>
      </c>
      <c r="AI243" s="48">
        <v>2225.8677485536609</v>
      </c>
      <c r="AJ243" s="48">
        <v>2444.2845056500196</v>
      </c>
      <c r="AK243" s="48">
        <v>2502.214725238392</v>
      </c>
      <c r="AL243" s="48">
        <v>2652.8557534554598</v>
      </c>
      <c r="AM243" s="48">
        <v>2838.2574800662869</v>
      </c>
      <c r="AN243" s="48">
        <v>3104.0297412508489</v>
      </c>
      <c r="AO243" s="48">
        <v>3208.0748734625136</v>
      </c>
      <c r="AP243" s="48">
        <v>3291.2179114894393</v>
      </c>
      <c r="AQ243" s="48">
        <v>3395.510996860377</v>
      </c>
      <c r="AR243" s="48">
        <v>3556.2692199920452</v>
      </c>
      <c r="AS243" s="48">
        <v>3649.3847965186219</v>
      </c>
      <c r="AT243" s="48">
        <v>3848.8147326529479</v>
      </c>
      <c r="AU243" s="48">
        <v>4076.8406453826997</v>
      </c>
      <c r="AV243" s="48">
        <v>4224.1642543056269</v>
      </c>
      <c r="AW243" s="48">
        <v>4206.9970021963554</v>
      </c>
      <c r="AX243" s="48">
        <v>4311.6985292509025</v>
      </c>
      <c r="AY243" s="48">
        <v>4400.4283963883463</v>
      </c>
      <c r="AZ243" s="48">
        <v>4492.7667722850183</v>
      </c>
      <c r="BA243" s="48">
        <v>4760.271931035486</v>
      </c>
      <c r="BB243" s="48">
        <v>4524.7312895337564</v>
      </c>
      <c r="BC243" s="48">
        <v>4610.5075897719371</v>
      </c>
      <c r="BD243" s="48">
        <v>5048.2770622875678</v>
      </c>
      <c r="BE243" s="48">
        <v>5228.9500275324717</v>
      </c>
      <c r="BF243" s="48">
        <v>5388.0984934328908</v>
      </c>
      <c r="BG243" s="48">
        <v>5639.8374758824602</v>
      </c>
      <c r="BH243" s="48">
        <v>5774.1699991827281</v>
      </c>
      <c r="BI243" s="48">
        <v>6195.8402987309973</v>
      </c>
      <c r="BJ243" s="48">
        <v>6467.1242779649456</v>
      </c>
      <c r="BK243" s="48">
        <v>6565.2232146783117</v>
      </c>
      <c r="BL243" s="48">
        <v>6647.8589985028857</v>
      </c>
      <c r="BN243" s="49">
        <v>0</v>
      </c>
    </row>
    <row r="244" spans="1:66" x14ac:dyDescent="0.25">
      <c r="A244" s="48" t="s">
        <v>636</v>
      </c>
      <c r="B244" s="48" t="s">
        <v>635</v>
      </c>
      <c r="C244" s="48" t="s">
        <v>630</v>
      </c>
      <c r="D244" s="48" t="s">
        <v>629</v>
      </c>
      <c r="AI244" s="48">
        <v>1244.7667441324359</v>
      </c>
      <c r="AJ244" s="48">
        <v>1283.6231506380425</v>
      </c>
      <c r="AK244" s="48">
        <v>1358.7459481655392</v>
      </c>
      <c r="AL244" s="48">
        <v>1420.376937585567</v>
      </c>
      <c r="AM244" s="48">
        <v>1505.9725473302719</v>
      </c>
      <c r="AN244" s="48">
        <v>1610.2688394753079</v>
      </c>
      <c r="AO244" s="48">
        <v>1716.6242336328073</v>
      </c>
      <c r="AP244" s="48">
        <v>1775.6114039106176</v>
      </c>
      <c r="AQ244" s="48">
        <v>1858.4918985183176</v>
      </c>
      <c r="AR244" s="48">
        <v>1992.2435032261019</v>
      </c>
      <c r="AS244" s="48">
        <v>2080.161769363533</v>
      </c>
      <c r="AT244" s="48">
        <v>2180.6250754175408</v>
      </c>
      <c r="AU244" s="48">
        <v>2253.9661777790493</v>
      </c>
      <c r="AV244" s="48">
        <v>2420.9803599028246</v>
      </c>
      <c r="AW244" s="48">
        <v>2629.0398384395839</v>
      </c>
      <c r="AX244" s="48">
        <v>2868.2911403139824</v>
      </c>
      <c r="AY244" s="48">
        <v>3130.2860961420856</v>
      </c>
      <c r="AZ244" s="48">
        <v>3394.2428575552917</v>
      </c>
      <c r="BA244" s="48">
        <v>3516.9919009867099</v>
      </c>
      <c r="BB244" s="48">
        <v>3737.9281982016896</v>
      </c>
      <c r="BC244" s="48">
        <v>4009.7146015971066</v>
      </c>
      <c r="BD244" s="48">
        <v>4242.3478202288761</v>
      </c>
      <c r="BE244" s="48">
        <v>4572.1686790727726</v>
      </c>
      <c r="BF244" s="48">
        <v>4757.7453141168517</v>
      </c>
      <c r="BG244" s="48">
        <v>4934.3345084677949</v>
      </c>
      <c r="BH244" s="48">
        <v>5142.9384369643512</v>
      </c>
      <c r="BI244" s="48">
        <v>5458.3972223768378</v>
      </c>
      <c r="BJ244" s="48">
        <v>5773.9807867886429</v>
      </c>
      <c r="BK244" s="48">
        <v>6218.5541933200238</v>
      </c>
      <c r="BL244" s="48">
        <v>6507.1087490253958</v>
      </c>
      <c r="BM244" s="48">
        <v>6099.2447745584632</v>
      </c>
      <c r="BN244" s="49">
        <v>49.570372459262579</v>
      </c>
    </row>
    <row r="245" spans="1:66" x14ac:dyDescent="0.25">
      <c r="A245" s="48" t="s">
        <v>634</v>
      </c>
      <c r="B245" s="48" t="s">
        <v>633</v>
      </c>
      <c r="C245" s="48" t="s">
        <v>630</v>
      </c>
      <c r="D245" s="48" t="s">
        <v>629</v>
      </c>
      <c r="AI245" s="48">
        <v>1697.7531273212894</v>
      </c>
      <c r="AJ245" s="48">
        <v>1715.8235656501356</v>
      </c>
      <c r="AK245" s="48">
        <v>1705.26405981482</v>
      </c>
      <c r="AL245" s="48">
        <v>1687.5844050571227</v>
      </c>
      <c r="AM245" s="48">
        <v>1695.560270612606</v>
      </c>
      <c r="AN245" s="48">
        <v>1743.7544343611312</v>
      </c>
      <c r="AO245" s="48">
        <v>1818.8420411472248</v>
      </c>
      <c r="AP245" s="48">
        <v>1867.7653102383308</v>
      </c>
      <c r="AQ245" s="48">
        <v>1886.5782523207854</v>
      </c>
      <c r="AR245" s="48">
        <v>1907.6963769353592</v>
      </c>
      <c r="AS245" s="48">
        <v>1965.7189046433662</v>
      </c>
      <c r="AT245" s="48">
        <v>2044.3010909245281</v>
      </c>
      <c r="AU245" s="48">
        <v>2151.7518740953265</v>
      </c>
      <c r="AV245" s="48">
        <v>2228.7815053472268</v>
      </c>
      <c r="AW245" s="48">
        <v>2376.2705657221218</v>
      </c>
      <c r="AX245" s="48">
        <v>2535.0944750326084</v>
      </c>
      <c r="AY245" s="48">
        <v>2702.3310211537964</v>
      </c>
      <c r="AZ245" s="48">
        <v>2878.600481584831</v>
      </c>
      <c r="BA245" s="48">
        <v>3014.2414496881338</v>
      </c>
      <c r="BB245" s="48">
        <v>3058.7560586902468</v>
      </c>
      <c r="BC245" s="48">
        <v>3185.8918696863202</v>
      </c>
      <c r="BD245" s="48">
        <v>3314.8494536082271</v>
      </c>
      <c r="BE245" s="48">
        <v>3333.1251968554416</v>
      </c>
      <c r="BF245" s="48">
        <v>3499.6620901278825</v>
      </c>
      <c r="BG245" s="48">
        <v>3660.0635251241279</v>
      </c>
      <c r="BH245" s="48">
        <v>3673.3260025315062</v>
      </c>
      <c r="BI245" s="48">
        <v>3695.2202812511723</v>
      </c>
      <c r="BJ245" s="48">
        <v>3768.6909277064697</v>
      </c>
      <c r="BK245" s="48">
        <v>3871.5409779767829</v>
      </c>
      <c r="BL245" s="48">
        <v>3945.6230085752077</v>
      </c>
      <c r="BM245" s="48">
        <v>3821.2473325100232</v>
      </c>
      <c r="BN245" s="49">
        <v>39.236180609658646</v>
      </c>
    </row>
    <row r="246" spans="1:66" x14ac:dyDescent="0.25">
      <c r="A246" s="48" t="s">
        <v>206</v>
      </c>
      <c r="B246" s="48" t="s">
        <v>350</v>
      </c>
      <c r="C246" s="48" t="s">
        <v>630</v>
      </c>
      <c r="D246" s="48" t="s">
        <v>629</v>
      </c>
      <c r="AI246" s="48">
        <v>7059.8358558691443</v>
      </c>
      <c r="AJ246" s="48">
        <v>7476.8400514298346</v>
      </c>
      <c r="AK246" s="48">
        <v>8367.4813280202088</v>
      </c>
      <c r="AL246" s="48">
        <v>8461.071039530394</v>
      </c>
      <c r="AM246" s="48">
        <v>8907.596037163672</v>
      </c>
      <c r="AN246" s="48">
        <v>9405.6854951293608</v>
      </c>
      <c r="AO246" s="48">
        <v>10233.929472692149</v>
      </c>
      <c r="AP246" s="48">
        <v>11173.206516804827</v>
      </c>
      <c r="AQ246" s="48">
        <v>12198.934784170449</v>
      </c>
      <c r="AR246" s="48">
        <v>13344.574886132208</v>
      </c>
      <c r="AS246" s="48">
        <v>14547.235424352055</v>
      </c>
      <c r="AT246" s="48">
        <v>15431.612378243961</v>
      </c>
      <c r="AU246" s="48">
        <v>16845.878234601867</v>
      </c>
      <c r="AV246" s="48">
        <v>19539.404806454604</v>
      </c>
      <c r="AW246" s="48">
        <v>21550.670998019497</v>
      </c>
      <c r="AX246" s="48">
        <v>23485.530491397138</v>
      </c>
      <c r="AY246" s="48">
        <v>27264.771645154877</v>
      </c>
      <c r="AZ246" s="48">
        <v>29196.023484343492</v>
      </c>
      <c r="BA246" s="48">
        <v>30632.992085747133</v>
      </c>
      <c r="BB246" s="48">
        <v>29366.356403086491</v>
      </c>
      <c r="BC246" s="48">
        <v>30528.893138099709</v>
      </c>
      <c r="BD246" s="48">
        <v>30887.982797307155</v>
      </c>
      <c r="BE246" s="48">
        <v>30063.327462686531</v>
      </c>
      <c r="BF246" s="48">
        <v>30059.715645767537</v>
      </c>
      <c r="BG246" s="48">
        <v>29698.569944713723</v>
      </c>
      <c r="BH246" s="48">
        <v>27397.229201164959</v>
      </c>
      <c r="BI246" s="48">
        <v>26389.74166888382</v>
      </c>
      <c r="BJ246" s="48">
        <v>26342.616662476808</v>
      </c>
      <c r="BK246" s="48">
        <v>26880.638722877386</v>
      </c>
      <c r="BL246" s="48">
        <v>26920.144729383024</v>
      </c>
      <c r="BM246" s="48">
        <v>25031.192158772061</v>
      </c>
      <c r="BN246" s="49">
        <v>100.42108694410756</v>
      </c>
    </row>
    <row r="247" spans="1:66" x14ac:dyDescent="0.25">
      <c r="A247" s="48" t="s">
        <v>132</v>
      </c>
      <c r="B247" s="48" t="s">
        <v>349</v>
      </c>
      <c r="C247" s="48" t="s">
        <v>630</v>
      </c>
      <c r="D247" s="48" t="s">
        <v>629</v>
      </c>
      <c r="AI247" s="48">
        <v>3613.8171834792006</v>
      </c>
      <c r="AJ247" s="48">
        <v>3796.5332623136105</v>
      </c>
      <c r="AK247" s="48">
        <v>4095.7592945282454</v>
      </c>
      <c r="AL247" s="48">
        <v>4195.9213809696557</v>
      </c>
      <c r="AM247" s="48">
        <v>4336.9340002625313</v>
      </c>
      <c r="AN247" s="48">
        <v>4453.7889195687876</v>
      </c>
      <c r="AO247" s="48">
        <v>4785.0128535663453</v>
      </c>
      <c r="AP247" s="48">
        <v>5062.558648387735</v>
      </c>
      <c r="AQ247" s="48">
        <v>5299.7196501991657</v>
      </c>
      <c r="AR247" s="48">
        <v>5640.2301568740886</v>
      </c>
      <c r="AS247" s="48">
        <v>5978.9739371638516</v>
      </c>
      <c r="AT247" s="48">
        <v>6286.6651687621725</v>
      </c>
      <c r="AU247" s="48">
        <v>6419.8652653528761</v>
      </c>
      <c r="AV247" s="48">
        <v>6795.6244205841731</v>
      </c>
      <c r="AW247" s="48">
        <v>7356.7905017743906</v>
      </c>
      <c r="AX247" s="48">
        <v>7784.8025430337411</v>
      </c>
      <c r="AY247" s="48">
        <v>8362.845165033983</v>
      </c>
      <c r="AZ247" s="48">
        <v>9071.6189298186928</v>
      </c>
      <c r="BA247" s="48">
        <v>9538.4482525434942</v>
      </c>
      <c r="BB247" s="48">
        <v>9798.9848708589452</v>
      </c>
      <c r="BC247" s="48">
        <v>10155.533860935609</v>
      </c>
      <c r="BD247" s="48">
        <v>10067.913719593873</v>
      </c>
      <c r="BE247" s="48">
        <v>10217.139376639896</v>
      </c>
      <c r="BF247" s="48">
        <v>10231.726310500491</v>
      </c>
      <c r="BG247" s="48">
        <v>10446.071264737731</v>
      </c>
      <c r="BH247" s="48">
        <v>10208.749506561764</v>
      </c>
      <c r="BI247" s="48">
        <v>10359.324522049708</v>
      </c>
      <c r="BJ247" s="48">
        <v>10605.294883980854</v>
      </c>
      <c r="BK247" s="48">
        <v>11022.164903104618</v>
      </c>
      <c r="BL247" s="48">
        <v>11210.425162124286</v>
      </c>
      <c r="BM247" s="48">
        <v>10261.690844728131</v>
      </c>
      <c r="BN247" s="49">
        <v>64.297429945319635</v>
      </c>
    </row>
    <row r="248" spans="1:66" x14ac:dyDescent="0.25">
      <c r="A248" s="48" t="s">
        <v>150</v>
      </c>
      <c r="B248" s="48" t="s">
        <v>348</v>
      </c>
      <c r="C248" s="48" t="s">
        <v>630</v>
      </c>
      <c r="D248" s="48" t="s">
        <v>629</v>
      </c>
      <c r="AI248" s="48">
        <v>8509.5351311405284</v>
      </c>
      <c r="AJ248" s="48">
        <v>8731.3892406785999</v>
      </c>
      <c r="AK248" s="48">
        <v>9311.6231116333038</v>
      </c>
      <c r="AL248" s="48">
        <v>10134.661383516348</v>
      </c>
      <c r="AM248" s="48">
        <v>9631.9337987534891</v>
      </c>
      <c r="AN248" s="48">
        <v>10374.532770537475</v>
      </c>
      <c r="AO248" s="48">
        <v>11106.14878595013</v>
      </c>
      <c r="AP248" s="48">
        <v>11959.931029618347</v>
      </c>
      <c r="AQ248" s="48">
        <v>9102.3345381667787</v>
      </c>
      <c r="AR248" s="48">
        <v>8774.3477483602019</v>
      </c>
      <c r="AS248" s="48">
        <v>9633.0876829532626</v>
      </c>
      <c r="AT248" s="48">
        <v>9284.2570472249918</v>
      </c>
      <c r="AU248" s="48">
        <v>9401.2313277218454</v>
      </c>
      <c r="AV248" s="48">
        <v>9689.9253799437338</v>
      </c>
      <c r="AW248" s="48">
        <v>10970.670360888498</v>
      </c>
      <c r="AX248" s="48">
        <v>12003.847930977752</v>
      </c>
      <c r="AY248" s="48">
        <v>13730.038586190931</v>
      </c>
      <c r="AZ248" s="48">
        <v>14967.951489211169</v>
      </c>
      <c r="BA248" s="48">
        <v>16182.480508856581</v>
      </c>
      <c r="BB248" s="48">
        <v>15609.471602763901</v>
      </c>
      <c r="BC248" s="48">
        <v>17555.588678733966</v>
      </c>
      <c r="BD248" s="48">
        <v>19799.115677193662</v>
      </c>
      <c r="BE248" s="48">
        <v>20772.498949200351</v>
      </c>
      <c r="BF248" s="48">
        <v>22438.714249721659</v>
      </c>
      <c r="BG248" s="48">
        <v>24090.236037472412</v>
      </c>
      <c r="BH248" s="48">
        <v>25753.39051004644</v>
      </c>
      <c r="BI248" s="48">
        <v>26512.016951488615</v>
      </c>
      <c r="BJ248" s="48">
        <v>27913.818715899572</v>
      </c>
      <c r="BK248" s="48">
        <v>27942.9558261698</v>
      </c>
      <c r="BL248" s="48">
        <v>27318.432499613165</v>
      </c>
      <c r="BM248" s="48">
        <v>28119.453039890519</v>
      </c>
      <c r="BN248" s="49">
        <v>106.43576479180682</v>
      </c>
    </row>
    <row r="249" spans="1:66" x14ac:dyDescent="0.25">
      <c r="A249" s="48" t="s">
        <v>542</v>
      </c>
      <c r="B249" s="48" t="s">
        <v>543</v>
      </c>
      <c r="C249" s="48" t="s">
        <v>630</v>
      </c>
      <c r="D249" s="48" t="s">
        <v>629</v>
      </c>
      <c r="AI249" s="48">
        <v>1543.3265136980713</v>
      </c>
      <c r="AJ249" s="48">
        <v>1634.0300705586194</v>
      </c>
      <c r="AK249" s="48">
        <v>1699.7747855234904</v>
      </c>
      <c r="AL249" s="48">
        <v>1795.0239154113656</v>
      </c>
      <c r="AM249" s="48">
        <v>2007.6931977933184</v>
      </c>
      <c r="AN249" s="48">
        <v>1939.0431456693918</v>
      </c>
      <c r="AO249" s="48">
        <v>1853.0510908724161</v>
      </c>
      <c r="AP249" s="48">
        <v>2071.1209661416478</v>
      </c>
      <c r="AQ249" s="48">
        <v>2418.0574412986389</v>
      </c>
      <c r="AR249" s="48">
        <v>2411.509160672374</v>
      </c>
      <c r="AS249" s="48">
        <v>2429.0106952080455</v>
      </c>
      <c r="AT249" s="48">
        <v>2499.9610433823</v>
      </c>
      <c r="AU249" s="48">
        <v>2706.9300939398304</v>
      </c>
      <c r="AV249" s="48">
        <v>2629.3817940570898</v>
      </c>
      <c r="AW249" s="48">
        <v>2623.9916362690105</v>
      </c>
      <c r="AX249" s="48">
        <v>2570.6448531090482</v>
      </c>
      <c r="AY249" s="48">
        <v>2672.7364626111084</v>
      </c>
      <c r="AZ249" s="48">
        <v>2889.9786330723432</v>
      </c>
      <c r="BA249" s="48">
        <v>3151.786044435873</v>
      </c>
      <c r="BB249" s="48">
        <v>3006.4709240138682</v>
      </c>
      <c r="BC249" s="48">
        <v>2928.1187626049568</v>
      </c>
      <c r="BD249" s="48">
        <v>3182.1991143870537</v>
      </c>
      <c r="BE249" s="48">
        <v>3084.5730926380938</v>
      </c>
      <c r="BF249" s="48">
        <v>3250.5900556899214</v>
      </c>
      <c r="BG249" s="48">
        <v>3317.4322873682977</v>
      </c>
      <c r="BH249" s="48">
        <v>3613.7347663473352</v>
      </c>
      <c r="BI249" s="48">
        <v>3717.9172740026593</v>
      </c>
      <c r="BJ249" s="48">
        <v>3896.7484729299181</v>
      </c>
      <c r="BK249" s="48">
        <v>4040.2959113541865</v>
      </c>
      <c r="BL249" s="48">
        <v>4455.5426348814381</v>
      </c>
      <c r="BM249" s="48">
        <v>4653.2336642971231</v>
      </c>
      <c r="BN249" s="49">
        <v>43.297376426917573</v>
      </c>
    </row>
    <row r="250" spans="1:66" x14ac:dyDescent="0.25">
      <c r="A250" s="48" t="s">
        <v>546</v>
      </c>
      <c r="B250" s="48" t="s">
        <v>347</v>
      </c>
      <c r="C250" s="48" t="s">
        <v>630</v>
      </c>
      <c r="D250" s="48" t="s">
        <v>629</v>
      </c>
      <c r="AI250" s="48">
        <v>959.60281669308301</v>
      </c>
      <c r="AJ250" s="48">
        <v>979.53408436503503</v>
      </c>
      <c r="AK250" s="48">
        <v>973.96440145030101</v>
      </c>
      <c r="AL250" s="48">
        <v>975.62094446670505</v>
      </c>
      <c r="AM250" s="48">
        <v>980.31322250858398</v>
      </c>
      <c r="AN250" s="48">
        <v>1006.72126139239</v>
      </c>
      <c r="AO250" s="48">
        <v>1043.8104437557399</v>
      </c>
      <c r="AP250" s="48">
        <v>1072.94180287891</v>
      </c>
      <c r="AQ250" s="48">
        <v>1099.5510569654</v>
      </c>
      <c r="AR250" s="48">
        <v>1142.6259436596999</v>
      </c>
      <c r="AS250" s="48">
        <v>1191.28366680265</v>
      </c>
      <c r="AT250" s="48">
        <v>1258.10715030749</v>
      </c>
      <c r="AU250" s="48">
        <v>1331.9925010664699</v>
      </c>
      <c r="AV250" s="48">
        <v>1407.38692221876</v>
      </c>
      <c r="AW250" s="48">
        <v>1510.4953309698101</v>
      </c>
      <c r="AX250" s="48">
        <v>1627.4703845502099</v>
      </c>
      <c r="AY250" s="48">
        <v>1736.73159786729</v>
      </c>
      <c r="AZ250" s="48">
        <v>1851.17301636046</v>
      </c>
      <c r="BA250" s="48">
        <v>1938.7204965820999</v>
      </c>
      <c r="BB250" s="48">
        <v>1998.29789444736</v>
      </c>
      <c r="BC250" s="48">
        <v>2088.0977191592701</v>
      </c>
      <c r="BD250" s="48">
        <v>2228.6964953567199</v>
      </c>
      <c r="BE250" s="48">
        <v>2099.4297221094698</v>
      </c>
      <c r="BF250" s="48">
        <v>2194.8848586642398</v>
      </c>
      <c r="BG250" s="48">
        <v>2243.59245177191</v>
      </c>
      <c r="BH250" s="48">
        <v>2348.4434970770599</v>
      </c>
      <c r="BI250" s="48">
        <v>2479.3340997507398</v>
      </c>
      <c r="BJ250" s="48">
        <v>2530.6033173810001</v>
      </c>
      <c r="BK250" s="48">
        <v>2652.39137840885</v>
      </c>
      <c r="BL250" s="48">
        <v>2772.9294477434701</v>
      </c>
      <c r="BM250" s="48">
        <v>2780.0555482202499</v>
      </c>
      <c r="BN250" s="49">
        <v>33.466545638859706</v>
      </c>
    </row>
    <row r="251" spans="1:66" x14ac:dyDescent="0.25">
      <c r="A251" s="48" t="s">
        <v>89</v>
      </c>
      <c r="B251" s="48" t="s">
        <v>346</v>
      </c>
      <c r="C251" s="48" t="s">
        <v>630</v>
      </c>
      <c r="D251" s="48" t="s">
        <v>629</v>
      </c>
      <c r="AI251" s="48">
        <v>671.92971864521166</v>
      </c>
      <c r="AJ251" s="48">
        <v>708.76517645555793</v>
      </c>
      <c r="AK251" s="48">
        <v>725.13528259195414</v>
      </c>
      <c r="AL251" s="48">
        <v>778.36242595177271</v>
      </c>
      <c r="AM251" s="48">
        <v>819.49959517805928</v>
      </c>
      <c r="AN251" s="48">
        <v>904.77318107478004</v>
      </c>
      <c r="AO251" s="48">
        <v>975.31819133613487</v>
      </c>
      <c r="AP251" s="48">
        <v>1012.7576687837756</v>
      </c>
      <c r="AQ251" s="48">
        <v>1043.7686409906064</v>
      </c>
      <c r="AR251" s="48">
        <v>1111.1369616458355</v>
      </c>
      <c r="AS251" s="48">
        <v>1137.0996398713771</v>
      </c>
      <c r="AT251" s="48">
        <v>1185.2509048134082</v>
      </c>
      <c r="AU251" s="48">
        <v>1268.6555820164288</v>
      </c>
      <c r="AV251" s="48">
        <v>1332.7946166568597</v>
      </c>
      <c r="AW251" s="48">
        <v>1416.0215781686675</v>
      </c>
      <c r="AX251" s="48">
        <v>1504.1789029672018</v>
      </c>
      <c r="AY251" s="48">
        <v>1663.5374762589793</v>
      </c>
      <c r="AZ251" s="48">
        <v>1794.4688935367781</v>
      </c>
      <c r="BA251" s="48">
        <v>1926.9082290149877</v>
      </c>
      <c r="BB251" s="48">
        <v>2009.0019158138934</v>
      </c>
      <c r="BC251" s="48">
        <v>2079.6536632029197</v>
      </c>
      <c r="BD251" s="48">
        <v>2249.7410715038768</v>
      </c>
      <c r="BE251" s="48">
        <v>2005.2333126005606</v>
      </c>
      <c r="BF251" s="48">
        <v>2005.6258702212072</v>
      </c>
      <c r="BG251" s="48">
        <v>2079.4399227180147</v>
      </c>
      <c r="BH251" s="48">
        <v>2119.6043419768348</v>
      </c>
      <c r="BI251" s="48">
        <v>2083.4906894423943</v>
      </c>
      <c r="BJ251" s="48">
        <v>2074.6524357654171</v>
      </c>
      <c r="BK251" s="48">
        <v>2172.9158665394011</v>
      </c>
      <c r="BL251" s="48">
        <v>2279.9729962197443</v>
      </c>
      <c r="BM251" s="48">
        <v>2297.1786844070389</v>
      </c>
      <c r="BN251" s="49">
        <v>30.421564128753808</v>
      </c>
    </row>
    <row r="252" spans="1:66" x14ac:dyDescent="0.25">
      <c r="A252" s="48" t="s">
        <v>258</v>
      </c>
      <c r="B252" s="48" t="s">
        <v>345</v>
      </c>
      <c r="C252" s="48" t="s">
        <v>630</v>
      </c>
      <c r="D252" s="48" t="s">
        <v>629</v>
      </c>
      <c r="AI252" s="48">
        <v>7305.1434042526698</v>
      </c>
      <c r="AJ252" s="48">
        <v>6902.4858229496203</v>
      </c>
      <c r="AK252" s="48">
        <v>6356.7341622490503</v>
      </c>
      <c r="AL252" s="48">
        <v>5578.5207072052699</v>
      </c>
      <c r="AM252" s="48">
        <v>4412.7450538478197</v>
      </c>
      <c r="AN252" s="48">
        <v>3987.00567072275</v>
      </c>
      <c r="AO252" s="48">
        <v>3686.5706575629001</v>
      </c>
      <c r="AP252" s="48">
        <v>3670.9403349272998</v>
      </c>
      <c r="AQ252" s="48">
        <v>3674.4129607196201</v>
      </c>
      <c r="AR252" s="48">
        <v>3755.2443564076002</v>
      </c>
      <c r="AS252" s="48">
        <v>4106.8353914134404</v>
      </c>
      <c r="AT252" s="48">
        <v>4631.6067300300201</v>
      </c>
      <c r="AU252" s="48">
        <v>4999.0909402934703</v>
      </c>
      <c r="AV252" s="48">
        <v>5621.9030773267696</v>
      </c>
      <c r="AW252" s="48">
        <v>6521.6108590969498</v>
      </c>
      <c r="AX252" s="48">
        <v>6977.2589124423703</v>
      </c>
      <c r="AY252" s="48">
        <v>7775.6069295240204</v>
      </c>
      <c r="AZ252" s="48">
        <v>8642.2138840744992</v>
      </c>
      <c r="BA252" s="48">
        <v>9062.2473616667103</v>
      </c>
      <c r="BB252" s="48">
        <v>7818.3038545388599</v>
      </c>
      <c r="BC252" s="48">
        <v>8245.3752412256399</v>
      </c>
      <c r="BD252" s="48">
        <v>8909.6596075412599</v>
      </c>
      <c r="BE252" s="48">
        <v>9343.3307396608307</v>
      </c>
      <c r="BF252" s="48">
        <v>10691.764684470099</v>
      </c>
      <c r="BG252" s="48">
        <v>10743.586363815701</v>
      </c>
      <c r="BH252" s="48">
        <v>10164.327334085199</v>
      </c>
      <c r="BI252" s="48">
        <v>11148.196546630999</v>
      </c>
      <c r="BJ252" s="48">
        <v>11871.123624091801</v>
      </c>
      <c r="BK252" s="48">
        <v>12634.2355540514</v>
      </c>
      <c r="BL252" s="48">
        <v>13350.482315016599</v>
      </c>
      <c r="BM252" s="48">
        <v>13056.7020745176</v>
      </c>
      <c r="BN252" s="49">
        <v>72.527197772963461</v>
      </c>
    </row>
    <row r="253" spans="1:66" x14ac:dyDescent="0.25">
      <c r="A253" s="48" t="s">
        <v>632</v>
      </c>
      <c r="B253" s="48" t="s">
        <v>622</v>
      </c>
      <c r="C253" s="48" t="s">
        <v>630</v>
      </c>
      <c r="D253" s="48" t="s">
        <v>629</v>
      </c>
      <c r="AI253" s="48">
        <v>3284.1175149507308</v>
      </c>
      <c r="AJ253" s="48">
        <v>3410.9473772151541</v>
      </c>
      <c r="AK253" s="48">
        <v>3496.0894174017294</v>
      </c>
      <c r="AL253" s="48">
        <v>3669.8782702832564</v>
      </c>
      <c r="AM253" s="48">
        <v>3835.171114058749</v>
      </c>
      <c r="AN253" s="48">
        <v>4023.832551336282</v>
      </c>
      <c r="AO253" s="48">
        <v>4264.5593966990155</v>
      </c>
      <c r="AP253" s="48">
        <v>4532.4200289673699</v>
      </c>
      <c r="AQ253" s="48">
        <v>4582.4104248619624</v>
      </c>
      <c r="AR253" s="48">
        <v>4774.9236071350333</v>
      </c>
      <c r="AS253" s="48">
        <v>5169.3538759983712</v>
      </c>
      <c r="AT253" s="48">
        <v>5436.0229335533604</v>
      </c>
      <c r="AU253" s="48">
        <v>5743.4409180419216</v>
      </c>
      <c r="AV253" s="48">
        <v>6151.1569470222967</v>
      </c>
      <c r="AW253" s="48">
        <v>6804.481034816482</v>
      </c>
      <c r="AX253" s="48">
        <v>7526.8316604914662</v>
      </c>
      <c r="AY253" s="48">
        <v>8528.0808540471589</v>
      </c>
      <c r="AZ253" s="48">
        <v>9538.5205046105202</v>
      </c>
      <c r="BA253" s="48">
        <v>10488.9282911387</v>
      </c>
      <c r="BB253" s="48">
        <v>10804.598158158315</v>
      </c>
      <c r="BC253" s="48">
        <v>11752.485896533708</v>
      </c>
      <c r="BD253" s="48">
        <v>12787.020951986124</v>
      </c>
      <c r="BE253" s="48">
        <v>13629.449454497106</v>
      </c>
      <c r="BF253" s="48">
        <v>14378.178257788659</v>
      </c>
      <c r="BG253" s="48">
        <v>14864.604822505004</v>
      </c>
      <c r="BH253" s="48">
        <v>14944.306939046004</v>
      </c>
      <c r="BI253" s="48">
        <v>15417.809855721924</v>
      </c>
      <c r="BJ253" s="48">
        <v>16254.874967911002</v>
      </c>
      <c r="BK253" s="48">
        <v>17343.817237191295</v>
      </c>
      <c r="BL253" s="48">
        <v>18172.255620328549</v>
      </c>
      <c r="BM253" s="48">
        <v>18065.130073664222</v>
      </c>
      <c r="BN253" s="49">
        <v>85.310934089786031</v>
      </c>
    </row>
    <row r="254" spans="1:66" x14ac:dyDescent="0.25">
      <c r="A254" s="48" t="s">
        <v>229</v>
      </c>
      <c r="B254" s="48" t="s">
        <v>344</v>
      </c>
      <c r="C254" s="48" t="s">
        <v>630</v>
      </c>
      <c r="D254" s="48" t="s">
        <v>629</v>
      </c>
      <c r="AI254" s="48">
        <v>6390.0349928995483</v>
      </c>
      <c r="AJ254" s="48">
        <v>6791.7292066311111</v>
      </c>
      <c r="AK254" s="48">
        <v>7443.2793159373196</v>
      </c>
      <c r="AL254" s="48">
        <v>7764.8342868020318</v>
      </c>
      <c r="AM254" s="48">
        <v>8445.867172331913</v>
      </c>
      <c r="AN254" s="48">
        <v>8437.1842465021473</v>
      </c>
      <c r="AO254" s="48">
        <v>9006.3639588592177</v>
      </c>
      <c r="AP254" s="48">
        <v>9875.5189519739324</v>
      </c>
      <c r="AQ254" s="48">
        <v>10371.68565287596</v>
      </c>
      <c r="AR254" s="48">
        <v>10264.527605577838</v>
      </c>
      <c r="AS254" s="48">
        <v>10255.100882172103</v>
      </c>
      <c r="AT254" s="48">
        <v>10059.787724131758</v>
      </c>
      <c r="AU254" s="48">
        <v>9427.1528599174799</v>
      </c>
      <c r="AV254" s="48">
        <v>9686.4951015306451</v>
      </c>
      <c r="AW254" s="48">
        <v>10451.893449321311</v>
      </c>
      <c r="AX254" s="48">
        <v>11580.385676068092</v>
      </c>
      <c r="AY254" s="48">
        <v>12406.365878630479</v>
      </c>
      <c r="AZ254" s="48">
        <v>13547.131274365596</v>
      </c>
      <c r="BA254" s="48">
        <v>14764.187651671169</v>
      </c>
      <c r="BB254" s="48">
        <v>15464.262203538863</v>
      </c>
      <c r="BC254" s="48">
        <v>16817.079049298496</v>
      </c>
      <c r="BD254" s="48">
        <v>18002.893825416555</v>
      </c>
      <c r="BE254" s="48">
        <v>18192.329703838655</v>
      </c>
      <c r="BF254" s="48">
        <v>19130.06139705953</v>
      </c>
      <c r="BG254" s="48">
        <v>20093.624065145279</v>
      </c>
      <c r="BH254" s="48">
        <v>20217.560436564112</v>
      </c>
      <c r="BI254" s="48">
        <v>22454.394828808719</v>
      </c>
      <c r="BJ254" s="48">
        <v>23009.87422869106</v>
      </c>
      <c r="BK254" s="48">
        <v>23588.151389813254</v>
      </c>
      <c r="BL254" s="48">
        <v>24006.78693888268</v>
      </c>
      <c r="BM254" s="48">
        <v>22795.058750005268</v>
      </c>
      <c r="BN254" s="49">
        <v>95.830666491436034</v>
      </c>
    </row>
    <row r="255" spans="1:66" x14ac:dyDescent="0.25">
      <c r="A255" s="48" t="s">
        <v>541</v>
      </c>
      <c r="B255" s="48" t="s">
        <v>343</v>
      </c>
      <c r="C255" s="48" t="s">
        <v>630</v>
      </c>
      <c r="D255" s="48" t="s">
        <v>629</v>
      </c>
      <c r="AI255" s="48">
        <v>23888.60000881329</v>
      </c>
      <c r="AJ255" s="48">
        <v>24342.25890481894</v>
      </c>
      <c r="AK255" s="48">
        <v>25418.990776331895</v>
      </c>
      <c r="AL255" s="48">
        <v>26387.293733817074</v>
      </c>
      <c r="AM255" s="48">
        <v>27694.853416234047</v>
      </c>
      <c r="AN255" s="48">
        <v>28690.875701334695</v>
      </c>
      <c r="AO255" s="48">
        <v>29967.712718174866</v>
      </c>
      <c r="AP255" s="48">
        <v>31459.138980477303</v>
      </c>
      <c r="AQ255" s="48">
        <v>32853.676952300855</v>
      </c>
      <c r="AR255" s="48">
        <v>34513.561503727062</v>
      </c>
      <c r="AS255" s="48">
        <v>36334.908777058896</v>
      </c>
      <c r="AT255" s="48">
        <v>37133.242808852636</v>
      </c>
      <c r="AU255" s="48">
        <v>38023.161114402101</v>
      </c>
      <c r="AV255" s="48">
        <v>39496.485875138067</v>
      </c>
      <c r="AW255" s="48">
        <v>41712.801067554457</v>
      </c>
      <c r="AX255" s="48">
        <v>44114.747781054422</v>
      </c>
      <c r="AY255" s="48">
        <v>46298.731444092657</v>
      </c>
      <c r="AZ255" s="48">
        <v>47975.96769580384</v>
      </c>
      <c r="BA255" s="48">
        <v>48382.558449055185</v>
      </c>
      <c r="BB255" s="48">
        <v>47099.980471134266</v>
      </c>
      <c r="BC255" s="48">
        <v>48466.657602692176</v>
      </c>
      <c r="BD255" s="48">
        <v>49882.558132149505</v>
      </c>
      <c r="BE255" s="48">
        <v>51602.931045790698</v>
      </c>
      <c r="BF255" s="48">
        <v>53106.536767216508</v>
      </c>
      <c r="BG255" s="48">
        <v>55049.988327231222</v>
      </c>
      <c r="BH255" s="48">
        <v>56863.371495765183</v>
      </c>
      <c r="BI255" s="48">
        <v>58021.400499712516</v>
      </c>
      <c r="BJ255" s="48">
        <v>60109.655726047662</v>
      </c>
      <c r="BK255" s="48">
        <v>63064.418409672791</v>
      </c>
      <c r="BL255" s="48">
        <v>65279.529026094977</v>
      </c>
      <c r="BM255" s="48">
        <v>63543.577788723982</v>
      </c>
      <c r="BN255" s="49">
        <v>160</v>
      </c>
    </row>
    <row r="256" spans="1:66" x14ac:dyDescent="0.25">
      <c r="A256" s="48" t="s">
        <v>158</v>
      </c>
      <c r="B256" s="48" t="s">
        <v>342</v>
      </c>
      <c r="C256" s="48" t="s">
        <v>630</v>
      </c>
      <c r="D256" s="48" t="s">
        <v>629</v>
      </c>
      <c r="AI256" s="48">
        <v>2493.4901166352342</v>
      </c>
      <c r="AJ256" s="48">
        <v>2511.0174273310595</v>
      </c>
      <c r="AK256" s="48">
        <v>2227.753901839119</v>
      </c>
      <c r="AL256" s="48">
        <v>2178.0220145155508</v>
      </c>
      <c r="AM256" s="48">
        <v>2067.8601074596836</v>
      </c>
      <c r="AN256" s="48">
        <v>2054.7543178845881</v>
      </c>
      <c r="AO256" s="48">
        <v>2087.6337299417496</v>
      </c>
      <c r="AP256" s="48">
        <v>2192.3387256736573</v>
      </c>
      <c r="AQ256" s="48">
        <v>2275.4264691554267</v>
      </c>
      <c r="AR256" s="48">
        <v>2381.7235007104837</v>
      </c>
      <c r="AS256" s="48">
        <v>2493.6022989270446</v>
      </c>
      <c r="AT256" s="48">
        <v>2621.0124800073763</v>
      </c>
      <c r="AU256" s="48">
        <v>2734.591228201175</v>
      </c>
      <c r="AV256" s="48">
        <v>2869.6809238230467</v>
      </c>
      <c r="AW256" s="48">
        <v>3130.1326626435407</v>
      </c>
      <c r="AX256" s="48">
        <v>3412.0296777455756</v>
      </c>
      <c r="AY256" s="48">
        <v>3731.4130147525511</v>
      </c>
      <c r="AZ256" s="48">
        <v>4135.3350858374124</v>
      </c>
      <c r="BA256" s="48">
        <v>4523.2232081398679</v>
      </c>
      <c r="BB256" s="48">
        <v>4842.2454635095301</v>
      </c>
      <c r="BC256" s="48">
        <v>5124.1227221219069</v>
      </c>
      <c r="BD256" s="48">
        <v>5489.0789641263573</v>
      </c>
      <c r="BE256" s="48">
        <v>5712.8243026929667</v>
      </c>
      <c r="BF256" s="48">
        <v>5942.3967586710369</v>
      </c>
      <c r="BG256" s="48">
        <v>6158.5024591275769</v>
      </c>
      <c r="BH256" s="48">
        <v>6343.1497417051005</v>
      </c>
      <c r="BI256" s="48">
        <v>6452.9279377953908</v>
      </c>
      <c r="BJ256" s="48">
        <v>6518.8046866065961</v>
      </c>
      <c r="BK256" s="48">
        <v>6917.6787960123029</v>
      </c>
      <c r="BL256" s="48">
        <v>7310.9600555984107</v>
      </c>
      <c r="BM256" s="48">
        <v>7378.2547203591457</v>
      </c>
      <c r="BN256" s="49">
        <v>54.520643470188539</v>
      </c>
    </row>
    <row r="257" spans="1:66" x14ac:dyDescent="0.25">
      <c r="A257" s="48" t="s">
        <v>549</v>
      </c>
      <c r="B257" s="48" t="s">
        <v>341</v>
      </c>
      <c r="C257" s="48" t="s">
        <v>630</v>
      </c>
      <c r="D257" s="48" t="s">
        <v>629</v>
      </c>
      <c r="AI257" s="48">
        <v>3841.8880790039671</v>
      </c>
      <c r="AJ257" s="48">
        <v>3887.5142582633739</v>
      </c>
      <c r="AK257" s="48">
        <v>4139.3550920002763</v>
      </c>
      <c r="AL257" s="48">
        <v>4521.6761515768003</v>
      </c>
      <c r="AM257" s="48">
        <v>4557.3551818012184</v>
      </c>
      <c r="AN257" s="48">
        <v>5015.0335136326339</v>
      </c>
      <c r="AO257" s="48">
        <v>5175.5060626931636</v>
      </c>
      <c r="AP257" s="48">
        <v>5453.734107000947</v>
      </c>
      <c r="AQ257" s="48">
        <v>5745.3822669036554</v>
      </c>
      <c r="AR257" s="48">
        <v>5988.7441565093741</v>
      </c>
      <c r="AS257" s="48">
        <v>6221.5871772729442</v>
      </c>
      <c r="AT257" s="48">
        <v>6460.421887670439</v>
      </c>
      <c r="AU257" s="48">
        <v>6964.408253173202</v>
      </c>
      <c r="AV257" s="48">
        <v>7623.2112061067</v>
      </c>
      <c r="AW257" s="48">
        <v>8138.943101369372</v>
      </c>
      <c r="AX257" s="48">
        <v>8593.6197199328162</v>
      </c>
      <c r="AY257" s="48">
        <v>9535.6626165414273</v>
      </c>
      <c r="AZ257" s="48">
        <v>10127.158556927083</v>
      </c>
      <c r="BA257" s="48">
        <v>10498.856301925747</v>
      </c>
      <c r="BB257" s="48">
        <v>10367.157138737723</v>
      </c>
      <c r="BC257" s="48">
        <v>10139.35023010214</v>
      </c>
      <c r="BD257" s="48">
        <v>10302.5154675669</v>
      </c>
      <c r="BE257" s="48">
        <v>10457.158431700114</v>
      </c>
      <c r="BF257" s="48">
        <v>10909.264177826895</v>
      </c>
      <c r="BG257" s="48">
        <v>11309.403789513897</v>
      </c>
      <c r="BH257" s="48">
        <v>11643.226922693699</v>
      </c>
      <c r="BI257" s="48">
        <v>12456.043750341993</v>
      </c>
      <c r="BJ257" s="48">
        <v>12245.126337829653</v>
      </c>
      <c r="BK257" s="48">
        <v>12765.7324330884</v>
      </c>
      <c r="BL257" s="48">
        <v>13012.707115894731</v>
      </c>
      <c r="BM257" s="48">
        <v>12770.149236555961</v>
      </c>
      <c r="BN257" s="49">
        <v>71.726912511256344</v>
      </c>
    </row>
    <row r="258" spans="1:66" x14ac:dyDescent="0.25">
      <c r="A258" s="48" t="s">
        <v>539</v>
      </c>
      <c r="B258" s="48" t="s">
        <v>340</v>
      </c>
      <c r="C258" s="48" t="s">
        <v>630</v>
      </c>
      <c r="D258" s="48" t="s">
        <v>629</v>
      </c>
      <c r="AI258" s="48">
        <v>9600.9589617857182</v>
      </c>
      <c r="AJ258" s="48">
        <v>10640.11448116961</v>
      </c>
      <c r="AK258" s="48">
        <v>11283.087499590643</v>
      </c>
      <c r="AL258" s="48">
        <v>11329.159659667126</v>
      </c>
      <c r="AM258" s="48">
        <v>11058.41444377832</v>
      </c>
      <c r="AN258" s="48">
        <v>11492.130282440025</v>
      </c>
      <c r="AO258" s="48">
        <v>11442.240772665291</v>
      </c>
      <c r="AP258" s="48">
        <v>12136.002871435894</v>
      </c>
      <c r="AQ258" s="48">
        <v>12070.410679334844</v>
      </c>
      <c r="AR258" s="48">
        <v>11294.758800811136</v>
      </c>
      <c r="AS258" s="48">
        <v>11748.989476588471</v>
      </c>
      <c r="AT258" s="48">
        <v>12185.543108593469</v>
      </c>
      <c r="AU258" s="48">
        <v>11078.077045080112</v>
      </c>
      <c r="AV258" s="48">
        <v>10224.906513121558</v>
      </c>
      <c r="AW258" s="48">
        <v>12207.717898027582</v>
      </c>
      <c r="AX258" s="48">
        <v>13657.815542348912</v>
      </c>
      <c r="AY258" s="48">
        <v>15219.71561690833</v>
      </c>
      <c r="AZ258" s="48">
        <v>16748.719282465227</v>
      </c>
      <c r="BA258" s="48">
        <v>17723.150474456546</v>
      </c>
      <c r="BB258" s="48">
        <v>17042.682671389866</v>
      </c>
      <c r="BC258" s="48">
        <v>16740.368241557131</v>
      </c>
      <c r="BD258" s="48">
        <v>17527.748738237591</v>
      </c>
      <c r="BN258" s="49">
        <v>0</v>
      </c>
    </row>
    <row r="259" spans="1:66" x14ac:dyDescent="0.25">
      <c r="A259" s="48" t="s">
        <v>607</v>
      </c>
      <c r="B259" s="48" t="s">
        <v>608</v>
      </c>
      <c r="C259" s="48" t="s">
        <v>630</v>
      </c>
      <c r="D259" s="48" t="s">
        <v>629</v>
      </c>
      <c r="BN259" s="49">
        <v>0</v>
      </c>
    </row>
    <row r="260" spans="1:66" x14ac:dyDescent="0.25">
      <c r="A260" s="48" t="s">
        <v>535</v>
      </c>
      <c r="B260" s="48" t="s">
        <v>536</v>
      </c>
      <c r="C260" s="48" t="s">
        <v>630</v>
      </c>
      <c r="D260" s="48" t="s">
        <v>629</v>
      </c>
      <c r="BN260" s="49">
        <v>0</v>
      </c>
    </row>
    <row r="261" spans="1:66" x14ac:dyDescent="0.25">
      <c r="A261" s="48" t="s">
        <v>538</v>
      </c>
      <c r="B261" s="48" t="s">
        <v>339</v>
      </c>
      <c r="C261" s="48" t="s">
        <v>630</v>
      </c>
      <c r="D261" s="48" t="s">
        <v>629</v>
      </c>
      <c r="AI261" s="48">
        <v>917.67433845275377</v>
      </c>
      <c r="AJ261" s="48">
        <v>984.29426058587001</v>
      </c>
      <c r="AK261" s="48">
        <v>1071.4466765682614</v>
      </c>
      <c r="AL261" s="48">
        <v>1162.1475458079892</v>
      </c>
      <c r="AM261" s="48">
        <v>1268.1836280221876</v>
      </c>
      <c r="AN261" s="48">
        <v>1394.4614591513312</v>
      </c>
      <c r="AO261" s="48">
        <v>1528.9808756350133</v>
      </c>
      <c r="AP261" s="48">
        <v>1658.9253551379943</v>
      </c>
      <c r="AQ261" s="48">
        <v>1751.9849591432474</v>
      </c>
      <c r="AR261" s="48">
        <v>1840.4408388723789</v>
      </c>
      <c r="AS261" s="48">
        <v>1987.3027350537882</v>
      </c>
      <c r="AT261" s="48">
        <v>2134.4383347401326</v>
      </c>
      <c r="AU261" s="48">
        <v>2282.858327429678</v>
      </c>
      <c r="AV261" s="48">
        <v>2462.5015750476305</v>
      </c>
      <c r="AW261" s="48">
        <v>2694.4581245632053</v>
      </c>
      <c r="AX261" s="48">
        <v>2960.6410184508663</v>
      </c>
      <c r="AY261" s="48">
        <v>3232.8129693529786</v>
      </c>
      <c r="AZ261" s="48">
        <v>3522.938331028939</v>
      </c>
      <c r="BA261" s="48">
        <v>3758.5549215430651</v>
      </c>
      <c r="BB261" s="48">
        <v>3952.7342408952709</v>
      </c>
      <c r="BC261" s="48">
        <v>4213.2957214597518</v>
      </c>
      <c r="BD261" s="48">
        <v>4523.2527276032424</v>
      </c>
      <c r="BE261" s="48">
        <v>5042.4811863998966</v>
      </c>
      <c r="BF261" s="48">
        <v>5358.9466369512165</v>
      </c>
      <c r="BG261" s="48">
        <v>5745.2052535134217</v>
      </c>
      <c r="BH261" s="48">
        <v>6102.6368690478184</v>
      </c>
      <c r="BI261" s="48">
        <v>6572.9762342062186</v>
      </c>
      <c r="BJ261" s="48">
        <v>7155.4431870997014</v>
      </c>
      <c r="BK261" s="48">
        <v>7768.080217520439</v>
      </c>
      <c r="BL261" s="48">
        <v>8381.2393196342655</v>
      </c>
      <c r="BM261" s="48">
        <v>8650.6536723991831</v>
      </c>
      <c r="BN261" s="49">
        <v>59.034870299813996</v>
      </c>
    </row>
    <row r="262" spans="1:66" x14ac:dyDescent="0.25">
      <c r="A262" s="48" t="s">
        <v>238</v>
      </c>
      <c r="B262" s="48" t="s">
        <v>338</v>
      </c>
      <c r="C262" s="48" t="s">
        <v>630</v>
      </c>
      <c r="D262" s="48" t="s">
        <v>629</v>
      </c>
      <c r="AI262" s="48">
        <v>1688.2333646437839</v>
      </c>
      <c r="AJ262" s="48">
        <v>1750.7754659837924</v>
      </c>
      <c r="AK262" s="48">
        <v>1784.1966526038811</v>
      </c>
      <c r="AL262" s="48">
        <v>1787.2998085363922</v>
      </c>
      <c r="AM262" s="48">
        <v>1938.0444688718489</v>
      </c>
      <c r="AN262" s="48">
        <v>1950.6157840795065</v>
      </c>
      <c r="AO262" s="48">
        <v>1990.4231403911172</v>
      </c>
      <c r="AP262" s="48">
        <v>2085.285827753903</v>
      </c>
      <c r="AQ262" s="48">
        <v>2096.772302652415</v>
      </c>
      <c r="AR262" s="48">
        <v>2095.6940468720718</v>
      </c>
      <c r="AS262" s="48">
        <v>2224.0244478448153</v>
      </c>
      <c r="AT262" s="48">
        <v>2146.3271859942624</v>
      </c>
      <c r="AU262" s="48">
        <v>2016.6532151367039</v>
      </c>
      <c r="AV262" s="48">
        <v>2088.0012335751139</v>
      </c>
      <c r="AW262" s="48">
        <v>2173.3155104241541</v>
      </c>
      <c r="AX262" s="48">
        <v>2301.7321676577276</v>
      </c>
      <c r="AY262" s="48">
        <v>2510.9749803034706</v>
      </c>
      <c r="AZ262" s="48">
        <v>2591.0124471519039</v>
      </c>
      <c r="BA262" s="48">
        <v>2724.4097728301467</v>
      </c>
      <c r="BB262" s="48">
        <v>2760.448888355108</v>
      </c>
      <c r="BC262" s="48">
        <v>2756.3282068958624</v>
      </c>
      <c r="BD262" s="48">
        <v>2825.1554060852291</v>
      </c>
      <c r="BE262" s="48">
        <v>2828.605959609863</v>
      </c>
      <c r="BF262" s="48">
        <v>2811.3713947589122</v>
      </c>
      <c r="BG262" s="48">
        <v>2871.7548120294696</v>
      </c>
      <c r="BH262" s="48">
        <v>2832.1783368352972</v>
      </c>
      <c r="BI262" s="48">
        <v>2918.5960270864625</v>
      </c>
      <c r="BJ262" s="48">
        <v>3081.8351977133461</v>
      </c>
      <c r="BK262" s="48">
        <v>3167.7349747544235</v>
      </c>
      <c r="BL262" s="48">
        <v>3249.5252768981964</v>
      </c>
      <c r="BM262" s="48">
        <v>2914.5102731031461</v>
      </c>
      <c r="BN262" s="49">
        <v>34.26627894440459</v>
      </c>
    </row>
    <row r="263" spans="1:66" x14ac:dyDescent="0.25">
      <c r="A263" s="48" t="s">
        <v>23</v>
      </c>
      <c r="B263" s="48" t="s">
        <v>631</v>
      </c>
      <c r="C263" s="48" t="s">
        <v>630</v>
      </c>
      <c r="D263" s="48" t="s">
        <v>629</v>
      </c>
      <c r="AI263" s="48">
        <v>5548.5860293727164</v>
      </c>
      <c r="AJ263" s="48">
        <v>5755.5401580937978</v>
      </c>
      <c r="AK263" s="48">
        <v>5925.9852630906789</v>
      </c>
      <c r="AL263" s="48">
        <v>6088.2831483654672</v>
      </c>
      <c r="AM263" s="48">
        <v>6318.3890693830972</v>
      </c>
      <c r="AN263" s="48">
        <v>6574.2369846834272</v>
      </c>
      <c r="AO263" s="48">
        <v>6865.7211534580274</v>
      </c>
      <c r="AP263" s="48">
        <v>7159.1136585843687</v>
      </c>
      <c r="AQ263" s="48">
        <v>7298.0909717525883</v>
      </c>
      <c r="AR263" s="48">
        <v>7555.9915707853097</v>
      </c>
      <c r="AS263" s="48">
        <v>8013.9946439818796</v>
      </c>
      <c r="AT263" s="48">
        <v>8289.6791267329954</v>
      </c>
      <c r="AU263" s="48">
        <v>8578.8214278856922</v>
      </c>
      <c r="AV263" s="48">
        <v>8944.8008197369199</v>
      </c>
      <c r="AW263" s="48">
        <v>9549.9413983238119</v>
      </c>
      <c r="AX263" s="48">
        <v>10162.329477722869</v>
      </c>
      <c r="AY263" s="48">
        <v>10986.750744481667</v>
      </c>
      <c r="AZ263" s="48">
        <v>11750.126824996625</v>
      </c>
      <c r="BA263" s="48">
        <v>12291.908504392506</v>
      </c>
      <c r="BB263" s="48">
        <v>12261.55026715585</v>
      </c>
      <c r="BC263" s="48">
        <v>12906.642845051379</v>
      </c>
      <c r="BD263" s="48">
        <v>13590.841534252459</v>
      </c>
      <c r="BE263" s="48">
        <v>14131.544094271503</v>
      </c>
      <c r="BF263" s="48">
        <v>14651.916788861636</v>
      </c>
      <c r="BG263" s="48">
        <v>15030.054569925089</v>
      </c>
      <c r="BH263" s="48">
        <v>15176.130988134582</v>
      </c>
      <c r="BI263" s="48">
        <v>15599.365467416212</v>
      </c>
      <c r="BJ263" s="48">
        <v>16252.502011536923</v>
      </c>
      <c r="BK263" s="48">
        <v>17051.157159709001</v>
      </c>
      <c r="BL263" s="48">
        <v>17630.408138133771</v>
      </c>
      <c r="BM263" s="48">
        <v>17109.451418660279</v>
      </c>
      <c r="BN263" s="49">
        <v>83.02372085968139</v>
      </c>
    </row>
    <row r="264" spans="1:66" x14ac:dyDescent="0.25">
      <c r="A264" s="48" t="s">
        <v>245</v>
      </c>
      <c r="B264" s="48" t="s">
        <v>337</v>
      </c>
      <c r="C264" s="48" t="s">
        <v>630</v>
      </c>
      <c r="D264" s="48" t="s">
        <v>629</v>
      </c>
      <c r="AI264" s="48">
        <v>2397.7793662704998</v>
      </c>
      <c r="AJ264" s="48">
        <v>2404.0870734207174</v>
      </c>
      <c r="AK264" s="48">
        <v>2431.862100951193</v>
      </c>
      <c r="AL264" s="48">
        <v>2566.31763078008</v>
      </c>
      <c r="AM264" s="48">
        <v>2530.6817544732889</v>
      </c>
      <c r="AN264" s="48">
        <v>2734.1167271895674</v>
      </c>
      <c r="AO264" s="48">
        <v>2964.6160256644162</v>
      </c>
      <c r="AP264" s="48">
        <v>3019.2659643501338</v>
      </c>
      <c r="AQ264" s="48">
        <v>3106.2908109097671</v>
      </c>
      <c r="AR264" s="48">
        <v>3205.7794463378509</v>
      </c>
      <c r="AS264" s="48">
        <v>3487.1699138400395</v>
      </c>
      <c r="AT264" s="48">
        <v>3790.5434281664197</v>
      </c>
      <c r="AU264" s="48">
        <v>3994.6268832711276</v>
      </c>
      <c r="AV264" s="48">
        <v>4226.8756313500126</v>
      </c>
      <c r="AW264" s="48">
        <v>4513.0501608783616</v>
      </c>
      <c r="AX264" s="48">
        <v>4816.7157130758087</v>
      </c>
      <c r="AY264" s="48">
        <v>5027.9524247332201</v>
      </c>
      <c r="AZ264" s="48">
        <v>5454.1456978706083</v>
      </c>
      <c r="BA264" s="48">
        <v>5578.8033199889333</v>
      </c>
      <c r="BB264" s="48">
        <v>5313.8441278739892</v>
      </c>
      <c r="BC264" s="48">
        <v>5361.1147437104864</v>
      </c>
      <c r="BD264" s="48">
        <v>5655.1373962924918</v>
      </c>
      <c r="BE264" s="48">
        <v>5480.5769239314932</v>
      </c>
      <c r="BF264" s="48">
        <v>5506.1378898528374</v>
      </c>
      <c r="BG264" s="48">
        <v>5568.3498169815248</v>
      </c>
      <c r="BH264" s="48">
        <v>5822.4715308361683</v>
      </c>
      <c r="BI264" s="48">
        <v>6323.7756151768963</v>
      </c>
      <c r="BJ264" s="48">
        <v>6480.8454067212533</v>
      </c>
      <c r="BK264" s="48">
        <v>6467.0748531527324</v>
      </c>
      <c r="BL264" s="48">
        <v>6777.7765086772406</v>
      </c>
      <c r="BN264" s="49">
        <v>0</v>
      </c>
    </row>
    <row r="265" spans="1:66" x14ac:dyDescent="0.25">
      <c r="A265" s="48" t="s">
        <v>581</v>
      </c>
      <c r="B265" s="48" t="s">
        <v>582</v>
      </c>
      <c r="C265" s="48" t="s">
        <v>630</v>
      </c>
      <c r="D265" s="48" t="s">
        <v>629</v>
      </c>
      <c r="AS265" s="48">
        <v>3561.0050120948467</v>
      </c>
      <c r="AT265" s="48">
        <v>4617.5897089938126</v>
      </c>
      <c r="AU265" s="48">
        <v>4654.5872353887253</v>
      </c>
      <c r="AV265" s="48">
        <v>5021.1379026597233</v>
      </c>
      <c r="AW265" s="48">
        <v>5287.4189547891474</v>
      </c>
      <c r="AX265" s="48">
        <v>5777.1333685741729</v>
      </c>
      <c r="AY265" s="48">
        <v>6170.2212009728755</v>
      </c>
      <c r="AZ265" s="48">
        <v>6743.2306642425074</v>
      </c>
      <c r="BA265" s="48">
        <v>7249.3566542702147</v>
      </c>
      <c r="BB265" s="48">
        <v>7506.8439869691274</v>
      </c>
      <c r="BC265" s="48">
        <v>7782.8185347329054</v>
      </c>
      <c r="BD265" s="48">
        <v>8222.2259390884992</v>
      </c>
      <c r="BE265" s="48">
        <v>8477.4697689440036</v>
      </c>
      <c r="BF265" s="48">
        <v>8805.3797536383063</v>
      </c>
      <c r="BG265" s="48">
        <v>9043.1832833726421</v>
      </c>
      <c r="BH265" s="48">
        <v>9575.7548799997876</v>
      </c>
      <c r="BI265" s="48">
        <v>10062.108263899809</v>
      </c>
      <c r="BJ265" s="48">
        <v>10530.481664771196</v>
      </c>
      <c r="BK265" s="48">
        <v>11156.631951704403</v>
      </c>
      <c r="BL265" s="48">
        <v>11971.663021581635</v>
      </c>
      <c r="BM265" s="48">
        <v>11367.865281162147</v>
      </c>
      <c r="BN265" s="49">
        <v>67.674274682462368</v>
      </c>
    </row>
    <row r="266" spans="1:66" x14ac:dyDescent="0.25">
      <c r="A266" s="48" t="s">
        <v>532</v>
      </c>
      <c r="B266" s="48" t="s">
        <v>336</v>
      </c>
      <c r="C266" s="48" t="s">
        <v>630</v>
      </c>
      <c r="D266" s="48" t="s">
        <v>629</v>
      </c>
      <c r="AI266" s="48">
        <v>2068.6369313210548</v>
      </c>
      <c r="AJ266" s="48">
        <v>2163.7698572878535</v>
      </c>
      <c r="AK266" s="48">
        <v>2274.1858744049468</v>
      </c>
      <c r="AL266" s="48">
        <v>2300.490334073831</v>
      </c>
      <c r="AM266" s="48">
        <v>2391.1818603044712</v>
      </c>
      <c r="AN266" s="48">
        <v>2473.2243895542565</v>
      </c>
      <c r="AO266" s="48">
        <v>2540.5322057797375</v>
      </c>
      <c r="AP266" s="48">
        <v>2633.3261446735705</v>
      </c>
      <c r="AQ266" s="48">
        <v>2741.473023396838</v>
      </c>
      <c r="AR266" s="48">
        <v>2805.7462359694146</v>
      </c>
      <c r="AS266" s="48">
        <v>2960.4315240162709</v>
      </c>
      <c r="AT266" s="48">
        <v>3051.1791237891744</v>
      </c>
      <c r="AU266" s="48">
        <v>3129.6591492865359</v>
      </c>
      <c r="AV266" s="48">
        <v>3212.9398145576311</v>
      </c>
      <c r="AW266" s="48">
        <v>3333.0615823960234</v>
      </c>
      <c r="AX266" s="48">
        <v>3526.6742824720609</v>
      </c>
      <c r="AY266" s="48">
        <v>3643.4545038277315</v>
      </c>
      <c r="AZ266" s="48">
        <v>3758.1646924373181</v>
      </c>
      <c r="BA266" s="48">
        <v>3860.4324196813068</v>
      </c>
      <c r="BB266" s="48">
        <v>3928.2291481108823</v>
      </c>
      <c r="BC266" s="48">
        <v>4162.0886309111429</v>
      </c>
      <c r="BD266" s="48">
        <v>3607.0905658488236</v>
      </c>
      <c r="BE266" s="48">
        <v>3491.2046099140703</v>
      </c>
      <c r="BF266" s="48">
        <v>3688.5194085236303</v>
      </c>
      <c r="BN266" s="49">
        <v>0</v>
      </c>
    </row>
    <row r="267" spans="1:66" x14ac:dyDescent="0.25">
      <c r="A267" s="48" t="s">
        <v>108</v>
      </c>
      <c r="B267" s="48" t="s">
        <v>335</v>
      </c>
      <c r="C267" s="48" t="s">
        <v>630</v>
      </c>
      <c r="D267" s="48" t="s">
        <v>629</v>
      </c>
      <c r="AI267" s="48">
        <v>6420.8842112756847</v>
      </c>
      <c r="AJ267" s="48">
        <v>6410.4451126286704</v>
      </c>
      <c r="AK267" s="48">
        <v>6258.1888662434576</v>
      </c>
      <c r="AL267" s="48">
        <v>6328.2108114001985</v>
      </c>
      <c r="AM267" s="48">
        <v>6517.1936559124706</v>
      </c>
      <c r="AN267" s="48">
        <v>6715.7982830927458</v>
      </c>
      <c r="AO267" s="48">
        <v>6996.859349911645</v>
      </c>
      <c r="AP267" s="48">
        <v>7175.7637319642836</v>
      </c>
      <c r="AQ267" s="48">
        <v>7176.8128409937499</v>
      </c>
      <c r="AR267" s="48">
        <v>7344.8119183143317</v>
      </c>
      <c r="AS267" s="48">
        <v>7714.9075257977829</v>
      </c>
      <c r="AT267" s="48">
        <v>7989.760315983679</v>
      </c>
      <c r="AU267" s="48">
        <v>8310.7593841029702</v>
      </c>
      <c r="AV267" s="48">
        <v>8608.7348808311126</v>
      </c>
      <c r="AW267" s="48">
        <v>9131.2685811079573</v>
      </c>
      <c r="AX267" s="48">
        <v>9790.6384705241016</v>
      </c>
      <c r="AY267" s="48">
        <v>10518.417544585438</v>
      </c>
      <c r="AZ267" s="48">
        <v>11233.928128048907</v>
      </c>
      <c r="BA267" s="48">
        <v>11661.278125190707</v>
      </c>
      <c r="BB267" s="48">
        <v>11409.571613482491</v>
      </c>
      <c r="BC267" s="48">
        <v>11721.554369594236</v>
      </c>
      <c r="BD267" s="48">
        <v>12172.411407265619</v>
      </c>
      <c r="BE267" s="48">
        <v>12057.575887859241</v>
      </c>
      <c r="BF267" s="48">
        <v>12450.987062076219</v>
      </c>
      <c r="BG267" s="48">
        <v>12521.128548463568</v>
      </c>
      <c r="BH267" s="48">
        <v>12552.339673378385</v>
      </c>
      <c r="BI267" s="48">
        <v>12591.591850965191</v>
      </c>
      <c r="BJ267" s="48">
        <v>12701.348933123214</v>
      </c>
      <c r="BK267" s="48">
        <v>12931.12276445142</v>
      </c>
      <c r="BL267" s="48">
        <v>13009.668627188948</v>
      </c>
      <c r="BM267" s="48">
        <v>12095.85628962496</v>
      </c>
      <c r="BN267" s="49">
        <v>69.807560257666736</v>
      </c>
    </row>
    <row r="268" spans="1:66" x14ac:dyDescent="0.25">
      <c r="A268" s="48" t="s">
        <v>91</v>
      </c>
      <c r="B268" s="48" t="s">
        <v>334</v>
      </c>
      <c r="C268" s="48" t="s">
        <v>630</v>
      </c>
      <c r="D268" s="48" t="s">
        <v>629</v>
      </c>
      <c r="AI268" s="48">
        <v>1475.7171082470959</v>
      </c>
      <c r="AJ268" s="48">
        <v>1486.2698765239329</v>
      </c>
      <c r="AK268" s="48">
        <v>1457.648979820616</v>
      </c>
      <c r="AL268" s="48">
        <v>1555.8478430980938</v>
      </c>
      <c r="AM268" s="48">
        <v>1417.095149714534</v>
      </c>
      <c r="AN268" s="48">
        <v>1451.605032739408</v>
      </c>
      <c r="AO268" s="48">
        <v>1529.2329714860896</v>
      </c>
      <c r="AP268" s="48">
        <v>1571.543461735062</v>
      </c>
      <c r="AQ268" s="48">
        <v>1539.961185029777</v>
      </c>
      <c r="AR268" s="48">
        <v>1590.6520308710624</v>
      </c>
      <c r="AS268" s="48">
        <v>1644.9197529538383</v>
      </c>
      <c r="AT268" s="48">
        <v>1724.635055263768</v>
      </c>
      <c r="AU268" s="48">
        <v>1784.2146846310318</v>
      </c>
      <c r="AV268" s="48">
        <v>1894.3500009362961</v>
      </c>
      <c r="AW268" s="48">
        <v>2029.1751022368887</v>
      </c>
      <c r="AX268" s="48">
        <v>2185.9441806150758</v>
      </c>
      <c r="AY268" s="48">
        <v>2366.7593947773839</v>
      </c>
      <c r="AZ268" s="48">
        <v>2563.9440078421876</v>
      </c>
      <c r="BA268" s="48">
        <v>2741.2453350301444</v>
      </c>
      <c r="BB268" s="48">
        <v>2933.1305504286152</v>
      </c>
      <c r="BC268" s="48">
        <v>3178.8723296581279</v>
      </c>
      <c r="BD268" s="48">
        <v>3323.9376231318583</v>
      </c>
      <c r="BE268" s="48">
        <v>3422.6199372637211</v>
      </c>
      <c r="BF268" s="48">
        <v>3578.8470551002492</v>
      </c>
      <c r="BG268" s="48">
        <v>3539.4363901207889</v>
      </c>
      <c r="BH268" s="48">
        <v>3430.4002870689792</v>
      </c>
      <c r="BI268" s="48">
        <v>3404.6739901305232</v>
      </c>
      <c r="BJ268" s="48">
        <v>3485.0217802457455</v>
      </c>
      <c r="BK268" s="48">
        <v>3606.0936228475084</v>
      </c>
      <c r="BL268" s="48">
        <v>3617.21305557081</v>
      </c>
      <c r="BM268" s="48">
        <v>3449.6093221154974</v>
      </c>
      <c r="BN268" s="49">
        <v>37.279416583399048</v>
      </c>
    </row>
    <row r="269" spans="1:66" x14ac:dyDescent="0.25">
      <c r="A269" s="48" t="s">
        <v>92</v>
      </c>
      <c r="B269" s="48" t="s">
        <v>333</v>
      </c>
      <c r="C269" s="48" t="s">
        <v>630</v>
      </c>
      <c r="D269" s="48" t="s">
        <v>629</v>
      </c>
      <c r="AI269" s="48">
        <v>1773.7413343348924</v>
      </c>
      <c r="AJ269" s="48">
        <v>1890.1219607477462</v>
      </c>
      <c r="AK269" s="48">
        <v>1723.4884339955856</v>
      </c>
      <c r="AL269" s="48">
        <v>1751.9724128904745</v>
      </c>
      <c r="AM269" s="48">
        <v>1925.3084434589707</v>
      </c>
      <c r="AN269" s="48">
        <v>1943.0823477577223</v>
      </c>
      <c r="AO269" s="48">
        <v>2158.9736184643498</v>
      </c>
      <c r="AP269" s="48">
        <v>2233.3928733911134</v>
      </c>
      <c r="AQ269" s="48">
        <v>2305.1339907202646</v>
      </c>
      <c r="AR269" s="48">
        <v>2304.4524748142144</v>
      </c>
      <c r="AS269" s="48">
        <v>2272.5993658351376</v>
      </c>
      <c r="AT269" s="48">
        <v>2347.4994648756283</v>
      </c>
      <c r="AU269" s="48">
        <v>2167.0192145676192</v>
      </c>
      <c r="AV269" s="48">
        <v>1827.8668437957012</v>
      </c>
      <c r="AW269" s="48">
        <v>1762.5206489045709</v>
      </c>
      <c r="AX269" s="48">
        <v>1705.5699794170782</v>
      </c>
      <c r="AY269" s="48">
        <v>1685.3623894901768</v>
      </c>
      <c r="AZ269" s="48">
        <v>1653.7475154050026</v>
      </c>
      <c r="BA269" s="48">
        <v>1374.169559073948</v>
      </c>
      <c r="BB269" s="48">
        <v>1532.8215856960608</v>
      </c>
      <c r="BC269" s="48">
        <v>1830.8273329215078</v>
      </c>
      <c r="BD269" s="48">
        <v>2101.8240512751408</v>
      </c>
      <c r="BE269" s="48">
        <v>2375.9270058005068</v>
      </c>
      <c r="BF269" s="48">
        <v>2560.7732667481318</v>
      </c>
      <c r="BG269" s="48">
        <v>2612.4559539886313</v>
      </c>
      <c r="BH269" s="48">
        <v>2679.5076148374173</v>
      </c>
      <c r="BI269" s="48">
        <v>2806.4690320362006</v>
      </c>
      <c r="BJ269" s="48">
        <v>3274.6111982423031</v>
      </c>
      <c r="BK269" s="48">
        <v>3421.8981732382003</v>
      </c>
      <c r="BL269" s="48">
        <v>3155.6954240319765</v>
      </c>
      <c r="BM269" s="48">
        <v>2895.4156454758368</v>
      </c>
      <c r="BN269" s="49">
        <v>34.153845468994064</v>
      </c>
    </row>
  </sheetData>
  <pageMargins left="0.7" right="0.7" top="0.75" bottom="0.75" header="0.3" footer="0.3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6D957-7D69-430E-80D9-B095A3ED1FDA}">
  <sheetPr filterMode="1">
    <tabColor theme="8" tint="0.59999389629810485"/>
  </sheetPr>
  <dimension ref="A1:BO269"/>
  <sheetViews>
    <sheetView workbookViewId="0">
      <selection activeCell="B37" sqref="B37:B267"/>
    </sheetView>
  </sheetViews>
  <sheetFormatPr defaultColWidth="17.1640625" defaultRowHeight="15" x14ac:dyDescent="0.25"/>
  <cols>
    <col min="1" max="1" width="56.5" style="48" bestFit="1" customWidth="1"/>
    <col min="2" max="2" width="33" style="48" bestFit="1" customWidth="1"/>
    <col min="3" max="3" width="18.5" style="48" bestFit="1" customWidth="1"/>
    <col min="4" max="4" width="16.1640625" style="48" bestFit="1" customWidth="1"/>
    <col min="5" max="64" width="14.1640625" style="48" hidden="1" customWidth="1"/>
    <col min="65" max="65" width="14.1640625" style="48" bestFit="1" customWidth="1"/>
    <col min="66" max="256" width="11.1640625" style="48" customWidth="1"/>
    <col min="257" max="257" width="56.5" style="48" bestFit="1" customWidth="1"/>
    <col min="258" max="258" width="33" style="48" bestFit="1" customWidth="1"/>
    <col min="259" max="259" width="18.5" style="48" bestFit="1" customWidth="1"/>
    <col min="260" max="260" width="16.1640625" style="48" bestFit="1" customWidth="1"/>
    <col min="261" max="321" width="14.1640625" style="48" bestFit="1" customWidth="1"/>
    <col min="322" max="512" width="11.1640625" style="48" customWidth="1"/>
    <col min="513" max="513" width="56.5" style="48" bestFit="1" customWidth="1"/>
    <col min="514" max="514" width="33" style="48" bestFit="1" customWidth="1"/>
    <col min="515" max="515" width="18.5" style="48" bestFit="1" customWidth="1"/>
    <col min="516" max="516" width="16.1640625" style="48" bestFit="1" customWidth="1"/>
    <col min="517" max="577" width="14.1640625" style="48" bestFit="1" customWidth="1"/>
    <col min="578" max="768" width="11.1640625" style="48" customWidth="1"/>
    <col min="769" max="769" width="56.5" style="48" bestFit="1" customWidth="1"/>
    <col min="770" max="770" width="33" style="48" bestFit="1" customWidth="1"/>
    <col min="771" max="771" width="18.5" style="48" bestFit="1" customWidth="1"/>
    <col min="772" max="772" width="16.1640625" style="48" bestFit="1" customWidth="1"/>
    <col min="773" max="833" width="14.1640625" style="48" bestFit="1" customWidth="1"/>
    <col min="834" max="1024" width="11.1640625" style="48" customWidth="1"/>
    <col min="1025" max="1025" width="56.5" style="48" bestFit="1" customWidth="1"/>
    <col min="1026" max="1026" width="33" style="48" bestFit="1" customWidth="1"/>
    <col min="1027" max="1027" width="18.5" style="48" bestFit="1" customWidth="1"/>
    <col min="1028" max="1028" width="16.1640625" style="48" bestFit="1" customWidth="1"/>
    <col min="1029" max="1089" width="14.1640625" style="48" bestFit="1" customWidth="1"/>
    <col min="1090" max="1280" width="11.1640625" style="48" customWidth="1"/>
    <col min="1281" max="1281" width="56.5" style="48" bestFit="1" customWidth="1"/>
    <col min="1282" max="1282" width="33" style="48" bestFit="1" customWidth="1"/>
    <col min="1283" max="1283" width="18.5" style="48" bestFit="1" customWidth="1"/>
    <col min="1284" max="1284" width="16.1640625" style="48" bestFit="1" customWidth="1"/>
    <col min="1285" max="1345" width="14.1640625" style="48" bestFit="1" customWidth="1"/>
    <col min="1346" max="1536" width="11.1640625" style="48" customWidth="1"/>
    <col min="1537" max="1537" width="56.5" style="48" bestFit="1" customWidth="1"/>
    <col min="1538" max="1538" width="33" style="48" bestFit="1" customWidth="1"/>
    <col min="1539" max="1539" width="18.5" style="48" bestFit="1" customWidth="1"/>
    <col min="1540" max="1540" width="16.1640625" style="48" bestFit="1" customWidth="1"/>
    <col min="1541" max="1601" width="14.1640625" style="48" bestFit="1" customWidth="1"/>
    <col min="1602" max="1792" width="11.1640625" style="48" customWidth="1"/>
    <col min="1793" max="1793" width="56.5" style="48" bestFit="1" customWidth="1"/>
    <col min="1794" max="1794" width="33" style="48" bestFit="1" customWidth="1"/>
    <col min="1795" max="1795" width="18.5" style="48" bestFit="1" customWidth="1"/>
    <col min="1796" max="1796" width="16.1640625" style="48" bestFit="1" customWidth="1"/>
    <col min="1797" max="1857" width="14.1640625" style="48" bestFit="1" customWidth="1"/>
    <col min="1858" max="2048" width="11.1640625" style="48" customWidth="1"/>
    <col min="2049" max="2049" width="56.5" style="48" bestFit="1" customWidth="1"/>
    <col min="2050" max="2050" width="33" style="48" bestFit="1" customWidth="1"/>
    <col min="2051" max="2051" width="18.5" style="48" bestFit="1" customWidth="1"/>
    <col min="2052" max="2052" width="16.1640625" style="48" bestFit="1" customWidth="1"/>
    <col min="2053" max="2113" width="14.1640625" style="48" bestFit="1" customWidth="1"/>
    <col min="2114" max="2304" width="11.1640625" style="48" customWidth="1"/>
    <col min="2305" max="2305" width="56.5" style="48" bestFit="1" customWidth="1"/>
    <col min="2306" max="2306" width="33" style="48" bestFit="1" customWidth="1"/>
    <col min="2307" max="2307" width="18.5" style="48" bestFit="1" customWidth="1"/>
    <col min="2308" max="2308" width="16.1640625" style="48" bestFit="1" customWidth="1"/>
    <col min="2309" max="2369" width="14.1640625" style="48" bestFit="1" customWidth="1"/>
    <col min="2370" max="2560" width="11.1640625" style="48" customWidth="1"/>
    <col min="2561" max="2561" width="56.5" style="48" bestFit="1" customWidth="1"/>
    <col min="2562" max="2562" width="33" style="48" bestFit="1" customWidth="1"/>
    <col min="2563" max="2563" width="18.5" style="48" bestFit="1" customWidth="1"/>
    <col min="2564" max="2564" width="16.1640625" style="48" bestFit="1" customWidth="1"/>
    <col min="2565" max="2625" width="14.1640625" style="48" bestFit="1" customWidth="1"/>
    <col min="2626" max="2816" width="11.1640625" style="48" customWidth="1"/>
    <col min="2817" max="2817" width="56.5" style="48" bestFit="1" customWidth="1"/>
    <col min="2818" max="2818" width="33" style="48" bestFit="1" customWidth="1"/>
    <col min="2819" max="2819" width="18.5" style="48" bestFit="1" customWidth="1"/>
    <col min="2820" max="2820" width="16.1640625" style="48" bestFit="1" customWidth="1"/>
    <col min="2821" max="2881" width="14.1640625" style="48" bestFit="1" customWidth="1"/>
    <col min="2882" max="3072" width="11.1640625" style="48" customWidth="1"/>
    <col min="3073" max="3073" width="56.5" style="48" bestFit="1" customWidth="1"/>
    <col min="3074" max="3074" width="33" style="48" bestFit="1" customWidth="1"/>
    <col min="3075" max="3075" width="18.5" style="48" bestFit="1" customWidth="1"/>
    <col min="3076" max="3076" width="16.1640625" style="48" bestFit="1" customWidth="1"/>
    <col min="3077" max="3137" width="14.1640625" style="48" bestFit="1" customWidth="1"/>
    <col min="3138" max="3328" width="11.1640625" style="48" customWidth="1"/>
    <col min="3329" max="3329" width="56.5" style="48" bestFit="1" customWidth="1"/>
    <col min="3330" max="3330" width="33" style="48" bestFit="1" customWidth="1"/>
    <col min="3331" max="3331" width="18.5" style="48" bestFit="1" customWidth="1"/>
    <col min="3332" max="3332" width="16.1640625" style="48" bestFit="1" customWidth="1"/>
    <col min="3333" max="3393" width="14.1640625" style="48" bestFit="1" customWidth="1"/>
    <col min="3394" max="3584" width="11.1640625" style="48" customWidth="1"/>
    <col min="3585" max="3585" width="56.5" style="48" bestFit="1" customWidth="1"/>
    <col min="3586" max="3586" width="33" style="48" bestFit="1" customWidth="1"/>
    <col min="3587" max="3587" width="18.5" style="48" bestFit="1" customWidth="1"/>
    <col min="3588" max="3588" width="16.1640625" style="48" bestFit="1" customWidth="1"/>
    <col min="3589" max="3649" width="14.1640625" style="48" bestFit="1" customWidth="1"/>
    <col min="3650" max="3840" width="11.1640625" style="48" customWidth="1"/>
    <col min="3841" max="3841" width="56.5" style="48" bestFit="1" customWidth="1"/>
    <col min="3842" max="3842" width="33" style="48" bestFit="1" customWidth="1"/>
    <col min="3843" max="3843" width="18.5" style="48" bestFit="1" customWidth="1"/>
    <col min="3844" max="3844" width="16.1640625" style="48" bestFit="1" customWidth="1"/>
    <col min="3845" max="3905" width="14.1640625" style="48" bestFit="1" customWidth="1"/>
    <col min="3906" max="4096" width="11.1640625" style="48" customWidth="1"/>
    <col min="4097" max="4097" width="56.5" style="48" bestFit="1" customWidth="1"/>
    <col min="4098" max="4098" width="33" style="48" bestFit="1" customWidth="1"/>
    <col min="4099" max="4099" width="18.5" style="48" bestFit="1" customWidth="1"/>
    <col min="4100" max="4100" width="16.1640625" style="48" bestFit="1" customWidth="1"/>
    <col min="4101" max="4161" width="14.1640625" style="48" bestFit="1" customWidth="1"/>
    <col min="4162" max="4352" width="11.1640625" style="48" customWidth="1"/>
    <col min="4353" max="4353" width="56.5" style="48" bestFit="1" customWidth="1"/>
    <col min="4354" max="4354" width="33" style="48" bestFit="1" customWidth="1"/>
    <col min="4355" max="4355" width="18.5" style="48" bestFit="1" customWidth="1"/>
    <col min="4356" max="4356" width="16.1640625" style="48" bestFit="1" customWidth="1"/>
    <col min="4357" max="4417" width="14.1640625" style="48" bestFit="1" customWidth="1"/>
    <col min="4418" max="4608" width="11.1640625" style="48" customWidth="1"/>
    <col min="4609" max="4609" width="56.5" style="48" bestFit="1" customWidth="1"/>
    <col min="4610" max="4610" width="33" style="48" bestFit="1" customWidth="1"/>
    <col min="4611" max="4611" width="18.5" style="48" bestFit="1" customWidth="1"/>
    <col min="4612" max="4612" width="16.1640625" style="48" bestFit="1" customWidth="1"/>
    <col min="4613" max="4673" width="14.1640625" style="48" bestFit="1" customWidth="1"/>
    <col min="4674" max="4864" width="11.1640625" style="48" customWidth="1"/>
    <col min="4865" max="4865" width="56.5" style="48" bestFit="1" customWidth="1"/>
    <col min="4866" max="4866" width="33" style="48" bestFit="1" customWidth="1"/>
    <col min="4867" max="4867" width="18.5" style="48" bestFit="1" customWidth="1"/>
    <col min="4868" max="4868" width="16.1640625" style="48" bestFit="1" customWidth="1"/>
    <col min="4869" max="4929" width="14.1640625" style="48" bestFit="1" customWidth="1"/>
    <col min="4930" max="5120" width="11.1640625" style="48" customWidth="1"/>
    <col min="5121" max="5121" width="56.5" style="48" bestFit="1" customWidth="1"/>
    <col min="5122" max="5122" width="33" style="48" bestFit="1" customWidth="1"/>
    <col min="5123" max="5123" width="18.5" style="48" bestFit="1" customWidth="1"/>
    <col min="5124" max="5124" width="16.1640625" style="48" bestFit="1" customWidth="1"/>
    <col min="5125" max="5185" width="14.1640625" style="48" bestFit="1" customWidth="1"/>
    <col min="5186" max="5376" width="11.1640625" style="48" customWidth="1"/>
    <col min="5377" max="5377" width="56.5" style="48" bestFit="1" customWidth="1"/>
    <col min="5378" max="5378" width="33" style="48" bestFit="1" customWidth="1"/>
    <col min="5379" max="5379" width="18.5" style="48" bestFit="1" customWidth="1"/>
    <col min="5380" max="5380" width="16.1640625" style="48" bestFit="1" customWidth="1"/>
    <col min="5381" max="5441" width="14.1640625" style="48" bestFit="1" customWidth="1"/>
    <col min="5442" max="5632" width="11.1640625" style="48" customWidth="1"/>
    <col min="5633" max="5633" width="56.5" style="48" bestFit="1" customWidth="1"/>
    <col min="5634" max="5634" width="33" style="48" bestFit="1" customWidth="1"/>
    <col min="5635" max="5635" width="18.5" style="48" bestFit="1" customWidth="1"/>
    <col min="5636" max="5636" width="16.1640625" style="48" bestFit="1" customWidth="1"/>
    <col min="5637" max="5697" width="14.1640625" style="48" bestFit="1" customWidth="1"/>
    <col min="5698" max="5888" width="11.1640625" style="48" customWidth="1"/>
    <col min="5889" max="5889" width="56.5" style="48" bestFit="1" customWidth="1"/>
    <col min="5890" max="5890" width="33" style="48" bestFit="1" customWidth="1"/>
    <col min="5891" max="5891" width="18.5" style="48" bestFit="1" customWidth="1"/>
    <col min="5892" max="5892" width="16.1640625" style="48" bestFit="1" customWidth="1"/>
    <col min="5893" max="5953" width="14.1640625" style="48" bestFit="1" customWidth="1"/>
    <col min="5954" max="6144" width="11.1640625" style="48" customWidth="1"/>
    <col min="6145" max="6145" width="56.5" style="48" bestFit="1" customWidth="1"/>
    <col min="6146" max="6146" width="33" style="48" bestFit="1" customWidth="1"/>
    <col min="6147" max="6147" width="18.5" style="48" bestFit="1" customWidth="1"/>
    <col min="6148" max="6148" width="16.1640625" style="48" bestFit="1" customWidth="1"/>
    <col min="6149" max="6209" width="14.1640625" style="48" bestFit="1" customWidth="1"/>
    <col min="6210" max="6400" width="11.1640625" style="48" customWidth="1"/>
    <col min="6401" max="6401" width="56.5" style="48" bestFit="1" customWidth="1"/>
    <col min="6402" max="6402" width="33" style="48" bestFit="1" customWidth="1"/>
    <col min="6403" max="6403" width="18.5" style="48" bestFit="1" customWidth="1"/>
    <col min="6404" max="6404" width="16.1640625" style="48" bestFit="1" customWidth="1"/>
    <col min="6405" max="6465" width="14.1640625" style="48" bestFit="1" customWidth="1"/>
    <col min="6466" max="6656" width="11.1640625" style="48" customWidth="1"/>
    <col min="6657" max="6657" width="56.5" style="48" bestFit="1" customWidth="1"/>
    <col min="6658" max="6658" width="33" style="48" bestFit="1" customWidth="1"/>
    <col min="6659" max="6659" width="18.5" style="48" bestFit="1" customWidth="1"/>
    <col min="6660" max="6660" width="16.1640625" style="48" bestFit="1" customWidth="1"/>
    <col min="6661" max="6721" width="14.1640625" style="48" bestFit="1" customWidth="1"/>
    <col min="6722" max="6912" width="11.1640625" style="48" customWidth="1"/>
    <col min="6913" max="6913" width="56.5" style="48" bestFit="1" customWidth="1"/>
    <col min="6914" max="6914" width="33" style="48" bestFit="1" customWidth="1"/>
    <col min="6915" max="6915" width="18.5" style="48" bestFit="1" customWidth="1"/>
    <col min="6916" max="6916" width="16.1640625" style="48" bestFit="1" customWidth="1"/>
    <col min="6917" max="6977" width="14.1640625" style="48" bestFit="1" customWidth="1"/>
    <col min="6978" max="7168" width="11.1640625" style="48" customWidth="1"/>
    <col min="7169" max="7169" width="56.5" style="48" bestFit="1" customWidth="1"/>
    <col min="7170" max="7170" width="33" style="48" bestFit="1" customWidth="1"/>
    <col min="7171" max="7171" width="18.5" style="48" bestFit="1" customWidth="1"/>
    <col min="7172" max="7172" width="16.1640625" style="48" bestFit="1" customWidth="1"/>
    <col min="7173" max="7233" width="14.1640625" style="48" bestFit="1" customWidth="1"/>
    <col min="7234" max="7424" width="11.1640625" style="48" customWidth="1"/>
    <col min="7425" max="7425" width="56.5" style="48" bestFit="1" customWidth="1"/>
    <col min="7426" max="7426" width="33" style="48" bestFit="1" customWidth="1"/>
    <col min="7427" max="7427" width="18.5" style="48" bestFit="1" customWidth="1"/>
    <col min="7428" max="7428" width="16.1640625" style="48" bestFit="1" customWidth="1"/>
    <col min="7429" max="7489" width="14.1640625" style="48" bestFit="1" customWidth="1"/>
    <col min="7490" max="7680" width="11.1640625" style="48" customWidth="1"/>
    <col min="7681" max="7681" width="56.5" style="48" bestFit="1" customWidth="1"/>
    <col min="7682" max="7682" width="33" style="48" bestFit="1" customWidth="1"/>
    <col min="7683" max="7683" width="18.5" style="48" bestFit="1" customWidth="1"/>
    <col min="7684" max="7684" width="16.1640625" style="48" bestFit="1" customWidth="1"/>
    <col min="7685" max="7745" width="14.1640625" style="48" bestFit="1" customWidth="1"/>
    <col min="7746" max="7936" width="11.1640625" style="48" customWidth="1"/>
    <col min="7937" max="7937" width="56.5" style="48" bestFit="1" customWidth="1"/>
    <col min="7938" max="7938" width="33" style="48" bestFit="1" customWidth="1"/>
    <col min="7939" max="7939" width="18.5" style="48" bestFit="1" customWidth="1"/>
    <col min="7940" max="7940" width="16.1640625" style="48" bestFit="1" customWidth="1"/>
    <col min="7941" max="8001" width="14.1640625" style="48" bestFit="1" customWidth="1"/>
    <col min="8002" max="8192" width="11.1640625" style="48" customWidth="1"/>
    <col min="8193" max="8193" width="56.5" style="48" bestFit="1" customWidth="1"/>
    <col min="8194" max="8194" width="33" style="48" bestFit="1" customWidth="1"/>
    <col min="8195" max="8195" width="18.5" style="48" bestFit="1" customWidth="1"/>
    <col min="8196" max="8196" width="16.1640625" style="48" bestFit="1" customWidth="1"/>
    <col min="8197" max="8257" width="14.1640625" style="48" bestFit="1" customWidth="1"/>
    <col min="8258" max="8448" width="11.1640625" style="48" customWidth="1"/>
    <col min="8449" max="8449" width="56.5" style="48" bestFit="1" customWidth="1"/>
    <col min="8450" max="8450" width="33" style="48" bestFit="1" customWidth="1"/>
    <col min="8451" max="8451" width="18.5" style="48" bestFit="1" customWidth="1"/>
    <col min="8452" max="8452" width="16.1640625" style="48" bestFit="1" customWidth="1"/>
    <col min="8453" max="8513" width="14.1640625" style="48" bestFit="1" customWidth="1"/>
    <col min="8514" max="8704" width="11.1640625" style="48" customWidth="1"/>
    <col min="8705" max="8705" width="56.5" style="48" bestFit="1" customWidth="1"/>
    <col min="8706" max="8706" width="33" style="48" bestFit="1" customWidth="1"/>
    <col min="8707" max="8707" width="18.5" style="48" bestFit="1" customWidth="1"/>
    <col min="8708" max="8708" width="16.1640625" style="48" bestFit="1" customWidth="1"/>
    <col min="8709" max="8769" width="14.1640625" style="48" bestFit="1" customWidth="1"/>
    <col min="8770" max="8960" width="11.1640625" style="48" customWidth="1"/>
    <col min="8961" max="8961" width="56.5" style="48" bestFit="1" customWidth="1"/>
    <col min="8962" max="8962" width="33" style="48" bestFit="1" customWidth="1"/>
    <col min="8963" max="8963" width="18.5" style="48" bestFit="1" customWidth="1"/>
    <col min="8964" max="8964" width="16.1640625" style="48" bestFit="1" customWidth="1"/>
    <col min="8965" max="9025" width="14.1640625" style="48" bestFit="1" customWidth="1"/>
    <col min="9026" max="9216" width="11.1640625" style="48" customWidth="1"/>
    <col min="9217" max="9217" width="56.5" style="48" bestFit="1" customWidth="1"/>
    <col min="9218" max="9218" width="33" style="48" bestFit="1" customWidth="1"/>
    <col min="9219" max="9219" width="18.5" style="48" bestFit="1" customWidth="1"/>
    <col min="9220" max="9220" width="16.1640625" style="48" bestFit="1" customWidth="1"/>
    <col min="9221" max="9281" width="14.1640625" style="48" bestFit="1" customWidth="1"/>
    <col min="9282" max="9472" width="11.1640625" style="48" customWidth="1"/>
    <col min="9473" max="9473" width="56.5" style="48" bestFit="1" customWidth="1"/>
    <col min="9474" max="9474" width="33" style="48" bestFit="1" customWidth="1"/>
    <col min="9475" max="9475" width="18.5" style="48" bestFit="1" customWidth="1"/>
    <col min="9476" max="9476" width="16.1640625" style="48" bestFit="1" customWidth="1"/>
    <col min="9477" max="9537" width="14.1640625" style="48" bestFit="1" customWidth="1"/>
    <col min="9538" max="9728" width="11.1640625" style="48" customWidth="1"/>
    <col min="9729" max="9729" width="56.5" style="48" bestFit="1" customWidth="1"/>
    <col min="9730" max="9730" width="33" style="48" bestFit="1" customWidth="1"/>
    <col min="9731" max="9731" width="18.5" style="48" bestFit="1" customWidth="1"/>
    <col min="9732" max="9732" width="16.1640625" style="48" bestFit="1" customWidth="1"/>
    <col min="9733" max="9793" width="14.1640625" style="48" bestFit="1" customWidth="1"/>
    <col min="9794" max="9984" width="11.1640625" style="48" customWidth="1"/>
    <col min="9985" max="9985" width="56.5" style="48" bestFit="1" customWidth="1"/>
    <col min="9986" max="9986" width="33" style="48" bestFit="1" customWidth="1"/>
    <col min="9987" max="9987" width="18.5" style="48" bestFit="1" customWidth="1"/>
    <col min="9988" max="9988" width="16.1640625" style="48" bestFit="1" customWidth="1"/>
    <col min="9989" max="10049" width="14.1640625" style="48" bestFit="1" customWidth="1"/>
    <col min="10050" max="10240" width="11.1640625" style="48" customWidth="1"/>
    <col min="10241" max="10241" width="56.5" style="48" bestFit="1" customWidth="1"/>
    <col min="10242" max="10242" width="33" style="48" bestFit="1" customWidth="1"/>
    <col min="10243" max="10243" width="18.5" style="48" bestFit="1" customWidth="1"/>
    <col min="10244" max="10244" width="16.1640625" style="48" bestFit="1" customWidth="1"/>
    <col min="10245" max="10305" width="14.1640625" style="48" bestFit="1" customWidth="1"/>
    <col min="10306" max="10496" width="11.1640625" style="48" customWidth="1"/>
    <col min="10497" max="10497" width="56.5" style="48" bestFit="1" customWidth="1"/>
    <col min="10498" max="10498" width="33" style="48" bestFit="1" customWidth="1"/>
    <col min="10499" max="10499" width="18.5" style="48" bestFit="1" customWidth="1"/>
    <col min="10500" max="10500" width="16.1640625" style="48" bestFit="1" customWidth="1"/>
    <col min="10501" max="10561" width="14.1640625" style="48" bestFit="1" customWidth="1"/>
    <col min="10562" max="10752" width="11.1640625" style="48" customWidth="1"/>
    <col min="10753" max="10753" width="56.5" style="48" bestFit="1" customWidth="1"/>
    <col min="10754" max="10754" width="33" style="48" bestFit="1" customWidth="1"/>
    <col min="10755" max="10755" width="18.5" style="48" bestFit="1" customWidth="1"/>
    <col min="10756" max="10756" width="16.1640625" style="48" bestFit="1" customWidth="1"/>
    <col min="10757" max="10817" width="14.1640625" style="48" bestFit="1" customWidth="1"/>
    <col min="10818" max="11008" width="11.1640625" style="48" customWidth="1"/>
    <col min="11009" max="11009" width="56.5" style="48" bestFit="1" customWidth="1"/>
    <col min="11010" max="11010" width="33" style="48" bestFit="1" customWidth="1"/>
    <col min="11011" max="11011" width="18.5" style="48" bestFit="1" customWidth="1"/>
    <col min="11012" max="11012" width="16.1640625" style="48" bestFit="1" customWidth="1"/>
    <col min="11013" max="11073" width="14.1640625" style="48" bestFit="1" customWidth="1"/>
    <col min="11074" max="11264" width="11.1640625" style="48" customWidth="1"/>
    <col min="11265" max="11265" width="56.5" style="48" bestFit="1" customWidth="1"/>
    <col min="11266" max="11266" width="33" style="48" bestFit="1" customWidth="1"/>
    <col min="11267" max="11267" width="18.5" style="48" bestFit="1" customWidth="1"/>
    <col min="11268" max="11268" width="16.1640625" style="48" bestFit="1" customWidth="1"/>
    <col min="11269" max="11329" width="14.1640625" style="48" bestFit="1" customWidth="1"/>
    <col min="11330" max="11520" width="11.1640625" style="48" customWidth="1"/>
    <col min="11521" max="11521" width="56.5" style="48" bestFit="1" customWidth="1"/>
    <col min="11522" max="11522" width="33" style="48" bestFit="1" customWidth="1"/>
    <col min="11523" max="11523" width="18.5" style="48" bestFit="1" customWidth="1"/>
    <col min="11524" max="11524" width="16.1640625" style="48" bestFit="1" customWidth="1"/>
    <col min="11525" max="11585" width="14.1640625" style="48" bestFit="1" customWidth="1"/>
    <col min="11586" max="11776" width="11.1640625" style="48" customWidth="1"/>
    <col min="11777" max="11777" width="56.5" style="48" bestFit="1" customWidth="1"/>
    <col min="11778" max="11778" width="33" style="48" bestFit="1" customWidth="1"/>
    <col min="11779" max="11779" width="18.5" style="48" bestFit="1" customWidth="1"/>
    <col min="11780" max="11780" width="16.1640625" style="48" bestFit="1" customWidth="1"/>
    <col min="11781" max="11841" width="14.1640625" style="48" bestFit="1" customWidth="1"/>
    <col min="11842" max="12032" width="11.1640625" style="48" customWidth="1"/>
    <col min="12033" max="12033" width="56.5" style="48" bestFit="1" customWidth="1"/>
    <col min="12034" max="12034" width="33" style="48" bestFit="1" customWidth="1"/>
    <col min="12035" max="12035" width="18.5" style="48" bestFit="1" customWidth="1"/>
    <col min="12036" max="12036" width="16.1640625" style="48" bestFit="1" customWidth="1"/>
    <col min="12037" max="12097" width="14.1640625" style="48" bestFit="1" customWidth="1"/>
    <col min="12098" max="12288" width="11.1640625" style="48" customWidth="1"/>
    <col min="12289" max="12289" width="56.5" style="48" bestFit="1" customWidth="1"/>
    <col min="12290" max="12290" width="33" style="48" bestFit="1" customWidth="1"/>
    <col min="12291" max="12291" width="18.5" style="48" bestFit="1" customWidth="1"/>
    <col min="12292" max="12292" width="16.1640625" style="48" bestFit="1" customWidth="1"/>
    <col min="12293" max="12353" width="14.1640625" style="48" bestFit="1" customWidth="1"/>
    <col min="12354" max="12544" width="11.1640625" style="48" customWidth="1"/>
    <col min="12545" max="12545" width="56.5" style="48" bestFit="1" customWidth="1"/>
    <col min="12546" max="12546" width="33" style="48" bestFit="1" customWidth="1"/>
    <col min="12547" max="12547" width="18.5" style="48" bestFit="1" customWidth="1"/>
    <col min="12548" max="12548" width="16.1640625" style="48" bestFit="1" customWidth="1"/>
    <col min="12549" max="12609" width="14.1640625" style="48" bestFit="1" customWidth="1"/>
    <col min="12610" max="12800" width="11.1640625" style="48" customWidth="1"/>
    <col min="12801" max="12801" width="56.5" style="48" bestFit="1" customWidth="1"/>
    <col min="12802" max="12802" width="33" style="48" bestFit="1" customWidth="1"/>
    <col min="12803" max="12803" width="18.5" style="48" bestFit="1" customWidth="1"/>
    <col min="12804" max="12804" width="16.1640625" style="48" bestFit="1" customWidth="1"/>
    <col min="12805" max="12865" width="14.1640625" style="48" bestFit="1" customWidth="1"/>
    <col min="12866" max="13056" width="11.1640625" style="48" customWidth="1"/>
    <col min="13057" max="13057" width="56.5" style="48" bestFit="1" customWidth="1"/>
    <col min="13058" max="13058" width="33" style="48" bestFit="1" customWidth="1"/>
    <col min="13059" max="13059" width="18.5" style="48" bestFit="1" customWidth="1"/>
    <col min="13060" max="13060" width="16.1640625" style="48" bestFit="1" customWidth="1"/>
    <col min="13061" max="13121" width="14.1640625" style="48" bestFit="1" customWidth="1"/>
    <col min="13122" max="13312" width="11.1640625" style="48" customWidth="1"/>
    <col min="13313" max="13313" width="56.5" style="48" bestFit="1" customWidth="1"/>
    <col min="13314" max="13314" width="33" style="48" bestFit="1" customWidth="1"/>
    <col min="13315" max="13315" width="18.5" style="48" bestFit="1" customWidth="1"/>
    <col min="13316" max="13316" width="16.1640625" style="48" bestFit="1" customWidth="1"/>
    <col min="13317" max="13377" width="14.1640625" style="48" bestFit="1" customWidth="1"/>
    <col min="13378" max="13568" width="11.1640625" style="48" customWidth="1"/>
    <col min="13569" max="13569" width="56.5" style="48" bestFit="1" customWidth="1"/>
    <col min="13570" max="13570" width="33" style="48" bestFit="1" customWidth="1"/>
    <col min="13571" max="13571" width="18.5" style="48" bestFit="1" customWidth="1"/>
    <col min="13572" max="13572" width="16.1640625" style="48" bestFit="1" customWidth="1"/>
    <col min="13573" max="13633" width="14.1640625" style="48" bestFit="1" customWidth="1"/>
    <col min="13634" max="13824" width="11.1640625" style="48" customWidth="1"/>
    <col min="13825" max="13825" width="56.5" style="48" bestFit="1" customWidth="1"/>
    <col min="13826" max="13826" width="33" style="48" bestFit="1" customWidth="1"/>
    <col min="13827" max="13827" width="18.5" style="48" bestFit="1" customWidth="1"/>
    <col min="13828" max="13828" width="16.1640625" style="48" bestFit="1" customWidth="1"/>
    <col min="13829" max="13889" width="14.1640625" style="48" bestFit="1" customWidth="1"/>
    <col min="13890" max="14080" width="11.1640625" style="48" customWidth="1"/>
    <col min="14081" max="14081" width="56.5" style="48" bestFit="1" customWidth="1"/>
    <col min="14082" max="14082" width="33" style="48" bestFit="1" customWidth="1"/>
    <col min="14083" max="14083" width="18.5" style="48" bestFit="1" customWidth="1"/>
    <col min="14084" max="14084" width="16.1640625" style="48" bestFit="1" customWidth="1"/>
    <col min="14085" max="14145" width="14.1640625" style="48" bestFit="1" customWidth="1"/>
    <col min="14146" max="14336" width="11.1640625" style="48" customWidth="1"/>
    <col min="14337" max="14337" width="56.5" style="48" bestFit="1" customWidth="1"/>
    <col min="14338" max="14338" width="33" style="48" bestFit="1" customWidth="1"/>
    <col min="14339" max="14339" width="18.5" style="48" bestFit="1" customWidth="1"/>
    <col min="14340" max="14340" width="16.1640625" style="48" bestFit="1" customWidth="1"/>
    <col min="14341" max="14401" width="14.1640625" style="48" bestFit="1" customWidth="1"/>
    <col min="14402" max="14592" width="11.1640625" style="48" customWidth="1"/>
    <col min="14593" max="14593" width="56.5" style="48" bestFit="1" customWidth="1"/>
    <col min="14594" max="14594" width="33" style="48" bestFit="1" customWidth="1"/>
    <col min="14595" max="14595" width="18.5" style="48" bestFit="1" customWidth="1"/>
    <col min="14596" max="14596" width="16.1640625" style="48" bestFit="1" customWidth="1"/>
    <col min="14597" max="14657" width="14.1640625" style="48" bestFit="1" customWidth="1"/>
    <col min="14658" max="14848" width="11.1640625" style="48" customWidth="1"/>
    <col min="14849" max="14849" width="56.5" style="48" bestFit="1" customWidth="1"/>
    <col min="14850" max="14850" width="33" style="48" bestFit="1" customWidth="1"/>
    <col min="14851" max="14851" width="18.5" style="48" bestFit="1" customWidth="1"/>
    <col min="14852" max="14852" width="16.1640625" style="48" bestFit="1" customWidth="1"/>
    <col min="14853" max="14913" width="14.1640625" style="48" bestFit="1" customWidth="1"/>
    <col min="14914" max="15104" width="11.1640625" style="48" customWidth="1"/>
    <col min="15105" max="15105" width="56.5" style="48" bestFit="1" customWidth="1"/>
    <col min="15106" max="15106" width="33" style="48" bestFit="1" customWidth="1"/>
    <col min="15107" max="15107" width="18.5" style="48" bestFit="1" customWidth="1"/>
    <col min="15108" max="15108" width="16.1640625" style="48" bestFit="1" customWidth="1"/>
    <col min="15109" max="15169" width="14.1640625" style="48" bestFit="1" customWidth="1"/>
    <col min="15170" max="15360" width="11.1640625" style="48" customWidth="1"/>
    <col min="15361" max="15361" width="56.5" style="48" bestFit="1" customWidth="1"/>
    <col min="15362" max="15362" width="33" style="48" bestFit="1" customWidth="1"/>
    <col min="15363" max="15363" width="18.5" style="48" bestFit="1" customWidth="1"/>
    <col min="15364" max="15364" width="16.1640625" style="48" bestFit="1" customWidth="1"/>
    <col min="15365" max="15425" width="14.1640625" style="48" bestFit="1" customWidth="1"/>
    <col min="15426" max="15616" width="11.1640625" style="48" customWidth="1"/>
    <col min="15617" max="15617" width="56.5" style="48" bestFit="1" customWidth="1"/>
    <col min="15618" max="15618" width="33" style="48" bestFit="1" customWidth="1"/>
    <col min="15619" max="15619" width="18.5" style="48" bestFit="1" customWidth="1"/>
    <col min="15620" max="15620" width="16.1640625" style="48" bestFit="1" customWidth="1"/>
    <col min="15621" max="15681" width="14.1640625" style="48" bestFit="1" customWidth="1"/>
    <col min="15682" max="15872" width="11.1640625" style="48" customWidth="1"/>
    <col min="15873" max="15873" width="56.5" style="48" bestFit="1" customWidth="1"/>
    <col min="15874" max="15874" width="33" style="48" bestFit="1" customWidth="1"/>
    <col min="15875" max="15875" width="18.5" style="48" bestFit="1" customWidth="1"/>
    <col min="15876" max="15876" width="16.1640625" style="48" bestFit="1" customWidth="1"/>
    <col min="15877" max="15937" width="14.1640625" style="48" bestFit="1" customWidth="1"/>
    <col min="15938" max="16128" width="11.1640625" style="48" customWidth="1"/>
    <col min="16129" max="16129" width="56.5" style="48" bestFit="1" customWidth="1"/>
    <col min="16130" max="16130" width="33" style="48" bestFit="1" customWidth="1"/>
    <col min="16131" max="16131" width="18.5" style="48" bestFit="1" customWidth="1"/>
    <col min="16132" max="16132" width="16.1640625" style="48" bestFit="1" customWidth="1"/>
    <col min="16133" max="16193" width="14.1640625" style="48" bestFit="1" customWidth="1"/>
    <col min="16194" max="16384" width="11.1640625" style="48" customWidth="1"/>
  </cols>
  <sheetData>
    <row r="1" spans="1:67" x14ac:dyDescent="0.25">
      <c r="A1" s="48" t="s">
        <v>733</v>
      </c>
      <c r="B1" s="48" t="s">
        <v>732</v>
      </c>
      <c r="BM1" s="48">
        <f>SUBTOTAL(9,BM8:BM269)</f>
        <v>69194146</v>
      </c>
    </row>
    <row r="2" spans="1:67" x14ac:dyDescent="0.25">
      <c r="A2" s="48" t="s">
        <v>731</v>
      </c>
      <c r="B2" s="51">
        <v>44454</v>
      </c>
    </row>
    <row r="3" spans="1:67" x14ac:dyDescent="0.25">
      <c r="A3" s="48" t="s">
        <v>730</v>
      </c>
      <c r="B3" s="48" t="s">
        <v>729</v>
      </c>
      <c r="C3" s="48" t="s">
        <v>728</v>
      </c>
      <c r="D3" s="48" t="s">
        <v>727</v>
      </c>
      <c r="E3" s="50">
        <v>1960</v>
      </c>
      <c r="F3" s="50">
        <v>1961</v>
      </c>
      <c r="G3" s="50">
        <v>1962</v>
      </c>
      <c r="H3" s="50">
        <v>1963</v>
      </c>
      <c r="I3" s="50">
        <v>1964</v>
      </c>
      <c r="J3" s="50">
        <v>1965</v>
      </c>
      <c r="K3" s="50">
        <v>1966</v>
      </c>
      <c r="L3" s="50">
        <v>1967</v>
      </c>
      <c r="M3" s="50">
        <v>1968</v>
      </c>
      <c r="N3" s="50">
        <v>1969</v>
      </c>
      <c r="O3" s="50">
        <v>1970</v>
      </c>
      <c r="P3" s="50">
        <v>1971</v>
      </c>
      <c r="Q3" s="50">
        <v>1972</v>
      </c>
      <c r="R3" s="50">
        <v>1973</v>
      </c>
      <c r="S3" s="50">
        <v>1974</v>
      </c>
      <c r="T3" s="50">
        <v>1975</v>
      </c>
      <c r="U3" s="50">
        <v>1976</v>
      </c>
      <c r="V3" s="50">
        <v>1977</v>
      </c>
      <c r="W3" s="50">
        <v>1978</v>
      </c>
      <c r="X3" s="50">
        <v>1979</v>
      </c>
      <c r="Y3" s="50">
        <v>1980</v>
      </c>
      <c r="Z3" s="50">
        <v>1981</v>
      </c>
      <c r="AA3" s="50">
        <v>1982</v>
      </c>
      <c r="AB3" s="50">
        <v>1983</v>
      </c>
      <c r="AC3" s="50">
        <v>1984</v>
      </c>
      <c r="AD3" s="50">
        <v>1985</v>
      </c>
      <c r="AE3" s="50">
        <v>1986</v>
      </c>
      <c r="AF3" s="50">
        <v>1987</v>
      </c>
      <c r="AG3" s="50">
        <v>1988</v>
      </c>
      <c r="AH3" s="50">
        <v>1989</v>
      </c>
      <c r="AI3" s="50">
        <v>1990</v>
      </c>
      <c r="AJ3" s="50">
        <v>1991</v>
      </c>
      <c r="AK3" s="50">
        <v>1992</v>
      </c>
      <c r="AL3" s="50">
        <v>1993</v>
      </c>
      <c r="AM3" s="50">
        <v>1994</v>
      </c>
      <c r="AN3" s="50">
        <v>1995</v>
      </c>
      <c r="AO3" s="50">
        <v>1996</v>
      </c>
      <c r="AP3" s="50">
        <v>1997</v>
      </c>
      <c r="AQ3" s="50">
        <v>1998</v>
      </c>
      <c r="AR3" s="50">
        <v>1999</v>
      </c>
      <c r="AS3" s="50">
        <v>2000</v>
      </c>
      <c r="AT3" s="50">
        <v>2001</v>
      </c>
      <c r="AU3" s="50">
        <v>2002</v>
      </c>
      <c r="AV3" s="50">
        <v>2003</v>
      </c>
      <c r="AW3" s="50">
        <v>2004</v>
      </c>
      <c r="AX3" s="50">
        <v>2005</v>
      </c>
      <c r="AY3" s="50">
        <v>2006</v>
      </c>
      <c r="AZ3" s="50">
        <v>2007</v>
      </c>
      <c r="BA3" s="50">
        <v>2008</v>
      </c>
      <c r="BB3" s="50">
        <v>2009</v>
      </c>
      <c r="BC3" s="50">
        <v>2010</v>
      </c>
      <c r="BD3" s="50">
        <v>2011</v>
      </c>
      <c r="BE3" s="50">
        <v>2012</v>
      </c>
      <c r="BF3" s="50">
        <v>2013</v>
      </c>
      <c r="BG3" s="50">
        <v>2014</v>
      </c>
      <c r="BH3" s="50">
        <v>2015</v>
      </c>
      <c r="BI3" s="50">
        <v>2016</v>
      </c>
      <c r="BJ3" s="50">
        <v>2017</v>
      </c>
      <c r="BK3" s="50">
        <v>2018</v>
      </c>
      <c r="BL3" s="50">
        <v>2019</v>
      </c>
      <c r="BM3" s="50">
        <v>2020</v>
      </c>
      <c r="BN3" s="93" t="s">
        <v>795</v>
      </c>
      <c r="BO3" s="93" t="s">
        <v>56</v>
      </c>
    </row>
    <row r="4" spans="1:67" hidden="1" x14ac:dyDescent="0.25">
      <c r="A4" s="48" t="s">
        <v>192</v>
      </c>
      <c r="B4" s="48" t="s">
        <v>613</v>
      </c>
      <c r="C4" s="48" t="s">
        <v>742</v>
      </c>
      <c r="D4" s="48" t="s">
        <v>741</v>
      </c>
      <c r="E4" s="48">
        <v>54208</v>
      </c>
      <c r="F4" s="48">
        <v>55434</v>
      </c>
      <c r="G4" s="48">
        <v>56234</v>
      </c>
      <c r="H4" s="48">
        <v>56699</v>
      </c>
      <c r="I4" s="48">
        <v>57029</v>
      </c>
      <c r="J4" s="48">
        <v>57357</v>
      </c>
      <c r="K4" s="48">
        <v>57702</v>
      </c>
      <c r="L4" s="48">
        <v>58044</v>
      </c>
      <c r="M4" s="48">
        <v>58377</v>
      </c>
      <c r="N4" s="48">
        <v>58734</v>
      </c>
      <c r="O4" s="48">
        <v>59070</v>
      </c>
      <c r="P4" s="48">
        <v>59442</v>
      </c>
      <c r="Q4" s="48">
        <v>59849</v>
      </c>
      <c r="R4" s="48">
        <v>60236</v>
      </c>
      <c r="S4" s="48">
        <v>60527</v>
      </c>
      <c r="T4" s="48">
        <v>60653</v>
      </c>
      <c r="U4" s="48">
        <v>60586</v>
      </c>
      <c r="V4" s="48">
        <v>60366</v>
      </c>
      <c r="W4" s="48">
        <v>60102</v>
      </c>
      <c r="X4" s="48">
        <v>59972</v>
      </c>
      <c r="Y4" s="48">
        <v>60097</v>
      </c>
      <c r="Z4" s="48">
        <v>60561</v>
      </c>
      <c r="AA4" s="48">
        <v>61341</v>
      </c>
      <c r="AB4" s="48">
        <v>62213</v>
      </c>
      <c r="AC4" s="48">
        <v>62826</v>
      </c>
      <c r="AD4" s="48">
        <v>63024</v>
      </c>
      <c r="AE4" s="48">
        <v>62645</v>
      </c>
      <c r="AF4" s="48">
        <v>61838</v>
      </c>
      <c r="AG4" s="48">
        <v>61072</v>
      </c>
      <c r="AH4" s="48">
        <v>61033</v>
      </c>
      <c r="AI4" s="48">
        <v>62152</v>
      </c>
      <c r="AJ4" s="48">
        <v>64623</v>
      </c>
      <c r="AK4" s="48">
        <v>68240</v>
      </c>
      <c r="AL4" s="48">
        <v>72495</v>
      </c>
      <c r="AM4" s="48">
        <v>76705</v>
      </c>
      <c r="AN4" s="48">
        <v>80324</v>
      </c>
      <c r="AO4" s="48">
        <v>83211</v>
      </c>
      <c r="AP4" s="48">
        <v>85450</v>
      </c>
      <c r="AQ4" s="48">
        <v>87280</v>
      </c>
      <c r="AR4" s="48">
        <v>89009</v>
      </c>
      <c r="AS4" s="48">
        <v>90866</v>
      </c>
      <c r="AT4" s="48">
        <v>92892</v>
      </c>
      <c r="AU4" s="48">
        <v>94992</v>
      </c>
      <c r="AV4" s="48">
        <v>97016</v>
      </c>
      <c r="AW4" s="48">
        <v>98744</v>
      </c>
      <c r="AX4" s="48">
        <v>100028</v>
      </c>
      <c r="AY4" s="48">
        <v>100830</v>
      </c>
      <c r="AZ4" s="48">
        <v>101226</v>
      </c>
      <c r="BA4" s="48">
        <v>101362</v>
      </c>
      <c r="BB4" s="48">
        <v>101452</v>
      </c>
      <c r="BC4" s="48">
        <v>101665</v>
      </c>
      <c r="BD4" s="48">
        <v>102050</v>
      </c>
      <c r="BE4" s="48">
        <v>102565</v>
      </c>
      <c r="BF4" s="48">
        <v>103165</v>
      </c>
      <c r="BG4" s="48">
        <v>103776</v>
      </c>
      <c r="BH4" s="48">
        <v>104339</v>
      </c>
      <c r="BI4" s="48">
        <v>104865</v>
      </c>
      <c r="BJ4" s="48">
        <v>105361</v>
      </c>
      <c r="BK4" s="48">
        <v>105846</v>
      </c>
      <c r="BL4" s="48">
        <v>106310</v>
      </c>
      <c r="BM4" s="48">
        <v>106766</v>
      </c>
      <c r="BN4" s="48" t="str">
        <f>VLOOKUP(B4,Classif!C:F,4,0)</f>
        <v>HIC</v>
      </c>
      <c r="BO4" s="48" t="str">
        <f>VLOOKUP(B4,Classif!C:J,8,0)</f>
        <v>Latin America &amp; Caribbean</v>
      </c>
    </row>
    <row r="5" spans="1:67" hidden="1" x14ac:dyDescent="0.25">
      <c r="A5" s="48" t="s">
        <v>725</v>
      </c>
      <c r="B5" s="48" t="s">
        <v>724</v>
      </c>
      <c r="C5" s="48" t="s">
        <v>742</v>
      </c>
      <c r="D5" s="48" t="s">
        <v>741</v>
      </c>
      <c r="E5" s="48">
        <v>130836765</v>
      </c>
      <c r="F5" s="48">
        <v>134159786</v>
      </c>
      <c r="G5" s="48">
        <v>137614644</v>
      </c>
      <c r="H5" s="48">
        <v>141202036</v>
      </c>
      <c r="I5" s="48">
        <v>144920186</v>
      </c>
      <c r="J5" s="48">
        <v>148769974</v>
      </c>
      <c r="K5" s="48">
        <v>152752671</v>
      </c>
      <c r="L5" s="48">
        <v>156876454</v>
      </c>
      <c r="M5" s="48">
        <v>161156430</v>
      </c>
      <c r="N5" s="48">
        <v>165611760</v>
      </c>
      <c r="O5" s="48">
        <v>170257189</v>
      </c>
      <c r="P5" s="48">
        <v>175100167</v>
      </c>
      <c r="Q5" s="48">
        <v>180141148</v>
      </c>
      <c r="R5" s="48">
        <v>185376550</v>
      </c>
      <c r="S5" s="48">
        <v>190800796</v>
      </c>
      <c r="T5" s="48">
        <v>196409937</v>
      </c>
      <c r="U5" s="48">
        <v>202205766</v>
      </c>
      <c r="V5" s="48">
        <v>208193045</v>
      </c>
      <c r="W5" s="48">
        <v>214368393</v>
      </c>
      <c r="X5" s="48">
        <v>220740384</v>
      </c>
      <c r="Y5" s="48">
        <v>227305945</v>
      </c>
      <c r="Z5" s="48">
        <v>234058404</v>
      </c>
      <c r="AA5" s="48">
        <v>240999134</v>
      </c>
      <c r="AB5" s="48">
        <v>248146290</v>
      </c>
      <c r="AC5" s="48">
        <v>255530063</v>
      </c>
      <c r="AD5" s="48">
        <v>263161451</v>
      </c>
      <c r="AE5" s="48">
        <v>271050065</v>
      </c>
      <c r="AF5" s="48">
        <v>279184536</v>
      </c>
      <c r="AG5" s="48">
        <v>287524258</v>
      </c>
      <c r="AH5" s="48">
        <v>296024639</v>
      </c>
      <c r="AI5" s="48">
        <v>304648010</v>
      </c>
      <c r="AJ5" s="48">
        <v>313394693</v>
      </c>
      <c r="AK5" s="48">
        <v>322270073</v>
      </c>
      <c r="AL5" s="48">
        <v>331265579</v>
      </c>
      <c r="AM5" s="48">
        <v>340379934</v>
      </c>
      <c r="AN5" s="48">
        <v>349605660</v>
      </c>
      <c r="AO5" s="48">
        <v>358953595</v>
      </c>
      <c r="AP5" s="48">
        <v>368440591</v>
      </c>
      <c r="AQ5" s="48">
        <v>378098393</v>
      </c>
      <c r="AR5" s="48">
        <v>387977990</v>
      </c>
      <c r="AS5" s="48">
        <v>398113044</v>
      </c>
      <c r="AT5" s="48">
        <v>408522129</v>
      </c>
      <c r="AU5" s="48">
        <v>419223717</v>
      </c>
      <c r="AV5" s="48">
        <v>430246635</v>
      </c>
      <c r="AW5" s="48">
        <v>441630149</v>
      </c>
      <c r="AX5" s="48">
        <v>453404076</v>
      </c>
      <c r="AY5" s="48">
        <v>465581372</v>
      </c>
      <c r="AZ5" s="48">
        <v>478166911</v>
      </c>
      <c r="BA5" s="48">
        <v>491173160</v>
      </c>
      <c r="BB5" s="48">
        <v>504604672</v>
      </c>
      <c r="BC5" s="48">
        <v>518468229</v>
      </c>
      <c r="BD5" s="48">
        <v>532760424</v>
      </c>
      <c r="BE5" s="48">
        <v>547482863</v>
      </c>
      <c r="BF5" s="48">
        <v>562601578</v>
      </c>
      <c r="BG5" s="48">
        <v>578075373</v>
      </c>
      <c r="BH5" s="48">
        <v>593871847</v>
      </c>
      <c r="BI5" s="48">
        <v>609978946</v>
      </c>
      <c r="BJ5" s="48">
        <v>626392880</v>
      </c>
      <c r="BK5" s="48">
        <v>643090131</v>
      </c>
      <c r="BL5" s="48">
        <v>660046272</v>
      </c>
      <c r="BM5" s="48">
        <v>677243299</v>
      </c>
      <c r="BN5" s="48" t="e">
        <f>VLOOKUP(B5,Classif!C:F,4,0)</f>
        <v>#N/A</v>
      </c>
      <c r="BO5" s="48" t="e">
        <f>VLOOKUP(B5,Classif!C:J,8,0)</f>
        <v>#N/A</v>
      </c>
    </row>
    <row r="6" spans="1:67" hidden="1" x14ac:dyDescent="0.25">
      <c r="A6" s="48" t="s">
        <v>160</v>
      </c>
      <c r="B6" s="48" t="s">
        <v>519</v>
      </c>
      <c r="C6" s="48" t="s">
        <v>742</v>
      </c>
      <c r="D6" s="48" t="s">
        <v>741</v>
      </c>
      <c r="E6" s="48">
        <v>8996967</v>
      </c>
      <c r="F6" s="48">
        <v>9169406</v>
      </c>
      <c r="G6" s="48">
        <v>9351442</v>
      </c>
      <c r="H6" s="48">
        <v>9543200</v>
      </c>
      <c r="I6" s="48">
        <v>9744772</v>
      </c>
      <c r="J6" s="48">
        <v>9956318</v>
      </c>
      <c r="K6" s="48">
        <v>10174840</v>
      </c>
      <c r="L6" s="48">
        <v>10399936</v>
      </c>
      <c r="M6" s="48">
        <v>10637064</v>
      </c>
      <c r="N6" s="48">
        <v>10893772</v>
      </c>
      <c r="O6" s="48">
        <v>11173654</v>
      </c>
      <c r="P6" s="48">
        <v>11475450</v>
      </c>
      <c r="Q6" s="48">
        <v>11791222</v>
      </c>
      <c r="R6" s="48">
        <v>12108963</v>
      </c>
      <c r="S6" s="48">
        <v>12412960</v>
      </c>
      <c r="T6" s="48">
        <v>12689164</v>
      </c>
      <c r="U6" s="48">
        <v>12943093</v>
      </c>
      <c r="V6" s="48">
        <v>13171294</v>
      </c>
      <c r="W6" s="48">
        <v>13341199</v>
      </c>
      <c r="X6" s="48">
        <v>13411060</v>
      </c>
      <c r="Y6" s="48">
        <v>13356500</v>
      </c>
      <c r="Z6" s="48">
        <v>13171679</v>
      </c>
      <c r="AA6" s="48">
        <v>12882518</v>
      </c>
      <c r="AB6" s="48">
        <v>12537732</v>
      </c>
      <c r="AC6" s="48">
        <v>12204306</v>
      </c>
      <c r="AD6" s="48">
        <v>11938204</v>
      </c>
      <c r="AE6" s="48">
        <v>11736177</v>
      </c>
      <c r="AF6" s="48">
        <v>11604538</v>
      </c>
      <c r="AG6" s="48">
        <v>11618008</v>
      </c>
      <c r="AH6" s="48">
        <v>11868873</v>
      </c>
      <c r="AI6" s="48">
        <v>12412311</v>
      </c>
      <c r="AJ6" s="48">
        <v>13299016</v>
      </c>
      <c r="AK6" s="48">
        <v>14485543</v>
      </c>
      <c r="AL6" s="48">
        <v>15816601</v>
      </c>
      <c r="AM6" s="48">
        <v>17075728</v>
      </c>
      <c r="AN6" s="48">
        <v>18110662</v>
      </c>
      <c r="AO6" s="48">
        <v>18853444</v>
      </c>
      <c r="AP6" s="48">
        <v>19357126</v>
      </c>
      <c r="AQ6" s="48">
        <v>19737770</v>
      </c>
      <c r="AR6" s="48">
        <v>20170847</v>
      </c>
      <c r="AS6" s="48">
        <v>20779957</v>
      </c>
      <c r="AT6" s="48">
        <v>21606992</v>
      </c>
      <c r="AU6" s="48">
        <v>22600774</v>
      </c>
      <c r="AV6" s="48">
        <v>23680871</v>
      </c>
      <c r="AW6" s="48">
        <v>24726689</v>
      </c>
      <c r="AX6" s="48">
        <v>25654274</v>
      </c>
      <c r="AY6" s="48">
        <v>26433058</v>
      </c>
      <c r="AZ6" s="48">
        <v>27100542</v>
      </c>
      <c r="BA6" s="48">
        <v>27722281</v>
      </c>
      <c r="BB6" s="48">
        <v>28394806</v>
      </c>
      <c r="BC6" s="48">
        <v>29185511</v>
      </c>
      <c r="BD6" s="48">
        <v>30117411</v>
      </c>
      <c r="BE6" s="48">
        <v>31161378</v>
      </c>
      <c r="BF6" s="48">
        <v>32269592</v>
      </c>
      <c r="BG6" s="48">
        <v>33370804</v>
      </c>
      <c r="BH6" s="48">
        <v>34413603</v>
      </c>
      <c r="BI6" s="48">
        <v>35383028</v>
      </c>
      <c r="BJ6" s="48">
        <v>36296111</v>
      </c>
      <c r="BK6" s="48">
        <v>37171922</v>
      </c>
      <c r="BL6" s="48">
        <v>38041757</v>
      </c>
      <c r="BM6" s="48">
        <v>38928341</v>
      </c>
      <c r="BN6" s="48" t="str">
        <f>VLOOKUP(B6,Classif!C:F,4,0)</f>
        <v>LMY</v>
      </c>
      <c r="BO6" s="48" t="str">
        <f>VLOOKUP(B6,Classif!C:J,8,0)</f>
        <v>South Asia</v>
      </c>
    </row>
    <row r="7" spans="1:67" hidden="1" x14ac:dyDescent="0.25">
      <c r="A7" s="48" t="s">
        <v>723</v>
      </c>
      <c r="B7" s="48" t="s">
        <v>722</v>
      </c>
      <c r="C7" s="48" t="s">
        <v>742</v>
      </c>
      <c r="D7" s="48" t="s">
        <v>741</v>
      </c>
      <c r="E7" s="48">
        <v>96396419</v>
      </c>
      <c r="F7" s="48">
        <v>98407221</v>
      </c>
      <c r="G7" s="48">
        <v>100506960</v>
      </c>
      <c r="H7" s="48">
        <v>102691339</v>
      </c>
      <c r="I7" s="48">
        <v>104953470</v>
      </c>
      <c r="J7" s="48">
        <v>107289875</v>
      </c>
      <c r="K7" s="48">
        <v>109701811</v>
      </c>
      <c r="L7" s="48">
        <v>112195950</v>
      </c>
      <c r="M7" s="48">
        <v>114781116</v>
      </c>
      <c r="N7" s="48">
        <v>117468741</v>
      </c>
      <c r="O7" s="48">
        <v>120269044</v>
      </c>
      <c r="P7" s="48">
        <v>123184308</v>
      </c>
      <c r="Q7" s="48">
        <v>126218502</v>
      </c>
      <c r="R7" s="48">
        <v>129384954</v>
      </c>
      <c r="S7" s="48">
        <v>132699537</v>
      </c>
      <c r="T7" s="48">
        <v>136173544</v>
      </c>
      <c r="U7" s="48">
        <v>139813171</v>
      </c>
      <c r="V7" s="48">
        <v>143615715</v>
      </c>
      <c r="W7" s="48">
        <v>147571063</v>
      </c>
      <c r="X7" s="48">
        <v>151663853</v>
      </c>
      <c r="Y7" s="48">
        <v>155882270</v>
      </c>
      <c r="Z7" s="48">
        <v>160223588</v>
      </c>
      <c r="AA7" s="48">
        <v>164689764</v>
      </c>
      <c r="AB7" s="48">
        <v>169279422</v>
      </c>
      <c r="AC7" s="48">
        <v>173991851</v>
      </c>
      <c r="AD7" s="48">
        <v>178826553</v>
      </c>
      <c r="AE7" s="48">
        <v>183785612</v>
      </c>
      <c r="AF7" s="48">
        <v>188868567</v>
      </c>
      <c r="AG7" s="48">
        <v>194070079</v>
      </c>
      <c r="AH7" s="48">
        <v>199382783</v>
      </c>
      <c r="AI7" s="48">
        <v>204803865</v>
      </c>
      <c r="AJ7" s="48">
        <v>210332267</v>
      </c>
      <c r="AK7" s="48">
        <v>215976366</v>
      </c>
      <c r="AL7" s="48">
        <v>221754806</v>
      </c>
      <c r="AM7" s="48">
        <v>227692136</v>
      </c>
      <c r="AN7" s="48">
        <v>233807627</v>
      </c>
      <c r="AO7" s="48">
        <v>240114179</v>
      </c>
      <c r="AP7" s="48">
        <v>246613750</v>
      </c>
      <c r="AQ7" s="48">
        <v>253302310</v>
      </c>
      <c r="AR7" s="48">
        <v>260170348</v>
      </c>
      <c r="AS7" s="48">
        <v>267214544</v>
      </c>
      <c r="AT7" s="48">
        <v>274433894</v>
      </c>
      <c r="AU7" s="48">
        <v>281842480</v>
      </c>
      <c r="AV7" s="48">
        <v>289469530</v>
      </c>
      <c r="AW7" s="48">
        <v>297353098</v>
      </c>
      <c r="AX7" s="48">
        <v>305520588</v>
      </c>
      <c r="AY7" s="48">
        <v>313985474</v>
      </c>
      <c r="AZ7" s="48">
        <v>322741656</v>
      </c>
      <c r="BA7" s="48">
        <v>331772330</v>
      </c>
      <c r="BB7" s="48">
        <v>341050537</v>
      </c>
      <c r="BC7" s="48">
        <v>350556886</v>
      </c>
      <c r="BD7" s="48">
        <v>360285439</v>
      </c>
      <c r="BE7" s="48">
        <v>370243017</v>
      </c>
      <c r="BF7" s="48">
        <v>380437896</v>
      </c>
      <c r="BG7" s="48">
        <v>390882979</v>
      </c>
      <c r="BH7" s="48">
        <v>401586651</v>
      </c>
      <c r="BI7" s="48">
        <v>412551299</v>
      </c>
      <c r="BJ7" s="48">
        <v>423769930</v>
      </c>
      <c r="BK7" s="48">
        <v>435229381</v>
      </c>
      <c r="BL7" s="48">
        <v>446911598</v>
      </c>
      <c r="BM7" s="48">
        <v>458803476</v>
      </c>
      <c r="BN7" s="48" t="e">
        <f>VLOOKUP(B7,Classif!C:F,4,0)</f>
        <v>#N/A</v>
      </c>
      <c r="BO7" s="48" t="e">
        <f>VLOOKUP(B7,Classif!C:J,8,0)</f>
        <v>#N/A</v>
      </c>
    </row>
    <row r="8" spans="1:67" hidden="1" x14ac:dyDescent="0.25">
      <c r="A8" s="48" t="s">
        <v>94</v>
      </c>
      <c r="B8" s="48" t="s">
        <v>518</v>
      </c>
      <c r="C8" s="48" t="s">
        <v>742</v>
      </c>
      <c r="D8" s="48" t="s">
        <v>741</v>
      </c>
      <c r="E8" s="48">
        <v>5454938</v>
      </c>
      <c r="F8" s="48">
        <v>5531451</v>
      </c>
      <c r="G8" s="48">
        <v>5608499</v>
      </c>
      <c r="H8" s="48">
        <v>5679409</v>
      </c>
      <c r="I8" s="48">
        <v>5734995</v>
      </c>
      <c r="J8" s="48">
        <v>5770573</v>
      </c>
      <c r="K8" s="48">
        <v>5781305</v>
      </c>
      <c r="L8" s="48">
        <v>5774440</v>
      </c>
      <c r="M8" s="48">
        <v>5771973</v>
      </c>
      <c r="N8" s="48">
        <v>5803677</v>
      </c>
      <c r="O8" s="48">
        <v>5890360</v>
      </c>
      <c r="P8" s="48">
        <v>6041239</v>
      </c>
      <c r="Q8" s="48">
        <v>6248965</v>
      </c>
      <c r="R8" s="48">
        <v>6497283</v>
      </c>
      <c r="S8" s="48">
        <v>6761623</v>
      </c>
      <c r="T8" s="48">
        <v>7023994</v>
      </c>
      <c r="U8" s="48">
        <v>7279630</v>
      </c>
      <c r="V8" s="48">
        <v>7533814</v>
      </c>
      <c r="W8" s="48">
        <v>7790774</v>
      </c>
      <c r="X8" s="48">
        <v>8058112</v>
      </c>
      <c r="Y8" s="48">
        <v>8341290</v>
      </c>
      <c r="Z8" s="48">
        <v>8640478</v>
      </c>
      <c r="AA8" s="48">
        <v>8952971</v>
      </c>
      <c r="AB8" s="48">
        <v>9278104</v>
      </c>
      <c r="AC8" s="48">
        <v>9614756</v>
      </c>
      <c r="AD8" s="48">
        <v>9961993</v>
      </c>
      <c r="AE8" s="48">
        <v>10320116</v>
      </c>
      <c r="AF8" s="48">
        <v>10689247</v>
      </c>
      <c r="AG8" s="48">
        <v>11068051</v>
      </c>
      <c r="AH8" s="48">
        <v>11454784</v>
      </c>
      <c r="AI8" s="48">
        <v>11848385</v>
      </c>
      <c r="AJ8" s="48">
        <v>12248901</v>
      </c>
      <c r="AK8" s="48">
        <v>12657361</v>
      </c>
      <c r="AL8" s="48">
        <v>13075044</v>
      </c>
      <c r="AM8" s="48">
        <v>13503753</v>
      </c>
      <c r="AN8" s="48">
        <v>13945205</v>
      </c>
      <c r="AO8" s="48">
        <v>14400722</v>
      </c>
      <c r="AP8" s="48">
        <v>14871572</v>
      </c>
      <c r="AQ8" s="48">
        <v>15359600</v>
      </c>
      <c r="AR8" s="48">
        <v>15866871</v>
      </c>
      <c r="AS8" s="48">
        <v>16395477</v>
      </c>
      <c r="AT8" s="48">
        <v>16945753</v>
      </c>
      <c r="AU8" s="48">
        <v>17519418</v>
      </c>
      <c r="AV8" s="48">
        <v>18121477</v>
      </c>
      <c r="AW8" s="48">
        <v>18758138</v>
      </c>
      <c r="AX8" s="48">
        <v>19433604</v>
      </c>
      <c r="AY8" s="48">
        <v>20149905</v>
      </c>
      <c r="AZ8" s="48">
        <v>20905360</v>
      </c>
      <c r="BA8" s="48">
        <v>21695636</v>
      </c>
      <c r="BB8" s="48">
        <v>22514275</v>
      </c>
      <c r="BC8" s="48">
        <v>23356247</v>
      </c>
      <c r="BD8" s="48">
        <v>24220660</v>
      </c>
      <c r="BE8" s="48">
        <v>25107925</v>
      </c>
      <c r="BF8" s="48">
        <v>26015786</v>
      </c>
      <c r="BG8" s="48">
        <v>26941773</v>
      </c>
      <c r="BH8" s="48">
        <v>27884380</v>
      </c>
      <c r="BI8" s="48">
        <v>28842482</v>
      </c>
      <c r="BJ8" s="48">
        <v>29816769</v>
      </c>
      <c r="BK8" s="48">
        <v>30809787</v>
      </c>
      <c r="BL8" s="48">
        <v>31825299</v>
      </c>
      <c r="BM8" s="48">
        <v>32866268</v>
      </c>
      <c r="BN8" s="48" t="str">
        <f>VLOOKUP(B8,Classif!C:F,3,0)</f>
        <v>LMC</v>
      </c>
      <c r="BO8" s="48" t="str">
        <f>VLOOKUP(B8,Classif!C:J,8,0)</f>
        <v>Sub-Saharan Africa</v>
      </c>
    </row>
    <row r="9" spans="1:67" hidden="1" x14ac:dyDescent="0.25">
      <c r="A9" s="48" t="s">
        <v>272</v>
      </c>
      <c r="B9" s="48" t="s">
        <v>517</v>
      </c>
      <c r="C9" s="48" t="s">
        <v>742</v>
      </c>
      <c r="D9" s="48" t="s">
        <v>741</v>
      </c>
      <c r="E9" s="48">
        <v>1608800</v>
      </c>
      <c r="F9" s="48">
        <v>1659800</v>
      </c>
      <c r="G9" s="48">
        <v>1711319</v>
      </c>
      <c r="H9" s="48">
        <v>1762621</v>
      </c>
      <c r="I9" s="48">
        <v>1814135</v>
      </c>
      <c r="J9" s="48">
        <v>1864791</v>
      </c>
      <c r="K9" s="48">
        <v>1914573</v>
      </c>
      <c r="L9" s="48">
        <v>1965598</v>
      </c>
      <c r="M9" s="48">
        <v>2022272</v>
      </c>
      <c r="N9" s="48">
        <v>2081695</v>
      </c>
      <c r="O9" s="48">
        <v>2135479</v>
      </c>
      <c r="P9" s="48">
        <v>2187853</v>
      </c>
      <c r="Q9" s="48">
        <v>2243126</v>
      </c>
      <c r="R9" s="48">
        <v>2296752</v>
      </c>
      <c r="S9" s="48">
        <v>2350124</v>
      </c>
      <c r="T9" s="48">
        <v>2404831</v>
      </c>
      <c r="U9" s="48">
        <v>2458526</v>
      </c>
      <c r="V9" s="48">
        <v>2513546</v>
      </c>
      <c r="W9" s="48">
        <v>2566266</v>
      </c>
      <c r="X9" s="48">
        <v>2617832</v>
      </c>
      <c r="Y9" s="48">
        <v>2671997</v>
      </c>
      <c r="Z9" s="48">
        <v>2726056</v>
      </c>
      <c r="AA9" s="48">
        <v>2784278</v>
      </c>
      <c r="AB9" s="48">
        <v>2843960</v>
      </c>
      <c r="AC9" s="48">
        <v>2904429</v>
      </c>
      <c r="AD9" s="48">
        <v>2964762</v>
      </c>
      <c r="AE9" s="48">
        <v>3022635</v>
      </c>
      <c r="AF9" s="48">
        <v>3083605</v>
      </c>
      <c r="AG9" s="48">
        <v>3142336</v>
      </c>
      <c r="AH9" s="48">
        <v>3227943</v>
      </c>
      <c r="AI9" s="48">
        <v>3286542</v>
      </c>
      <c r="AJ9" s="48">
        <v>3266790</v>
      </c>
      <c r="AK9" s="48">
        <v>3247039</v>
      </c>
      <c r="AL9" s="48">
        <v>3227287</v>
      </c>
      <c r="AM9" s="48">
        <v>3207536</v>
      </c>
      <c r="AN9" s="48">
        <v>3187784</v>
      </c>
      <c r="AO9" s="48">
        <v>3168033</v>
      </c>
      <c r="AP9" s="48">
        <v>3148281</v>
      </c>
      <c r="AQ9" s="48">
        <v>3128530</v>
      </c>
      <c r="AR9" s="48">
        <v>3108778</v>
      </c>
      <c r="AS9" s="48">
        <v>3089027</v>
      </c>
      <c r="AT9" s="48">
        <v>3060173</v>
      </c>
      <c r="AU9" s="48">
        <v>3051010</v>
      </c>
      <c r="AV9" s="48">
        <v>3039616</v>
      </c>
      <c r="AW9" s="48">
        <v>3026939</v>
      </c>
      <c r="AX9" s="48">
        <v>3011487</v>
      </c>
      <c r="AY9" s="48">
        <v>2992547</v>
      </c>
      <c r="AZ9" s="48">
        <v>2970017</v>
      </c>
      <c r="BA9" s="48">
        <v>2947314</v>
      </c>
      <c r="BB9" s="48">
        <v>2927519</v>
      </c>
      <c r="BC9" s="48">
        <v>2913021</v>
      </c>
      <c r="BD9" s="48">
        <v>2905195</v>
      </c>
      <c r="BE9" s="48">
        <v>2900401</v>
      </c>
      <c r="BF9" s="48">
        <v>2895092</v>
      </c>
      <c r="BG9" s="48">
        <v>2889104</v>
      </c>
      <c r="BH9" s="48">
        <v>2880703</v>
      </c>
      <c r="BI9" s="48">
        <v>2876101</v>
      </c>
      <c r="BJ9" s="48">
        <v>2873457</v>
      </c>
      <c r="BK9" s="48">
        <v>2866376</v>
      </c>
      <c r="BL9" s="48">
        <v>2854191</v>
      </c>
      <c r="BM9" s="48">
        <v>2837743</v>
      </c>
      <c r="BN9" s="48" t="str">
        <f>VLOOKUP(B9,Classif!C:F,4,0)</f>
        <v>LMY</v>
      </c>
      <c r="BO9" s="48" t="str">
        <f>VLOOKUP(B9,Classif!C:J,8,0)</f>
        <v>Europe &amp; Central Asia</v>
      </c>
    </row>
    <row r="10" spans="1:67" hidden="1" x14ac:dyDescent="0.25">
      <c r="A10" s="48" t="s">
        <v>615</v>
      </c>
      <c r="B10" s="48" t="s">
        <v>616</v>
      </c>
      <c r="C10" s="48" t="s">
        <v>742</v>
      </c>
      <c r="D10" s="48" t="s">
        <v>741</v>
      </c>
      <c r="E10" s="48">
        <v>13410</v>
      </c>
      <c r="F10" s="48">
        <v>14378</v>
      </c>
      <c r="G10" s="48">
        <v>15379</v>
      </c>
      <c r="H10" s="48">
        <v>16407</v>
      </c>
      <c r="I10" s="48">
        <v>17466</v>
      </c>
      <c r="J10" s="48">
        <v>18542</v>
      </c>
      <c r="K10" s="48">
        <v>19646</v>
      </c>
      <c r="L10" s="48">
        <v>20760</v>
      </c>
      <c r="M10" s="48">
        <v>21886</v>
      </c>
      <c r="N10" s="48">
        <v>23053</v>
      </c>
      <c r="O10" s="48">
        <v>24275</v>
      </c>
      <c r="P10" s="48">
        <v>25571</v>
      </c>
      <c r="Q10" s="48">
        <v>26885</v>
      </c>
      <c r="R10" s="48">
        <v>28232</v>
      </c>
      <c r="S10" s="48">
        <v>29515</v>
      </c>
      <c r="T10" s="48">
        <v>30705</v>
      </c>
      <c r="U10" s="48">
        <v>31782</v>
      </c>
      <c r="V10" s="48">
        <v>32769</v>
      </c>
      <c r="W10" s="48">
        <v>33744</v>
      </c>
      <c r="X10" s="48">
        <v>34825</v>
      </c>
      <c r="Y10" s="48">
        <v>36063</v>
      </c>
      <c r="Z10" s="48">
        <v>37498</v>
      </c>
      <c r="AA10" s="48">
        <v>39115</v>
      </c>
      <c r="AB10" s="48">
        <v>40854</v>
      </c>
      <c r="AC10" s="48">
        <v>42706</v>
      </c>
      <c r="AD10" s="48">
        <v>44593</v>
      </c>
      <c r="AE10" s="48">
        <v>46520</v>
      </c>
      <c r="AF10" s="48">
        <v>48459</v>
      </c>
      <c r="AG10" s="48">
        <v>50433</v>
      </c>
      <c r="AH10" s="48">
        <v>52452</v>
      </c>
      <c r="AI10" s="48">
        <v>54508</v>
      </c>
      <c r="AJ10" s="48">
        <v>56666</v>
      </c>
      <c r="AK10" s="48">
        <v>58882</v>
      </c>
      <c r="AL10" s="48">
        <v>60974</v>
      </c>
      <c r="AM10" s="48">
        <v>62676</v>
      </c>
      <c r="AN10" s="48">
        <v>63860</v>
      </c>
      <c r="AO10" s="48">
        <v>64363</v>
      </c>
      <c r="AP10" s="48">
        <v>64318</v>
      </c>
      <c r="AQ10" s="48">
        <v>64140</v>
      </c>
      <c r="AR10" s="48">
        <v>64368</v>
      </c>
      <c r="AS10" s="48">
        <v>65390</v>
      </c>
      <c r="AT10" s="48">
        <v>67344</v>
      </c>
      <c r="AU10" s="48">
        <v>70048</v>
      </c>
      <c r="AV10" s="48">
        <v>73180</v>
      </c>
      <c r="AW10" s="48">
        <v>76250</v>
      </c>
      <c r="AX10" s="48">
        <v>78871</v>
      </c>
      <c r="AY10" s="48">
        <v>80995</v>
      </c>
      <c r="AZ10" s="48">
        <v>82682</v>
      </c>
      <c r="BA10" s="48">
        <v>83860</v>
      </c>
      <c r="BB10" s="48">
        <v>84461</v>
      </c>
      <c r="BC10" s="48">
        <v>84454</v>
      </c>
      <c r="BD10" s="48">
        <v>83748</v>
      </c>
      <c r="BE10" s="48">
        <v>82427</v>
      </c>
      <c r="BF10" s="48">
        <v>80770</v>
      </c>
      <c r="BG10" s="48">
        <v>79213</v>
      </c>
      <c r="BH10" s="48">
        <v>77993</v>
      </c>
      <c r="BI10" s="48">
        <v>77295</v>
      </c>
      <c r="BJ10" s="48">
        <v>76997</v>
      </c>
      <c r="BK10" s="48">
        <v>77008</v>
      </c>
      <c r="BL10" s="48">
        <v>77146</v>
      </c>
      <c r="BM10" s="48">
        <v>77265</v>
      </c>
      <c r="BN10" s="48" t="str">
        <f>VLOOKUP(B10,Classif!C:F,4,0)</f>
        <v>HIC</v>
      </c>
      <c r="BO10" s="48" t="str">
        <f>VLOOKUP(B10,Classif!C:J,8,0)</f>
        <v>Europe &amp; Central Asia</v>
      </c>
    </row>
    <row r="11" spans="1:67" hidden="1" x14ac:dyDescent="0.25">
      <c r="A11" s="48" t="s">
        <v>721</v>
      </c>
      <c r="B11" s="48" t="s">
        <v>720</v>
      </c>
      <c r="C11" s="48" t="s">
        <v>742</v>
      </c>
      <c r="D11" s="48" t="s">
        <v>741</v>
      </c>
      <c r="E11" s="48">
        <v>92197715</v>
      </c>
      <c r="F11" s="48">
        <v>94724540</v>
      </c>
      <c r="G11" s="48">
        <v>97334438</v>
      </c>
      <c r="H11" s="48">
        <v>100034191</v>
      </c>
      <c r="I11" s="48">
        <v>102832792</v>
      </c>
      <c r="J11" s="48">
        <v>105736428</v>
      </c>
      <c r="K11" s="48">
        <v>108758634</v>
      </c>
      <c r="L11" s="48">
        <v>111899335</v>
      </c>
      <c r="M11" s="48">
        <v>115136161</v>
      </c>
      <c r="N11" s="48">
        <v>118437193</v>
      </c>
      <c r="O11" s="48">
        <v>121785630</v>
      </c>
      <c r="P11" s="48">
        <v>125164720</v>
      </c>
      <c r="Q11" s="48">
        <v>128598743</v>
      </c>
      <c r="R11" s="48">
        <v>132161302</v>
      </c>
      <c r="S11" s="48">
        <v>135952270</v>
      </c>
      <c r="T11" s="48">
        <v>140040580</v>
      </c>
      <c r="U11" s="48">
        <v>144453278</v>
      </c>
      <c r="V11" s="48">
        <v>149161836</v>
      </c>
      <c r="W11" s="48">
        <v>154111160</v>
      </c>
      <c r="X11" s="48">
        <v>159218539</v>
      </c>
      <c r="Y11" s="48">
        <v>164420771</v>
      </c>
      <c r="Z11" s="48">
        <v>169698978</v>
      </c>
      <c r="AA11" s="48">
        <v>175061794</v>
      </c>
      <c r="AB11" s="48">
        <v>180505967</v>
      </c>
      <c r="AC11" s="48">
        <v>186035280</v>
      </c>
      <c r="AD11" s="48">
        <v>191650328</v>
      </c>
      <c r="AE11" s="48">
        <v>197338140</v>
      </c>
      <c r="AF11" s="48">
        <v>203084958</v>
      </c>
      <c r="AG11" s="48">
        <v>208889669</v>
      </c>
      <c r="AH11" s="48">
        <v>214753965</v>
      </c>
      <c r="AI11" s="48">
        <v>222653371</v>
      </c>
      <c r="AJ11" s="48">
        <v>228731671</v>
      </c>
      <c r="AK11" s="48">
        <v>232956364</v>
      </c>
      <c r="AL11" s="48">
        <v>239243294</v>
      </c>
      <c r="AM11" s="48">
        <v>245449429</v>
      </c>
      <c r="AN11" s="48">
        <v>253107302</v>
      </c>
      <c r="AO11" s="48">
        <v>259000937</v>
      </c>
      <c r="AP11" s="48">
        <v>264822167</v>
      </c>
      <c r="AQ11" s="48">
        <v>270575777</v>
      </c>
      <c r="AR11" s="48">
        <v>276393809</v>
      </c>
      <c r="AS11" s="48">
        <v>282344141</v>
      </c>
      <c r="AT11" s="48">
        <v>288432153</v>
      </c>
      <c r="AU11" s="48">
        <v>294665202</v>
      </c>
      <c r="AV11" s="48">
        <v>301113869</v>
      </c>
      <c r="AW11" s="48">
        <v>307862846</v>
      </c>
      <c r="AX11" s="48">
        <v>314965776</v>
      </c>
      <c r="AY11" s="48">
        <v>322452764</v>
      </c>
      <c r="AZ11" s="48">
        <v>330290752</v>
      </c>
      <c r="BA11" s="48">
        <v>338395936</v>
      </c>
      <c r="BB11" s="48">
        <v>346629179</v>
      </c>
      <c r="BC11" s="48">
        <v>354890097</v>
      </c>
      <c r="BD11" s="48">
        <v>363156846</v>
      </c>
      <c r="BE11" s="48">
        <v>371437642</v>
      </c>
      <c r="BF11" s="48">
        <v>379696477</v>
      </c>
      <c r="BG11" s="48">
        <v>387899835</v>
      </c>
      <c r="BH11" s="48">
        <v>396028301</v>
      </c>
      <c r="BI11" s="48">
        <v>404042892</v>
      </c>
      <c r="BJ11" s="48">
        <v>411942825</v>
      </c>
      <c r="BK11" s="48">
        <v>419851989</v>
      </c>
      <c r="BL11" s="48">
        <v>427870273</v>
      </c>
      <c r="BM11" s="48">
        <v>436080728</v>
      </c>
      <c r="BN11" s="48" t="e">
        <f>VLOOKUP(B11,Classif!C:F,4,0)</f>
        <v>#N/A</v>
      </c>
      <c r="BO11" s="48" t="e">
        <f>VLOOKUP(B11,Classif!C:J,8,0)</f>
        <v>#N/A</v>
      </c>
    </row>
    <row r="12" spans="1:67" hidden="1" x14ac:dyDescent="0.25">
      <c r="A12" s="48" t="s">
        <v>151</v>
      </c>
      <c r="B12" s="48" t="s">
        <v>516</v>
      </c>
      <c r="C12" s="48" t="s">
        <v>742</v>
      </c>
      <c r="D12" s="48" t="s">
        <v>741</v>
      </c>
      <c r="E12" s="48">
        <v>92417</v>
      </c>
      <c r="F12" s="48">
        <v>100801</v>
      </c>
      <c r="G12" s="48">
        <v>112112</v>
      </c>
      <c r="H12" s="48">
        <v>125130</v>
      </c>
      <c r="I12" s="48">
        <v>138049</v>
      </c>
      <c r="J12" s="48">
        <v>149855</v>
      </c>
      <c r="K12" s="48">
        <v>159979</v>
      </c>
      <c r="L12" s="48">
        <v>169768</v>
      </c>
      <c r="M12" s="48">
        <v>182620</v>
      </c>
      <c r="N12" s="48">
        <v>203103</v>
      </c>
      <c r="O12" s="48">
        <v>234512</v>
      </c>
      <c r="P12" s="48">
        <v>277463</v>
      </c>
      <c r="Q12" s="48">
        <v>330968</v>
      </c>
      <c r="R12" s="48">
        <v>394625</v>
      </c>
      <c r="S12" s="48">
        <v>467457</v>
      </c>
      <c r="T12" s="48">
        <v>548295</v>
      </c>
      <c r="U12" s="48">
        <v>637926</v>
      </c>
      <c r="V12" s="48">
        <v>735347</v>
      </c>
      <c r="W12" s="48">
        <v>835498</v>
      </c>
      <c r="X12" s="48">
        <v>931752</v>
      </c>
      <c r="Y12" s="48">
        <v>1019507</v>
      </c>
      <c r="Z12" s="48">
        <v>1096602</v>
      </c>
      <c r="AA12" s="48">
        <v>1164816</v>
      </c>
      <c r="AB12" s="48">
        <v>1228457</v>
      </c>
      <c r="AC12" s="48">
        <v>1293970</v>
      </c>
      <c r="AD12" s="48">
        <v>1366165</v>
      </c>
      <c r="AE12" s="48">
        <v>1446386</v>
      </c>
      <c r="AF12" s="48">
        <v>1533526</v>
      </c>
      <c r="AG12" s="48">
        <v>1627068</v>
      </c>
      <c r="AH12" s="48">
        <v>1725676</v>
      </c>
      <c r="AI12" s="48">
        <v>1828437</v>
      </c>
      <c r="AJ12" s="48">
        <v>1937159</v>
      </c>
      <c r="AK12" s="48">
        <v>2052892</v>
      </c>
      <c r="AL12" s="48">
        <v>2173135</v>
      </c>
      <c r="AM12" s="48">
        <v>2294377</v>
      </c>
      <c r="AN12" s="48">
        <v>2415099</v>
      </c>
      <c r="AO12" s="48">
        <v>2539121</v>
      </c>
      <c r="AP12" s="48">
        <v>2671361</v>
      </c>
      <c r="AQ12" s="48">
        <v>2813214</v>
      </c>
      <c r="AR12" s="48">
        <v>2966029</v>
      </c>
      <c r="AS12" s="48">
        <v>3134067</v>
      </c>
      <c r="AT12" s="48">
        <v>3302722</v>
      </c>
      <c r="AU12" s="48">
        <v>3478769</v>
      </c>
      <c r="AV12" s="48">
        <v>3711931</v>
      </c>
      <c r="AW12" s="48">
        <v>4068577</v>
      </c>
      <c r="AX12" s="48">
        <v>4588222</v>
      </c>
      <c r="AY12" s="48">
        <v>5300172</v>
      </c>
      <c r="AZ12" s="48">
        <v>6168846</v>
      </c>
      <c r="BA12" s="48">
        <v>7089486</v>
      </c>
      <c r="BB12" s="48">
        <v>7917368</v>
      </c>
      <c r="BC12" s="48">
        <v>8549998</v>
      </c>
      <c r="BD12" s="48">
        <v>8946778</v>
      </c>
      <c r="BE12" s="48">
        <v>9141598</v>
      </c>
      <c r="BF12" s="48">
        <v>9197908</v>
      </c>
      <c r="BG12" s="48">
        <v>9214182</v>
      </c>
      <c r="BH12" s="48">
        <v>9262896</v>
      </c>
      <c r="BI12" s="48">
        <v>9360975</v>
      </c>
      <c r="BJ12" s="48">
        <v>9487206</v>
      </c>
      <c r="BK12" s="48">
        <v>9630966</v>
      </c>
      <c r="BL12" s="48">
        <v>9770526</v>
      </c>
      <c r="BM12" s="48">
        <v>9890400</v>
      </c>
      <c r="BN12" s="48" t="str">
        <f>VLOOKUP(B12,Classif!C:F,4,0)</f>
        <v>HIC</v>
      </c>
      <c r="BO12" s="48" t="str">
        <f>VLOOKUP(B12,Classif!C:J,8,0)</f>
        <v>Middle East &amp; North Africa</v>
      </c>
    </row>
    <row r="13" spans="1:67" hidden="1" x14ac:dyDescent="0.25">
      <c r="A13" s="48" t="s">
        <v>218</v>
      </c>
      <c r="B13" s="48" t="s">
        <v>515</v>
      </c>
      <c r="C13" s="48" t="s">
        <v>742</v>
      </c>
      <c r="D13" s="48" t="s">
        <v>741</v>
      </c>
      <c r="E13" s="48">
        <v>20481781</v>
      </c>
      <c r="F13" s="48">
        <v>20817270</v>
      </c>
      <c r="G13" s="48">
        <v>21153042</v>
      </c>
      <c r="H13" s="48">
        <v>21488916</v>
      </c>
      <c r="I13" s="48">
        <v>21824427</v>
      </c>
      <c r="J13" s="48">
        <v>22159644</v>
      </c>
      <c r="K13" s="48">
        <v>22494031</v>
      </c>
      <c r="L13" s="48">
        <v>22828872</v>
      </c>
      <c r="M13" s="48">
        <v>23168268</v>
      </c>
      <c r="N13" s="48">
        <v>23517613</v>
      </c>
      <c r="O13" s="48">
        <v>23880564</v>
      </c>
      <c r="P13" s="48">
        <v>24259564</v>
      </c>
      <c r="Q13" s="48">
        <v>24653172</v>
      </c>
      <c r="R13" s="48">
        <v>25056475</v>
      </c>
      <c r="S13" s="48">
        <v>25462305</v>
      </c>
      <c r="T13" s="48">
        <v>25865775</v>
      </c>
      <c r="U13" s="48">
        <v>26264681</v>
      </c>
      <c r="V13" s="48">
        <v>26661397</v>
      </c>
      <c r="W13" s="48">
        <v>27061041</v>
      </c>
      <c r="X13" s="48">
        <v>27471046</v>
      </c>
      <c r="Y13" s="48">
        <v>27896532</v>
      </c>
      <c r="Z13" s="48">
        <v>28338514</v>
      </c>
      <c r="AA13" s="48">
        <v>28794550</v>
      </c>
      <c r="AB13" s="48">
        <v>29262049</v>
      </c>
      <c r="AC13" s="48">
        <v>29737097</v>
      </c>
      <c r="AD13" s="48">
        <v>30216284</v>
      </c>
      <c r="AE13" s="48">
        <v>30698964</v>
      </c>
      <c r="AF13" s="48">
        <v>31184411</v>
      </c>
      <c r="AG13" s="48">
        <v>31668939</v>
      </c>
      <c r="AH13" s="48">
        <v>32148137</v>
      </c>
      <c r="AI13" s="48">
        <v>32618648</v>
      </c>
      <c r="AJ13" s="48">
        <v>33079002</v>
      </c>
      <c r="AK13" s="48">
        <v>33529320</v>
      </c>
      <c r="AL13" s="48">
        <v>33970103</v>
      </c>
      <c r="AM13" s="48">
        <v>34402669</v>
      </c>
      <c r="AN13" s="48">
        <v>34828168</v>
      </c>
      <c r="AO13" s="48">
        <v>35246376</v>
      </c>
      <c r="AP13" s="48">
        <v>35657438</v>
      </c>
      <c r="AQ13" s="48">
        <v>36063451</v>
      </c>
      <c r="AR13" s="48">
        <v>36467218</v>
      </c>
      <c r="AS13" s="48">
        <v>36870796</v>
      </c>
      <c r="AT13" s="48">
        <v>37275644</v>
      </c>
      <c r="AU13" s="48">
        <v>37681743</v>
      </c>
      <c r="AV13" s="48">
        <v>38087866</v>
      </c>
      <c r="AW13" s="48">
        <v>38491970</v>
      </c>
      <c r="AX13" s="48">
        <v>38892924</v>
      </c>
      <c r="AY13" s="48">
        <v>39289876</v>
      </c>
      <c r="AZ13" s="48">
        <v>39684303</v>
      </c>
      <c r="BA13" s="48">
        <v>40080159</v>
      </c>
      <c r="BB13" s="48">
        <v>40482786</v>
      </c>
      <c r="BC13" s="48">
        <v>40788453</v>
      </c>
      <c r="BD13" s="48">
        <v>41261490</v>
      </c>
      <c r="BE13" s="48">
        <v>41733271</v>
      </c>
      <c r="BF13" s="48">
        <v>42202935</v>
      </c>
      <c r="BG13" s="48">
        <v>42669500</v>
      </c>
      <c r="BH13" s="48">
        <v>43131966</v>
      </c>
      <c r="BI13" s="48">
        <v>43590368</v>
      </c>
      <c r="BJ13" s="48">
        <v>44044811</v>
      </c>
      <c r="BK13" s="48">
        <v>44494502</v>
      </c>
      <c r="BL13" s="48">
        <v>44938712</v>
      </c>
      <c r="BM13" s="48">
        <v>45376763</v>
      </c>
      <c r="BN13" s="48" t="str">
        <f>VLOOKUP(B13,Classif!C:F,4,0)</f>
        <v>LMY</v>
      </c>
      <c r="BO13" s="48" t="str">
        <f>VLOOKUP(B13,Classif!C:J,8,0)</f>
        <v>Latin America &amp; Caribbean</v>
      </c>
    </row>
    <row r="14" spans="1:67" hidden="1" x14ac:dyDescent="0.25">
      <c r="A14" s="48" t="s">
        <v>135</v>
      </c>
      <c r="B14" s="48" t="s">
        <v>514</v>
      </c>
      <c r="C14" s="48" t="s">
        <v>742</v>
      </c>
      <c r="D14" s="48" t="s">
        <v>741</v>
      </c>
      <c r="E14" s="48">
        <v>1874119</v>
      </c>
      <c r="F14" s="48">
        <v>1941498</v>
      </c>
      <c r="G14" s="48">
        <v>2009524</v>
      </c>
      <c r="H14" s="48">
        <v>2077584</v>
      </c>
      <c r="I14" s="48">
        <v>2145004</v>
      </c>
      <c r="J14" s="48">
        <v>2211316</v>
      </c>
      <c r="K14" s="48">
        <v>2276038</v>
      </c>
      <c r="L14" s="48">
        <v>2339133</v>
      </c>
      <c r="M14" s="48">
        <v>2401142</v>
      </c>
      <c r="N14" s="48">
        <v>2462938</v>
      </c>
      <c r="O14" s="48">
        <v>2525067</v>
      </c>
      <c r="P14" s="48">
        <v>2587716</v>
      </c>
      <c r="Q14" s="48">
        <v>2650484</v>
      </c>
      <c r="R14" s="48">
        <v>2712780</v>
      </c>
      <c r="S14" s="48">
        <v>2773750</v>
      </c>
      <c r="T14" s="48">
        <v>2832752</v>
      </c>
      <c r="U14" s="48">
        <v>2889583</v>
      </c>
      <c r="V14" s="48">
        <v>2944375</v>
      </c>
      <c r="W14" s="48">
        <v>2997419</v>
      </c>
      <c r="X14" s="48">
        <v>3049107</v>
      </c>
      <c r="Y14" s="48">
        <v>3099759</v>
      </c>
      <c r="Z14" s="48">
        <v>3148096</v>
      </c>
      <c r="AA14" s="48">
        <v>3193696</v>
      </c>
      <c r="AB14" s="48">
        <v>3238592</v>
      </c>
      <c r="AC14" s="48">
        <v>3285593</v>
      </c>
      <c r="AD14" s="48">
        <v>3335935</v>
      </c>
      <c r="AE14" s="48">
        <v>3392264</v>
      </c>
      <c r="AF14" s="48">
        <v>3451947</v>
      </c>
      <c r="AG14" s="48">
        <v>3504667</v>
      </c>
      <c r="AH14" s="48">
        <v>3536473</v>
      </c>
      <c r="AI14" s="48">
        <v>3538164</v>
      </c>
      <c r="AJ14" s="48">
        <v>3505249</v>
      </c>
      <c r="AK14" s="48">
        <v>3442820</v>
      </c>
      <c r="AL14" s="48">
        <v>3363111</v>
      </c>
      <c r="AM14" s="48">
        <v>3283664</v>
      </c>
      <c r="AN14" s="48">
        <v>3217349</v>
      </c>
      <c r="AO14" s="48">
        <v>3168213</v>
      </c>
      <c r="AP14" s="48">
        <v>3133081</v>
      </c>
      <c r="AQ14" s="48">
        <v>3108691</v>
      </c>
      <c r="AR14" s="48">
        <v>3089020</v>
      </c>
      <c r="AS14" s="48">
        <v>3069597</v>
      </c>
      <c r="AT14" s="48">
        <v>3050686</v>
      </c>
      <c r="AU14" s="48">
        <v>3033976</v>
      </c>
      <c r="AV14" s="48">
        <v>3017938</v>
      </c>
      <c r="AW14" s="48">
        <v>3000715</v>
      </c>
      <c r="AX14" s="48">
        <v>2981262</v>
      </c>
      <c r="AY14" s="48">
        <v>2958301</v>
      </c>
      <c r="AZ14" s="48">
        <v>2932615</v>
      </c>
      <c r="BA14" s="48">
        <v>2907615</v>
      </c>
      <c r="BB14" s="48">
        <v>2888094</v>
      </c>
      <c r="BC14" s="48">
        <v>2877314</v>
      </c>
      <c r="BD14" s="48">
        <v>2876536</v>
      </c>
      <c r="BE14" s="48">
        <v>2884239</v>
      </c>
      <c r="BF14" s="48">
        <v>2897593</v>
      </c>
      <c r="BG14" s="48">
        <v>2912403</v>
      </c>
      <c r="BH14" s="48">
        <v>2925559</v>
      </c>
      <c r="BI14" s="48">
        <v>2936147</v>
      </c>
      <c r="BJ14" s="48">
        <v>2944789</v>
      </c>
      <c r="BK14" s="48">
        <v>2951741</v>
      </c>
      <c r="BL14" s="48">
        <v>2957728</v>
      </c>
      <c r="BM14" s="48">
        <v>2963234</v>
      </c>
      <c r="BN14" s="48" t="str">
        <f>VLOOKUP(B14,Classif!C:F,4,0)</f>
        <v>LMY</v>
      </c>
      <c r="BO14" s="48" t="str">
        <f>VLOOKUP(B14,Classif!C:J,8,0)</f>
        <v>Europe &amp; Central Asia</v>
      </c>
    </row>
    <row r="15" spans="1:67" hidden="1" x14ac:dyDescent="0.25">
      <c r="A15" s="48" t="s">
        <v>619</v>
      </c>
      <c r="B15" s="48" t="s">
        <v>620</v>
      </c>
      <c r="C15" s="48" t="s">
        <v>742</v>
      </c>
      <c r="D15" s="48" t="s">
        <v>741</v>
      </c>
      <c r="E15" s="48">
        <v>20127</v>
      </c>
      <c r="F15" s="48">
        <v>20605</v>
      </c>
      <c r="G15" s="48">
        <v>21246</v>
      </c>
      <c r="H15" s="48">
        <v>22029</v>
      </c>
      <c r="I15" s="48">
        <v>22850</v>
      </c>
      <c r="J15" s="48">
        <v>23675</v>
      </c>
      <c r="K15" s="48">
        <v>24473</v>
      </c>
      <c r="L15" s="48">
        <v>25235</v>
      </c>
      <c r="M15" s="48">
        <v>25980</v>
      </c>
      <c r="N15" s="48">
        <v>26698</v>
      </c>
      <c r="O15" s="48">
        <v>27362</v>
      </c>
      <c r="P15" s="48">
        <v>27982</v>
      </c>
      <c r="Q15" s="48">
        <v>28564</v>
      </c>
      <c r="R15" s="48">
        <v>29103</v>
      </c>
      <c r="S15" s="48">
        <v>29595</v>
      </c>
      <c r="T15" s="48">
        <v>30045</v>
      </c>
      <c r="U15" s="48">
        <v>30455</v>
      </c>
      <c r="V15" s="48">
        <v>30834</v>
      </c>
      <c r="W15" s="48">
        <v>31262</v>
      </c>
      <c r="X15" s="48">
        <v>31842</v>
      </c>
      <c r="Y15" s="48">
        <v>32648</v>
      </c>
      <c r="Z15" s="48">
        <v>33697</v>
      </c>
      <c r="AA15" s="48">
        <v>34969</v>
      </c>
      <c r="AB15" s="48">
        <v>36413</v>
      </c>
      <c r="AC15" s="48">
        <v>37946</v>
      </c>
      <c r="AD15" s="48">
        <v>39521</v>
      </c>
      <c r="AE15" s="48">
        <v>41114</v>
      </c>
      <c r="AF15" s="48">
        <v>42741</v>
      </c>
      <c r="AG15" s="48">
        <v>44346</v>
      </c>
      <c r="AH15" s="48">
        <v>45894</v>
      </c>
      <c r="AI15" s="48">
        <v>47351</v>
      </c>
      <c r="AJ15" s="48">
        <v>48682</v>
      </c>
      <c r="AK15" s="48">
        <v>49900</v>
      </c>
      <c r="AL15" s="48">
        <v>51025</v>
      </c>
      <c r="AM15" s="48">
        <v>52099</v>
      </c>
      <c r="AN15" s="48">
        <v>53158</v>
      </c>
      <c r="AO15" s="48">
        <v>54209</v>
      </c>
      <c r="AP15" s="48">
        <v>55227</v>
      </c>
      <c r="AQ15" s="48">
        <v>56180</v>
      </c>
      <c r="AR15" s="48">
        <v>57049</v>
      </c>
      <c r="AS15" s="48">
        <v>57816</v>
      </c>
      <c r="AT15" s="48">
        <v>58496</v>
      </c>
      <c r="AU15" s="48">
        <v>59077</v>
      </c>
      <c r="AV15" s="48">
        <v>59495</v>
      </c>
      <c r="AW15" s="48">
        <v>59684</v>
      </c>
      <c r="AX15" s="48">
        <v>59557</v>
      </c>
      <c r="AY15" s="48">
        <v>59109</v>
      </c>
      <c r="AZ15" s="48">
        <v>58367</v>
      </c>
      <c r="BA15" s="48">
        <v>57490</v>
      </c>
      <c r="BB15" s="48">
        <v>56675</v>
      </c>
      <c r="BC15" s="48">
        <v>56084</v>
      </c>
      <c r="BD15" s="48">
        <v>55755</v>
      </c>
      <c r="BE15" s="48">
        <v>55669</v>
      </c>
      <c r="BF15" s="48">
        <v>55717</v>
      </c>
      <c r="BG15" s="48">
        <v>55791</v>
      </c>
      <c r="BH15" s="48">
        <v>55806</v>
      </c>
      <c r="BI15" s="48">
        <v>55739</v>
      </c>
      <c r="BJ15" s="48">
        <v>55617</v>
      </c>
      <c r="BK15" s="48">
        <v>55461</v>
      </c>
      <c r="BL15" s="48">
        <v>55312</v>
      </c>
      <c r="BM15" s="48">
        <v>55197</v>
      </c>
      <c r="BN15" s="48" t="str">
        <f>VLOOKUP(B15,Classif!C:F,4,0)</f>
        <v>LMY</v>
      </c>
      <c r="BO15" s="48" t="str">
        <f>VLOOKUP(B15,Classif!C:J,8,0)</f>
        <v>East Asia &amp; Pacific</v>
      </c>
    </row>
    <row r="16" spans="1:67" hidden="1" x14ac:dyDescent="0.25">
      <c r="A16" s="48" t="s">
        <v>191</v>
      </c>
      <c r="B16" s="48" t="s">
        <v>614</v>
      </c>
      <c r="C16" s="48" t="s">
        <v>742</v>
      </c>
      <c r="D16" s="48" t="s">
        <v>741</v>
      </c>
      <c r="E16" s="48">
        <v>54132</v>
      </c>
      <c r="F16" s="48">
        <v>55005</v>
      </c>
      <c r="G16" s="48">
        <v>55849</v>
      </c>
      <c r="H16" s="48">
        <v>56701</v>
      </c>
      <c r="I16" s="48">
        <v>57641</v>
      </c>
      <c r="J16" s="48">
        <v>58699</v>
      </c>
      <c r="K16" s="48">
        <v>59912</v>
      </c>
      <c r="L16" s="48">
        <v>61240</v>
      </c>
      <c r="M16" s="48">
        <v>62523</v>
      </c>
      <c r="N16" s="48">
        <v>63553</v>
      </c>
      <c r="O16" s="48">
        <v>64184</v>
      </c>
      <c r="P16" s="48">
        <v>64354</v>
      </c>
      <c r="Q16" s="48">
        <v>64134</v>
      </c>
      <c r="R16" s="48">
        <v>63649</v>
      </c>
      <c r="S16" s="48">
        <v>63108</v>
      </c>
      <c r="T16" s="48">
        <v>62671</v>
      </c>
      <c r="U16" s="48">
        <v>62353</v>
      </c>
      <c r="V16" s="48">
        <v>62162</v>
      </c>
      <c r="W16" s="48">
        <v>62038</v>
      </c>
      <c r="X16" s="48">
        <v>61948</v>
      </c>
      <c r="Y16" s="48">
        <v>61861</v>
      </c>
      <c r="Z16" s="48">
        <v>61789</v>
      </c>
      <c r="AA16" s="48">
        <v>61780</v>
      </c>
      <c r="AB16" s="48">
        <v>61779</v>
      </c>
      <c r="AC16" s="48">
        <v>61784</v>
      </c>
      <c r="AD16" s="48">
        <v>61785</v>
      </c>
      <c r="AE16" s="48">
        <v>61754</v>
      </c>
      <c r="AF16" s="48">
        <v>61713</v>
      </c>
      <c r="AG16" s="48">
        <v>61758</v>
      </c>
      <c r="AH16" s="48">
        <v>62007</v>
      </c>
      <c r="AI16" s="48">
        <v>62533</v>
      </c>
      <c r="AJ16" s="48">
        <v>63363</v>
      </c>
      <c r="AK16" s="48">
        <v>64459</v>
      </c>
      <c r="AL16" s="48">
        <v>65777</v>
      </c>
      <c r="AM16" s="48">
        <v>67201</v>
      </c>
      <c r="AN16" s="48">
        <v>68672</v>
      </c>
      <c r="AO16" s="48">
        <v>70176</v>
      </c>
      <c r="AP16" s="48">
        <v>71707</v>
      </c>
      <c r="AQ16" s="48">
        <v>73219</v>
      </c>
      <c r="AR16" s="48">
        <v>74674</v>
      </c>
      <c r="AS16" s="48">
        <v>76007</v>
      </c>
      <c r="AT16" s="48">
        <v>77212</v>
      </c>
      <c r="AU16" s="48">
        <v>78298</v>
      </c>
      <c r="AV16" s="48">
        <v>79311</v>
      </c>
      <c r="AW16" s="48">
        <v>80347</v>
      </c>
      <c r="AX16" s="48">
        <v>81462</v>
      </c>
      <c r="AY16" s="48">
        <v>82715</v>
      </c>
      <c r="AZ16" s="48">
        <v>84029</v>
      </c>
      <c r="BA16" s="48">
        <v>85394</v>
      </c>
      <c r="BB16" s="48">
        <v>86743</v>
      </c>
      <c r="BC16" s="48">
        <v>88030</v>
      </c>
      <c r="BD16" s="48">
        <v>89250</v>
      </c>
      <c r="BE16" s="48">
        <v>90407</v>
      </c>
      <c r="BF16" s="48">
        <v>91510</v>
      </c>
      <c r="BG16" s="48">
        <v>92562</v>
      </c>
      <c r="BH16" s="48">
        <v>93571</v>
      </c>
      <c r="BI16" s="48">
        <v>94520</v>
      </c>
      <c r="BJ16" s="48">
        <v>95425</v>
      </c>
      <c r="BK16" s="48">
        <v>96282</v>
      </c>
      <c r="BL16" s="48">
        <v>97115</v>
      </c>
      <c r="BM16" s="48">
        <v>97928</v>
      </c>
      <c r="BN16" s="48" t="str">
        <f>VLOOKUP(B16,Classif!C:F,4,0)</f>
        <v>HIC</v>
      </c>
      <c r="BO16" s="48" t="str">
        <f>VLOOKUP(B16,Classif!C:J,8,0)</f>
        <v>Latin America &amp; Caribbean</v>
      </c>
    </row>
    <row r="17" spans="1:67" hidden="1" x14ac:dyDescent="0.25">
      <c r="A17" s="48" t="s">
        <v>231</v>
      </c>
      <c r="B17" s="48" t="s">
        <v>513</v>
      </c>
      <c r="C17" s="48" t="s">
        <v>742</v>
      </c>
      <c r="D17" s="48" t="s">
        <v>741</v>
      </c>
      <c r="E17" s="48">
        <v>10276477</v>
      </c>
      <c r="F17" s="48">
        <v>10483000</v>
      </c>
      <c r="G17" s="48">
        <v>10742000</v>
      </c>
      <c r="H17" s="48">
        <v>10950000</v>
      </c>
      <c r="I17" s="48">
        <v>11167000</v>
      </c>
      <c r="J17" s="48">
        <v>11388000</v>
      </c>
      <c r="K17" s="48">
        <v>11651000</v>
      </c>
      <c r="L17" s="48">
        <v>11799000</v>
      </c>
      <c r="M17" s="48">
        <v>12009000</v>
      </c>
      <c r="N17" s="48">
        <v>12263000</v>
      </c>
      <c r="O17" s="48">
        <v>12507000</v>
      </c>
      <c r="P17" s="48">
        <v>12937000</v>
      </c>
      <c r="Q17" s="48">
        <v>13177000</v>
      </c>
      <c r="R17" s="48">
        <v>13380000</v>
      </c>
      <c r="S17" s="48">
        <v>13723000</v>
      </c>
      <c r="T17" s="48">
        <v>13893000</v>
      </c>
      <c r="U17" s="48">
        <v>14033000</v>
      </c>
      <c r="V17" s="48">
        <v>14192000</v>
      </c>
      <c r="W17" s="48">
        <v>14358000</v>
      </c>
      <c r="X17" s="48">
        <v>14514000</v>
      </c>
      <c r="Y17" s="48">
        <v>14692000</v>
      </c>
      <c r="Z17" s="48">
        <v>14927000</v>
      </c>
      <c r="AA17" s="48">
        <v>15178000</v>
      </c>
      <c r="AB17" s="48">
        <v>15369000</v>
      </c>
      <c r="AC17" s="48">
        <v>15544000</v>
      </c>
      <c r="AD17" s="48">
        <v>15758000</v>
      </c>
      <c r="AE17" s="48">
        <v>16018400</v>
      </c>
      <c r="AF17" s="48">
        <v>16263900</v>
      </c>
      <c r="AG17" s="48">
        <v>16532200</v>
      </c>
      <c r="AH17" s="48">
        <v>16814400</v>
      </c>
      <c r="AI17" s="48">
        <v>17065100</v>
      </c>
      <c r="AJ17" s="48">
        <v>17284000</v>
      </c>
      <c r="AK17" s="48">
        <v>17495000</v>
      </c>
      <c r="AL17" s="48">
        <v>17667000</v>
      </c>
      <c r="AM17" s="48">
        <v>17855000</v>
      </c>
      <c r="AN17" s="48">
        <v>18072000</v>
      </c>
      <c r="AO17" s="48">
        <v>18311000</v>
      </c>
      <c r="AP17" s="48">
        <v>18517000</v>
      </c>
      <c r="AQ17" s="48">
        <v>18711000</v>
      </c>
      <c r="AR17" s="48">
        <v>18926000</v>
      </c>
      <c r="AS17" s="48">
        <v>19153000</v>
      </c>
      <c r="AT17" s="48">
        <v>19413000</v>
      </c>
      <c r="AU17" s="48">
        <v>19651400</v>
      </c>
      <c r="AV17" s="48">
        <v>19895400</v>
      </c>
      <c r="AW17" s="48">
        <v>20127400</v>
      </c>
      <c r="AX17" s="48">
        <v>20394800</v>
      </c>
      <c r="AY17" s="48">
        <v>20697900</v>
      </c>
      <c r="AZ17" s="48">
        <v>20827600</v>
      </c>
      <c r="BA17" s="48">
        <v>21249200</v>
      </c>
      <c r="BB17" s="48">
        <v>21691700</v>
      </c>
      <c r="BC17" s="48">
        <v>22031750</v>
      </c>
      <c r="BD17" s="48">
        <v>22340024</v>
      </c>
      <c r="BE17" s="48">
        <v>22733465</v>
      </c>
      <c r="BF17" s="48">
        <v>23128129</v>
      </c>
      <c r="BG17" s="48">
        <v>23475686</v>
      </c>
      <c r="BH17" s="48">
        <v>23815995</v>
      </c>
      <c r="BI17" s="48">
        <v>24190907</v>
      </c>
      <c r="BJ17" s="48">
        <v>24601860</v>
      </c>
      <c r="BK17" s="48">
        <v>24982688</v>
      </c>
      <c r="BL17" s="48">
        <v>25365745</v>
      </c>
      <c r="BM17" s="48">
        <v>25687041</v>
      </c>
      <c r="BN17" s="48" t="str">
        <f>VLOOKUP(B17,Classif!C:F,4,0)</f>
        <v>HIC</v>
      </c>
      <c r="BO17" s="48" t="str">
        <f>VLOOKUP(B17,Classif!C:J,8,0)</f>
        <v>East Asia &amp; Pacific</v>
      </c>
    </row>
    <row r="18" spans="1:67" hidden="1" x14ac:dyDescent="0.25">
      <c r="A18" s="48" t="s">
        <v>285</v>
      </c>
      <c r="B18" s="48" t="s">
        <v>512</v>
      </c>
      <c r="C18" s="48" t="s">
        <v>742</v>
      </c>
      <c r="D18" s="48" t="s">
        <v>741</v>
      </c>
      <c r="E18" s="48">
        <v>7047539</v>
      </c>
      <c r="F18" s="48">
        <v>7086299</v>
      </c>
      <c r="G18" s="48">
        <v>7129864</v>
      </c>
      <c r="H18" s="48">
        <v>7175811</v>
      </c>
      <c r="I18" s="48">
        <v>7223801</v>
      </c>
      <c r="J18" s="48">
        <v>7270889</v>
      </c>
      <c r="K18" s="48">
        <v>7322066</v>
      </c>
      <c r="L18" s="48">
        <v>7376998</v>
      </c>
      <c r="M18" s="48">
        <v>7415403</v>
      </c>
      <c r="N18" s="48">
        <v>7441055</v>
      </c>
      <c r="O18" s="48">
        <v>7467086</v>
      </c>
      <c r="P18" s="48">
        <v>7500482</v>
      </c>
      <c r="Q18" s="48">
        <v>7544201</v>
      </c>
      <c r="R18" s="48">
        <v>7586115</v>
      </c>
      <c r="S18" s="48">
        <v>7599038</v>
      </c>
      <c r="T18" s="48">
        <v>7578903</v>
      </c>
      <c r="U18" s="48">
        <v>7565525</v>
      </c>
      <c r="V18" s="48">
        <v>7568430</v>
      </c>
      <c r="W18" s="48">
        <v>7562305</v>
      </c>
      <c r="X18" s="48">
        <v>7549425</v>
      </c>
      <c r="Y18" s="48">
        <v>7549433</v>
      </c>
      <c r="Z18" s="48">
        <v>7568710</v>
      </c>
      <c r="AA18" s="48">
        <v>7574140</v>
      </c>
      <c r="AB18" s="48">
        <v>7561910</v>
      </c>
      <c r="AC18" s="48">
        <v>7561434</v>
      </c>
      <c r="AD18" s="48">
        <v>7564985</v>
      </c>
      <c r="AE18" s="48">
        <v>7569794</v>
      </c>
      <c r="AF18" s="48">
        <v>7574586</v>
      </c>
      <c r="AG18" s="48">
        <v>7585317</v>
      </c>
      <c r="AH18" s="48">
        <v>7619567</v>
      </c>
      <c r="AI18" s="48">
        <v>7677850</v>
      </c>
      <c r="AJ18" s="48">
        <v>7754891</v>
      </c>
      <c r="AK18" s="48">
        <v>7840709</v>
      </c>
      <c r="AL18" s="48">
        <v>7905633</v>
      </c>
      <c r="AM18" s="48">
        <v>7936118</v>
      </c>
      <c r="AN18" s="48">
        <v>7948278</v>
      </c>
      <c r="AO18" s="48">
        <v>7959017</v>
      </c>
      <c r="AP18" s="48">
        <v>7968041</v>
      </c>
      <c r="AQ18" s="48">
        <v>7976789</v>
      </c>
      <c r="AR18" s="48">
        <v>7992324</v>
      </c>
      <c r="AS18" s="48">
        <v>8011566</v>
      </c>
      <c r="AT18" s="48">
        <v>8042293</v>
      </c>
      <c r="AU18" s="48">
        <v>8081957</v>
      </c>
      <c r="AV18" s="48">
        <v>8121423</v>
      </c>
      <c r="AW18" s="48">
        <v>8171966</v>
      </c>
      <c r="AX18" s="48">
        <v>8227829</v>
      </c>
      <c r="AY18" s="48">
        <v>8268641</v>
      </c>
      <c r="AZ18" s="48">
        <v>8295487</v>
      </c>
      <c r="BA18" s="48">
        <v>8321496</v>
      </c>
      <c r="BB18" s="48">
        <v>8343323</v>
      </c>
      <c r="BC18" s="48">
        <v>8363404</v>
      </c>
      <c r="BD18" s="48">
        <v>8391643</v>
      </c>
      <c r="BE18" s="48">
        <v>8429991</v>
      </c>
      <c r="BF18" s="48">
        <v>8479823</v>
      </c>
      <c r="BG18" s="48">
        <v>8546356</v>
      </c>
      <c r="BH18" s="48">
        <v>8642699</v>
      </c>
      <c r="BI18" s="48">
        <v>8736668</v>
      </c>
      <c r="BJ18" s="48">
        <v>8797566</v>
      </c>
      <c r="BK18" s="48">
        <v>8840521</v>
      </c>
      <c r="BL18" s="48">
        <v>8879920</v>
      </c>
      <c r="BM18" s="48">
        <v>8917205</v>
      </c>
      <c r="BN18" s="48" t="str">
        <f>VLOOKUP(B18,Classif!C:F,4,0)</f>
        <v>HIC</v>
      </c>
      <c r="BO18" s="48" t="str">
        <f>VLOOKUP(B18,Classif!C:J,8,0)</f>
        <v>Europe &amp; Central Asia</v>
      </c>
    </row>
    <row r="19" spans="1:67" hidden="1" x14ac:dyDescent="0.25">
      <c r="A19" s="48" t="s">
        <v>136</v>
      </c>
      <c r="B19" s="48" t="s">
        <v>511</v>
      </c>
      <c r="C19" s="48" t="s">
        <v>742</v>
      </c>
      <c r="D19" s="48" t="s">
        <v>741</v>
      </c>
      <c r="E19" s="48">
        <v>3895398</v>
      </c>
      <c r="F19" s="48">
        <v>4030325</v>
      </c>
      <c r="G19" s="48">
        <v>4171428</v>
      </c>
      <c r="H19" s="48">
        <v>4315127</v>
      </c>
      <c r="I19" s="48">
        <v>4456691</v>
      </c>
      <c r="J19" s="48">
        <v>4592601</v>
      </c>
      <c r="K19" s="48">
        <v>4721528</v>
      </c>
      <c r="L19" s="48">
        <v>4843872</v>
      </c>
      <c r="M19" s="48">
        <v>4960237</v>
      </c>
      <c r="N19" s="48">
        <v>5071930</v>
      </c>
      <c r="O19" s="48">
        <v>5180032</v>
      </c>
      <c r="P19" s="48">
        <v>5284518</v>
      </c>
      <c r="Q19" s="48">
        <v>5385266</v>
      </c>
      <c r="R19" s="48">
        <v>5483088</v>
      </c>
      <c r="S19" s="48">
        <v>5579071</v>
      </c>
      <c r="T19" s="48">
        <v>5674129</v>
      </c>
      <c r="U19" s="48">
        <v>5768730</v>
      </c>
      <c r="V19" s="48">
        <v>5863138</v>
      </c>
      <c r="W19" s="48">
        <v>5957927</v>
      </c>
      <c r="X19" s="48">
        <v>6053635</v>
      </c>
      <c r="Y19" s="48">
        <v>6150735</v>
      </c>
      <c r="Z19" s="48">
        <v>6249312</v>
      </c>
      <c r="AA19" s="48">
        <v>6349555</v>
      </c>
      <c r="AB19" s="48">
        <v>6452067</v>
      </c>
      <c r="AC19" s="48">
        <v>6557581</v>
      </c>
      <c r="AD19" s="48">
        <v>6666447</v>
      </c>
      <c r="AE19" s="48">
        <v>6778631</v>
      </c>
      <c r="AF19" s="48">
        <v>6893486</v>
      </c>
      <c r="AG19" s="48">
        <v>7010027</v>
      </c>
      <c r="AH19" s="48">
        <v>7126877</v>
      </c>
      <c r="AI19" s="48">
        <v>7159000</v>
      </c>
      <c r="AJ19" s="48">
        <v>7271000</v>
      </c>
      <c r="AK19" s="48">
        <v>7382000</v>
      </c>
      <c r="AL19" s="48">
        <v>7495000</v>
      </c>
      <c r="AM19" s="48">
        <v>7597000</v>
      </c>
      <c r="AN19" s="48">
        <v>7685000</v>
      </c>
      <c r="AO19" s="48">
        <v>7763000</v>
      </c>
      <c r="AP19" s="48">
        <v>7838250</v>
      </c>
      <c r="AQ19" s="48">
        <v>7913000</v>
      </c>
      <c r="AR19" s="48">
        <v>7982750</v>
      </c>
      <c r="AS19" s="48">
        <v>8048600</v>
      </c>
      <c r="AT19" s="48">
        <v>8111200</v>
      </c>
      <c r="AU19" s="48">
        <v>8171950</v>
      </c>
      <c r="AV19" s="48">
        <v>8234100</v>
      </c>
      <c r="AW19" s="48">
        <v>8306500</v>
      </c>
      <c r="AX19" s="48">
        <v>8391850</v>
      </c>
      <c r="AY19" s="48">
        <v>8484550</v>
      </c>
      <c r="AZ19" s="48">
        <v>8581300</v>
      </c>
      <c r="BA19" s="48">
        <v>8763400</v>
      </c>
      <c r="BB19" s="48">
        <v>8947243</v>
      </c>
      <c r="BC19" s="48">
        <v>9054332</v>
      </c>
      <c r="BD19" s="48">
        <v>9173082</v>
      </c>
      <c r="BE19" s="48">
        <v>9295784</v>
      </c>
      <c r="BF19" s="48">
        <v>9416801</v>
      </c>
      <c r="BG19" s="48">
        <v>9535079</v>
      </c>
      <c r="BH19" s="48">
        <v>9649341</v>
      </c>
      <c r="BI19" s="48">
        <v>9757812</v>
      </c>
      <c r="BJ19" s="48">
        <v>9854033</v>
      </c>
      <c r="BK19" s="48">
        <v>9939771</v>
      </c>
      <c r="BL19" s="48">
        <v>10024283</v>
      </c>
      <c r="BM19" s="48">
        <v>10110116</v>
      </c>
      <c r="BN19" s="48" t="str">
        <f>VLOOKUP(B19,Classif!C:F,4,0)</f>
        <v>LMY</v>
      </c>
      <c r="BO19" s="48" t="str">
        <f>VLOOKUP(B19,Classif!C:J,8,0)</f>
        <v>Europe &amp; Central Asia</v>
      </c>
    </row>
    <row r="20" spans="1:67" hidden="1" x14ac:dyDescent="0.25">
      <c r="A20" s="48" t="s">
        <v>72</v>
      </c>
      <c r="B20" s="48" t="s">
        <v>510</v>
      </c>
      <c r="C20" s="48" t="s">
        <v>742</v>
      </c>
      <c r="D20" s="48" t="s">
        <v>741</v>
      </c>
      <c r="E20" s="48">
        <v>2797925</v>
      </c>
      <c r="F20" s="48">
        <v>2852438</v>
      </c>
      <c r="G20" s="48">
        <v>2907320</v>
      </c>
      <c r="H20" s="48">
        <v>2964416</v>
      </c>
      <c r="I20" s="48">
        <v>3026292</v>
      </c>
      <c r="J20" s="48">
        <v>3094378</v>
      </c>
      <c r="K20" s="48">
        <v>3170496</v>
      </c>
      <c r="L20" s="48">
        <v>3253215</v>
      </c>
      <c r="M20" s="48">
        <v>3336930</v>
      </c>
      <c r="N20" s="48">
        <v>3413909</v>
      </c>
      <c r="O20" s="48">
        <v>3479070</v>
      </c>
      <c r="P20" s="48">
        <v>3530000</v>
      </c>
      <c r="Q20" s="48">
        <v>3569655</v>
      </c>
      <c r="R20" s="48">
        <v>3605120</v>
      </c>
      <c r="S20" s="48">
        <v>3646428</v>
      </c>
      <c r="T20" s="48">
        <v>3700879</v>
      </c>
      <c r="U20" s="48">
        <v>3770870</v>
      </c>
      <c r="V20" s="48">
        <v>3854446</v>
      </c>
      <c r="W20" s="48">
        <v>3949264</v>
      </c>
      <c r="X20" s="48">
        <v>4051239</v>
      </c>
      <c r="Y20" s="48">
        <v>4157296</v>
      </c>
      <c r="Z20" s="48">
        <v>4266520</v>
      </c>
      <c r="AA20" s="48">
        <v>4379727</v>
      </c>
      <c r="AB20" s="48">
        <v>4497544</v>
      </c>
      <c r="AC20" s="48">
        <v>4621096</v>
      </c>
      <c r="AD20" s="48">
        <v>4750832</v>
      </c>
      <c r="AE20" s="48">
        <v>4886745</v>
      </c>
      <c r="AF20" s="48">
        <v>5027143</v>
      </c>
      <c r="AG20" s="48">
        <v>5168703</v>
      </c>
      <c r="AH20" s="48">
        <v>5307069</v>
      </c>
      <c r="AI20" s="48">
        <v>5438959</v>
      </c>
      <c r="AJ20" s="48">
        <v>5564923</v>
      </c>
      <c r="AK20" s="48">
        <v>5685569</v>
      </c>
      <c r="AL20" s="48">
        <v>5798054</v>
      </c>
      <c r="AM20" s="48">
        <v>5898964</v>
      </c>
      <c r="AN20" s="48">
        <v>5987044</v>
      </c>
      <c r="AO20" s="48">
        <v>6060110</v>
      </c>
      <c r="AP20" s="48">
        <v>6122130</v>
      </c>
      <c r="AQ20" s="48">
        <v>6185564</v>
      </c>
      <c r="AR20" s="48">
        <v>6267132</v>
      </c>
      <c r="AS20" s="48">
        <v>6378871</v>
      </c>
      <c r="AT20" s="48">
        <v>6525546</v>
      </c>
      <c r="AU20" s="48">
        <v>6704118</v>
      </c>
      <c r="AV20" s="48">
        <v>6909161</v>
      </c>
      <c r="AW20" s="48">
        <v>7131688</v>
      </c>
      <c r="AX20" s="48">
        <v>7364857</v>
      </c>
      <c r="AY20" s="48">
        <v>7607850</v>
      </c>
      <c r="AZ20" s="48">
        <v>7862226</v>
      </c>
      <c r="BA20" s="48">
        <v>8126104</v>
      </c>
      <c r="BB20" s="48">
        <v>8397661</v>
      </c>
      <c r="BC20" s="48">
        <v>8675606</v>
      </c>
      <c r="BD20" s="48">
        <v>8958406</v>
      </c>
      <c r="BE20" s="48">
        <v>9245992</v>
      </c>
      <c r="BF20" s="48">
        <v>9540302</v>
      </c>
      <c r="BG20" s="48">
        <v>9844301</v>
      </c>
      <c r="BH20" s="48">
        <v>10160034</v>
      </c>
      <c r="BI20" s="48">
        <v>10488002</v>
      </c>
      <c r="BJ20" s="48">
        <v>10827010</v>
      </c>
      <c r="BK20" s="48">
        <v>11175379</v>
      </c>
      <c r="BL20" s="48">
        <v>11530577</v>
      </c>
      <c r="BM20" s="48">
        <v>11890781</v>
      </c>
      <c r="BN20" s="48" t="str">
        <f>VLOOKUP(B20,Classif!C:F,3,0)</f>
        <v>LIC</v>
      </c>
      <c r="BO20" s="48" t="str">
        <f>VLOOKUP(B20,Classif!C:J,8,0)</f>
        <v>Sub-Saharan Africa</v>
      </c>
    </row>
    <row r="21" spans="1:67" hidden="1" x14ac:dyDescent="0.25">
      <c r="A21" s="48" t="s">
        <v>286</v>
      </c>
      <c r="B21" s="48" t="s">
        <v>509</v>
      </c>
      <c r="C21" s="48" t="s">
        <v>742</v>
      </c>
      <c r="D21" s="48" t="s">
        <v>741</v>
      </c>
      <c r="E21" s="48">
        <v>9153489</v>
      </c>
      <c r="F21" s="48">
        <v>9183948</v>
      </c>
      <c r="G21" s="48">
        <v>9220578</v>
      </c>
      <c r="H21" s="48">
        <v>9289770</v>
      </c>
      <c r="I21" s="48">
        <v>9378113</v>
      </c>
      <c r="J21" s="48">
        <v>9463667</v>
      </c>
      <c r="K21" s="48">
        <v>9527807</v>
      </c>
      <c r="L21" s="48">
        <v>9580991</v>
      </c>
      <c r="M21" s="48">
        <v>9618756</v>
      </c>
      <c r="N21" s="48">
        <v>9646032</v>
      </c>
      <c r="O21" s="48">
        <v>9655549</v>
      </c>
      <c r="P21" s="48">
        <v>9673162</v>
      </c>
      <c r="Q21" s="48">
        <v>9711115</v>
      </c>
      <c r="R21" s="48">
        <v>9741720</v>
      </c>
      <c r="S21" s="48">
        <v>9772419</v>
      </c>
      <c r="T21" s="48">
        <v>9800700</v>
      </c>
      <c r="U21" s="48">
        <v>9818227</v>
      </c>
      <c r="V21" s="48">
        <v>9830358</v>
      </c>
      <c r="W21" s="48">
        <v>9839534</v>
      </c>
      <c r="X21" s="48">
        <v>9848382</v>
      </c>
      <c r="Y21" s="48">
        <v>9859242</v>
      </c>
      <c r="Z21" s="48">
        <v>9858982</v>
      </c>
      <c r="AA21" s="48">
        <v>9856303</v>
      </c>
      <c r="AB21" s="48">
        <v>9855520</v>
      </c>
      <c r="AC21" s="48">
        <v>9855372</v>
      </c>
      <c r="AD21" s="48">
        <v>9858308</v>
      </c>
      <c r="AE21" s="48">
        <v>9861823</v>
      </c>
      <c r="AF21" s="48">
        <v>9870234</v>
      </c>
      <c r="AG21" s="48">
        <v>9901664</v>
      </c>
      <c r="AH21" s="48">
        <v>9937697</v>
      </c>
      <c r="AI21" s="48">
        <v>9967379</v>
      </c>
      <c r="AJ21" s="48">
        <v>10004486</v>
      </c>
      <c r="AK21" s="48">
        <v>10045158</v>
      </c>
      <c r="AL21" s="48">
        <v>10084475</v>
      </c>
      <c r="AM21" s="48">
        <v>10115603</v>
      </c>
      <c r="AN21" s="48">
        <v>10136811</v>
      </c>
      <c r="AO21" s="48">
        <v>10156637</v>
      </c>
      <c r="AP21" s="48">
        <v>10181245</v>
      </c>
      <c r="AQ21" s="48">
        <v>10203008</v>
      </c>
      <c r="AR21" s="48">
        <v>10226419</v>
      </c>
      <c r="AS21" s="48">
        <v>10251250</v>
      </c>
      <c r="AT21" s="48">
        <v>10286570</v>
      </c>
      <c r="AU21" s="48">
        <v>10332785</v>
      </c>
      <c r="AV21" s="48">
        <v>10376133</v>
      </c>
      <c r="AW21" s="48">
        <v>10421137</v>
      </c>
      <c r="AX21" s="48">
        <v>10478617</v>
      </c>
      <c r="AY21" s="48">
        <v>10547958</v>
      </c>
      <c r="AZ21" s="48">
        <v>10625700</v>
      </c>
      <c r="BA21" s="48">
        <v>10709973</v>
      </c>
      <c r="BB21" s="48">
        <v>10796493</v>
      </c>
      <c r="BC21" s="48">
        <v>10895586</v>
      </c>
      <c r="BD21" s="48">
        <v>11038264</v>
      </c>
      <c r="BE21" s="48">
        <v>11106932</v>
      </c>
      <c r="BF21" s="48">
        <v>11159407</v>
      </c>
      <c r="BG21" s="48">
        <v>11209057</v>
      </c>
      <c r="BH21" s="48">
        <v>11274196</v>
      </c>
      <c r="BI21" s="48">
        <v>11331422</v>
      </c>
      <c r="BJ21" s="48">
        <v>11375158</v>
      </c>
      <c r="BK21" s="48">
        <v>11427054</v>
      </c>
      <c r="BL21" s="48">
        <v>11488980</v>
      </c>
      <c r="BM21" s="48">
        <v>11555997</v>
      </c>
      <c r="BN21" s="48" t="str">
        <f>VLOOKUP(B21,Classif!C:F,4,0)</f>
        <v>HIC</v>
      </c>
      <c r="BO21" s="48" t="str">
        <f>VLOOKUP(B21,Classif!C:J,8,0)</f>
        <v>Europe &amp; Central Asia</v>
      </c>
    </row>
    <row r="22" spans="1:67" hidden="1" x14ac:dyDescent="0.25">
      <c r="A22" s="48" t="s">
        <v>110</v>
      </c>
      <c r="B22" s="48" t="s">
        <v>508</v>
      </c>
      <c r="C22" s="48" t="s">
        <v>742</v>
      </c>
      <c r="D22" s="48" t="s">
        <v>741</v>
      </c>
      <c r="E22" s="48">
        <v>2431617</v>
      </c>
      <c r="F22" s="48">
        <v>2465865</v>
      </c>
      <c r="G22" s="48">
        <v>2502897</v>
      </c>
      <c r="H22" s="48">
        <v>2542864</v>
      </c>
      <c r="I22" s="48">
        <v>2585961</v>
      </c>
      <c r="J22" s="48">
        <v>2632361</v>
      </c>
      <c r="K22" s="48">
        <v>2682159</v>
      </c>
      <c r="L22" s="48">
        <v>2735308</v>
      </c>
      <c r="M22" s="48">
        <v>2791588</v>
      </c>
      <c r="N22" s="48">
        <v>2850657</v>
      </c>
      <c r="O22" s="48">
        <v>2912338</v>
      </c>
      <c r="P22" s="48">
        <v>2976575</v>
      </c>
      <c r="Q22" s="48">
        <v>3043563</v>
      </c>
      <c r="R22" s="48">
        <v>3113681</v>
      </c>
      <c r="S22" s="48">
        <v>3187413</v>
      </c>
      <c r="T22" s="48">
        <v>3265167</v>
      </c>
      <c r="U22" s="48">
        <v>3347169</v>
      </c>
      <c r="V22" s="48">
        <v>3433445</v>
      </c>
      <c r="W22" s="48">
        <v>3523933</v>
      </c>
      <c r="X22" s="48">
        <v>3618519</v>
      </c>
      <c r="Y22" s="48">
        <v>3717161</v>
      </c>
      <c r="Z22" s="48">
        <v>3820126</v>
      </c>
      <c r="AA22" s="48">
        <v>3927717</v>
      </c>
      <c r="AB22" s="48">
        <v>4039940</v>
      </c>
      <c r="AC22" s="48">
        <v>4156819</v>
      </c>
      <c r="AD22" s="48">
        <v>4278502</v>
      </c>
      <c r="AE22" s="48">
        <v>4404504</v>
      </c>
      <c r="AF22" s="48">
        <v>4535262</v>
      </c>
      <c r="AG22" s="48">
        <v>4672844</v>
      </c>
      <c r="AH22" s="48">
        <v>4820020</v>
      </c>
      <c r="AI22" s="48">
        <v>4978489</v>
      </c>
      <c r="AJ22" s="48">
        <v>5149496</v>
      </c>
      <c r="AK22" s="48">
        <v>5331805</v>
      </c>
      <c r="AL22" s="48">
        <v>5521761</v>
      </c>
      <c r="AM22" s="48">
        <v>5714215</v>
      </c>
      <c r="AN22" s="48">
        <v>5905552</v>
      </c>
      <c r="AO22" s="48">
        <v>6094272</v>
      </c>
      <c r="AP22" s="48">
        <v>6281644</v>
      </c>
      <c r="AQ22" s="48">
        <v>6470275</v>
      </c>
      <c r="AR22" s="48">
        <v>6664102</v>
      </c>
      <c r="AS22" s="48">
        <v>6865946</v>
      </c>
      <c r="AT22" s="48">
        <v>7076728</v>
      </c>
      <c r="AU22" s="48">
        <v>7295400</v>
      </c>
      <c r="AV22" s="48">
        <v>7520556</v>
      </c>
      <c r="AW22" s="48">
        <v>7750003</v>
      </c>
      <c r="AX22" s="48">
        <v>7982223</v>
      </c>
      <c r="AY22" s="48">
        <v>8216893</v>
      </c>
      <c r="AZ22" s="48">
        <v>8454790</v>
      </c>
      <c r="BA22" s="48">
        <v>8696915</v>
      </c>
      <c r="BB22" s="48">
        <v>8944713</v>
      </c>
      <c r="BC22" s="48">
        <v>9199254</v>
      </c>
      <c r="BD22" s="48">
        <v>9460829</v>
      </c>
      <c r="BE22" s="48">
        <v>9729254</v>
      </c>
      <c r="BF22" s="48">
        <v>10004594</v>
      </c>
      <c r="BG22" s="48">
        <v>10286839</v>
      </c>
      <c r="BH22" s="48">
        <v>10575962</v>
      </c>
      <c r="BI22" s="48">
        <v>10872072</v>
      </c>
      <c r="BJ22" s="48">
        <v>11175192</v>
      </c>
      <c r="BK22" s="48">
        <v>11485035</v>
      </c>
      <c r="BL22" s="48">
        <v>11801151</v>
      </c>
      <c r="BM22" s="48">
        <v>12123198</v>
      </c>
      <c r="BN22" s="48" t="str">
        <f>VLOOKUP(B22,Classif!C:F,3,0)</f>
        <v>LMC</v>
      </c>
      <c r="BO22" s="48" t="str">
        <f>VLOOKUP(B22,Classif!C:J,8,0)</f>
        <v>Sub-Saharan Africa</v>
      </c>
    </row>
    <row r="23" spans="1:67" hidden="1" x14ac:dyDescent="0.25">
      <c r="A23" s="48" t="s">
        <v>111</v>
      </c>
      <c r="B23" s="48" t="s">
        <v>507</v>
      </c>
      <c r="C23" s="48" t="s">
        <v>742</v>
      </c>
      <c r="D23" s="48" t="s">
        <v>741</v>
      </c>
      <c r="E23" s="48">
        <v>4829289</v>
      </c>
      <c r="F23" s="48">
        <v>4894580</v>
      </c>
      <c r="G23" s="48">
        <v>4960328</v>
      </c>
      <c r="H23" s="48">
        <v>5027811</v>
      </c>
      <c r="I23" s="48">
        <v>5098891</v>
      </c>
      <c r="J23" s="48">
        <v>5174874</v>
      </c>
      <c r="K23" s="48">
        <v>5256360</v>
      </c>
      <c r="L23" s="48">
        <v>5343025</v>
      </c>
      <c r="M23" s="48">
        <v>5434046</v>
      </c>
      <c r="N23" s="48">
        <v>5528172</v>
      </c>
      <c r="O23" s="48">
        <v>5624592</v>
      </c>
      <c r="P23" s="48">
        <v>5723378</v>
      </c>
      <c r="Q23" s="48">
        <v>5825174</v>
      </c>
      <c r="R23" s="48">
        <v>5930493</v>
      </c>
      <c r="S23" s="48">
        <v>6040045</v>
      </c>
      <c r="T23" s="48">
        <v>6154554</v>
      </c>
      <c r="U23" s="48">
        <v>6274032</v>
      </c>
      <c r="V23" s="48">
        <v>6398933</v>
      </c>
      <c r="W23" s="48">
        <v>6530820</v>
      </c>
      <c r="X23" s="48">
        <v>6671656</v>
      </c>
      <c r="Y23" s="48">
        <v>6822837</v>
      </c>
      <c r="Z23" s="48">
        <v>6985166</v>
      </c>
      <c r="AA23" s="48">
        <v>7158259</v>
      </c>
      <c r="AB23" s="48">
        <v>7340910</v>
      </c>
      <c r="AC23" s="48">
        <v>7531239</v>
      </c>
      <c r="AD23" s="48">
        <v>7727908</v>
      </c>
      <c r="AE23" s="48">
        <v>7930689</v>
      </c>
      <c r="AF23" s="48">
        <v>8140080</v>
      </c>
      <c r="AG23" s="48">
        <v>8356313</v>
      </c>
      <c r="AH23" s="48">
        <v>8579818</v>
      </c>
      <c r="AI23" s="48">
        <v>8811033</v>
      </c>
      <c r="AJ23" s="48">
        <v>9050086</v>
      </c>
      <c r="AK23" s="48">
        <v>9297110</v>
      </c>
      <c r="AL23" s="48">
        <v>9552473</v>
      </c>
      <c r="AM23" s="48">
        <v>9816584</v>
      </c>
      <c r="AN23" s="48">
        <v>10089880</v>
      </c>
      <c r="AO23" s="48">
        <v>10372734</v>
      </c>
      <c r="AP23" s="48">
        <v>10665552</v>
      </c>
      <c r="AQ23" s="48">
        <v>10968722</v>
      </c>
      <c r="AR23" s="48">
        <v>11282696</v>
      </c>
      <c r="AS23" s="48">
        <v>11607951</v>
      </c>
      <c r="AT23" s="48">
        <v>11944589</v>
      </c>
      <c r="AU23" s="48">
        <v>12293097</v>
      </c>
      <c r="AV23" s="48">
        <v>12654624</v>
      </c>
      <c r="AW23" s="48">
        <v>13030576</v>
      </c>
      <c r="AX23" s="48">
        <v>13421935</v>
      </c>
      <c r="AY23" s="48">
        <v>13829173</v>
      </c>
      <c r="AZ23" s="48">
        <v>14252029</v>
      </c>
      <c r="BA23" s="48">
        <v>14689725</v>
      </c>
      <c r="BB23" s="48">
        <v>15141098</v>
      </c>
      <c r="BC23" s="48">
        <v>15605211</v>
      </c>
      <c r="BD23" s="48">
        <v>16081915</v>
      </c>
      <c r="BE23" s="48">
        <v>16571252</v>
      </c>
      <c r="BF23" s="48">
        <v>17072791</v>
      </c>
      <c r="BG23" s="48">
        <v>17586029</v>
      </c>
      <c r="BH23" s="48">
        <v>18110616</v>
      </c>
      <c r="BI23" s="48">
        <v>18646350</v>
      </c>
      <c r="BJ23" s="48">
        <v>19193236</v>
      </c>
      <c r="BK23" s="48">
        <v>19751466</v>
      </c>
      <c r="BL23" s="48">
        <v>20321383</v>
      </c>
      <c r="BM23" s="48">
        <v>20903278</v>
      </c>
      <c r="BN23" s="48" t="str">
        <f>VLOOKUP(B23,Classif!C:F,3,0)</f>
        <v>LIC</v>
      </c>
      <c r="BO23" s="48" t="str">
        <f>VLOOKUP(B23,Classif!C:J,8,0)</f>
        <v>Sub-Saharan Africa</v>
      </c>
    </row>
    <row r="24" spans="1:67" hidden="1" x14ac:dyDescent="0.25">
      <c r="A24" s="48" t="s">
        <v>161</v>
      </c>
      <c r="B24" s="48" t="s">
        <v>506</v>
      </c>
      <c r="C24" s="48" t="s">
        <v>742</v>
      </c>
      <c r="D24" s="48" t="s">
        <v>741</v>
      </c>
      <c r="E24" s="48">
        <v>48013505</v>
      </c>
      <c r="F24" s="48">
        <v>49362834</v>
      </c>
      <c r="G24" s="48">
        <v>50752150</v>
      </c>
      <c r="H24" s="48">
        <v>52202008</v>
      </c>
      <c r="I24" s="48">
        <v>53741721</v>
      </c>
      <c r="J24" s="48">
        <v>55385114</v>
      </c>
      <c r="K24" s="48">
        <v>57157651</v>
      </c>
      <c r="L24" s="48">
        <v>59034250</v>
      </c>
      <c r="M24" s="48">
        <v>60918452</v>
      </c>
      <c r="N24" s="48">
        <v>62679765</v>
      </c>
      <c r="O24" s="48">
        <v>64232486</v>
      </c>
      <c r="P24" s="48">
        <v>65531635</v>
      </c>
      <c r="Q24" s="48">
        <v>66625706</v>
      </c>
      <c r="R24" s="48">
        <v>67637541</v>
      </c>
      <c r="S24" s="48">
        <v>68742222</v>
      </c>
      <c r="T24" s="48">
        <v>70066310</v>
      </c>
      <c r="U24" s="48">
        <v>71652386</v>
      </c>
      <c r="V24" s="48">
        <v>73463593</v>
      </c>
      <c r="W24" s="48">
        <v>75450033</v>
      </c>
      <c r="X24" s="48">
        <v>77529040</v>
      </c>
      <c r="Y24" s="48">
        <v>79639498</v>
      </c>
      <c r="Z24" s="48">
        <v>81767516</v>
      </c>
      <c r="AA24" s="48">
        <v>83932132</v>
      </c>
      <c r="AB24" s="48">
        <v>86142490</v>
      </c>
      <c r="AC24" s="48">
        <v>88416529</v>
      </c>
      <c r="AD24" s="48">
        <v>90764180</v>
      </c>
      <c r="AE24" s="48">
        <v>93187593</v>
      </c>
      <c r="AF24" s="48">
        <v>95671159</v>
      </c>
      <c r="AG24" s="48">
        <v>98186350</v>
      </c>
      <c r="AH24" s="48">
        <v>100695496</v>
      </c>
      <c r="AI24" s="48">
        <v>103171957</v>
      </c>
      <c r="AJ24" s="48">
        <v>105599125</v>
      </c>
      <c r="AK24" s="48">
        <v>107983708</v>
      </c>
      <c r="AL24" s="48">
        <v>110350641</v>
      </c>
      <c r="AM24" s="48">
        <v>112737684</v>
      </c>
      <c r="AN24" s="48">
        <v>115169933</v>
      </c>
      <c r="AO24" s="48">
        <v>117649927</v>
      </c>
      <c r="AP24" s="48">
        <v>120160571</v>
      </c>
      <c r="AQ24" s="48">
        <v>122682818</v>
      </c>
      <c r="AR24" s="48">
        <v>125189655</v>
      </c>
      <c r="AS24" s="48">
        <v>127657862</v>
      </c>
      <c r="AT24" s="48">
        <v>130088709</v>
      </c>
      <c r="AU24" s="48">
        <v>132478077</v>
      </c>
      <c r="AV24" s="48">
        <v>134791598</v>
      </c>
      <c r="AW24" s="48">
        <v>136986429</v>
      </c>
      <c r="AX24" s="48">
        <v>139035505</v>
      </c>
      <c r="AY24" s="48">
        <v>140921154</v>
      </c>
      <c r="AZ24" s="48">
        <v>142660381</v>
      </c>
      <c r="BA24" s="48">
        <v>144304164</v>
      </c>
      <c r="BB24" s="48">
        <v>145924795</v>
      </c>
      <c r="BC24" s="48">
        <v>147575433</v>
      </c>
      <c r="BD24" s="48">
        <v>149273134</v>
      </c>
      <c r="BE24" s="48">
        <v>151005733</v>
      </c>
      <c r="BF24" s="48">
        <v>152761413</v>
      </c>
      <c r="BG24" s="48">
        <v>154517385</v>
      </c>
      <c r="BH24" s="48">
        <v>156256287</v>
      </c>
      <c r="BI24" s="48">
        <v>157977151</v>
      </c>
      <c r="BJ24" s="48">
        <v>159685421</v>
      </c>
      <c r="BK24" s="48">
        <v>161376713</v>
      </c>
      <c r="BL24" s="48">
        <v>163046173</v>
      </c>
      <c r="BM24" s="48">
        <v>164689383</v>
      </c>
      <c r="BN24" s="48" t="str">
        <f>VLOOKUP(B24,Classif!C:F,4,0)</f>
        <v>LMY</v>
      </c>
      <c r="BO24" s="48" t="str">
        <f>VLOOKUP(B24,Classif!C:J,8,0)</f>
        <v>South Asia</v>
      </c>
    </row>
    <row r="25" spans="1:67" hidden="1" x14ac:dyDescent="0.25">
      <c r="A25" s="48" t="s">
        <v>250</v>
      </c>
      <c r="B25" s="48" t="s">
        <v>505</v>
      </c>
      <c r="C25" s="48" t="s">
        <v>742</v>
      </c>
      <c r="D25" s="48" t="s">
        <v>741</v>
      </c>
      <c r="E25" s="48">
        <v>7867374</v>
      </c>
      <c r="F25" s="48">
        <v>7943118</v>
      </c>
      <c r="G25" s="48">
        <v>8012946</v>
      </c>
      <c r="H25" s="48">
        <v>8078145</v>
      </c>
      <c r="I25" s="48">
        <v>8144340</v>
      </c>
      <c r="J25" s="48">
        <v>8204168</v>
      </c>
      <c r="K25" s="48">
        <v>8258057</v>
      </c>
      <c r="L25" s="48">
        <v>8310226</v>
      </c>
      <c r="M25" s="48">
        <v>8369603</v>
      </c>
      <c r="N25" s="48">
        <v>8434172</v>
      </c>
      <c r="O25" s="48">
        <v>8489574</v>
      </c>
      <c r="P25" s="48">
        <v>8536395</v>
      </c>
      <c r="Q25" s="48">
        <v>8576200</v>
      </c>
      <c r="R25" s="48">
        <v>8620967</v>
      </c>
      <c r="S25" s="48">
        <v>8678745</v>
      </c>
      <c r="T25" s="48">
        <v>8720742</v>
      </c>
      <c r="U25" s="48">
        <v>8758599</v>
      </c>
      <c r="V25" s="48">
        <v>8804183</v>
      </c>
      <c r="W25" s="48">
        <v>8814032</v>
      </c>
      <c r="X25" s="48">
        <v>8825940</v>
      </c>
      <c r="Y25" s="48">
        <v>8861535</v>
      </c>
      <c r="Z25" s="48">
        <v>8891117</v>
      </c>
      <c r="AA25" s="48">
        <v>8917457</v>
      </c>
      <c r="AB25" s="48">
        <v>8939738</v>
      </c>
      <c r="AC25" s="48">
        <v>8960679</v>
      </c>
      <c r="AD25" s="48">
        <v>8960547</v>
      </c>
      <c r="AE25" s="48">
        <v>8958171</v>
      </c>
      <c r="AF25" s="48">
        <v>8971359</v>
      </c>
      <c r="AG25" s="48">
        <v>8981446</v>
      </c>
      <c r="AH25" s="48">
        <v>8876972</v>
      </c>
      <c r="AI25" s="48">
        <v>8718289</v>
      </c>
      <c r="AJ25" s="48">
        <v>8632367</v>
      </c>
      <c r="AK25" s="48">
        <v>8540164</v>
      </c>
      <c r="AL25" s="48">
        <v>8472313</v>
      </c>
      <c r="AM25" s="48">
        <v>8443591</v>
      </c>
      <c r="AN25" s="48">
        <v>8406067</v>
      </c>
      <c r="AO25" s="48">
        <v>8362826</v>
      </c>
      <c r="AP25" s="48">
        <v>8312068</v>
      </c>
      <c r="AQ25" s="48">
        <v>8256786</v>
      </c>
      <c r="AR25" s="48">
        <v>8210624</v>
      </c>
      <c r="AS25" s="48">
        <v>8170172</v>
      </c>
      <c r="AT25" s="48">
        <v>8009142</v>
      </c>
      <c r="AU25" s="48">
        <v>7837161</v>
      </c>
      <c r="AV25" s="48">
        <v>7775327</v>
      </c>
      <c r="AW25" s="48">
        <v>7716860</v>
      </c>
      <c r="AX25" s="48">
        <v>7658972</v>
      </c>
      <c r="AY25" s="48">
        <v>7601022</v>
      </c>
      <c r="AZ25" s="48">
        <v>7545338</v>
      </c>
      <c r="BA25" s="48">
        <v>7492561</v>
      </c>
      <c r="BB25" s="48">
        <v>7444443</v>
      </c>
      <c r="BC25" s="48">
        <v>7395599</v>
      </c>
      <c r="BD25" s="48">
        <v>7348328</v>
      </c>
      <c r="BE25" s="48">
        <v>7305888</v>
      </c>
      <c r="BF25" s="48">
        <v>7265115</v>
      </c>
      <c r="BG25" s="48">
        <v>7223938</v>
      </c>
      <c r="BH25" s="48">
        <v>7177991</v>
      </c>
      <c r="BI25" s="48">
        <v>7127822</v>
      </c>
      <c r="BJ25" s="48">
        <v>7075947</v>
      </c>
      <c r="BK25" s="48">
        <v>7025037</v>
      </c>
      <c r="BL25" s="48">
        <v>6975761</v>
      </c>
      <c r="BM25" s="48">
        <v>6927288</v>
      </c>
      <c r="BN25" s="48" t="str">
        <f>VLOOKUP(B25,Classif!C:F,4,0)</f>
        <v>LMY</v>
      </c>
      <c r="BO25" s="48" t="str">
        <f>VLOOKUP(B25,Classif!C:J,8,0)</f>
        <v>Europe &amp; Central Asia</v>
      </c>
    </row>
    <row r="26" spans="1:67" hidden="1" x14ac:dyDescent="0.25">
      <c r="A26" s="48" t="s">
        <v>137</v>
      </c>
      <c r="B26" s="48" t="s">
        <v>504</v>
      </c>
      <c r="C26" s="48" t="s">
        <v>742</v>
      </c>
      <c r="D26" s="48" t="s">
        <v>741</v>
      </c>
      <c r="E26" s="48">
        <v>162429</v>
      </c>
      <c r="F26" s="48">
        <v>167899</v>
      </c>
      <c r="G26" s="48">
        <v>173140</v>
      </c>
      <c r="H26" s="48">
        <v>178142</v>
      </c>
      <c r="I26" s="48">
        <v>182888</v>
      </c>
      <c r="J26" s="48">
        <v>187432</v>
      </c>
      <c r="K26" s="48">
        <v>191785</v>
      </c>
      <c r="L26" s="48">
        <v>196060</v>
      </c>
      <c r="M26" s="48">
        <v>200652</v>
      </c>
      <c r="N26" s="48">
        <v>206037</v>
      </c>
      <c r="O26" s="48">
        <v>212607</v>
      </c>
      <c r="P26" s="48">
        <v>220311</v>
      </c>
      <c r="Q26" s="48">
        <v>229151</v>
      </c>
      <c r="R26" s="48">
        <v>239527</v>
      </c>
      <c r="S26" s="48">
        <v>251908</v>
      </c>
      <c r="T26" s="48">
        <v>266540</v>
      </c>
      <c r="U26" s="48">
        <v>283746</v>
      </c>
      <c r="V26" s="48">
        <v>303169</v>
      </c>
      <c r="W26" s="48">
        <v>323468</v>
      </c>
      <c r="X26" s="48">
        <v>342804</v>
      </c>
      <c r="Y26" s="48">
        <v>359897</v>
      </c>
      <c r="Z26" s="48">
        <v>374120</v>
      </c>
      <c r="AA26" s="48">
        <v>385953</v>
      </c>
      <c r="AB26" s="48">
        <v>396451</v>
      </c>
      <c r="AC26" s="48">
        <v>407233</v>
      </c>
      <c r="AD26" s="48">
        <v>419428</v>
      </c>
      <c r="AE26" s="48">
        <v>433478</v>
      </c>
      <c r="AF26" s="48">
        <v>448981</v>
      </c>
      <c r="AG26" s="48">
        <v>465198</v>
      </c>
      <c r="AH26" s="48">
        <v>481081</v>
      </c>
      <c r="AI26" s="48">
        <v>495927</v>
      </c>
      <c r="AJ26" s="48">
        <v>509762</v>
      </c>
      <c r="AK26" s="48">
        <v>523082</v>
      </c>
      <c r="AL26" s="48">
        <v>536212</v>
      </c>
      <c r="AM26" s="48">
        <v>549590</v>
      </c>
      <c r="AN26" s="48">
        <v>563698</v>
      </c>
      <c r="AO26" s="48">
        <v>578661</v>
      </c>
      <c r="AP26" s="48">
        <v>594927</v>
      </c>
      <c r="AQ26" s="48">
        <v>613697</v>
      </c>
      <c r="AR26" s="48">
        <v>636540</v>
      </c>
      <c r="AS26" s="48">
        <v>664610</v>
      </c>
      <c r="AT26" s="48">
        <v>697550</v>
      </c>
      <c r="AU26" s="48">
        <v>735140</v>
      </c>
      <c r="AV26" s="48">
        <v>778708</v>
      </c>
      <c r="AW26" s="48">
        <v>829846</v>
      </c>
      <c r="AX26" s="48">
        <v>889157</v>
      </c>
      <c r="AY26" s="48">
        <v>958423</v>
      </c>
      <c r="AZ26" s="48">
        <v>1035924</v>
      </c>
      <c r="BA26" s="48">
        <v>1114645</v>
      </c>
      <c r="BB26" s="48">
        <v>1185075</v>
      </c>
      <c r="BC26" s="48">
        <v>1240864</v>
      </c>
      <c r="BD26" s="48">
        <v>1278153</v>
      </c>
      <c r="BE26" s="48">
        <v>1299942</v>
      </c>
      <c r="BF26" s="48">
        <v>1315029</v>
      </c>
      <c r="BG26" s="48">
        <v>1336073</v>
      </c>
      <c r="BH26" s="48">
        <v>1371853</v>
      </c>
      <c r="BI26" s="48">
        <v>1425793</v>
      </c>
      <c r="BJ26" s="48">
        <v>1494077</v>
      </c>
      <c r="BK26" s="48">
        <v>1569440</v>
      </c>
      <c r="BL26" s="48">
        <v>1641164</v>
      </c>
      <c r="BM26" s="48">
        <v>1701583</v>
      </c>
      <c r="BN26" s="48" t="str">
        <f>VLOOKUP(B26,Classif!C:F,4,0)</f>
        <v>HIC</v>
      </c>
      <c r="BO26" s="48" t="str">
        <f>VLOOKUP(B26,Classif!C:J,8,0)</f>
        <v>Middle East &amp; North Africa</v>
      </c>
    </row>
    <row r="27" spans="1:67" hidden="1" x14ac:dyDescent="0.25">
      <c r="A27" s="48" t="s">
        <v>612</v>
      </c>
      <c r="B27" s="48" t="s">
        <v>503</v>
      </c>
      <c r="C27" s="48" t="s">
        <v>742</v>
      </c>
      <c r="D27" s="48" t="s">
        <v>741</v>
      </c>
      <c r="E27" s="48">
        <v>109532</v>
      </c>
      <c r="F27" s="48">
        <v>115119</v>
      </c>
      <c r="G27" s="48">
        <v>121092</v>
      </c>
      <c r="H27" s="48">
        <v>127340</v>
      </c>
      <c r="I27" s="48">
        <v>133705</v>
      </c>
      <c r="J27" s="48">
        <v>140060</v>
      </c>
      <c r="K27" s="48">
        <v>146381</v>
      </c>
      <c r="L27" s="48">
        <v>152621</v>
      </c>
      <c r="M27" s="48">
        <v>158648</v>
      </c>
      <c r="N27" s="48">
        <v>164265</v>
      </c>
      <c r="O27" s="48">
        <v>169376</v>
      </c>
      <c r="P27" s="48">
        <v>173894</v>
      </c>
      <c r="Q27" s="48">
        <v>177863</v>
      </c>
      <c r="R27" s="48">
        <v>181519</v>
      </c>
      <c r="S27" s="48">
        <v>185105</v>
      </c>
      <c r="T27" s="48">
        <v>188895</v>
      </c>
      <c r="U27" s="48">
        <v>192903</v>
      </c>
      <c r="V27" s="48">
        <v>197100</v>
      </c>
      <c r="W27" s="48">
        <v>201482</v>
      </c>
      <c r="X27" s="48">
        <v>205991</v>
      </c>
      <c r="Y27" s="48">
        <v>210589</v>
      </c>
      <c r="Z27" s="48">
        <v>215321</v>
      </c>
      <c r="AA27" s="48">
        <v>220182</v>
      </c>
      <c r="AB27" s="48">
        <v>225095</v>
      </c>
      <c r="AC27" s="48">
        <v>229913</v>
      </c>
      <c r="AD27" s="48">
        <v>234579</v>
      </c>
      <c r="AE27" s="48">
        <v>239020</v>
      </c>
      <c r="AF27" s="48">
        <v>243265</v>
      </c>
      <c r="AG27" s="48">
        <v>247451</v>
      </c>
      <c r="AH27" s="48">
        <v>251738</v>
      </c>
      <c r="AI27" s="48">
        <v>256227</v>
      </c>
      <c r="AJ27" s="48">
        <v>261007</v>
      </c>
      <c r="AK27" s="48">
        <v>266028</v>
      </c>
      <c r="AL27" s="48">
        <v>271065</v>
      </c>
      <c r="AM27" s="48">
        <v>275849</v>
      </c>
      <c r="AN27" s="48">
        <v>280179</v>
      </c>
      <c r="AO27" s="48">
        <v>283980</v>
      </c>
      <c r="AP27" s="48">
        <v>287363</v>
      </c>
      <c r="AQ27" s="48">
        <v>290600</v>
      </c>
      <c r="AR27" s="48">
        <v>294063</v>
      </c>
      <c r="AS27" s="48">
        <v>298045</v>
      </c>
      <c r="AT27" s="48">
        <v>302618</v>
      </c>
      <c r="AU27" s="48">
        <v>307657</v>
      </c>
      <c r="AV27" s="48">
        <v>313123</v>
      </c>
      <c r="AW27" s="48">
        <v>318893</v>
      </c>
      <c r="AX27" s="48">
        <v>324848</v>
      </c>
      <c r="AY27" s="48">
        <v>331032</v>
      </c>
      <c r="AZ27" s="48">
        <v>337387</v>
      </c>
      <c r="BA27" s="48">
        <v>343680</v>
      </c>
      <c r="BB27" s="48">
        <v>349600</v>
      </c>
      <c r="BC27" s="48">
        <v>354936</v>
      </c>
      <c r="BD27" s="48">
        <v>359583</v>
      </c>
      <c r="BE27" s="48">
        <v>363581</v>
      </c>
      <c r="BF27" s="48">
        <v>367162</v>
      </c>
      <c r="BG27" s="48">
        <v>370625</v>
      </c>
      <c r="BH27" s="48">
        <v>374200</v>
      </c>
      <c r="BI27" s="48">
        <v>377923</v>
      </c>
      <c r="BJ27" s="48">
        <v>381749</v>
      </c>
      <c r="BK27" s="48">
        <v>385635</v>
      </c>
      <c r="BL27" s="48">
        <v>389486</v>
      </c>
      <c r="BM27" s="48">
        <v>393248</v>
      </c>
      <c r="BN27" s="48" t="str">
        <f>VLOOKUP(B27,Classif!C:F,4,0)</f>
        <v>HIC</v>
      </c>
      <c r="BO27" s="48" t="str">
        <f>VLOOKUP(B27,Classif!C:J,8,0)</f>
        <v>Latin America &amp; Caribbean</v>
      </c>
    </row>
    <row r="28" spans="1:67" hidden="1" x14ac:dyDescent="0.25">
      <c r="A28" s="48" t="s">
        <v>273</v>
      </c>
      <c r="B28" s="48" t="s">
        <v>502</v>
      </c>
      <c r="C28" s="48" t="s">
        <v>742</v>
      </c>
      <c r="D28" s="48" t="s">
        <v>741</v>
      </c>
      <c r="E28" s="48">
        <v>3225664</v>
      </c>
      <c r="F28" s="48">
        <v>3288604</v>
      </c>
      <c r="G28" s="48">
        <v>3353228</v>
      </c>
      <c r="H28" s="48">
        <v>3417573</v>
      </c>
      <c r="I28" s="48">
        <v>3478999</v>
      </c>
      <c r="J28" s="48">
        <v>3535632</v>
      </c>
      <c r="K28" s="48">
        <v>3586630</v>
      </c>
      <c r="L28" s="48">
        <v>3632678</v>
      </c>
      <c r="M28" s="48">
        <v>3675448</v>
      </c>
      <c r="N28" s="48">
        <v>3717476</v>
      </c>
      <c r="O28" s="48">
        <v>3760536</v>
      </c>
      <c r="P28" s="48">
        <v>3805286</v>
      </c>
      <c r="Q28" s="48">
        <v>3851153</v>
      </c>
      <c r="R28" s="48">
        <v>3897259</v>
      </c>
      <c r="S28" s="48">
        <v>3942221</v>
      </c>
      <c r="T28" s="48">
        <v>3985107</v>
      </c>
      <c r="U28" s="48">
        <v>4025271</v>
      </c>
      <c r="V28" s="48">
        <v>4063188</v>
      </c>
      <c r="W28" s="48">
        <v>4100355</v>
      </c>
      <c r="X28" s="48">
        <v>4138816</v>
      </c>
      <c r="Y28" s="48">
        <v>4179850</v>
      </c>
      <c r="Z28" s="48">
        <v>4222479</v>
      </c>
      <c r="AA28" s="48">
        <v>4265183</v>
      </c>
      <c r="AB28" s="48">
        <v>4307907</v>
      </c>
      <c r="AC28" s="48">
        <v>4350566</v>
      </c>
      <c r="AD28" s="48">
        <v>4392135</v>
      </c>
      <c r="AE28" s="48">
        <v>4435925</v>
      </c>
      <c r="AF28" s="48">
        <v>4479516</v>
      </c>
      <c r="AG28" s="48">
        <v>4509462</v>
      </c>
      <c r="AH28" s="48">
        <v>4507819</v>
      </c>
      <c r="AI28" s="48">
        <v>4463422</v>
      </c>
      <c r="AJ28" s="48">
        <v>4369320</v>
      </c>
      <c r="AK28" s="48">
        <v>4233673</v>
      </c>
      <c r="AL28" s="48">
        <v>4078940</v>
      </c>
      <c r="AM28" s="48">
        <v>3936527</v>
      </c>
      <c r="AN28" s="48">
        <v>3829049</v>
      </c>
      <c r="AO28" s="48">
        <v>3764419</v>
      </c>
      <c r="AP28" s="48">
        <v>3736070</v>
      </c>
      <c r="AQ28" s="48">
        <v>3734338</v>
      </c>
      <c r="AR28" s="48">
        <v>3743353</v>
      </c>
      <c r="AS28" s="48">
        <v>3751176</v>
      </c>
      <c r="AT28" s="48">
        <v>3755514</v>
      </c>
      <c r="AU28" s="48">
        <v>3759389</v>
      </c>
      <c r="AV28" s="48">
        <v>3762179</v>
      </c>
      <c r="AW28" s="48">
        <v>3764194</v>
      </c>
      <c r="AX28" s="48">
        <v>3765332</v>
      </c>
      <c r="AY28" s="48">
        <v>3765422</v>
      </c>
      <c r="AZ28" s="48">
        <v>3762791</v>
      </c>
      <c r="BA28" s="48">
        <v>3754261</v>
      </c>
      <c r="BB28" s="48">
        <v>3735945</v>
      </c>
      <c r="BC28" s="48">
        <v>3705478</v>
      </c>
      <c r="BD28" s="48">
        <v>3661173</v>
      </c>
      <c r="BE28" s="48">
        <v>3604972</v>
      </c>
      <c r="BF28" s="48">
        <v>3542598</v>
      </c>
      <c r="BG28" s="48">
        <v>3482106</v>
      </c>
      <c r="BH28" s="48">
        <v>3429362</v>
      </c>
      <c r="BI28" s="48">
        <v>3386263</v>
      </c>
      <c r="BJ28" s="48">
        <v>3351534</v>
      </c>
      <c r="BK28" s="48">
        <v>3323929</v>
      </c>
      <c r="BL28" s="48">
        <v>3300998</v>
      </c>
      <c r="BM28" s="48">
        <v>3280815</v>
      </c>
      <c r="BN28" s="48" t="str">
        <f>VLOOKUP(B28,Classif!C:F,4,0)</f>
        <v>LMY</v>
      </c>
      <c r="BO28" s="48" t="str">
        <f>VLOOKUP(B28,Classif!C:J,8,0)</f>
        <v>Europe &amp; Central Asia</v>
      </c>
    </row>
    <row r="29" spans="1:67" hidden="1" x14ac:dyDescent="0.25">
      <c r="A29" s="48" t="s">
        <v>249</v>
      </c>
      <c r="B29" s="48" t="s">
        <v>501</v>
      </c>
      <c r="C29" s="48" t="s">
        <v>742</v>
      </c>
      <c r="D29" s="48" t="s">
        <v>741</v>
      </c>
      <c r="E29" s="48">
        <v>8198000</v>
      </c>
      <c r="F29" s="48">
        <v>8271216</v>
      </c>
      <c r="G29" s="48">
        <v>8351928</v>
      </c>
      <c r="H29" s="48">
        <v>8437232</v>
      </c>
      <c r="I29" s="48">
        <v>8524224</v>
      </c>
      <c r="J29" s="48">
        <v>8610000</v>
      </c>
      <c r="K29" s="48">
        <v>8696496</v>
      </c>
      <c r="L29" s="48">
        <v>8785648</v>
      </c>
      <c r="M29" s="48">
        <v>8874552</v>
      </c>
      <c r="N29" s="48">
        <v>8960304</v>
      </c>
      <c r="O29" s="48">
        <v>9040000</v>
      </c>
      <c r="P29" s="48">
        <v>9115576</v>
      </c>
      <c r="Q29" s="48">
        <v>9188968</v>
      </c>
      <c r="R29" s="48">
        <v>9257272</v>
      </c>
      <c r="S29" s="48">
        <v>9317584</v>
      </c>
      <c r="T29" s="48">
        <v>9367000</v>
      </c>
      <c r="U29" s="48">
        <v>9411000</v>
      </c>
      <c r="V29" s="48">
        <v>9463000</v>
      </c>
      <c r="W29" s="48">
        <v>9525000</v>
      </c>
      <c r="X29" s="48">
        <v>9584000</v>
      </c>
      <c r="Y29" s="48">
        <v>9643000</v>
      </c>
      <c r="Z29" s="48">
        <v>9710000</v>
      </c>
      <c r="AA29" s="48">
        <v>9776000</v>
      </c>
      <c r="AB29" s="48">
        <v>9843000</v>
      </c>
      <c r="AC29" s="48">
        <v>9910000</v>
      </c>
      <c r="AD29" s="48">
        <v>9975000</v>
      </c>
      <c r="AE29" s="48">
        <v>10043000</v>
      </c>
      <c r="AF29" s="48">
        <v>10111000</v>
      </c>
      <c r="AG29" s="48">
        <v>10140000</v>
      </c>
      <c r="AH29" s="48">
        <v>10170000</v>
      </c>
      <c r="AI29" s="48">
        <v>10189000</v>
      </c>
      <c r="AJ29" s="48">
        <v>10194000</v>
      </c>
      <c r="AK29" s="48">
        <v>10216000</v>
      </c>
      <c r="AL29" s="48">
        <v>10239000</v>
      </c>
      <c r="AM29" s="48">
        <v>10227000</v>
      </c>
      <c r="AN29" s="48">
        <v>10194000</v>
      </c>
      <c r="AO29" s="48">
        <v>10160000</v>
      </c>
      <c r="AP29" s="48">
        <v>10117000</v>
      </c>
      <c r="AQ29" s="48">
        <v>10069000</v>
      </c>
      <c r="AR29" s="48">
        <v>10026738</v>
      </c>
      <c r="AS29" s="48">
        <v>9979610</v>
      </c>
      <c r="AT29" s="48">
        <v>9928549</v>
      </c>
      <c r="AU29" s="48">
        <v>9865548</v>
      </c>
      <c r="AV29" s="48">
        <v>9796749</v>
      </c>
      <c r="AW29" s="48">
        <v>9730146</v>
      </c>
      <c r="AX29" s="48">
        <v>9663915</v>
      </c>
      <c r="AY29" s="48">
        <v>9604924</v>
      </c>
      <c r="AZ29" s="48">
        <v>9560953</v>
      </c>
      <c r="BA29" s="48">
        <v>9527985</v>
      </c>
      <c r="BB29" s="48">
        <v>9506765</v>
      </c>
      <c r="BC29" s="48">
        <v>9490583</v>
      </c>
      <c r="BD29" s="48">
        <v>9473172</v>
      </c>
      <c r="BE29" s="48">
        <v>9464495</v>
      </c>
      <c r="BF29" s="48">
        <v>9465997</v>
      </c>
      <c r="BG29" s="48">
        <v>9474511</v>
      </c>
      <c r="BH29" s="48">
        <v>9489616</v>
      </c>
      <c r="BI29" s="48">
        <v>9501534</v>
      </c>
      <c r="BJ29" s="48">
        <v>9498264</v>
      </c>
      <c r="BK29" s="48">
        <v>9483499</v>
      </c>
      <c r="BL29" s="48">
        <v>9417849</v>
      </c>
      <c r="BM29" s="48">
        <v>9398861</v>
      </c>
      <c r="BN29" s="48" t="str">
        <f>VLOOKUP(B29,Classif!C:F,4,0)</f>
        <v>LMY</v>
      </c>
      <c r="BO29" s="48" t="str">
        <f>VLOOKUP(B29,Classif!C:J,8,0)</f>
        <v>Europe &amp; Central Asia</v>
      </c>
    </row>
    <row r="30" spans="1:67" hidden="1" x14ac:dyDescent="0.25">
      <c r="A30" s="48" t="s">
        <v>209</v>
      </c>
      <c r="B30" s="48" t="s">
        <v>500</v>
      </c>
      <c r="C30" s="48" t="s">
        <v>742</v>
      </c>
      <c r="D30" s="48" t="s">
        <v>741</v>
      </c>
      <c r="E30" s="48">
        <v>92068</v>
      </c>
      <c r="F30" s="48">
        <v>94700</v>
      </c>
      <c r="G30" s="48">
        <v>97392</v>
      </c>
      <c r="H30" s="48">
        <v>100165</v>
      </c>
      <c r="I30" s="48">
        <v>103069</v>
      </c>
      <c r="J30" s="48">
        <v>106120</v>
      </c>
      <c r="K30" s="48">
        <v>109348</v>
      </c>
      <c r="L30" s="48">
        <v>112707</v>
      </c>
      <c r="M30" s="48">
        <v>116065</v>
      </c>
      <c r="N30" s="48">
        <v>119269</v>
      </c>
      <c r="O30" s="48">
        <v>122184</v>
      </c>
      <c r="P30" s="48">
        <v>124795</v>
      </c>
      <c r="Q30" s="48">
        <v>127152</v>
      </c>
      <c r="R30" s="48">
        <v>129294</v>
      </c>
      <c r="S30" s="48">
        <v>131305</v>
      </c>
      <c r="T30" s="48">
        <v>133264</v>
      </c>
      <c r="U30" s="48">
        <v>135143</v>
      </c>
      <c r="V30" s="48">
        <v>136990</v>
      </c>
      <c r="W30" s="48">
        <v>138975</v>
      </c>
      <c r="X30" s="48">
        <v>141302</v>
      </c>
      <c r="Y30" s="48">
        <v>144142</v>
      </c>
      <c r="Z30" s="48">
        <v>147572</v>
      </c>
      <c r="AA30" s="48">
        <v>151486</v>
      </c>
      <c r="AB30" s="48">
        <v>155820</v>
      </c>
      <c r="AC30" s="48">
        <v>160341</v>
      </c>
      <c r="AD30" s="48">
        <v>164918</v>
      </c>
      <c r="AE30" s="48">
        <v>169569</v>
      </c>
      <c r="AF30" s="48">
        <v>174333</v>
      </c>
      <c r="AG30" s="48">
        <v>179023</v>
      </c>
      <c r="AH30" s="48">
        <v>183471</v>
      </c>
      <c r="AI30" s="48">
        <v>187554</v>
      </c>
      <c r="AJ30" s="48">
        <v>191136</v>
      </c>
      <c r="AK30" s="48">
        <v>194324</v>
      </c>
      <c r="AL30" s="48">
        <v>197625</v>
      </c>
      <c r="AM30" s="48">
        <v>201679</v>
      </c>
      <c r="AN30" s="48">
        <v>206962</v>
      </c>
      <c r="AO30" s="48">
        <v>213660</v>
      </c>
      <c r="AP30" s="48">
        <v>221575</v>
      </c>
      <c r="AQ30" s="48">
        <v>230248</v>
      </c>
      <c r="AR30" s="48">
        <v>238979</v>
      </c>
      <c r="AS30" s="48">
        <v>247310</v>
      </c>
      <c r="AT30" s="48">
        <v>255068</v>
      </c>
      <c r="AU30" s="48">
        <v>262387</v>
      </c>
      <c r="AV30" s="48">
        <v>269428</v>
      </c>
      <c r="AW30" s="48">
        <v>276516</v>
      </c>
      <c r="AX30" s="48">
        <v>283798</v>
      </c>
      <c r="AY30" s="48">
        <v>291338</v>
      </c>
      <c r="AZ30" s="48">
        <v>299031</v>
      </c>
      <c r="BA30" s="48">
        <v>306822</v>
      </c>
      <c r="BB30" s="48">
        <v>314655</v>
      </c>
      <c r="BC30" s="48">
        <v>322465</v>
      </c>
      <c r="BD30" s="48">
        <v>330236</v>
      </c>
      <c r="BE30" s="48">
        <v>338001</v>
      </c>
      <c r="BF30" s="48">
        <v>345707</v>
      </c>
      <c r="BG30" s="48">
        <v>353366</v>
      </c>
      <c r="BH30" s="48">
        <v>360926</v>
      </c>
      <c r="BI30" s="48">
        <v>368399</v>
      </c>
      <c r="BJ30" s="48">
        <v>375775</v>
      </c>
      <c r="BK30" s="48">
        <v>383071</v>
      </c>
      <c r="BL30" s="48">
        <v>390351</v>
      </c>
      <c r="BM30" s="48">
        <v>397621</v>
      </c>
      <c r="BN30" s="48" t="str">
        <f>VLOOKUP(B30,Classif!C:F,4,0)</f>
        <v>LMY</v>
      </c>
      <c r="BO30" s="48" t="str">
        <f>VLOOKUP(B30,Classif!C:J,8,0)</f>
        <v>Latin America &amp; Caribbean</v>
      </c>
    </row>
    <row r="31" spans="1:67" hidden="1" x14ac:dyDescent="0.25">
      <c r="A31" s="48" t="s">
        <v>610</v>
      </c>
      <c r="B31" s="48" t="s">
        <v>611</v>
      </c>
      <c r="C31" s="48" t="s">
        <v>742</v>
      </c>
      <c r="D31" s="48" t="s">
        <v>741</v>
      </c>
      <c r="E31" s="48">
        <v>44400</v>
      </c>
      <c r="F31" s="48">
        <v>45500</v>
      </c>
      <c r="G31" s="48">
        <v>46600</v>
      </c>
      <c r="H31" s="48">
        <v>47700</v>
      </c>
      <c r="I31" s="48">
        <v>48900</v>
      </c>
      <c r="J31" s="48">
        <v>50100</v>
      </c>
      <c r="K31" s="48">
        <v>51000</v>
      </c>
      <c r="L31" s="48">
        <v>52000</v>
      </c>
      <c r="M31" s="48">
        <v>53000</v>
      </c>
      <c r="N31" s="48">
        <v>54000</v>
      </c>
      <c r="O31" s="48">
        <v>55000</v>
      </c>
      <c r="P31" s="48">
        <v>54600</v>
      </c>
      <c r="Q31" s="48">
        <v>54200</v>
      </c>
      <c r="R31" s="48">
        <v>53800</v>
      </c>
      <c r="S31" s="48">
        <v>53400</v>
      </c>
      <c r="T31" s="48">
        <v>53000</v>
      </c>
      <c r="U31" s="48">
        <v>53200</v>
      </c>
      <c r="V31" s="48">
        <v>53400</v>
      </c>
      <c r="W31" s="48">
        <v>53600</v>
      </c>
      <c r="X31" s="48">
        <v>53800</v>
      </c>
      <c r="Y31" s="48">
        <v>54670</v>
      </c>
      <c r="Z31" s="48">
        <v>55050</v>
      </c>
      <c r="AA31" s="48">
        <v>55449</v>
      </c>
      <c r="AB31" s="48">
        <v>55930</v>
      </c>
      <c r="AC31" s="48">
        <v>56423</v>
      </c>
      <c r="AD31" s="48">
        <v>56898</v>
      </c>
      <c r="AE31" s="48">
        <v>57382</v>
      </c>
      <c r="AF31" s="48">
        <v>57849</v>
      </c>
      <c r="AG31" s="48">
        <v>58347</v>
      </c>
      <c r="AH31" s="48">
        <v>58841</v>
      </c>
      <c r="AI31" s="48">
        <v>59326</v>
      </c>
      <c r="AJ31" s="48">
        <v>59021</v>
      </c>
      <c r="AK31" s="48">
        <v>58595</v>
      </c>
      <c r="AL31" s="48">
        <v>58910</v>
      </c>
      <c r="AM31" s="48">
        <v>59320</v>
      </c>
      <c r="AN31" s="48">
        <v>59746</v>
      </c>
      <c r="AO31" s="48">
        <v>60129</v>
      </c>
      <c r="AP31" s="48">
        <v>60497</v>
      </c>
      <c r="AQ31" s="48">
        <v>60943</v>
      </c>
      <c r="AR31" s="48">
        <v>61285</v>
      </c>
      <c r="AS31" s="48">
        <v>61833</v>
      </c>
      <c r="AT31" s="48">
        <v>62504</v>
      </c>
      <c r="AU31" s="48">
        <v>62912</v>
      </c>
      <c r="AV31" s="48">
        <v>63325</v>
      </c>
      <c r="AW31" s="48">
        <v>63740</v>
      </c>
      <c r="AX31" s="48">
        <v>64154</v>
      </c>
      <c r="AY31" s="48">
        <v>64523</v>
      </c>
      <c r="AZ31" s="48">
        <v>64888</v>
      </c>
      <c r="BA31" s="48">
        <v>65273</v>
      </c>
      <c r="BB31" s="48">
        <v>65636</v>
      </c>
      <c r="BC31" s="48">
        <v>65124</v>
      </c>
      <c r="BD31" s="48">
        <v>64564</v>
      </c>
      <c r="BE31" s="48">
        <v>64798</v>
      </c>
      <c r="BF31" s="48">
        <v>65001</v>
      </c>
      <c r="BG31" s="48">
        <v>65138</v>
      </c>
      <c r="BH31" s="48">
        <v>65237</v>
      </c>
      <c r="BI31" s="48">
        <v>64554</v>
      </c>
      <c r="BJ31" s="48">
        <v>63873</v>
      </c>
      <c r="BK31" s="48">
        <v>63919</v>
      </c>
      <c r="BL31" s="48">
        <v>63913</v>
      </c>
      <c r="BM31" s="48">
        <v>63903</v>
      </c>
      <c r="BN31" s="48" t="str">
        <f>VLOOKUP(B31,Classif!C:F,4,0)</f>
        <v>HIC</v>
      </c>
      <c r="BO31" s="48" t="str">
        <f>VLOOKUP(B31,Classif!C:J,8,0)</f>
        <v>North America</v>
      </c>
    </row>
    <row r="32" spans="1:67" hidden="1" x14ac:dyDescent="0.25">
      <c r="A32" s="48" t="s">
        <v>609</v>
      </c>
      <c r="B32" s="48" t="s">
        <v>499</v>
      </c>
      <c r="C32" s="48" t="s">
        <v>742</v>
      </c>
      <c r="D32" s="48" t="s">
        <v>741</v>
      </c>
      <c r="E32" s="48">
        <v>3656961</v>
      </c>
      <c r="F32" s="48">
        <v>3728954</v>
      </c>
      <c r="G32" s="48">
        <v>3802996</v>
      </c>
      <c r="H32" s="48">
        <v>3879191</v>
      </c>
      <c r="I32" s="48">
        <v>3957759</v>
      </c>
      <c r="J32" s="48">
        <v>4038865</v>
      </c>
      <c r="K32" s="48">
        <v>4122517</v>
      </c>
      <c r="L32" s="48">
        <v>4208683</v>
      </c>
      <c r="M32" s="48">
        <v>4297522</v>
      </c>
      <c r="N32" s="48">
        <v>4389248</v>
      </c>
      <c r="O32" s="48">
        <v>4484004</v>
      </c>
      <c r="P32" s="48">
        <v>4581752</v>
      </c>
      <c r="Q32" s="48">
        <v>4682392</v>
      </c>
      <c r="R32" s="48">
        <v>4785916</v>
      </c>
      <c r="S32" s="48">
        <v>4892294</v>
      </c>
      <c r="T32" s="48">
        <v>5001413</v>
      </c>
      <c r="U32" s="48">
        <v>5113458</v>
      </c>
      <c r="V32" s="48">
        <v>5228253</v>
      </c>
      <c r="W32" s="48">
        <v>5344946</v>
      </c>
      <c r="X32" s="48">
        <v>5462413</v>
      </c>
      <c r="Y32" s="48">
        <v>5579932</v>
      </c>
      <c r="Z32" s="48">
        <v>5697098</v>
      </c>
      <c r="AA32" s="48">
        <v>5814344</v>
      </c>
      <c r="AB32" s="48">
        <v>5932812</v>
      </c>
      <c r="AC32" s="48">
        <v>6054126</v>
      </c>
      <c r="AD32" s="48">
        <v>6179460</v>
      </c>
      <c r="AE32" s="48">
        <v>6309129</v>
      </c>
      <c r="AF32" s="48">
        <v>6442824</v>
      </c>
      <c r="AG32" s="48">
        <v>6580318</v>
      </c>
      <c r="AH32" s="48">
        <v>6721117</v>
      </c>
      <c r="AI32" s="48">
        <v>6864839</v>
      </c>
      <c r="AJ32" s="48">
        <v>7011456</v>
      </c>
      <c r="AK32" s="48">
        <v>7160917</v>
      </c>
      <c r="AL32" s="48">
        <v>7312857</v>
      </c>
      <c r="AM32" s="48">
        <v>7466792</v>
      </c>
      <c r="AN32" s="48">
        <v>7622334</v>
      </c>
      <c r="AO32" s="48">
        <v>7779268</v>
      </c>
      <c r="AP32" s="48">
        <v>7937453</v>
      </c>
      <c r="AQ32" s="48">
        <v>8096761</v>
      </c>
      <c r="AR32" s="48">
        <v>8257066</v>
      </c>
      <c r="AS32" s="48">
        <v>8418270</v>
      </c>
      <c r="AT32" s="48">
        <v>8580244</v>
      </c>
      <c r="AU32" s="48">
        <v>8742822</v>
      </c>
      <c r="AV32" s="48">
        <v>8905820</v>
      </c>
      <c r="AW32" s="48">
        <v>9069044</v>
      </c>
      <c r="AX32" s="48">
        <v>9232301</v>
      </c>
      <c r="AY32" s="48">
        <v>9395449</v>
      </c>
      <c r="AZ32" s="48">
        <v>9558438</v>
      </c>
      <c r="BA32" s="48">
        <v>9721457</v>
      </c>
      <c r="BB32" s="48">
        <v>9884790</v>
      </c>
      <c r="BC32" s="48">
        <v>10048597</v>
      </c>
      <c r="BD32" s="48">
        <v>10212951</v>
      </c>
      <c r="BE32" s="48">
        <v>10377677</v>
      </c>
      <c r="BF32" s="48">
        <v>10542375</v>
      </c>
      <c r="BG32" s="48">
        <v>10706517</v>
      </c>
      <c r="BH32" s="48">
        <v>10869732</v>
      </c>
      <c r="BI32" s="48">
        <v>11031822</v>
      </c>
      <c r="BJ32" s="48">
        <v>11192853</v>
      </c>
      <c r="BK32" s="48">
        <v>11353140</v>
      </c>
      <c r="BL32" s="48">
        <v>11513102</v>
      </c>
      <c r="BM32" s="48">
        <v>11673029</v>
      </c>
      <c r="BN32" s="48" t="str">
        <f>VLOOKUP(B32,Classif!C:F,4,0)</f>
        <v>LMY</v>
      </c>
      <c r="BO32" s="48" t="str">
        <f>VLOOKUP(B32,Classif!C:J,8,0)</f>
        <v>Latin America &amp; Caribbean</v>
      </c>
    </row>
    <row r="33" spans="1:67" hidden="1" x14ac:dyDescent="0.25">
      <c r="A33" s="48" t="s">
        <v>220</v>
      </c>
      <c r="B33" s="48" t="s">
        <v>498</v>
      </c>
      <c r="C33" s="48" t="s">
        <v>742</v>
      </c>
      <c r="D33" s="48" t="s">
        <v>741</v>
      </c>
      <c r="E33" s="48">
        <v>72179235</v>
      </c>
      <c r="F33" s="48">
        <v>74311338</v>
      </c>
      <c r="G33" s="48">
        <v>76514329</v>
      </c>
      <c r="H33" s="48">
        <v>78772647</v>
      </c>
      <c r="I33" s="48">
        <v>81064572</v>
      </c>
      <c r="J33" s="48">
        <v>83373533</v>
      </c>
      <c r="K33" s="48">
        <v>85696502</v>
      </c>
      <c r="L33" s="48">
        <v>88035815</v>
      </c>
      <c r="M33" s="48">
        <v>90387079</v>
      </c>
      <c r="N33" s="48">
        <v>92746607</v>
      </c>
      <c r="O33" s="48">
        <v>95113265</v>
      </c>
      <c r="P33" s="48">
        <v>97482928</v>
      </c>
      <c r="Q33" s="48">
        <v>99859388</v>
      </c>
      <c r="R33" s="48">
        <v>102259497</v>
      </c>
      <c r="S33" s="48">
        <v>104706193</v>
      </c>
      <c r="T33" s="48">
        <v>107216209</v>
      </c>
      <c r="U33" s="48">
        <v>109790943</v>
      </c>
      <c r="V33" s="48">
        <v>112425392</v>
      </c>
      <c r="W33" s="48">
        <v>115121158</v>
      </c>
      <c r="X33" s="48">
        <v>117878412</v>
      </c>
      <c r="Y33" s="48">
        <v>120694012</v>
      </c>
      <c r="Z33" s="48">
        <v>123570327</v>
      </c>
      <c r="AA33" s="48">
        <v>126498322</v>
      </c>
      <c r="AB33" s="48">
        <v>129448815</v>
      </c>
      <c r="AC33" s="48">
        <v>132383569</v>
      </c>
      <c r="AD33" s="48">
        <v>135274083</v>
      </c>
      <c r="AE33" s="48">
        <v>138108915</v>
      </c>
      <c r="AF33" s="48">
        <v>140891606</v>
      </c>
      <c r="AG33" s="48">
        <v>143627505</v>
      </c>
      <c r="AH33" s="48">
        <v>146328305</v>
      </c>
      <c r="AI33" s="48">
        <v>149003225</v>
      </c>
      <c r="AJ33" s="48">
        <v>151648007</v>
      </c>
      <c r="AK33" s="48">
        <v>154259382</v>
      </c>
      <c r="AL33" s="48">
        <v>156849086</v>
      </c>
      <c r="AM33" s="48">
        <v>159432717</v>
      </c>
      <c r="AN33" s="48">
        <v>162019889</v>
      </c>
      <c r="AO33" s="48">
        <v>164614682</v>
      </c>
      <c r="AP33" s="48">
        <v>167209046</v>
      </c>
      <c r="AQ33" s="48">
        <v>169785253</v>
      </c>
      <c r="AR33" s="48">
        <v>172318674</v>
      </c>
      <c r="AS33" s="48">
        <v>174790339</v>
      </c>
      <c r="AT33" s="48">
        <v>177196051</v>
      </c>
      <c r="AU33" s="48">
        <v>179537523</v>
      </c>
      <c r="AV33" s="48">
        <v>181809244</v>
      </c>
      <c r="AW33" s="48">
        <v>184006479</v>
      </c>
      <c r="AX33" s="48">
        <v>186127108</v>
      </c>
      <c r="AY33" s="48">
        <v>188167353</v>
      </c>
      <c r="AZ33" s="48">
        <v>190130445</v>
      </c>
      <c r="BA33" s="48">
        <v>192030362</v>
      </c>
      <c r="BB33" s="48">
        <v>193886505</v>
      </c>
      <c r="BC33" s="48">
        <v>195713637</v>
      </c>
      <c r="BD33" s="48">
        <v>197514541</v>
      </c>
      <c r="BE33" s="48">
        <v>199287292</v>
      </c>
      <c r="BF33" s="48">
        <v>201035904</v>
      </c>
      <c r="BG33" s="48">
        <v>202763744</v>
      </c>
      <c r="BH33" s="48">
        <v>204471759</v>
      </c>
      <c r="BI33" s="48">
        <v>206163056</v>
      </c>
      <c r="BJ33" s="48">
        <v>207833825</v>
      </c>
      <c r="BK33" s="48">
        <v>209469320</v>
      </c>
      <c r="BL33" s="48">
        <v>211049519</v>
      </c>
      <c r="BM33" s="48">
        <v>212559409</v>
      </c>
      <c r="BN33" s="48" t="str">
        <f>VLOOKUP(B33,Classif!C:F,4,0)</f>
        <v>LMY</v>
      </c>
      <c r="BO33" s="48" t="str">
        <f>VLOOKUP(B33,Classif!C:J,8,0)</f>
        <v>Latin America &amp; Caribbean</v>
      </c>
    </row>
    <row r="34" spans="1:67" hidden="1" x14ac:dyDescent="0.25">
      <c r="A34" s="48" t="s">
        <v>194</v>
      </c>
      <c r="B34" s="48" t="s">
        <v>497</v>
      </c>
      <c r="C34" s="48" t="s">
        <v>742</v>
      </c>
      <c r="D34" s="48" t="s">
        <v>741</v>
      </c>
      <c r="E34" s="48">
        <v>230985</v>
      </c>
      <c r="F34" s="48">
        <v>231718</v>
      </c>
      <c r="G34" s="48">
        <v>232623</v>
      </c>
      <c r="H34" s="48">
        <v>233632</v>
      </c>
      <c r="I34" s="48">
        <v>234588</v>
      </c>
      <c r="J34" s="48">
        <v>235415</v>
      </c>
      <c r="K34" s="48">
        <v>236084</v>
      </c>
      <c r="L34" s="48">
        <v>236661</v>
      </c>
      <c r="M34" s="48">
        <v>237241</v>
      </c>
      <c r="N34" s="48">
        <v>237963</v>
      </c>
      <c r="O34" s="48">
        <v>238895</v>
      </c>
      <c r="P34" s="48">
        <v>240093</v>
      </c>
      <c r="Q34" s="48">
        <v>241523</v>
      </c>
      <c r="R34" s="48">
        <v>243076</v>
      </c>
      <c r="S34" s="48">
        <v>244643</v>
      </c>
      <c r="T34" s="48">
        <v>246158</v>
      </c>
      <c r="U34" s="48">
        <v>247584</v>
      </c>
      <c r="V34" s="48">
        <v>248931</v>
      </c>
      <c r="W34" s="48">
        <v>250200</v>
      </c>
      <c r="X34" s="48">
        <v>251347</v>
      </c>
      <c r="Y34" s="48">
        <v>252388</v>
      </c>
      <c r="Z34" s="48">
        <v>253296</v>
      </c>
      <c r="AA34" s="48">
        <v>254078</v>
      </c>
      <c r="AB34" s="48">
        <v>254791</v>
      </c>
      <c r="AC34" s="48">
        <v>255493</v>
      </c>
      <c r="AD34" s="48">
        <v>256260</v>
      </c>
      <c r="AE34" s="48">
        <v>257117</v>
      </c>
      <c r="AF34" s="48">
        <v>258012</v>
      </c>
      <c r="AG34" s="48">
        <v>258970</v>
      </c>
      <c r="AH34" s="48">
        <v>259961</v>
      </c>
      <c r="AI34" s="48">
        <v>260933</v>
      </c>
      <c r="AJ34" s="48">
        <v>261912</v>
      </c>
      <c r="AK34" s="48">
        <v>262890</v>
      </c>
      <c r="AL34" s="48">
        <v>263869</v>
      </c>
      <c r="AM34" s="48">
        <v>264893</v>
      </c>
      <c r="AN34" s="48">
        <v>265955</v>
      </c>
      <c r="AO34" s="48">
        <v>267047</v>
      </c>
      <c r="AP34" s="48">
        <v>268183</v>
      </c>
      <c r="AQ34" s="48">
        <v>269334</v>
      </c>
      <c r="AR34" s="48">
        <v>270455</v>
      </c>
      <c r="AS34" s="48">
        <v>271511</v>
      </c>
      <c r="AT34" s="48">
        <v>272494</v>
      </c>
      <c r="AU34" s="48">
        <v>273423</v>
      </c>
      <c r="AV34" s="48">
        <v>274331</v>
      </c>
      <c r="AW34" s="48">
        <v>275283</v>
      </c>
      <c r="AX34" s="48">
        <v>276320</v>
      </c>
      <c r="AY34" s="48">
        <v>277475</v>
      </c>
      <c r="AZ34" s="48">
        <v>278701</v>
      </c>
      <c r="BA34" s="48">
        <v>279946</v>
      </c>
      <c r="BB34" s="48">
        <v>281107</v>
      </c>
      <c r="BC34" s="48">
        <v>282131</v>
      </c>
      <c r="BD34" s="48">
        <v>282987</v>
      </c>
      <c r="BE34" s="48">
        <v>283698</v>
      </c>
      <c r="BF34" s="48">
        <v>284294</v>
      </c>
      <c r="BG34" s="48">
        <v>284825</v>
      </c>
      <c r="BH34" s="48">
        <v>285327</v>
      </c>
      <c r="BI34" s="48">
        <v>285798</v>
      </c>
      <c r="BJ34" s="48">
        <v>286229</v>
      </c>
      <c r="BK34" s="48">
        <v>286640</v>
      </c>
      <c r="BL34" s="48">
        <v>287021</v>
      </c>
      <c r="BM34" s="48">
        <v>287371</v>
      </c>
      <c r="BN34" s="48" t="str">
        <f>VLOOKUP(B34,Classif!C:F,4,0)</f>
        <v>HIC</v>
      </c>
      <c r="BO34" s="48" t="str">
        <f>VLOOKUP(B34,Classif!C:J,8,0)</f>
        <v>Latin America &amp; Caribbean</v>
      </c>
    </row>
    <row r="35" spans="1:67" hidden="1" x14ac:dyDescent="0.25">
      <c r="A35" s="48" t="s">
        <v>179</v>
      </c>
      <c r="B35" s="48" t="s">
        <v>496</v>
      </c>
      <c r="C35" s="48" t="s">
        <v>742</v>
      </c>
      <c r="D35" s="48" t="s">
        <v>741</v>
      </c>
      <c r="E35" s="48">
        <v>81707</v>
      </c>
      <c r="F35" s="48">
        <v>85560</v>
      </c>
      <c r="G35" s="48">
        <v>89484</v>
      </c>
      <c r="H35" s="48">
        <v>93540</v>
      </c>
      <c r="I35" s="48">
        <v>97819</v>
      </c>
      <c r="J35" s="48">
        <v>102390</v>
      </c>
      <c r="K35" s="48">
        <v>107274</v>
      </c>
      <c r="L35" s="48">
        <v>112446</v>
      </c>
      <c r="M35" s="48">
        <v>117897</v>
      </c>
      <c r="N35" s="48">
        <v>123596</v>
      </c>
      <c r="O35" s="48">
        <v>129530</v>
      </c>
      <c r="P35" s="48">
        <v>135672</v>
      </c>
      <c r="Q35" s="48">
        <v>142015</v>
      </c>
      <c r="R35" s="48">
        <v>148516</v>
      </c>
      <c r="S35" s="48">
        <v>155069</v>
      </c>
      <c r="T35" s="48">
        <v>161635</v>
      </c>
      <c r="U35" s="48">
        <v>168173</v>
      </c>
      <c r="V35" s="48">
        <v>174717</v>
      </c>
      <c r="W35" s="48">
        <v>181201</v>
      </c>
      <c r="X35" s="48">
        <v>187596</v>
      </c>
      <c r="Y35" s="48">
        <v>193880</v>
      </c>
      <c r="Z35" s="48">
        <v>200027</v>
      </c>
      <c r="AA35" s="48">
        <v>206064</v>
      </c>
      <c r="AB35" s="48">
        <v>212073</v>
      </c>
      <c r="AC35" s="48">
        <v>218176</v>
      </c>
      <c r="AD35" s="48">
        <v>224440</v>
      </c>
      <c r="AE35" s="48">
        <v>230917</v>
      </c>
      <c r="AF35" s="48">
        <v>237565</v>
      </c>
      <c r="AG35" s="48">
        <v>244405</v>
      </c>
      <c r="AH35" s="48">
        <v>251456</v>
      </c>
      <c r="AI35" s="48">
        <v>258714</v>
      </c>
      <c r="AJ35" s="48">
        <v>266208</v>
      </c>
      <c r="AK35" s="48">
        <v>273888</v>
      </c>
      <c r="AL35" s="48">
        <v>281684</v>
      </c>
      <c r="AM35" s="48">
        <v>289452</v>
      </c>
      <c r="AN35" s="48">
        <v>297112</v>
      </c>
      <c r="AO35" s="48">
        <v>304620</v>
      </c>
      <c r="AP35" s="48">
        <v>311962</v>
      </c>
      <c r="AQ35" s="48">
        <v>319135</v>
      </c>
      <c r="AR35" s="48">
        <v>326214</v>
      </c>
      <c r="AS35" s="48">
        <v>333166</v>
      </c>
      <c r="AT35" s="48">
        <v>340037</v>
      </c>
      <c r="AU35" s="48">
        <v>346777</v>
      </c>
      <c r="AV35" s="48">
        <v>353295</v>
      </c>
      <c r="AW35" s="48">
        <v>359434</v>
      </c>
      <c r="AX35" s="48">
        <v>365112</v>
      </c>
      <c r="AY35" s="48">
        <v>370262</v>
      </c>
      <c r="AZ35" s="48">
        <v>374967</v>
      </c>
      <c r="BA35" s="48">
        <v>379418</v>
      </c>
      <c r="BB35" s="48">
        <v>383902</v>
      </c>
      <c r="BC35" s="48">
        <v>388634</v>
      </c>
      <c r="BD35" s="48">
        <v>393687</v>
      </c>
      <c r="BE35" s="48">
        <v>398997</v>
      </c>
      <c r="BF35" s="48">
        <v>404414</v>
      </c>
      <c r="BG35" s="48">
        <v>409778</v>
      </c>
      <c r="BH35" s="48">
        <v>414914</v>
      </c>
      <c r="BI35" s="48">
        <v>419791</v>
      </c>
      <c r="BJ35" s="48">
        <v>424481</v>
      </c>
      <c r="BK35" s="48">
        <v>428960</v>
      </c>
      <c r="BL35" s="48">
        <v>433296</v>
      </c>
      <c r="BM35" s="48">
        <v>437483</v>
      </c>
      <c r="BN35" s="48" t="str">
        <f>VLOOKUP(B35,Classif!C:F,4,0)</f>
        <v>HIC</v>
      </c>
      <c r="BO35" s="48" t="str">
        <f>VLOOKUP(B35,Classif!C:J,8,0)</f>
        <v>East Asia &amp; Pacific</v>
      </c>
    </row>
    <row r="36" spans="1:67" hidden="1" x14ac:dyDescent="0.25">
      <c r="A36" s="48" t="s">
        <v>162</v>
      </c>
      <c r="B36" s="48" t="s">
        <v>495</v>
      </c>
      <c r="C36" s="48" t="s">
        <v>742</v>
      </c>
      <c r="D36" s="48" t="s">
        <v>741</v>
      </c>
      <c r="E36" s="48">
        <v>223284</v>
      </c>
      <c r="F36" s="48">
        <v>228849</v>
      </c>
      <c r="G36" s="48">
        <v>234552</v>
      </c>
      <c r="H36" s="48">
        <v>240529</v>
      </c>
      <c r="I36" s="48">
        <v>246961</v>
      </c>
      <c r="J36" s="48">
        <v>253993</v>
      </c>
      <c r="K36" s="48">
        <v>261664</v>
      </c>
      <c r="L36" s="48">
        <v>269944</v>
      </c>
      <c r="M36" s="48">
        <v>278731</v>
      </c>
      <c r="N36" s="48">
        <v>287886</v>
      </c>
      <c r="O36" s="48">
        <v>297307</v>
      </c>
      <c r="P36" s="48">
        <v>306957</v>
      </c>
      <c r="Q36" s="48">
        <v>316822</v>
      </c>
      <c r="R36" s="48">
        <v>326986</v>
      </c>
      <c r="S36" s="48">
        <v>337491</v>
      </c>
      <c r="T36" s="48">
        <v>348395</v>
      </c>
      <c r="U36" s="48">
        <v>359721</v>
      </c>
      <c r="V36" s="48">
        <v>371424</v>
      </c>
      <c r="W36" s="48">
        <v>383324</v>
      </c>
      <c r="X36" s="48">
        <v>395192</v>
      </c>
      <c r="Y36" s="48">
        <v>406883</v>
      </c>
      <c r="Z36" s="48">
        <v>418107</v>
      </c>
      <c r="AA36" s="48">
        <v>428938</v>
      </c>
      <c r="AB36" s="48">
        <v>439823</v>
      </c>
      <c r="AC36" s="48">
        <v>451471</v>
      </c>
      <c r="AD36" s="48">
        <v>464264</v>
      </c>
      <c r="AE36" s="48">
        <v>478683</v>
      </c>
      <c r="AF36" s="48">
        <v>494313</v>
      </c>
      <c r="AG36" s="48">
        <v>509532</v>
      </c>
      <c r="AH36" s="48">
        <v>522173</v>
      </c>
      <c r="AI36" s="48">
        <v>530801</v>
      </c>
      <c r="AJ36" s="48">
        <v>534637</v>
      </c>
      <c r="AK36" s="48">
        <v>534525</v>
      </c>
      <c r="AL36" s="48">
        <v>532590</v>
      </c>
      <c r="AM36" s="48">
        <v>531905</v>
      </c>
      <c r="AN36" s="48">
        <v>534629</v>
      </c>
      <c r="AO36" s="48">
        <v>541471</v>
      </c>
      <c r="AP36" s="48">
        <v>551713</v>
      </c>
      <c r="AQ36" s="48">
        <v>564378</v>
      </c>
      <c r="AR36" s="48">
        <v>577886</v>
      </c>
      <c r="AS36" s="48">
        <v>591014</v>
      </c>
      <c r="AT36" s="48">
        <v>603643</v>
      </c>
      <c r="AU36" s="48">
        <v>616025</v>
      </c>
      <c r="AV36" s="48">
        <v>627840</v>
      </c>
      <c r="AW36" s="48">
        <v>638809</v>
      </c>
      <c r="AX36" s="48">
        <v>648744</v>
      </c>
      <c r="AY36" s="48">
        <v>657404</v>
      </c>
      <c r="AZ36" s="48">
        <v>664873</v>
      </c>
      <c r="BA36" s="48">
        <v>671611</v>
      </c>
      <c r="BB36" s="48">
        <v>678329</v>
      </c>
      <c r="BC36" s="48">
        <v>685502</v>
      </c>
      <c r="BD36" s="48">
        <v>693297</v>
      </c>
      <c r="BE36" s="48">
        <v>701582</v>
      </c>
      <c r="BF36" s="48">
        <v>710235</v>
      </c>
      <c r="BG36" s="48">
        <v>719053</v>
      </c>
      <c r="BH36" s="48">
        <v>727885</v>
      </c>
      <c r="BI36" s="48">
        <v>736706</v>
      </c>
      <c r="BJ36" s="48">
        <v>745563</v>
      </c>
      <c r="BK36" s="48">
        <v>754396</v>
      </c>
      <c r="BL36" s="48">
        <v>763094</v>
      </c>
      <c r="BM36" s="48">
        <v>771612</v>
      </c>
      <c r="BN36" s="48" t="str">
        <f>VLOOKUP(B36,Classif!C:F,4,0)</f>
        <v>LMY</v>
      </c>
      <c r="BO36" s="48" t="str">
        <f>VLOOKUP(B36,Classif!C:J,8,0)</f>
        <v>South Asia</v>
      </c>
    </row>
    <row r="37" spans="1:67" x14ac:dyDescent="0.25">
      <c r="A37" s="48" t="s">
        <v>104</v>
      </c>
      <c r="B37" s="48" t="s">
        <v>494</v>
      </c>
      <c r="C37" s="48" t="s">
        <v>742</v>
      </c>
      <c r="D37" s="48" t="s">
        <v>741</v>
      </c>
      <c r="E37" s="48">
        <v>502733</v>
      </c>
      <c r="F37" s="48">
        <v>512688</v>
      </c>
      <c r="G37" s="48">
        <v>523777</v>
      </c>
      <c r="H37" s="48">
        <v>535692</v>
      </c>
      <c r="I37" s="48">
        <v>547870</v>
      </c>
      <c r="J37" s="48">
        <v>559996</v>
      </c>
      <c r="K37" s="48">
        <v>571957</v>
      </c>
      <c r="L37" s="48">
        <v>584098</v>
      </c>
      <c r="M37" s="48">
        <v>596946</v>
      </c>
      <c r="N37" s="48">
        <v>611297</v>
      </c>
      <c r="O37" s="48">
        <v>627714</v>
      </c>
      <c r="P37" s="48">
        <v>646350</v>
      </c>
      <c r="Q37" s="48">
        <v>667096</v>
      </c>
      <c r="R37" s="48">
        <v>689906</v>
      </c>
      <c r="S37" s="48">
        <v>714701</v>
      </c>
      <c r="T37" s="48">
        <v>741346</v>
      </c>
      <c r="U37" s="48">
        <v>769982</v>
      </c>
      <c r="V37" s="48">
        <v>800532</v>
      </c>
      <c r="W37" s="48">
        <v>832467</v>
      </c>
      <c r="X37" s="48">
        <v>865073</v>
      </c>
      <c r="Y37" s="48">
        <v>897860</v>
      </c>
      <c r="Z37" s="48">
        <v>930412</v>
      </c>
      <c r="AA37" s="48">
        <v>962859</v>
      </c>
      <c r="AB37" s="48">
        <v>996124</v>
      </c>
      <c r="AC37" s="48">
        <v>1031439</v>
      </c>
      <c r="AD37" s="48">
        <v>1069585</v>
      </c>
      <c r="AE37" s="48">
        <v>1110948</v>
      </c>
      <c r="AF37" s="48">
        <v>1154904</v>
      </c>
      <c r="AG37" s="48">
        <v>1200073</v>
      </c>
      <c r="AH37" s="48">
        <v>1244484</v>
      </c>
      <c r="AI37" s="48">
        <v>1286756</v>
      </c>
      <c r="AJ37" s="48">
        <v>1326321</v>
      </c>
      <c r="AK37" s="48">
        <v>1363541</v>
      </c>
      <c r="AL37" s="48">
        <v>1399110</v>
      </c>
      <c r="AM37" s="48">
        <v>1434061</v>
      </c>
      <c r="AN37" s="48">
        <v>1469173</v>
      </c>
      <c r="AO37" s="48">
        <v>1504724</v>
      </c>
      <c r="AP37" s="48">
        <v>1540424</v>
      </c>
      <c r="AQ37" s="48">
        <v>1575827</v>
      </c>
      <c r="AR37" s="48">
        <v>1610260</v>
      </c>
      <c r="AS37" s="48">
        <v>1643333</v>
      </c>
      <c r="AT37" s="48">
        <v>1674674</v>
      </c>
      <c r="AU37" s="48">
        <v>1704637</v>
      </c>
      <c r="AV37" s="48">
        <v>1734387</v>
      </c>
      <c r="AW37" s="48">
        <v>1765533</v>
      </c>
      <c r="AX37" s="48">
        <v>1799077</v>
      </c>
      <c r="AY37" s="48">
        <v>1835911</v>
      </c>
      <c r="AZ37" s="48">
        <v>1875458</v>
      </c>
      <c r="BA37" s="48">
        <v>1915636</v>
      </c>
      <c r="BB37" s="48">
        <v>1953495</v>
      </c>
      <c r="BC37" s="48">
        <v>1987106</v>
      </c>
      <c r="BD37" s="48">
        <v>2015406</v>
      </c>
      <c r="BE37" s="48">
        <v>2039551</v>
      </c>
      <c r="BF37" s="48">
        <v>2062551</v>
      </c>
      <c r="BG37" s="48">
        <v>2088619</v>
      </c>
      <c r="BH37" s="48">
        <v>2120716</v>
      </c>
      <c r="BI37" s="48">
        <v>2159925</v>
      </c>
      <c r="BJ37" s="48">
        <v>2205076</v>
      </c>
      <c r="BK37" s="48">
        <v>2254067</v>
      </c>
      <c r="BL37" s="48">
        <v>2303703</v>
      </c>
      <c r="BM37" s="48">
        <v>2351625</v>
      </c>
      <c r="BN37" s="48" t="str">
        <f>VLOOKUP(B37,Classif!C:F,3,0)</f>
        <v>UMC</v>
      </c>
      <c r="BO37" s="48" t="str">
        <f>VLOOKUP(B37,Classif!C:J,8,0)</f>
        <v>Sub-Saharan Africa</v>
      </c>
    </row>
    <row r="38" spans="1:67" hidden="1" x14ac:dyDescent="0.25">
      <c r="A38" s="48" t="s">
        <v>96</v>
      </c>
      <c r="B38" s="48" t="s">
        <v>493</v>
      </c>
      <c r="C38" s="48" t="s">
        <v>742</v>
      </c>
      <c r="D38" s="48" t="s">
        <v>741</v>
      </c>
      <c r="E38" s="48">
        <v>1501668</v>
      </c>
      <c r="F38" s="48">
        <v>1526057</v>
      </c>
      <c r="G38" s="48">
        <v>1551908</v>
      </c>
      <c r="H38" s="48">
        <v>1579375</v>
      </c>
      <c r="I38" s="48">
        <v>1608618</v>
      </c>
      <c r="J38" s="48">
        <v>1639706</v>
      </c>
      <c r="K38" s="48">
        <v>1673019</v>
      </c>
      <c r="L38" s="48">
        <v>1708306</v>
      </c>
      <c r="M38" s="48">
        <v>1744198</v>
      </c>
      <c r="N38" s="48">
        <v>1778870</v>
      </c>
      <c r="O38" s="48">
        <v>1811157</v>
      </c>
      <c r="P38" s="48">
        <v>1840517</v>
      </c>
      <c r="Q38" s="48">
        <v>1867786</v>
      </c>
      <c r="R38" s="48">
        <v>1894850</v>
      </c>
      <c r="S38" s="48">
        <v>1924386</v>
      </c>
      <c r="T38" s="48">
        <v>1958367</v>
      </c>
      <c r="U38" s="48">
        <v>1997017</v>
      </c>
      <c r="V38" s="48">
        <v>2039914</v>
      </c>
      <c r="W38" s="48">
        <v>2087662</v>
      </c>
      <c r="X38" s="48">
        <v>2140778</v>
      </c>
      <c r="Y38" s="48">
        <v>2199359</v>
      </c>
      <c r="Z38" s="48">
        <v>2264441</v>
      </c>
      <c r="AA38" s="48">
        <v>2335339</v>
      </c>
      <c r="AB38" s="48">
        <v>2408322</v>
      </c>
      <c r="AC38" s="48">
        <v>2478382</v>
      </c>
      <c r="AD38" s="48">
        <v>2542170</v>
      </c>
      <c r="AE38" s="48">
        <v>2597765</v>
      </c>
      <c r="AF38" s="48">
        <v>2646836</v>
      </c>
      <c r="AG38" s="48">
        <v>2693974</v>
      </c>
      <c r="AH38" s="48">
        <v>2745735</v>
      </c>
      <c r="AI38" s="48">
        <v>2806740</v>
      </c>
      <c r="AJ38" s="48">
        <v>2878507</v>
      </c>
      <c r="AK38" s="48">
        <v>2959236</v>
      </c>
      <c r="AL38" s="48">
        <v>3046148</v>
      </c>
      <c r="AM38" s="48">
        <v>3135017</v>
      </c>
      <c r="AN38" s="48">
        <v>3222662</v>
      </c>
      <c r="AO38" s="48">
        <v>3308235</v>
      </c>
      <c r="AP38" s="48">
        <v>3392432</v>
      </c>
      <c r="AQ38" s="48">
        <v>3475485</v>
      </c>
      <c r="AR38" s="48">
        <v>3558019</v>
      </c>
      <c r="AS38" s="48">
        <v>3640421</v>
      </c>
      <c r="AT38" s="48">
        <v>3722016</v>
      </c>
      <c r="AU38" s="48">
        <v>3802129</v>
      </c>
      <c r="AV38" s="48">
        <v>3881185</v>
      </c>
      <c r="AW38" s="48">
        <v>3959883</v>
      </c>
      <c r="AX38" s="48">
        <v>4038380</v>
      </c>
      <c r="AY38" s="48">
        <v>4118075</v>
      </c>
      <c r="AZ38" s="48">
        <v>4198004</v>
      </c>
      <c r="BA38" s="48">
        <v>4273368</v>
      </c>
      <c r="BB38" s="48">
        <v>4337623</v>
      </c>
      <c r="BC38" s="48">
        <v>4386765</v>
      </c>
      <c r="BD38" s="48">
        <v>4418639</v>
      </c>
      <c r="BE38" s="48">
        <v>4436411</v>
      </c>
      <c r="BF38" s="48">
        <v>4447945</v>
      </c>
      <c r="BG38" s="48">
        <v>4464171</v>
      </c>
      <c r="BH38" s="48">
        <v>4493171</v>
      </c>
      <c r="BI38" s="48">
        <v>4537683</v>
      </c>
      <c r="BJ38" s="48">
        <v>4596023</v>
      </c>
      <c r="BK38" s="48">
        <v>4666375</v>
      </c>
      <c r="BL38" s="48">
        <v>4745179</v>
      </c>
      <c r="BM38" s="48">
        <v>4829764</v>
      </c>
      <c r="BN38" s="48" t="str">
        <f>VLOOKUP(B38,Classif!C:F,3,0)</f>
        <v>LIC</v>
      </c>
      <c r="BO38" s="48" t="str">
        <f>VLOOKUP(B38,Classif!C:J,8,0)</f>
        <v>Sub-Saharan Africa</v>
      </c>
    </row>
    <row r="39" spans="1:67" hidden="1" x14ac:dyDescent="0.25">
      <c r="A39" s="48" t="s">
        <v>292</v>
      </c>
      <c r="B39" s="48" t="s">
        <v>492</v>
      </c>
      <c r="C39" s="48" t="s">
        <v>742</v>
      </c>
      <c r="D39" s="48" t="s">
        <v>741</v>
      </c>
      <c r="E39" s="48">
        <v>17909009</v>
      </c>
      <c r="F39" s="48">
        <v>18271000</v>
      </c>
      <c r="G39" s="48">
        <v>18614000</v>
      </c>
      <c r="H39" s="48">
        <v>18964000</v>
      </c>
      <c r="I39" s="48">
        <v>19325000</v>
      </c>
      <c r="J39" s="48">
        <v>19678000</v>
      </c>
      <c r="K39" s="48">
        <v>20048000</v>
      </c>
      <c r="L39" s="48">
        <v>20412000</v>
      </c>
      <c r="M39" s="48">
        <v>20744000</v>
      </c>
      <c r="N39" s="48">
        <v>21028000</v>
      </c>
      <c r="O39" s="48">
        <v>21324000</v>
      </c>
      <c r="P39" s="48">
        <v>21962032</v>
      </c>
      <c r="Q39" s="48">
        <v>22218463</v>
      </c>
      <c r="R39" s="48">
        <v>22491777</v>
      </c>
      <c r="S39" s="48">
        <v>22807969</v>
      </c>
      <c r="T39" s="48">
        <v>23143275</v>
      </c>
      <c r="U39" s="48">
        <v>23449808</v>
      </c>
      <c r="V39" s="48">
        <v>23725843</v>
      </c>
      <c r="W39" s="48">
        <v>23963203</v>
      </c>
      <c r="X39" s="48">
        <v>24201544</v>
      </c>
      <c r="Y39" s="48">
        <v>24515667</v>
      </c>
      <c r="Z39" s="48">
        <v>24819915</v>
      </c>
      <c r="AA39" s="48">
        <v>25116942</v>
      </c>
      <c r="AB39" s="48">
        <v>25366451</v>
      </c>
      <c r="AC39" s="48">
        <v>25607053</v>
      </c>
      <c r="AD39" s="48">
        <v>25842116</v>
      </c>
      <c r="AE39" s="48">
        <v>26100278</v>
      </c>
      <c r="AF39" s="48">
        <v>26446601</v>
      </c>
      <c r="AG39" s="48">
        <v>26791747</v>
      </c>
      <c r="AH39" s="48">
        <v>27276781</v>
      </c>
      <c r="AI39" s="48">
        <v>27691138</v>
      </c>
      <c r="AJ39" s="48">
        <v>28037420</v>
      </c>
      <c r="AK39" s="48">
        <v>28371264</v>
      </c>
      <c r="AL39" s="48">
        <v>28684764</v>
      </c>
      <c r="AM39" s="48">
        <v>29000663</v>
      </c>
      <c r="AN39" s="48">
        <v>29302311</v>
      </c>
      <c r="AO39" s="48">
        <v>29610218</v>
      </c>
      <c r="AP39" s="48">
        <v>29905948</v>
      </c>
      <c r="AQ39" s="48">
        <v>30155173</v>
      </c>
      <c r="AR39" s="48">
        <v>30401286</v>
      </c>
      <c r="AS39" s="48">
        <v>30685730</v>
      </c>
      <c r="AT39" s="48">
        <v>31020902</v>
      </c>
      <c r="AU39" s="48">
        <v>31360079</v>
      </c>
      <c r="AV39" s="48">
        <v>31644028</v>
      </c>
      <c r="AW39" s="48">
        <v>31940655</v>
      </c>
      <c r="AX39" s="48">
        <v>32243753</v>
      </c>
      <c r="AY39" s="48">
        <v>32571174</v>
      </c>
      <c r="AZ39" s="48">
        <v>32889025</v>
      </c>
      <c r="BA39" s="48">
        <v>33247118</v>
      </c>
      <c r="BB39" s="48">
        <v>33628895</v>
      </c>
      <c r="BC39" s="48">
        <v>34004889</v>
      </c>
      <c r="BD39" s="48">
        <v>34339328</v>
      </c>
      <c r="BE39" s="48">
        <v>34714222</v>
      </c>
      <c r="BF39" s="48">
        <v>35082954</v>
      </c>
      <c r="BG39" s="48">
        <v>35437435</v>
      </c>
      <c r="BH39" s="48">
        <v>35702908</v>
      </c>
      <c r="BI39" s="48">
        <v>36109487</v>
      </c>
      <c r="BJ39" s="48">
        <v>36545295</v>
      </c>
      <c r="BK39" s="48">
        <v>37065178</v>
      </c>
      <c r="BL39" s="48">
        <v>37593384</v>
      </c>
      <c r="BM39" s="48">
        <v>38005238</v>
      </c>
      <c r="BN39" s="48" t="str">
        <f>VLOOKUP(B39,Classif!C:F,4,0)</f>
        <v>HIC</v>
      </c>
      <c r="BO39" s="48" t="str">
        <f>VLOOKUP(B39,Classif!C:J,8,0)</f>
        <v>North America</v>
      </c>
    </row>
    <row r="40" spans="1:67" hidden="1" x14ac:dyDescent="0.25">
      <c r="A40" s="48" t="s">
        <v>719</v>
      </c>
      <c r="B40" s="48" t="s">
        <v>718</v>
      </c>
      <c r="C40" s="48" t="s">
        <v>742</v>
      </c>
      <c r="D40" s="48" t="s">
        <v>741</v>
      </c>
      <c r="E40" s="48">
        <v>91401764</v>
      </c>
      <c r="F40" s="48">
        <v>92232738</v>
      </c>
      <c r="G40" s="48">
        <v>93009498</v>
      </c>
      <c r="H40" s="48">
        <v>93840016</v>
      </c>
      <c r="I40" s="48">
        <v>94715795</v>
      </c>
      <c r="J40" s="48">
        <v>95440988</v>
      </c>
      <c r="K40" s="48">
        <v>96146336</v>
      </c>
      <c r="L40" s="48">
        <v>97043270</v>
      </c>
      <c r="M40" s="48">
        <v>97884022</v>
      </c>
      <c r="N40" s="48">
        <v>98606630</v>
      </c>
      <c r="O40" s="48">
        <v>99134548</v>
      </c>
      <c r="P40" s="48">
        <v>99635258</v>
      </c>
      <c r="Q40" s="48">
        <v>100357161</v>
      </c>
      <c r="R40" s="48">
        <v>101112680</v>
      </c>
      <c r="S40" s="48">
        <v>101939916</v>
      </c>
      <c r="T40" s="48">
        <v>102860571</v>
      </c>
      <c r="U40" s="48">
        <v>103776068</v>
      </c>
      <c r="V40" s="48">
        <v>104616884</v>
      </c>
      <c r="W40" s="48">
        <v>105329397</v>
      </c>
      <c r="X40" s="48">
        <v>105948616</v>
      </c>
      <c r="Y40" s="48">
        <v>106541316</v>
      </c>
      <c r="Z40" s="48">
        <v>107129392</v>
      </c>
      <c r="AA40" s="48">
        <v>107730380</v>
      </c>
      <c r="AB40" s="48">
        <v>108297837</v>
      </c>
      <c r="AC40" s="48">
        <v>108838073</v>
      </c>
      <c r="AD40" s="48">
        <v>109338285</v>
      </c>
      <c r="AE40" s="48">
        <v>109824166</v>
      </c>
      <c r="AF40" s="48">
        <v>110296425</v>
      </c>
      <c r="AG40" s="48">
        <v>110686740</v>
      </c>
      <c r="AH40" s="48">
        <v>110801640</v>
      </c>
      <c r="AI40" s="48">
        <v>110743128</v>
      </c>
      <c r="AJ40" s="48">
        <v>110469467</v>
      </c>
      <c r="AK40" s="48">
        <v>110111454</v>
      </c>
      <c r="AL40" s="48">
        <v>110041924</v>
      </c>
      <c r="AM40" s="48">
        <v>110021594</v>
      </c>
      <c r="AN40" s="48">
        <v>109864246</v>
      </c>
      <c r="AO40" s="48">
        <v>109626194</v>
      </c>
      <c r="AP40" s="48">
        <v>109422013</v>
      </c>
      <c r="AQ40" s="48">
        <v>109238340</v>
      </c>
      <c r="AR40" s="48">
        <v>109060951</v>
      </c>
      <c r="AS40" s="48">
        <v>108447824</v>
      </c>
      <c r="AT40" s="48">
        <v>107660041</v>
      </c>
      <c r="AU40" s="48">
        <v>106959751</v>
      </c>
      <c r="AV40" s="48">
        <v>106624167</v>
      </c>
      <c r="AW40" s="48">
        <v>106331716</v>
      </c>
      <c r="AX40" s="48">
        <v>106041911</v>
      </c>
      <c r="AY40" s="48">
        <v>105772481</v>
      </c>
      <c r="AZ40" s="48">
        <v>105378748</v>
      </c>
      <c r="BA40" s="48">
        <v>105001883</v>
      </c>
      <c r="BB40" s="48">
        <v>104800475</v>
      </c>
      <c r="BC40" s="48">
        <v>104421447</v>
      </c>
      <c r="BD40" s="48">
        <v>104174038</v>
      </c>
      <c r="BE40" s="48">
        <v>103935318</v>
      </c>
      <c r="BF40" s="48">
        <v>103713726</v>
      </c>
      <c r="BG40" s="48">
        <v>103496179</v>
      </c>
      <c r="BH40" s="48">
        <v>103257886</v>
      </c>
      <c r="BI40" s="48">
        <v>102994278</v>
      </c>
      <c r="BJ40" s="48">
        <v>102740078</v>
      </c>
      <c r="BK40" s="48">
        <v>102538451</v>
      </c>
      <c r="BL40" s="48">
        <v>102398537</v>
      </c>
      <c r="BM40" s="48">
        <v>102246330</v>
      </c>
      <c r="BN40" s="48" t="e">
        <f>VLOOKUP(B40,Classif!C:F,4,0)</f>
        <v>#N/A</v>
      </c>
      <c r="BO40" s="48" t="e">
        <f>VLOOKUP(B40,Classif!C:J,8,0)</f>
        <v>#N/A</v>
      </c>
    </row>
    <row r="41" spans="1:67" hidden="1" x14ac:dyDescent="0.25">
      <c r="A41" s="48" t="s">
        <v>291</v>
      </c>
      <c r="B41" s="48" t="s">
        <v>491</v>
      </c>
      <c r="C41" s="48" t="s">
        <v>742</v>
      </c>
      <c r="D41" s="48" t="s">
        <v>741</v>
      </c>
      <c r="E41" s="48">
        <v>5327827</v>
      </c>
      <c r="F41" s="48">
        <v>5434294</v>
      </c>
      <c r="G41" s="48">
        <v>5573815</v>
      </c>
      <c r="H41" s="48">
        <v>5694247</v>
      </c>
      <c r="I41" s="48">
        <v>5789228</v>
      </c>
      <c r="J41" s="48">
        <v>5856472</v>
      </c>
      <c r="K41" s="48">
        <v>5918002</v>
      </c>
      <c r="L41" s="48">
        <v>5991785</v>
      </c>
      <c r="M41" s="48">
        <v>6067714</v>
      </c>
      <c r="N41" s="48">
        <v>6136387</v>
      </c>
      <c r="O41" s="48">
        <v>6180877</v>
      </c>
      <c r="P41" s="48">
        <v>6213399</v>
      </c>
      <c r="Q41" s="48">
        <v>6260956</v>
      </c>
      <c r="R41" s="48">
        <v>6307347</v>
      </c>
      <c r="S41" s="48">
        <v>6341405</v>
      </c>
      <c r="T41" s="48">
        <v>6338632</v>
      </c>
      <c r="U41" s="48">
        <v>6302504</v>
      </c>
      <c r="V41" s="48">
        <v>6281174</v>
      </c>
      <c r="W41" s="48">
        <v>6281738</v>
      </c>
      <c r="X41" s="48">
        <v>6294365</v>
      </c>
      <c r="Y41" s="48">
        <v>6319408</v>
      </c>
      <c r="Z41" s="48">
        <v>6354074</v>
      </c>
      <c r="AA41" s="48">
        <v>6391309</v>
      </c>
      <c r="AB41" s="48">
        <v>6418773</v>
      </c>
      <c r="AC41" s="48">
        <v>6441865</v>
      </c>
      <c r="AD41" s="48">
        <v>6470365</v>
      </c>
      <c r="AE41" s="48">
        <v>6504124</v>
      </c>
      <c r="AF41" s="48">
        <v>6545106</v>
      </c>
      <c r="AG41" s="48">
        <v>6593386</v>
      </c>
      <c r="AH41" s="48">
        <v>6646912</v>
      </c>
      <c r="AI41" s="48">
        <v>6715519</v>
      </c>
      <c r="AJ41" s="48">
        <v>6799978</v>
      </c>
      <c r="AK41" s="48">
        <v>6875364</v>
      </c>
      <c r="AL41" s="48">
        <v>6938265</v>
      </c>
      <c r="AM41" s="48">
        <v>6993795</v>
      </c>
      <c r="AN41" s="48">
        <v>7040687</v>
      </c>
      <c r="AO41" s="48">
        <v>7071850</v>
      </c>
      <c r="AP41" s="48">
        <v>7088906</v>
      </c>
      <c r="AQ41" s="48">
        <v>7110001</v>
      </c>
      <c r="AR41" s="48">
        <v>7143991</v>
      </c>
      <c r="AS41" s="48">
        <v>7184250</v>
      </c>
      <c r="AT41" s="48">
        <v>7229854</v>
      </c>
      <c r="AU41" s="48">
        <v>7284753</v>
      </c>
      <c r="AV41" s="48">
        <v>7339001</v>
      </c>
      <c r="AW41" s="48">
        <v>7389625</v>
      </c>
      <c r="AX41" s="48">
        <v>7437115</v>
      </c>
      <c r="AY41" s="48">
        <v>7483934</v>
      </c>
      <c r="AZ41" s="48">
        <v>7551117</v>
      </c>
      <c r="BA41" s="48">
        <v>7647675</v>
      </c>
      <c r="BB41" s="48">
        <v>7743831</v>
      </c>
      <c r="BC41" s="48">
        <v>7824909</v>
      </c>
      <c r="BD41" s="48">
        <v>7912398</v>
      </c>
      <c r="BE41" s="48">
        <v>7996861</v>
      </c>
      <c r="BF41" s="48">
        <v>8089346</v>
      </c>
      <c r="BG41" s="48">
        <v>8188649</v>
      </c>
      <c r="BH41" s="48">
        <v>8282396</v>
      </c>
      <c r="BI41" s="48">
        <v>8373338</v>
      </c>
      <c r="BJ41" s="48">
        <v>8451840</v>
      </c>
      <c r="BK41" s="48">
        <v>8514329</v>
      </c>
      <c r="BL41" s="48">
        <v>8575280</v>
      </c>
      <c r="BM41" s="48">
        <v>8636896</v>
      </c>
      <c r="BN41" s="48" t="str">
        <f>VLOOKUP(B41,Classif!C:F,4,0)</f>
        <v>HIC</v>
      </c>
      <c r="BO41" s="48" t="str">
        <f>VLOOKUP(B41,Classif!C:J,8,0)</f>
        <v>Europe &amp; Central Asia</v>
      </c>
    </row>
    <row r="42" spans="1:67" hidden="1" x14ac:dyDescent="0.25">
      <c r="A42" s="48" t="s">
        <v>260</v>
      </c>
      <c r="B42" s="48" t="s">
        <v>604</v>
      </c>
      <c r="C42" s="48" t="s">
        <v>742</v>
      </c>
      <c r="D42" s="48" t="s">
        <v>741</v>
      </c>
      <c r="E42" s="48">
        <v>109419</v>
      </c>
      <c r="F42" s="48">
        <v>110398</v>
      </c>
      <c r="G42" s="48">
        <v>111464</v>
      </c>
      <c r="H42" s="48">
        <v>112591</v>
      </c>
      <c r="I42" s="48">
        <v>113777</v>
      </c>
      <c r="J42" s="48">
        <v>114989</v>
      </c>
      <c r="K42" s="48">
        <v>116229</v>
      </c>
      <c r="L42" s="48">
        <v>117469</v>
      </c>
      <c r="M42" s="48">
        <v>118725</v>
      </c>
      <c r="N42" s="48">
        <v>119975</v>
      </c>
      <c r="O42" s="48">
        <v>121200</v>
      </c>
      <c r="P42" s="48">
        <v>122405</v>
      </c>
      <c r="Q42" s="48">
        <v>123611</v>
      </c>
      <c r="R42" s="48">
        <v>124722</v>
      </c>
      <c r="S42" s="48">
        <v>125680</v>
      </c>
      <c r="T42" s="48">
        <v>126420</v>
      </c>
      <c r="U42" s="48">
        <v>126908</v>
      </c>
      <c r="V42" s="48">
        <v>127186</v>
      </c>
      <c r="W42" s="48">
        <v>127395</v>
      </c>
      <c r="X42" s="48">
        <v>127691</v>
      </c>
      <c r="Y42" s="48">
        <v>128204</v>
      </c>
      <c r="Z42" s="48">
        <v>128986</v>
      </c>
      <c r="AA42" s="48">
        <v>129976</v>
      </c>
      <c r="AB42" s="48">
        <v>131153</v>
      </c>
      <c r="AC42" s="48">
        <v>132445</v>
      </c>
      <c r="AD42" s="48">
        <v>133800</v>
      </c>
      <c r="AE42" s="48">
        <v>135242</v>
      </c>
      <c r="AF42" s="48">
        <v>136762</v>
      </c>
      <c r="AG42" s="48">
        <v>138250</v>
      </c>
      <c r="AH42" s="48">
        <v>139580</v>
      </c>
      <c r="AI42" s="48">
        <v>140677</v>
      </c>
      <c r="AJ42" s="48">
        <v>141469</v>
      </c>
      <c r="AK42" s="48">
        <v>142006</v>
      </c>
      <c r="AL42" s="48">
        <v>142407</v>
      </c>
      <c r="AM42" s="48">
        <v>142867</v>
      </c>
      <c r="AN42" s="48">
        <v>143480</v>
      </c>
      <c r="AO42" s="48">
        <v>144348</v>
      </c>
      <c r="AP42" s="48">
        <v>145387</v>
      </c>
      <c r="AQ42" s="48">
        <v>146500</v>
      </c>
      <c r="AR42" s="48">
        <v>147553</v>
      </c>
      <c r="AS42" s="48">
        <v>148439</v>
      </c>
      <c r="AT42" s="48">
        <v>149097</v>
      </c>
      <c r="AU42" s="48">
        <v>149591</v>
      </c>
      <c r="AV42" s="48">
        <v>150070</v>
      </c>
      <c r="AW42" s="48">
        <v>150722</v>
      </c>
      <c r="AX42" s="48">
        <v>151674</v>
      </c>
      <c r="AY42" s="48">
        <v>152999</v>
      </c>
      <c r="AZ42" s="48">
        <v>154644</v>
      </c>
      <c r="BA42" s="48">
        <v>156441</v>
      </c>
      <c r="BB42" s="48">
        <v>158187</v>
      </c>
      <c r="BC42" s="48">
        <v>159718</v>
      </c>
      <c r="BD42" s="48">
        <v>160990</v>
      </c>
      <c r="BE42" s="48">
        <v>162051</v>
      </c>
      <c r="BF42" s="48">
        <v>163039</v>
      </c>
      <c r="BG42" s="48">
        <v>164107</v>
      </c>
      <c r="BH42" s="48">
        <v>165387</v>
      </c>
      <c r="BI42" s="48">
        <v>166922</v>
      </c>
      <c r="BJ42" s="48">
        <v>168666</v>
      </c>
      <c r="BK42" s="48">
        <v>170496</v>
      </c>
      <c r="BL42" s="48">
        <v>172264</v>
      </c>
      <c r="BM42" s="48">
        <v>173859</v>
      </c>
      <c r="BN42" s="48" t="str">
        <f>VLOOKUP(B42,Classif!C:F,4,0)</f>
        <v>HIC</v>
      </c>
      <c r="BO42" s="48" t="str">
        <f>VLOOKUP(B42,Classif!C:J,8,0)</f>
        <v>Europe &amp; Central Asia</v>
      </c>
    </row>
    <row r="43" spans="1:67" hidden="1" x14ac:dyDescent="0.25">
      <c r="A43" s="48" t="s">
        <v>221</v>
      </c>
      <c r="B43" s="48" t="s">
        <v>490</v>
      </c>
      <c r="C43" s="48" t="s">
        <v>742</v>
      </c>
      <c r="D43" s="48" t="s">
        <v>741</v>
      </c>
      <c r="E43" s="48">
        <v>8132988</v>
      </c>
      <c r="F43" s="48">
        <v>8303804</v>
      </c>
      <c r="G43" s="48">
        <v>8476895</v>
      </c>
      <c r="H43" s="48">
        <v>8650390</v>
      </c>
      <c r="I43" s="48">
        <v>8821855</v>
      </c>
      <c r="J43" s="48">
        <v>8989607</v>
      </c>
      <c r="K43" s="48">
        <v>9152848</v>
      </c>
      <c r="L43" s="48">
        <v>9312091</v>
      </c>
      <c r="M43" s="48">
        <v>9468851</v>
      </c>
      <c r="N43" s="48">
        <v>9625304</v>
      </c>
      <c r="O43" s="48">
        <v>9783134</v>
      </c>
      <c r="P43" s="48">
        <v>9942716</v>
      </c>
      <c r="Q43" s="48">
        <v>10103675</v>
      </c>
      <c r="R43" s="48">
        <v>10265827</v>
      </c>
      <c r="S43" s="48">
        <v>10428803</v>
      </c>
      <c r="T43" s="48">
        <v>10592310</v>
      </c>
      <c r="U43" s="48">
        <v>10756876</v>
      </c>
      <c r="V43" s="48">
        <v>10922777</v>
      </c>
      <c r="W43" s="48">
        <v>11089165</v>
      </c>
      <c r="X43" s="48">
        <v>11254877</v>
      </c>
      <c r="Y43" s="48">
        <v>11419350</v>
      </c>
      <c r="Z43" s="48">
        <v>11582020</v>
      </c>
      <c r="AA43" s="48">
        <v>11743909</v>
      </c>
      <c r="AB43" s="48">
        <v>11907955</v>
      </c>
      <c r="AC43" s="48">
        <v>12078137</v>
      </c>
      <c r="AD43" s="48">
        <v>12257238</v>
      </c>
      <c r="AE43" s="48">
        <v>12445833</v>
      </c>
      <c r="AF43" s="48">
        <v>12642917</v>
      </c>
      <c r="AG43" s="48">
        <v>12847712</v>
      </c>
      <c r="AH43" s="48">
        <v>13058758</v>
      </c>
      <c r="AI43" s="48">
        <v>13274617</v>
      </c>
      <c r="AJ43" s="48">
        <v>13495255</v>
      </c>
      <c r="AK43" s="48">
        <v>13719818</v>
      </c>
      <c r="AL43" s="48">
        <v>13944934</v>
      </c>
      <c r="AM43" s="48">
        <v>14166346</v>
      </c>
      <c r="AN43" s="48">
        <v>14380864</v>
      </c>
      <c r="AO43" s="48">
        <v>14587367</v>
      </c>
      <c r="AP43" s="48">
        <v>14786227</v>
      </c>
      <c r="AQ43" s="48">
        <v>14977736</v>
      </c>
      <c r="AR43" s="48">
        <v>15162801</v>
      </c>
      <c r="AS43" s="48">
        <v>15342350</v>
      </c>
      <c r="AT43" s="48">
        <v>15516112</v>
      </c>
      <c r="AU43" s="48">
        <v>15684413</v>
      </c>
      <c r="AV43" s="48">
        <v>15849649</v>
      </c>
      <c r="AW43" s="48">
        <v>16014972</v>
      </c>
      <c r="AX43" s="48">
        <v>16182713</v>
      </c>
      <c r="AY43" s="48">
        <v>16354507</v>
      </c>
      <c r="AZ43" s="48">
        <v>16530201</v>
      </c>
      <c r="BA43" s="48">
        <v>16708255</v>
      </c>
      <c r="BB43" s="48">
        <v>16886184</v>
      </c>
      <c r="BC43" s="48">
        <v>17062531</v>
      </c>
      <c r="BD43" s="48">
        <v>17233584</v>
      </c>
      <c r="BE43" s="48">
        <v>17400359</v>
      </c>
      <c r="BF43" s="48">
        <v>17571511</v>
      </c>
      <c r="BG43" s="48">
        <v>17758969</v>
      </c>
      <c r="BH43" s="48">
        <v>17969356</v>
      </c>
      <c r="BI43" s="48">
        <v>18209072</v>
      </c>
      <c r="BJ43" s="48">
        <v>18470435</v>
      </c>
      <c r="BK43" s="48">
        <v>18729166</v>
      </c>
      <c r="BL43" s="48">
        <v>18952035</v>
      </c>
      <c r="BM43" s="48">
        <v>19116209</v>
      </c>
      <c r="BN43" s="48" t="str">
        <f>VLOOKUP(B43,Classif!C:F,4,0)</f>
        <v>HIC</v>
      </c>
      <c r="BO43" s="48" t="str">
        <f>VLOOKUP(B43,Classif!C:J,8,0)</f>
        <v>Latin America &amp; Caribbean</v>
      </c>
    </row>
    <row r="44" spans="1:67" hidden="1" x14ac:dyDescent="0.25">
      <c r="A44" s="48" t="s">
        <v>170</v>
      </c>
      <c r="B44" s="48" t="s">
        <v>489</v>
      </c>
      <c r="C44" s="48" t="s">
        <v>742</v>
      </c>
      <c r="D44" s="48" t="s">
        <v>741</v>
      </c>
      <c r="E44" s="48">
        <v>667070000</v>
      </c>
      <c r="F44" s="48">
        <v>660330000</v>
      </c>
      <c r="G44" s="48">
        <v>665770000</v>
      </c>
      <c r="H44" s="48">
        <v>682335000</v>
      </c>
      <c r="I44" s="48">
        <v>698355000</v>
      </c>
      <c r="J44" s="48">
        <v>715185000</v>
      </c>
      <c r="K44" s="48">
        <v>735400000</v>
      </c>
      <c r="L44" s="48">
        <v>754550000</v>
      </c>
      <c r="M44" s="48">
        <v>774510000</v>
      </c>
      <c r="N44" s="48">
        <v>796025000</v>
      </c>
      <c r="O44" s="48">
        <v>818315000</v>
      </c>
      <c r="P44" s="48">
        <v>841105000</v>
      </c>
      <c r="Q44" s="48">
        <v>862030000</v>
      </c>
      <c r="R44" s="48">
        <v>881940000</v>
      </c>
      <c r="S44" s="48">
        <v>900350000</v>
      </c>
      <c r="T44" s="48">
        <v>916395000</v>
      </c>
      <c r="U44" s="48">
        <v>930685000</v>
      </c>
      <c r="V44" s="48">
        <v>943455000</v>
      </c>
      <c r="W44" s="48">
        <v>956165000</v>
      </c>
      <c r="X44" s="48">
        <v>969005000</v>
      </c>
      <c r="Y44" s="48">
        <v>981235000</v>
      </c>
      <c r="Z44" s="48">
        <v>993885000</v>
      </c>
      <c r="AA44" s="48">
        <v>1008630000</v>
      </c>
      <c r="AB44" s="48">
        <v>1023310000</v>
      </c>
      <c r="AC44" s="48">
        <v>1036825000</v>
      </c>
      <c r="AD44" s="48">
        <v>1051040000</v>
      </c>
      <c r="AE44" s="48">
        <v>1066790000</v>
      </c>
      <c r="AF44" s="48">
        <v>1084035000</v>
      </c>
      <c r="AG44" s="48">
        <v>1101630000</v>
      </c>
      <c r="AH44" s="48">
        <v>1118650000</v>
      </c>
      <c r="AI44" s="48">
        <v>1135185000</v>
      </c>
      <c r="AJ44" s="48">
        <v>1150780000</v>
      </c>
      <c r="AK44" s="48">
        <v>1164970000</v>
      </c>
      <c r="AL44" s="48">
        <v>1178440000</v>
      </c>
      <c r="AM44" s="48">
        <v>1191835000</v>
      </c>
      <c r="AN44" s="48">
        <v>1204855000</v>
      </c>
      <c r="AO44" s="48">
        <v>1217550000</v>
      </c>
      <c r="AP44" s="48">
        <v>1230075000</v>
      </c>
      <c r="AQ44" s="48">
        <v>1241935000</v>
      </c>
      <c r="AR44" s="48">
        <v>1252735000</v>
      </c>
      <c r="AS44" s="48">
        <v>1262645000</v>
      </c>
      <c r="AT44" s="48">
        <v>1271850000</v>
      </c>
      <c r="AU44" s="48">
        <v>1280400000</v>
      </c>
      <c r="AV44" s="48">
        <v>1288400000</v>
      </c>
      <c r="AW44" s="48">
        <v>1296075000</v>
      </c>
      <c r="AX44" s="48">
        <v>1303720000</v>
      </c>
      <c r="AY44" s="48">
        <v>1311020000</v>
      </c>
      <c r="AZ44" s="48">
        <v>1317885000</v>
      </c>
      <c r="BA44" s="48">
        <v>1324655000</v>
      </c>
      <c r="BB44" s="48">
        <v>1331260000</v>
      </c>
      <c r="BC44" s="48">
        <v>1337705000</v>
      </c>
      <c r="BD44" s="48">
        <v>1344130000</v>
      </c>
      <c r="BE44" s="48">
        <v>1350695000</v>
      </c>
      <c r="BF44" s="48">
        <v>1357380000</v>
      </c>
      <c r="BG44" s="48">
        <v>1364270000</v>
      </c>
      <c r="BH44" s="48">
        <v>1371220000</v>
      </c>
      <c r="BI44" s="48">
        <v>1378665000</v>
      </c>
      <c r="BJ44" s="48">
        <v>1386395000</v>
      </c>
      <c r="BK44" s="48">
        <v>1392730000</v>
      </c>
      <c r="BL44" s="48">
        <v>1397715000</v>
      </c>
      <c r="BM44" s="48">
        <v>1402112000</v>
      </c>
      <c r="BN44" s="48" t="str">
        <f>VLOOKUP(B44,Classif!C:F,4,0)</f>
        <v>LMY</v>
      </c>
      <c r="BO44" s="48" t="str">
        <f>VLOOKUP(B44,Classif!C:J,8,0)</f>
        <v>East Asia &amp; Pacific</v>
      </c>
    </row>
    <row r="45" spans="1:67" hidden="1" x14ac:dyDescent="0.25">
      <c r="A45" s="48" t="s">
        <v>717</v>
      </c>
      <c r="B45" s="48" t="s">
        <v>488</v>
      </c>
      <c r="C45" s="48" t="s">
        <v>742</v>
      </c>
      <c r="D45" s="48" t="s">
        <v>741</v>
      </c>
      <c r="E45" s="48">
        <v>3503559</v>
      </c>
      <c r="F45" s="48">
        <v>3631547</v>
      </c>
      <c r="G45" s="48">
        <v>3770756</v>
      </c>
      <c r="H45" s="48">
        <v>3918630</v>
      </c>
      <c r="I45" s="48">
        <v>4071411</v>
      </c>
      <c r="J45" s="48">
        <v>4226843</v>
      </c>
      <c r="K45" s="48">
        <v>4383723</v>
      </c>
      <c r="L45" s="48">
        <v>4544168</v>
      </c>
      <c r="M45" s="48">
        <v>4713134</v>
      </c>
      <c r="N45" s="48">
        <v>4897470</v>
      </c>
      <c r="O45" s="48">
        <v>5102070</v>
      </c>
      <c r="P45" s="48">
        <v>5328735</v>
      </c>
      <c r="Q45" s="48">
        <v>5576026</v>
      </c>
      <c r="R45" s="48">
        <v>5841513</v>
      </c>
      <c r="S45" s="48">
        <v>6121295</v>
      </c>
      <c r="T45" s="48">
        <v>6412409</v>
      </c>
      <c r="U45" s="48">
        <v>6713949</v>
      </c>
      <c r="V45" s="48">
        <v>7026497</v>
      </c>
      <c r="W45" s="48">
        <v>7350269</v>
      </c>
      <c r="X45" s="48">
        <v>7685927</v>
      </c>
      <c r="Y45" s="48">
        <v>8033652</v>
      </c>
      <c r="Z45" s="48">
        <v>8393689</v>
      </c>
      <c r="AA45" s="48">
        <v>8764991</v>
      </c>
      <c r="AB45" s="48">
        <v>9144940</v>
      </c>
      <c r="AC45" s="48">
        <v>9530103</v>
      </c>
      <c r="AD45" s="48">
        <v>9918204</v>
      </c>
      <c r="AE45" s="48">
        <v>10307268</v>
      </c>
      <c r="AF45" s="48">
        <v>10698188</v>
      </c>
      <c r="AG45" s="48">
        <v>11094740</v>
      </c>
      <c r="AH45" s="48">
        <v>11502453</v>
      </c>
      <c r="AI45" s="48">
        <v>11924873</v>
      </c>
      <c r="AJ45" s="48">
        <v>12362404</v>
      </c>
      <c r="AK45" s="48">
        <v>12812428</v>
      </c>
      <c r="AL45" s="48">
        <v>13271638</v>
      </c>
      <c r="AM45" s="48">
        <v>13735438</v>
      </c>
      <c r="AN45" s="48">
        <v>14199759</v>
      </c>
      <c r="AO45" s="48">
        <v>14665125</v>
      </c>
      <c r="AP45" s="48">
        <v>15130674</v>
      </c>
      <c r="AQ45" s="48">
        <v>15589407</v>
      </c>
      <c r="AR45" s="48">
        <v>16032573</v>
      </c>
      <c r="AS45" s="48">
        <v>16454660</v>
      </c>
      <c r="AT45" s="48">
        <v>16853027</v>
      </c>
      <c r="AU45" s="48">
        <v>17231539</v>
      </c>
      <c r="AV45" s="48">
        <v>17599613</v>
      </c>
      <c r="AW45" s="48">
        <v>17970493</v>
      </c>
      <c r="AX45" s="48">
        <v>18354513</v>
      </c>
      <c r="AY45" s="48">
        <v>18754914</v>
      </c>
      <c r="AZ45" s="48">
        <v>19171250</v>
      </c>
      <c r="BA45" s="48">
        <v>19605568</v>
      </c>
      <c r="BB45" s="48">
        <v>20059147</v>
      </c>
      <c r="BC45" s="48">
        <v>20532944</v>
      </c>
      <c r="BD45" s="48">
        <v>21028652</v>
      </c>
      <c r="BE45" s="48">
        <v>21547188</v>
      </c>
      <c r="BF45" s="48">
        <v>22087506</v>
      </c>
      <c r="BG45" s="48">
        <v>22647672</v>
      </c>
      <c r="BH45" s="48">
        <v>23226148</v>
      </c>
      <c r="BI45" s="48">
        <v>23822726</v>
      </c>
      <c r="BJ45" s="48">
        <v>24437475</v>
      </c>
      <c r="BK45" s="48">
        <v>25069226</v>
      </c>
      <c r="BL45" s="48">
        <v>25716554</v>
      </c>
      <c r="BM45" s="48">
        <v>26378275</v>
      </c>
      <c r="BN45" s="48" t="str">
        <f>VLOOKUP(B45,Classif!C:F,3,0)</f>
        <v>LMC</v>
      </c>
      <c r="BO45" s="48" t="str">
        <f>VLOOKUP(B45,Classif!C:J,8,0)</f>
        <v>Sub-Saharan Africa</v>
      </c>
    </row>
    <row r="46" spans="1:67" hidden="1" x14ac:dyDescent="0.25">
      <c r="A46" s="48" t="s">
        <v>95</v>
      </c>
      <c r="B46" s="48" t="s">
        <v>487</v>
      </c>
      <c r="C46" s="48" t="s">
        <v>742</v>
      </c>
      <c r="D46" s="48" t="s">
        <v>741</v>
      </c>
      <c r="E46" s="48">
        <v>5176920</v>
      </c>
      <c r="F46" s="48">
        <v>5285015</v>
      </c>
      <c r="G46" s="48">
        <v>5398730</v>
      </c>
      <c r="H46" s="48">
        <v>5518104</v>
      </c>
      <c r="I46" s="48">
        <v>5643039</v>
      </c>
      <c r="J46" s="48">
        <v>5773538</v>
      </c>
      <c r="K46" s="48">
        <v>5909874</v>
      </c>
      <c r="L46" s="48">
        <v>6052419</v>
      </c>
      <c r="M46" s="48">
        <v>6201410</v>
      </c>
      <c r="N46" s="48">
        <v>6357096</v>
      </c>
      <c r="O46" s="48">
        <v>6519754</v>
      </c>
      <c r="P46" s="48">
        <v>6689659</v>
      </c>
      <c r="Q46" s="48">
        <v>6867170</v>
      </c>
      <c r="R46" s="48">
        <v>7052847</v>
      </c>
      <c r="S46" s="48">
        <v>7247284</v>
      </c>
      <c r="T46" s="48">
        <v>7451057</v>
      </c>
      <c r="U46" s="48">
        <v>7664398</v>
      </c>
      <c r="V46" s="48">
        <v>7887571</v>
      </c>
      <c r="W46" s="48">
        <v>8121081</v>
      </c>
      <c r="X46" s="48">
        <v>8365560</v>
      </c>
      <c r="Y46" s="48">
        <v>8621409</v>
      </c>
      <c r="Z46" s="48">
        <v>8888534</v>
      </c>
      <c r="AA46" s="48">
        <v>9166813</v>
      </c>
      <c r="AB46" s="48">
        <v>9456496</v>
      </c>
      <c r="AC46" s="48">
        <v>9757849</v>
      </c>
      <c r="AD46" s="48">
        <v>10070806</v>
      </c>
      <c r="AE46" s="48">
        <v>10395481</v>
      </c>
      <c r="AF46" s="48">
        <v>10731058</v>
      </c>
      <c r="AG46" s="48">
        <v>11075423</v>
      </c>
      <c r="AH46" s="48">
        <v>11425807</v>
      </c>
      <c r="AI46" s="48">
        <v>11780086</v>
      </c>
      <c r="AJ46" s="48">
        <v>12137912</v>
      </c>
      <c r="AK46" s="48">
        <v>12499499</v>
      </c>
      <c r="AL46" s="48">
        <v>12864091</v>
      </c>
      <c r="AM46" s="48">
        <v>13230978</v>
      </c>
      <c r="AN46" s="48">
        <v>13599984</v>
      </c>
      <c r="AO46" s="48">
        <v>13970812</v>
      </c>
      <c r="AP46" s="48">
        <v>14344444</v>
      </c>
      <c r="AQ46" s="48">
        <v>14723772</v>
      </c>
      <c r="AR46" s="48">
        <v>15112598</v>
      </c>
      <c r="AS46" s="48">
        <v>15513944</v>
      </c>
      <c r="AT46" s="48">
        <v>15928910</v>
      </c>
      <c r="AU46" s="48">
        <v>16357605</v>
      </c>
      <c r="AV46" s="48">
        <v>16800869</v>
      </c>
      <c r="AW46" s="48">
        <v>17259322</v>
      </c>
      <c r="AX46" s="48">
        <v>17733408</v>
      </c>
      <c r="AY46" s="48">
        <v>18223677</v>
      </c>
      <c r="AZ46" s="48">
        <v>18730283</v>
      </c>
      <c r="BA46" s="48">
        <v>19252674</v>
      </c>
      <c r="BB46" s="48">
        <v>19789922</v>
      </c>
      <c r="BC46" s="48">
        <v>20341236</v>
      </c>
      <c r="BD46" s="48">
        <v>20906392</v>
      </c>
      <c r="BE46" s="48">
        <v>21485267</v>
      </c>
      <c r="BF46" s="48">
        <v>22077300</v>
      </c>
      <c r="BG46" s="48">
        <v>22681853</v>
      </c>
      <c r="BH46" s="48">
        <v>23298376</v>
      </c>
      <c r="BI46" s="48">
        <v>23926549</v>
      </c>
      <c r="BJ46" s="48">
        <v>24566070</v>
      </c>
      <c r="BK46" s="48">
        <v>25216261</v>
      </c>
      <c r="BL46" s="48">
        <v>25876387</v>
      </c>
      <c r="BM46" s="48">
        <v>26545864</v>
      </c>
      <c r="BN46" s="48" t="str">
        <f>VLOOKUP(B46,Classif!C:F,3,0)</f>
        <v>LMC</v>
      </c>
      <c r="BO46" s="48" t="str">
        <f>VLOOKUP(B46,Classif!C:J,8,0)</f>
        <v>Sub-Saharan Africa</v>
      </c>
    </row>
    <row r="47" spans="1:67" hidden="1" x14ac:dyDescent="0.25">
      <c r="A47" s="48" t="s">
        <v>603</v>
      </c>
      <c r="B47" s="48" t="s">
        <v>486</v>
      </c>
      <c r="C47" s="48" t="s">
        <v>742</v>
      </c>
      <c r="D47" s="48" t="s">
        <v>741</v>
      </c>
      <c r="E47" s="48">
        <v>15248256</v>
      </c>
      <c r="F47" s="48">
        <v>15637700</v>
      </c>
      <c r="G47" s="48">
        <v>16041187</v>
      </c>
      <c r="H47" s="48">
        <v>16461828</v>
      </c>
      <c r="I47" s="48">
        <v>16903830</v>
      </c>
      <c r="J47" s="48">
        <v>17369882</v>
      </c>
      <c r="K47" s="48">
        <v>17862052</v>
      </c>
      <c r="L47" s="48">
        <v>18378620</v>
      </c>
      <c r="M47" s="48">
        <v>18913874</v>
      </c>
      <c r="N47" s="48">
        <v>19459818</v>
      </c>
      <c r="O47" s="48">
        <v>20011033</v>
      </c>
      <c r="P47" s="48">
        <v>20564062</v>
      </c>
      <c r="Q47" s="48">
        <v>21121360</v>
      </c>
      <c r="R47" s="48">
        <v>21690448</v>
      </c>
      <c r="S47" s="48">
        <v>22282127</v>
      </c>
      <c r="T47" s="48">
        <v>22903587</v>
      </c>
      <c r="U47" s="48">
        <v>23560470</v>
      </c>
      <c r="V47" s="48">
        <v>24249127</v>
      </c>
      <c r="W47" s="48">
        <v>24956387</v>
      </c>
      <c r="X47" s="48">
        <v>25663598</v>
      </c>
      <c r="Y47" s="48">
        <v>26358905</v>
      </c>
      <c r="Z47" s="48">
        <v>27040329</v>
      </c>
      <c r="AA47" s="48">
        <v>27717293</v>
      </c>
      <c r="AB47" s="48">
        <v>28403858</v>
      </c>
      <c r="AC47" s="48">
        <v>29119663</v>
      </c>
      <c r="AD47" s="48">
        <v>29881222</v>
      </c>
      <c r="AE47" s="48">
        <v>30683877</v>
      </c>
      <c r="AF47" s="48">
        <v>31528702</v>
      </c>
      <c r="AG47" s="48">
        <v>32443784</v>
      </c>
      <c r="AH47" s="48">
        <v>33464767</v>
      </c>
      <c r="AI47" s="48">
        <v>34612023</v>
      </c>
      <c r="AJ47" s="48">
        <v>35908240</v>
      </c>
      <c r="AK47" s="48">
        <v>37333917</v>
      </c>
      <c r="AL47" s="48">
        <v>38815835</v>
      </c>
      <c r="AM47" s="48">
        <v>40252973</v>
      </c>
      <c r="AN47" s="48">
        <v>41576239</v>
      </c>
      <c r="AO47" s="48">
        <v>42757239</v>
      </c>
      <c r="AP47" s="48">
        <v>43827191</v>
      </c>
      <c r="AQ47" s="48">
        <v>44849968</v>
      </c>
      <c r="AR47" s="48">
        <v>45919615</v>
      </c>
      <c r="AS47" s="48">
        <v>47105830</v>
      </c>
      <c r="AT47" s="48">
        <v>48428534</v>
      </c>
      <c r="AU47" s="48">
        <v>49871670</v>
      </c>
      <c r="AV47" s="48">
        <v>51425583</v>
      </c>
      <c r="AW47" s="48">
        <v>53068869</v>
      </c>
      <c r="AX47" s="48">
        <v>54785894</v>
      </c>
      <c r="AY47" s="48">
        <v>56578046</v>
      </c>
      <c r="AZ47" s="48">
        <v>58453687</v>
      </c>
      <c r="BA47" s="48">
        <v>60411195</v>
      </c>
      <c r="BB47" s="48">
        <v>62448572</v>
      </c>
      <c r="BC47" s="48">
        <v>64563853</v>
      </c>
      <c r="BD47" s="48">
        <v>66755151</v>
      </c>
      <c r="BE47" s="48">
        <v>69020749</v>
      </c>
      <c r="BF47" s="48">
        <v>71358804</v>
      </c>
      <c r="BG47" s="48">
        <v>73767445</v>
      </c>
      <c r="BH47" s="48">
        <v>76244532</v>
      </c>
      <c r="BI47" s="48">
        <v>78789130</v>
      </c>
      <c r="BJ47" s="48">
        <v>81398765</v>
      </c>
      <c r="BK47" s="48">
        <v>84068092</v>
      </c>
      <c r="BL47" s="48">
        <v>86790568</v>
      </c>
      <c r="BM47" s="48">
        <v>89561404</v>
      </c>
      <c r="BN47" s="48" t="str">
        <f>VLOOKUP(B47,Classif!C:F,3,0)</f>
        <v>LIC</v>
      </c>
      <c r="BO47" s="48" t="str">
        <f>VLOOKUP(B47,Classif!C:J,8,0)</f>
        <v>Sub-Saharan Africa</v>
      </c>
    </row>
    <row r="48" spans="1:67" hidden="1" x14ac:dyDescent="0.25">
      <c r="A48" s="48" t="s">
        <v>602</v>
      </c>
      <c r="B48" s="48" t="s">
        <v>485</v>
      </c>
      <c r="C48" s="48" t="s">
        <v>742</v>
      </c>
      <c r="D48" s="48" t="s">
        <v>741</v>
      </c>
      <c r="E48" s="48">
        <v>1018254</v>
      </c>
      <c r="F48" s="48">
        <v>1043119</v>
      </c>
      <c r="G48" s="48">
        <v>1069236</v>
      </c>
      <c r="H48" s="48">
        <v>1096638</v>
      </c>
      <c r="I48" s="48">
        <v>1125354</v>
      </c>
      <c r="J48" s="48">
        <v>1155389</v>
      </c>
      <c r="K48" s="48">
        <v>1186782</v>
      </c>
      <c r="L48" s="48">
        <v>1219547</v>
      </c>
      <c r="M48" s="48">
        <v>1253761</v>
      </c>
      <c r="N48" s="48">
        <v>1289519</v>
      </c>
      <c r="O48" s="48">
        <v>1326894</v>
      </c>
      <c r="P48" s="48">
        <v>1365891</v>
      </c>
      <c r="Q48" s="48">
        <v>1406510</v>
      </c>
      <c r="R48" s="48">
        <v>1448632</v>
      </c>
      <c r="S48" s="48">
        <v>1492055</v>
      </c>
      <c r="T48" s="48">
        <v>1536658</v>
      </c>
      <c r="U48" s="48">
        <v>1582361</v>
      </c>
      <c r="V48" s="48">
        <v>1629218</v>
      </c>
      <c r="W48" s="48">
        <v>1677326</v>
      </c>
      <c r="X48" s="48">
        <v>1726865</v>
      </c>
      <c r="Y48" s="48">
        <v>1777932</v>
      </c>
      <c r="Z48" s="48">
        <v>1830629</v>
      </c>
      <c r="AA48" s="48">
        <v>1884873</v>
      </c>
      <c r="AB48" s="48">
        <v>1940454</v>
      </c>
      <c r="AC48" s="48">
        <v>1996994</v>
      </c>
      <c r="AD48" s="48">
        <v>2054308</v>
      </c>
      <c r="AE48" s="48">
        <v>2112359</v>
      </c>
      <c r="AF48" s="48">
        <v>2171319</v>
      </c>
      <c r="AG48" s="48">
        <v>2231462</v>
      </c>
      <c r="AH48" s="48">
        <v>2293161</v>
      </c>
      <c r="AI48" s="48">
        <v>2356740</v>
      </c>
      <c r="AJ48" s="48">
        <v>2422312</v>
      </c>
      <c r="AK48" s="48">
        <v>2489945</v>
      </c>
      <c r="AL48" s="48">
        <v>2559880</v>
      </c>
      <c r="AM48" s="48">
        <v>2632345</v>
      </c>
      <c r="AN48" s="48">
        <v>2707532</v>
      </c>
      <c r="AO48" s="48">
        <v>2785815</v>
      </c>
      <c r="AP48" s="48">
        <v>2867283</v>
      </c>
      <c r="AQ48" s="48">
        <v>2951651</v>
      </c>
      <c r="AR48" s="48">
        <v>3038432</v>
      </c>
      <c r="AS48" s="48">
        <v>3127420</v>
      </c>
      <c r="AT48" s="48">
        <v>3217930</v>
      </c>
      <c r="AU48" s="48">
        <v>3310376</v>
      </c>
      <c r="AV48" s="48">
        <v>3406915</v>
      </c>
      <c r="AW48" s="48">
        <v>3510468</v>
      </c>
      <c r="AX48" s="48">
        <v>3622775</v>
      </c>
      <c r="AY48" s="48">
        <v>3745143</v>
      </c>
      <c r="AZ48" s="48">
        <v>3876123</v>
      </c>
      <c r="BA48" s="48">
        <v>4011487</v>
      </c>
      <c r="BB48" s="48">
        <v>4145400</v>
      </c>
      <c r="BC48" s="48">
        <v>4273738</v>
      </c>
      <c r="BD48" s="48">
        <v>4394842</v>
      </c>
      <c r="BE48" s="48">
        <v>4510197</v>
      </c>
      <c r="BF48" s="48">
        <v>4622757</v>
      </c>
      <c r="BG48" s="48">
        <v>4736965</v>
      </c>
      <c r="BH48" s="48">
        <v>4856093</v>
      </c>
      <c r="BI48" s="48">
        <v>4980996</v>
      </c>
      <c r="BJ48" s="48">
        <v>5110701</v>
      </c>
      <c r="BK48" s="48">
        <v>5244363</v>
      </c>
      <c r="BL48" s="48">
        <v>5380504</v>
      </c>
      <c r="BM48" s="48">
        <v>5518092</v>
      </c>
      <c r="BN48" s="48" t="str">
        <f>VLOOKUP(B48,Classif!C:F,3,0)</f>
        <v>LMC</v>
      </c>
      <c r="BO48" s="48" t="str">
        <f>VLOOKUP(B48,Classif!C:J,8,0)</f>
        <v>Sub-Saharan Africa</v>
      </c>
    </row>
    <row r="49" spans="1:67" hidden="1" x14ac:dyDescent="0.25">
      <c r="A49" s="48" t="s">
        <v>222</v>
      </c>
      <c r="B49" s="48" t="s">
        <v>484</v>
      </c>
      <c r="C49" s="48" t="s">
        <v>742</v>
      </c>
      <c r="D49" s="48" t="s">
        <v>741</v>
      </c>
      <c r="E49" s="48">
        <v>16057714</v>
      </c>
      <c r="F49" s="48">
        <v>16567817</v>
      </c>
      <c r="G49" s="48">
        <v>17092919</v>
      </c>
      <c r="H49" s="48">
        <v>17629978</v>
      </c>
      <c r="I49" s="48">
        <v>18175187</v>
      </c>
      <c r="J49" s="48">
        <v>18725242</v>
      </c>
      <c r="K49" s="48">
        <v>19279734</v>
      </c>
      <c r="L49" s="48">
        <v>19837508</v>
      </c>
      <c r="M49" s="48">
        <v>20393704</v>
      </c>
      <c r="N49" s="48">
        <v>20942453</v>
      </c>
      <c r="O49" s="48">
        <v>21480064</v>
      </c>
      <c r="P49" s="48">
        <v>22003983</v>
      </c>
      <c r="Q49" s="48">
        <v>22516429</v>
      </c>
      <c r="R49" s="48">
        <v>23024512</v>
      </c>
      <c r="S49" s="48">
        <v>23538390</v>
      </c>
      <c r="T49" s="48">
        <v>24065502</v>
      </c>
      <c r="U49" s="48">
        <v>24608102</v>
      </c>
      <c r="V49" s="48">
        <v>25164544</v>
      </c>
      <c r="W49" s="48">
        <v>25733669</v>
      </c>
      <c r="X49" s="48">
        <v>26312996</v>
      </c>
      <c r="Y49" s="48">
        <v>26900508</v>
      </c>
      <c r="Z49" s="48">
        <v>27496608</v>
      </c>
      <c r="AA49" s="48">
        <v>28101824</v>
      </c>
      <c r="AB49" s="48">
        <v>28714183</v>
      </c>
      <c r="AC49" s="48">
        <v>29331230</v>
      </c>
      <c r="AD49" s="48">
        <v>29951194</v>
      </c>
      <c r="AE49" s="48">
        <v>30572479</v>
      </c>
      <c r="AF49" s="48">
        <v>31195417</v>
      </c>
      <c r="AG49" s="48">
        <v>31822527</v>
      </c>
      <c r="AH49" s="48">
        <v>32457497</v>
      </c>
      <c r="AI49" s="48">
        <v>33102569</v>
      </c>
      <c r="AJ49" s="48">
        <v>33758328</v>
      </c>
      <c r="AK49" s="48">
        <v>34422568</v>
      </c>
      <c r="AL49" s="48">
        <v>35091272</v>
      </c>
      <c r="AM49" s="48">
        <v>35758978</v>
      </c>
      <c r="AN49" s="48">
        <v>36421438</v>
      </c>
      <c r="AO49" s="48">
        <v>37076387</v>
      </c>
      <c r="AP49" s="48">
        <v>37723803</v>
      </c>
      <c r="AQ49" s="48">
        <v>38364307</v>
      </c>
      <c r="AR49" s="48">
        <v>38999468</v>
      </c>
      <c r="AS49" s="48">
        <v>39629965</v>
      </c>
      <c r="AT49" s="48">
        <v>40255956</v>
      </c>
      <c r="AU49" s="48">
        <v>40875363</v>
      </c>
      <c r="AV49" s="48">
        <v>41483872</v>
      </c>
      <c r="AW49" s="48">
        <v>42075953</v>
      </c>
      <c r="AX49" s="48">
        <v>42647731</v>
      </c>
      <c r="AY49" s="48">
        <v>43200901</v>
      </c>
      <c r="AZ49" s="48">
        <v>43737512</v>
      </c>
      <c r="BA49" s="48">
        <v>44254972</v>
      </c>
      <c r="BB49" s="48">
        <v>44750054</v>
      </c>
      <c r="BC49" s="48">
        <v>45222699</v>
      </c>
      <c r="BD49" s="48">
        <v>45662747</v>
      </c>
      <c r="BE49" s="48">
        <v>46075721</v>
      </c>
      <c r="BF49" s="48">
        <v>46495492</v>
      </c>
      <c r="BG49" s="48">
        <v>46967706</v>
      </c>
      <c r="BH49" s="48">
        <v>47520667</v>
      </c>
      <c r="BI49" s="48">
        <v>48175048</v>
      </c>
      <c r="BJ49" s="48">
        <v>48909844</v>
      </c>
      <c r="BK49" s="48">
        <v>49661056</v>
      </c>
      <c r="BL49" s="48">
        <v>50339443</v>
      </c>
      <c r="BM49" s="48">
        <v>50882884</v>
      </c>
      <c r="BN49" s="48" t="str">
        <f>VLOOKUP(B49,Classif!C:F,4,0)</f>
        <v>LMY</v>
      </c>
      <c r="BO49" s="48" t="str">
        <f>VLOOKUP(B49,Classif!C:J,8,0)</f>
        <v>Latin America &amp; Caribbean</v>
      </c>
    </row>
    <row r="50" spans="1:67" hidden="1" x14ac:dyDescent="0.25">
      <c r="A50" s="48" t="s">
        <v>74</v>
      </c>
      <c r="B50" s="48" t="s">
        <v>483</v>
      </c>
      <c r="C50" s="48" t="s">
        <v>742</v>
      </c>
      <c r="D50" s="48" t="s">
        <v>741</v>
      </c>
      <c r="E50" s="48">
        <v>191122</v>
      </c>
      <c r="F50" s="48">
        <v>194149</v>
      </c>
      <c r="G50" s="48">
        <v>197202</v>
      </c>
      <c r="H50" s="48">
        <v>200371</v>
      </c>
      <c r="I50" s="48">
        <v>203762</v>
      </c>
      <c r="J50" s="48">
        <v>207429</v>
      </c>
      <c r="K50" s="48">
        <v>211477</v>
      </c>
      <c r="L50" s="48">
        <v>215900</v>
      </c>
      <c r="M50" s="48">
        <v>220574</v>
      </c>
      <c r="N50" s="48">
        <v>225324</v>
      </c>
      <c r="O50" s="48">
        <v>230055</v>
      </c>
      <c r="P50" s="48">
        <v>234645</v>
      </c>
      <c r="Q50" s="48">
        <v>239229</v>
      </c>
      <c r="R50" s="48">
        <v>244207</v>
      </c>
      <c r="S50" s="48">
        <v>250107</v>
      </c>
      <c r="T50" s="48">
        <v>257285</v>
      </c>
      <c r="U50" s="48">
        <v>265958</v>
      </c>
      <c r="V50" s="48">
        <v>275903</v>
      </c>
      <c r="W50" s="48">
        <v>286628</v>
      </c>
      <c r="X50" s="48">
        <v>297451</v>
      </c>
      <c r="Y50" s="48">
        <v>307831</v>
      </c>
      <c r="Z50" s="48">
        <v>317617</v>
      </c>
      <c r="AA50" s="48">
        <v>326944</v>
      </c>
      <c r="AB50" s="48">
        <v>336088</v>
      </c>
      <c r="AC50" s="48">
        <v>345455</v>
      </c>
      <c r="AD50" s="48">
        <v>355337</v>
      </c>
      <c r="AE50" s="48">
        <v>365765</v>
      </c>
      <c r="AF50" s="48">
        <v>376647</v>
      </c>
      <c r="AG50" s="48">
        <v>387964</v>
      </c>
      <c r="AH50" s="48">
        <v>399638</v>
      </c>
      <c r="AI50" s="48">
        <v>411598</v>
      </c>
      <c r="AJ50" s="48">
        <v>423873</v>
      </c>
      <c r="AK50" s="48">
        <v>436454</v>
      </c>
      <c r="AL50" s="48">
        <v>449270</v>
      </c>
      <c r="AM50" s="48">
        <v>462280</v>
      </c>
      <c r="AN50" s="48">
        <v>475394</v>
      </c>
      <c r="AO50" s="48">
        <v>488625</v>
      </c>
      <c r="AP50" s="48">
        <v>501955</v>
      </c>
      <c r="AQ50" s="48">
        <v>515382</v>
      </c>
      <c r="AR50" s="48">
        <v>528853</v>
      </c>
      <c r="AS50" s="48">
        <v>542358</v>
      </c>
      <c r="AT50" s="48">
        <v>555895</v>
      </c>
      <c r="AU50" s="48">
        <v>569480</v>
      </c>
      <c r="AV50" s="48">
        <v>583213</v>
      </c>
      <c r="AW50" s="48">
        <v>597230</v>
      </c>
      <c r="AX50" s="48">
        <v>611625</v>
      </c>
      <c r="AY50" s="48">
        <v>626427</v>
      </c>
      <c r="AZ50" s="48">
        <v>641624</v>
      </c>
      <c r="BA50" s="48">
        <v>657227</v>
      </c>
      <c r="BB50" s="48">
        <v>673251</v>
      </c>
      <c r="BC50" s="48">
        <v>689696</v>
      </c>
      <c r="BD50" s="48">
        <v>706578</v>
      </c>
      <c r="BE50" s="48">
        <v>723865</v>
      </c>
      <c r="BF50" s="48">
        <v>741511</v>
      </c>
      <c r="BG50" s="48">
        <v>759390</v>
      </c>
      <c r="BH50" s="48">
        <v>777435</v>
      </c>
      <c r="BI50" s="48">
        <v>795597</v>
      </c>
      <c r="BJ50" s="48">
        <v>813890</v>
      </c>
      <c r="BK50" s="48">
        <v>832322</v>
      </c>
      <c r="BL50" s="48">
        <v>850891</v>
      </c>
      <c r="BM50" s="48">
        <v>869595</v>
      </c>
      <c r="BN50" s="48" t="str">
        <f>VLOOKUP(B50,Classif!C:F,3,0)</f>
        <v>LMC</v>
      </c>
      <c r="BO50" s="48" t="str">
        <f>VLOOKUP(B50,Classif!C:J,8,0)</f>
        <v>Sub-Saharan Africa</v>
      </c>
    </row>
    <row r="51" spans="1:67" hidden="1" x14ac:dyDescent="0.25">
      <c r="A51" s="48" t="s">
        <v>112</v>
      </c>
      <c r="B51" s="48" t="s">
        <v>482</v>
      </c>
      <c r="C51" s="48" t="s">
        <v>742</v>
      </c>
      <c r="D51" s="48" t="s">
        <v>741</v>
      </c>
      <c r="E51" s="48">
        <v>201770</v>
      </c>
      <c r="F51" s="48">
        <v>205321</v>
      </c>
      <c r="G51" s="48">
        <v>210141</v>
      </c>
      <c r="H51" s="48">
        <v>216087</v>
      </c>
      <c r="I51" s="48">
        <v>222949</v>
      </c>
      <c r="J51" s="48">
        <v>230421</v>
      </c>
      <c r="K51" s="48">
        <v>238655</v>
      </c>
      <c r="L51" s="48">
        <v>247522</v>
      </c>
      <c r="M51" s="48">
        <v>256169</v>
      </c>
      <c r="N51" s="48">
        <v>263461</v>
      </c>
      <c r="O51" s="48">
        <v>268633</v>
      </c>
      <c r="P51" s="48">
        <v>271315</v>
      </c>
      <c r="Q51" s="48">
        <v>271841</v>
      </c>
      <c r="R51" s="48">
        <v>271068</v>
      </c>
      <c r="S51" s="48">
        <v>270228</v>
      </c>
      <c r="T51" s="48">
        <v>270240</v>
      </c>
      <c r="U51" s="48">
        <v>271345</v>
      </c>
      <c r="V51" s="48">
        <v>273335</v>
      </c>
      <c r="W51" s="48">
        <v>276182</v>
      </c>
      <c r="X51" s="48">
        <v>279729</v>
      </c>
      <c r="Y51" s="48">
        <v>283848</v>
      </c>
      <c r="Z51" s="48">
        <v>288678</v>
      </c>
      <c r="AA51" s="48">
        <v>294244</v>
      </c>
      <c r="AB51" s="48">
        <v>300226</v>
      </c>
      <c r="AC51" s="48">
        <v>306140</v>
      </c>
      <c r="AD51" s="48">
        <v>311668</v>
      </c>
      <c r="AE51" s="48">
        <v>316613</v>
      </c>
      <c r="AF51" s="48">
        <v>321137</v>
      </c>
      <c r="AG51" s="48">
        <v>325744</v>
      </c>
      <c r="AH51" s="48">
        <v>331180</v>
      </c>
      <c r="AI51" s="48">
        <v>337953</v>
      </c>
      <c r="AJ51" s="48">
        <v>346229</v>
      </c>
      <c r="AK51" s="48">
        <v>355763</v>
      </c>
      <c r="AL51" s="48">
        <v>366057</v>
      </c>
      <c r="AM51" s="48">
        <v>376409</v>
      </c>
      <c r="AN51" s="48">
        <v>386288</v>
      </c>
      <c r="AO51" s="48">
        <v>395533</v>
      </c>
      <c r="AP51" s="48">
        <v>404248</v>
      </c>
      <c r="AQ51" s="48">
        <v>412513</v>
      </c>
      <c r="AR51" s="48">
        <v>420456</v>
      </c>
      <c r="AS51" s="48">
        <v>428178</v>
      </c>
      <c r="AT51" s="48">
        <v>435701</v>
      </c>
      <c r="AU51" s="48">
        <v>442955</v>
      </c>
      <c r="AV51" s="48">
        <v>449925</v>
      </c>
      <c r="AW51" s="48">
        <v>456619</v>
      </c>
      <c r="AX51" s="48">
        <v>463034</v>
      </c>
      <c r="AY51" s="48">
        <v>469171</v>
      </c>
      <c r="AZ51" s="48">
        <v>475067</v>
      </c>
      <c r="BA51" s="48">
        <v>480846</v>
      </c>
      <c r="BB51" s="48">
        <v>486667</v>
      </c>
      <c r="BC51" s="48">
        <v>492644</v>
      </c>
      <c r="BD51" s="48">
        <v>498858</v>
      </c>
      <c r="BE51" s="48">
        <v>505241</v>
      </c>
      <c r="BF51" s="48">
        <v>511740</v>
      </c>
      <c r="BG51" s="48">
        <v>518276</v>
      </c>
      <c r="BH51" s="48">
        <v>524740</v>
      </c>
      <c r="BI51" s="48">
        <v>531140</v>
      </c>
      <c r="BJ51" s="48">
        <v>537499</v>
      </c>
      <c r="BK51" s="48">
        <v>543764</v>
      </c>
      <c r="BL51" s="48">
        <v>549936</v>
      </c>
      <c r="BM51" s="48">
        <v>555988</v>
      </c>
      <c r="BN51" s="48" t="str">
        <f>VLOOKUP(B51,Classif!C:F,3,0)</f>
        <v>LMC</v>
      </c>
      <c r="BO51" s="48" t="str">
        <f>VLOOKUP(B51,Classif!C:J,8,0)</f>
        <v>Sub-Saharan Africa</v>
      </c>
    </row>
    <row r="52" spans="1:67" hidden="1" x14ac:dyDescent="0.25">
      <c r="A52" s="48" t="s">
        <v>210</v>
      </c>
      <c r="B52" s="48" t="s">
        <v>481</v>
      </c>
      <c r="C52" s="48" t="s">
        <v>742</v>
      </c>
      <c r="D52" s="48" t="s">
        <v>741</v>
      </c>
      <c r="E52" s="48">
        <v>1330787</v>
      </c>
      <c r="F52" s="48">
        <v>1381187</v>
      </c>
      <c r="G52" s="48">
        <v>1433346</v>
      </c>
      <c r="H52" s="48">
        <v>1486555</v>
      </c>
      <c r="I52" s="48">
        <v>1539942</v>
      </c>
      <c r="J52" s="48">
        <v>1592834</v>
      </c>
      <c r="K52" s="48">
        <v>1645076</v>
      </c>
      <c r="L52" s="48">
        <v>1696742</v>
      </c>
      <c r="M52" s="48">
        <v>1747690</v>
      </c>
      <c r="N52" s="48">
        <v>1797891</v>
      </c>
      <c r="O52" s="48">
        <v>1847394</v>
      </c>
      <c r="P52" s="48">
        <v>1896074</v>
      </c>
      <c r="Q52" s="48">
        <v>1944170</v>
      </c>
      <c r="R52" s="48">
        <v>1992522</v>
      </c>
      <c r="S52" s="48">
        <v>2042242</v>
      </c>
      <c r="T52" s="48">
        <v>2094186</v>
      </c>
      <c r="U52" s="48">
        <v>2148681</v>
      </c>
      <c r="V52" s="48">
        <v>2205618</v>
      </c>
      <c r="W52" s="48">
        <v>2264942</v>
      </c>
      <c r="X52" s="48">
        <v>2326460</v>
      </c>
      <c r="Y52" s="48">
        <v>2389973</v>
      </c>
      <c r="Z52" s="48">
        <v>2455593</v>
      </c>
      <c r="AA52" s="48">
        <v>2523358</v>
      </c>
      <c r="AB52" s="48">
        <v>2593015</v>
      </c>
      <c r="AC52" s="48">
        <v>2664220</v>
      </c>
      <c r="AD52" s="48">
        <v>2736719</v>
      </c>
      <c r="AE52" s="48">
        <v>2810245</v>
      </c>
      <c r="AF52" s="48">
        <v>2884856</v>
      </c>
      <c r="AG52" s="48">
        <v>2960932</v>
      </c>
      <c r="AH52" s="48">
        <v>3039015</v>
      </c>
      <c r="AI52" s="48">
        <v>3119436</v>
      </c>
      <c r="AJ52" s="48">
        <v>3202083</v>
      </c>
      <c r="AK52" s="48">
        <v>3286525</v>
      </c>
      <c r="AL52" s="48">
        <v>3372298</v>
      </c>
      <c r="AM52" s="48">
        <v>3458829</v>
      </c>
      <c r="AN52" s="48">
        <v>3545524</v>
      </c>
      <c r="AO52" s="48">
        <v>3632361</v>
      </c>
      <c r="AP52" s="48">
        <v>3718952</v>
      </c>
      <c r="AQ52" s="48">
        <v>3803893</v>
      </c>
      <c r="AR52" s="48">
        <v>3885428</v>
      </c>
      <c r="AS52" s="48">
        <v>3962369</v>
      </c>
      <c r="AT52" s="48">
        <v>4034074</v>
      </c>
      <c r="AU52" s="48">
        <v>4100922</v>
      </c>
      <c r="AV52" s="48">
        <v>4164053</v>
      </c>
      <c r="AW52" s="48">
        <v>4225156</v>
      </c>
      <c r="AX52" s="48">
        <v>4285504</v>
      </c>
      <c r="AY52" s="48">
        <v>4345421</v>
      </c>
      <c r="AZ52" s="48">
        <v>4404626</v>
      </c>
      <c r="BA52" s="48">
        <v>4463123</v>
      </c>
      <c r="BB52" s="48">
        <v>4520739</v>
      </c>
      <c r="BC52" s="48">
        <v>4577371</v>
      </c>
      <c r="BD52" s="48">
        <v>4633086</v>
      </c>
      <c r="BE52" s="48">
        <v>4688003</v>
      </c>
      <c r="BF52" s="48">
        <v>4742111</v>
      </c>
      <c r="BG52" s="48">
        <v>4795390</v>
      </c>
      <c r="BH52" s="48">
        <v>4847805</v>
      </c>
      <c r="BI52" s="48">
        <v>4899336</v>
      </c>
      <c r="BJ52" s="48">
        <v>4949955</v>
      </c>
      <c r="BK52" s="48">
        <v>4999443</v>
      </c>
      <c r="BL52" s="48">
        <v>5047561</v>
      </c>
      <c r="BM52" s="48">
        <v>5094114</v>
      </c>
      <c r="BN52" s="48" t="str">
        <f>VLOOKUP(B52,Classif!C:F,4,0)</f>
        <v>LMY</v>
      </c>
      <c r="BO52" s="48" t="str">
        <f>VLOOKUP(B52,Classif!C:J,8,0)</f>
        <v>Latin America &amp; Caribbean</v>
      </c>
    </row>
    <row r="53" spans="1:67" hidden="1" x14ac:dyDescent="0.25">
      <c r="A53" s="48" t="s">
        <v>716</v>
      </c>
      <c r="B53" s="48" t="s">
        <v>715</v>
      </c>
      <c r="C53" s="48" t="s">
        <v>742</v>
      </c>
      <c r="D53" s="48" t="s">
        <v>741</v>
      </c>
      <c r="E53" s="48">
        <v>4194711</v>
      </c>
      <c r="F53" s="48">
        <v>4274052</v>
      </c>
      <c r="G53" s="48">
        <v>4353623</v>
      </c>
      <c r="H53" s="48">
        <v>4432240</v>
      </c>
      <c r="I53" s="48">
        <v>4508189</v>
      </c>
      <c r="J53" s="48">
        <v>4580382</v>
      </c>
      <c r="K53" s="48">
        <v>4648353</v>
      </c>
      <c r="L53" s="48">
        <v>4712556</v>
      </c>
      <c r="M53" s="48">
        <v>4773890</v>
      </c>
      <c r="N53" s="48">
        <v>4833839</v>
      </c>
      <c r="O53" s="48">
        <v>4893444</v>
      </c>
      <c r="P53" s="48">
        <v>4953088</v>
      </c>
      <c r="Q53" s="48">
        <v>5012600</v>
      </c>
      <c r="R53" s="48">
        <v>5071912</v>
      </c>
      <c r="S53" s="48">
        <v>5130797</v>
      </c>
      <c r="T53" s="48">
        <v>5189174</v>
      </c>
      <c r="U53" s="48">
        <v>5246547</v>
      </c>
      <c r="V53" s="48">
        <v>5303289</v>
      </c>
      <c r="W53" s="48">
        <v>5360562</v>
      </c>
      <c r="X53" s="48">
        <v>5419911</v>
      </c>
      <c r="Y53" s="48">
        <v>5482191</v>
      </c>
      <c r="Z53" s="48">
        <v>5548521</v>
      </c>
      <c r="AA53" s="48">
        <v>5617902</v>
      </c>
      <c r="AB53" s="48">
        <v>5687113</v>
      </c>
      <c r="AC53" s="48">
        <v>5751508</v>
      </c>
      <c r="AD53" s="48">
        <v>5808206</v>
      </c>
      <c r="AE53" s="48">
        <v>5855445</v>
      </c>
      <c r="AF53" s="48">
        <v>5894820</v>
      </c>
      <c r="AG53" s="48">
        <v>5930153</v>
      </c>
      <c r="AH53" s="48">
        <v>5967028</v>
      </c>
      <c r="AI53" s="48">
        <v>6009262</v>
      </c>
      <c r="AJ53" s="48">
        <v>6058334</v>
      </c>
      <c r="AK53" s="48">
        <v>6112784</v>
      </c>
      <c r="AL53" s="48">
        <v>6170324</v>
      </c>
      <c r="AM53" s="48">
        <v>6227332</v>
      </c>
      <c r="AN53" s="48">
        <v>6281204</v>
      </c>
      <c r="AO53" s="48">
        <v>6331277</v>
      </c>
      <c r="AP53" s="48">
        <v>6378551</v>
      </c>
      <c r="AQ53" s="48">
        <v>6423851</v>
      </c>
      <c r="AR53" s="48">
        <v>6468461</v>
      </c>
      <c r="AS53" s="48">
        <v>6513486</v>
      </c>
      <c r="AT53" s="48">
        <v>6559097</v>
      </c>
      <c r="AU53" s="48">
        <v>6604966</v>
      </c>
      <c r="AV53" s="48">
        <v>6650981</v>
      </c>
      <c r="AW53" s="48">
        <v>6696985</v>
      </c>
      <c r="AX53" s="48">
        <v>6742657</v>
      </c>
      <c r="AY53" s="48">
        <v>6788122</v>
      </c>
      <c r="AZ53" s="48">
        <v>6833394</v>
      </c>
      <c r="BA53" s="48">
        <v>6878973</v>
      </c>
      <c r="BB53" s="48">
        <v>6925446</v>
      </c>
      <c r="BC53" s="48">
        <v>6973193</v>
      </c>
      <c r="BD53" s="48">
        <v>7022367</v>
      </c>
      <c r="BE53" s="48">
        <v>7072640</v>
      </c>
      <c r="BF53" s="48">
        <v>7123315</v>
      </c>
      <c r="BG53" s="48">
        <v>7173443</v>
      </c>
      <c r="BH53" s="48">
        <v>7222197</v>
      </c>
      <c r="BI53" s="48">
        <v>7269385</v>
      </c>
      <c r="BJ53" s="48">
        <v>7314956</v>
      </c>
      <c r="BK53" s="48">
        <v>7358929</v>
      </c>
      <c r="BL53" s="48">
        <v>7401389</v>
      </c>
      <c r="BM53" s="48">
        <v>7442291</v>
      </c>
      <c r="BN53" s="48" t="e">
        <f>VLOOKUP(B53,Classif!C:F,4,0)</f>
        <v>#N/A</v>
      </c>
      <c r="BO53" s="48" t="e">
        <f>VLOOKUP(B53,Classif!C:J,8,0)</f>
        <v>#N/A</v>
      </c>
    </row>
    <row r="54" spans="1:67" hidden="1" x14ac:dyDescent="0.25">
      <c r="A54" s="48" t="s">
        <v>195</v>
      </c>
      <c r="B54" s="48" t="s">
        <v>480</v>
      </c>
      <c r="C54" s="48" t="s">
        <v>742</v>
      </c>
      <c r="D54" s="48" t="s">
        <v>741</v>
      </c>
      <c r="E54" s="48">
        <v>7141241</v>
      </c>
      <c r="F54" s="48">
        <v>7291201</v>
      </c>
      <c r="G54" s="48">
        <v>7453535</v>
      </c>
      <c r="H54" s="48">
        <v>7623300</v>
      </c>
      <c r="I54" s="48">
        <v>7793258</v>
      </c>
      <c r="J54" s="48">
        <v>7958171</v>
      </c>
      <c r="K54" s="48">
        <v>8115487</v>
      </c>
      <c r="L54" s="48">
        <v>8266373</v>
      </c>
      <c r="M54" s="48">
        <v>8413549</v>
      </c>
      <c r="N54" s="48">
        <v>8561391</v>
      </c>
      <c r="O54" s="48">
        <v>8712535</v>
      </c>
      <c r="P54" s="48">
        <v>8868087</v>
      </c>
      <c r="Q54" s="48">
        <v>9025347</v>
      </c>
      <c r="R54" s="48">
        <v>9178809</v>
      </c>
      <c r="S54" s="48">
        <v>9320943</v>
      </c>
      <c r="T54" s="48">
        <v>9446441</v>
      </c>
      <c r="U54" s="48">
        <v>9554186</v>
      </c>
      <c r="V54" s="48">
        <v>9646142</v>
      </c>
      <c r="W54" s="48">
        <v>9724044</v>
      </c>
      <c r="X54" s="48">
        <v>9790850</v>
      </c>
      <c r="Y54" s="48">
        <v>9849457</v>
      </c>
      <c r="Z54" s="48">
        <v>9898891</v>
      </c>
      <c r="AA54" s="48">
        <v>9940314</v>
      </c>
      <c r="AB54" s="48">
        <v>9981303</v>
      </c>
      <c r="AC54" s="48">
        <v>10031651</v>
      </c>
      <c r="AD54" s="48">
        <v>10097910</v>
      </c>
      <c r="AE54" s="48">
        <v>10183894</v>
      </c>
      <c r="AF54" s="48">
        <v>10286645</v>
      </c>
      <c r="AG54" s="48">
        <v>10397519</v>
      </c>
      <c r="AH54" s="48">
        <v>10503967</v>
      </c>
      <c r="AI54" s="48">
        <v>10596986</v>
      </c>
      <c r="AJ54" s="48">
        <v>10673534</v>
      </c>
      <c r="AK54" s="48">
        <v>10736386</v>
      </c>
      <c r="AL54" s="48">
        <v>10789312</v>
      </c>
      <c r="AM54" s="48">
        <v>10838461</v>
      </c>
      <c r="AN54" s="48">
        <v>10888246</v>
      </c>
      <c r="AO54" s="48">
        <v>10939285</v>
      </c>
      <c r="AP54" s="48">
        <v>10989730</v>
      </c>
      <c r="AQ54" s="48">
        <v>11038706</v>
      </c>
      <c r="AR54" s="48">
        <v>11084673</v>
      </c>
      <c r="AS54" s="48">
        <v>11126423</v>
      </c>
      <c r="AT54" s="48">
        <v>11164676</v>
      </c>
      <c r="AU54" s="48">
        <v>11199664</v>
      </c>
      <c r="AV54" s="48">
        <v>11229185</v>
      </c>
      <c r="AW54" s="48">
        <v>11250369</v>
      </c>
      <c r="AX54" s="48">
        <v>11261586</v>
      </c>
      <c r="AY54" s="48">
        <v>11261241</v>
      </c>
      <c r="AZ54" s="48">
        <v>11251117</v>
      </c>
      <c r="BA54" s="48">
        <v>11236975</v>
      </c>
      <c r="BB54" s="48">
        <v>11226711</v>
      </c>
      <c r="BC54" s="48">
        <v>11225833</v>
      </c>
      <c r="BD54" s="48">
        <v>11236671</v>
      </c>
      <c r="BE54" s="48">
        <v>11257112</v>
      </c>
      <c r="BF54" s="48">
        <v>11282722</v>
      </c>
      <c r="BG54" s="48">
        <v>11306909</v>
      </c>
      <c r="BH54" s="48">
        <v>11324777</v>
      </c>
      <c r="BI54" s="48">
        <v>11335108</v>
      </c>
      <c r="BJ54" s="48">
        <v>11339255</v>
      </c>
      <c r="BK54" s="48">
        <v>11338146</v>
      </c>
      <c r="BL54" s="48">
        <v>11333484</v>
      </c>
      <c r="BM54" s="48">
        <v>11326616</v>
      </c>
      <c r="BN54" s="48" t="str">
        <f>VLOOKUP(B54,Classif!C:F,4,0)</f>
        <v>LMY</v>
      </c>
      <c r="BO54" s="48" t="str">
        <f>VLOOKUP(B54,Classif!C:J,8,0)</f>
        <v>Latin America &amp; Caribbean</v>
      </c>
    </row>
    <row r="55" spans="1:67" hidden="1" x14ac:dyDescent="0.25">
      <c r="A55" s="48" t="s">
        <v>714</v>
      </c>
      <c r="B55" s="48" t="s">
        <v>601</v>
      </c>
      <c r="C55" s="48" t="s">
        <v>742</v>
      </c>
      <c r="D55" s="48" t="s">
        <v>741</v>
      </c>
      <c r="E55" s="48">
        <v>124826</v>
      </c>
      <c r="F55" s="48">
        <v>126125</v>
      </c>
      <c r="G55" s="48">
        <v>128414</v>
      </c>
      <c r="H55" s="48">
        <v>130860</v>
      </c>
      <c r="I55" s="48">
        <v>133148</v>
      </c>
      <c r="J55" s="48">
        <v>135266</v>
      </c>
      <c r="K55" s="48">
        <v>136682</v>
      </c>
      <c r="L55" s="48">
        <v>138140</v>
      </c>
      <c r="M55" s="48">
        <v>140298</v>
      </c>
      <c r="N55" s="48">
        <v>142581</v>
      </c>
      <c r="O55" s="48">
        <v>144739</v>
      </c>
      <c r="P55" s="48">
        <v>147389</v>
      </c>
      <c r="Q55" s="48">
        <v>147710</v>
      </c>
      <c r="R55" s="48">
        <v>146912</v>
      </c>
      <c r="S55" s="48">
        <v>148351</v>
      </c>
      <c r="T55" s="48">
        <v>149129</v>
      </c>
      <c r="U55" s="48">
        <v>149399</v>
      </c>
      <c r="V55" s="48">
        <v>149459</v>
      </c>
      <c r="W55" s="48">
        <v>148341</v>
      </c>
      <c r="X55" s="48">
        <v>147851</v>
      </c>
      <c r="Y55" s="48">
        <v>148041</v>
      </c>
      <c r="Z55" s="48">
        <v>148629</v>
      </c>
      <c r="AA55" s="48">
        <v>150101</v>
      </c>
      <c r="AB55" s="48">
        <v>151159</v>
      </c>
      <c r="AC55" s="48">
        <v>151940</v>
      </c>
      <c r="AD55" s="48">
        <v>152711</v>
      </c>
      <c r="AE55" s="48">
        <v>152662</v>
      </c>
      <c r="AF55" s="48">
        <v>151456</v>
      </c>
      <c r="AG55" s="48">
        <v>149254</v>
      </c>
      <c r="AH55" s="48">
        <v>146937</v>
      </c>
      <c r="AI55" s="48">
        <v>145400</v>
      </c>
      <c r="AJ55" s="48">
        <v>144403</v>
      </c>
      <c r="AK55" s="48">
        <v>143912</v>
      </c>
      <c r="AL55" s="48">
        <v>144299</v>
      </c>
      <c r="AM55" s="48">
        <v>144630</v>
      </c>
      <c r="AN55" s="48">
        <v>145139</v>
      </c>
      <c r="AO55" s="48">
        <v>146306</v>
      </c>
      <c r="AP55" s="48">
        <v>146956</v>
      </c>
      <c r="AQ55" s="48">
        <v>144472</v>
      </c>
      <c r="AR55" s="48">
        <v>139428</v>
      </c>
      <c r="AS55" s="48">
        <v>133860</v>
      </c>
      <c r="AT55" s="48">
        <v>129047</v>
      </c>
      <c r="AU55" s="48">
        <v>129205</v>
      </c>
      <c r="AV55" s="48">
        <v>131897</v>
      </c>
      <c r="AW55" s="48">
        <v>134192</v>
      </c>
      <c r="AX55" s="48">
        <v>137658</v>
      </c>
      <c r="AY55" s="48">
        <v>141239</v>
      </c>
      <c r="AZ55" s="48">
        <v>144056</v>
      </c>
      <c r="BA55" s="48">
        <v>145880</v>
      </c>
      <c r="BB55" s="48">
        <v>146833</v>
      </c>
      <c r="BC55" s="48">
        <v>148703</v>
      </c>
      <c r="BD55" s="48">
        <v>150831</v>
      </c>
      <c r="BE55" s="48">
        <v>152088</v>
      </c>
      <c r="BF55" s="48">
        <v>153822</v>
      </c>
      <c r="BG55" s="48">
        <v>155909</v>
      </c>
      <c r="BH55" s="48">
        <v>157980</v>
      </c>
      <c r="BI55" s="48">
        <v>159664</v>
      </c>
      <c r="BJ55" s="48">
        <v>160175</v>
      </c>
      <c r="BK55" s="48">
        <v>159336</v>
      </c>
      <c r="BL55" s="48">
        <v>157441</v>
      </c>
      <c r="BM55" s="48">
        <v>155014</v>
      </c>
      <c r="BN55" s="48" t="str">
        <f>VLOOKUP(B55,Classif!C:F,4,0)</f>
        <v>HIC</v>
      </c>
      <c r="BO55" s="48" t="str">
        <f>VLOOKUP(B55,Classif!C:J,8,0)</f>
        <v>Latin America &amp; Caribbean</v>
      </c>
    </row>
    <row r="56" spans="1:67" hidden="1" x14ac:dyDescent="0.25">
      <c r="A56" s="48" t="s">
        <v>605</v>
      </c>
      <c r="B56" s="48" t="s">
        <v>606</v>
      </c>
      <c r="C56" s="48" t="s">
        <v>742</v>
      </c>
      <c r="D56" s="48" t="s">
        <v>741</v>
      </c>
      <c r="E56" s="48">
        <v>7870</v>
      </c>
      <c r="F56" s="48">
        <v>8024</v>
      </c>
      <c r="G56" s="48">
        <v>8141</v>
      </c>
      <c r="H56" s="48">
        <v>8219</v>
      </c>
      <c r="I56" s="48">
        <v>8299</v>
      </c>
      <c r="J56" s="48">
        <v>8370</v>
      </c>
      <c r="K56" s="48">
        <v>8444</v>
      </c>
      <c r="L56" s="48">
        <v>8518</v>
      </c>
      <c r="M56" s="48">
        <v>8638</v>
      </c>
      <c r="N56" s="48">
        <v>8833</v>
      </c>
      <c r="O56" s="48">
        <v>9143</v>
      </c>
      <c r="P56" s="48">
        <v>9588</v>
      </c>
      <c r="Q56" s="48">
        <v>10135</v>
      </c>
      <c r="R56" s="48">
        <v>10778</v>
      </c>
      <c r="S56" s="48">
        <v>11488</v>
      </c>
      <c r="T56" s="48">
        <v>12234</v>
      </c>
      <c r="U56" s="48">
        <v>13023</v>
      </c>
      <c r="V56" s="48">
        <v>13848</v>
      </c>
      <c r="W56" s="48">
        <v>14681</v>
      </c>
      <c r="X56" s="48">
        <v>15485</v>
      </c>
      <c r="Y56" s="48">
        <v>16207</v>
      </c>
      <c r="Z56" s="48">
        <v>16857</v>
      </c>
      <c r="AA56" s="48">
        <v>17436</v>
      </c>
      <c r="AB56" s="48">
        <v>18005</v>
      </c>
      <c r="AC56" s="48">
        <v>18662</v>
      </c>
      <c r="AD56" s="48">
        <v>19460</v>
      </c>
      <c r="AE56" s="48">
        <v>20426</v>
      </c>
      <c r="AF56" s="48">
        <v>21539</v>
      </c>
      <c r="AG56" s="48">
        <v>22775</v>
      </c>
      <c r="AH56" s="48">
        <v>24028</v>
      </c>
      <c r="AI56" s="48">
        <v>25307</v>
      </c>
      <c r="AJ56" s="48">
        <v>26540</v>
      </c>
      <c r="AK56" s="48">
        <v>27784</v>
      </c>
      <c r="AL56" s="48">
        <v>29068</v>
      </c>
      <c r="AM56" s="48">
        <v>30521</v>
      </c>
      <c r="AN56" s="48">
        <v>32161</v>
      </c>
      <c r="AO56" s="48">
        <v>34065</v>
      </c>
      <c r="AP56" s="48">
        <v>36155</v>
      </c>
      <c r="AQ56" s="48">
        <v>38330</v>
      </c>
      <c r="AR56" s="48">
        <v>40423</v>
      </c>
      <c r="AS56" s="48">
        <v>42305</v>
      </c>
      <c r="AT56" s="48">
        <v>43934</v>
      </c>
      <c r="AU56" s="48">
        <v>45347</v>
      </c>
      <c r="AV56" s="48">
        <v>46624</v>
      </c>
      <c r="AW56" s="48">
        <v>47899</v>
      </c>
      <c r="AX56" s="48">
        <v>49261</v>
      </c>
      <c r="AY56" s="48">
        <v>50729</v>
      </c>
      <c r="AZ56" s="48">
        <v>52280</v>
      </c>
      <c r="BA56" s="48">
        <v>53835</v>
      </c>
      <c r="BB56" s="48">
        <v>55321</v>
      </c>
      <c r="BC56" s="48">
        <v>56672</v>
      </c>
      <c r="BD56" s="48">
        <v>57877</v>
      </c>
      <c r="BE56" s="48">
        <v>58963</v>
      </c>
      <c r="BF56" s="48">
        <v>59933</v>
      </c>
      <c r="BG56" s="48">
        <v>60848</v>
      </c>
      <c r="BH56" s="48">
        <v>61721</v>
      </c>
      <c r="BI56" s="48">
        <v>62564</v>
      </c>
      <c r="BJ56" s="48">
        <v>63382</v>
      </c>
      <c r="BK56" s="48">
        <v>64172</v>
      </c>
      <c r="BL56" s="48">
        <v>64948</v>
      </c>
      <c r="BM56" s="48">
        <v>65720</v>
      </c>
      <c r="BN56" s="48" t="str">
        <f>VLOOKUP(B56,Classif!C:F,4,0)</f>
        <v>HIC</v>
      </c>
      <c r="BO56" s="48" t="str">
        <f>VLOOKUP(B56,Classif!C:J,8,0)</f>
        <v>Latin America &amp; Caribbean</v>
      </c>
    </row>
    <row r="57" spans="1:67" hidden="1" x14ac:dyDescent="0.25">
      <c r="A57" s="48" t="s">
        <v>138</v>
      </c>
      <c r="B57" s="48" t="s">
        <v>479</v>
      </c>
      <c r="C57" s="48" t="s">
        <v>742</v>
      </c>
      <c r="D57" s="48" t="s">
        <v>741</v>
      </c>
      <c r="E57" s="48">
        <v>572933</v>
      </c>
      <c r="F57" s="48">
        <v>576402</v>
      </c>
      <c r="G57" s="48">
        <v>577696</v>
      </c>
      <c r="H57" s="48">
        <v>577918</v>
      </c>
      <c r="I57" s="48">
        <v>578628</v>
      </c>
      <c r="J57" s="48">
        <v>580972</v>
      </c>
      <c r="K57" s="48">
        <v>585313</v>
      </c>
      <c r="L57" s="48">
        <v>591301</v>
      </c>
      <c r="M57" s="48">
        <v>598495</v>
      </c>
      <c r="N57" s="48">
        <v>606121</v>
      </c>
      <c r="O57" s="48">
        <v>613618</v>
      </c>
      <c r="P57" s="48">
        <v>620860</v>
      </c>
      <c r="Q57" s="48">
        <v>628002</v>
      </c>
      <c r="R57" s="48">
        <v>635105</v>
      </c>
      <c r="S57" s="48">
        <v>642322</v>
      </c>
      <c r="T57" s="48">
        <v>649753</v>
      </c>
      <c r="U57" s="48">
        <v>657524</v>
      </c>
      <c r="V57" s="48">
        <v>665521</v>
      </c>
      <c r="W57" s="48">
        <v>673253</v>
      </c>
      <c r="X57" s="48">
        <v>680010</v>
      </c>
      <c r="Y57" s="48">
        <v>685408</v>
      </c>
      <c r="Z57" s="48">
        <v>689170</v>
      </c>
      <c r="AA57" s="48">
        <v>691716</v>
      </c>
      <c r="AB57" s="48">
        <v>694076</v>
      </c>
      <c r="AC57" s="48">
        <v>697715</v>
      </c>
      <c r="AD57" s="48">
        <v>703694</v>
      </c>
      <c r="AE57" s="48">
        <v>712335</v>
      </c>
      <c r="AF57" s="48">
        <v>723384</v>
      </c>
      <c r="AG57" s="48">
        <v>736476</v>
      </c>
      <c r="AH57" s="48">
        <v>751043</v>
      </c>
      <c r="AI57" s="48">
        <v>766616</v>
      </c>
      <c r="AJ57" s="48">
        <v>783121</v>
      </c>
      <c r="AK57" s="48">
        <v>800610</v>
      </c>
      <c r="AL57" s="48">
        <v>818750</v>
      </c>
      <c r="AM57" s="48">
        <v>837104</v>
      </c>
      <c r="AN57" s="48">
        <v>855391</v>
      </c>
      <c r="AO57" s="48">
        <v>873426</v>
      </c>
      <c r="AP57" s="48">
        <v>891190</v>
      </c>
      <c r="AQ57" s="48">
        <v>908710</v>
      </c>
      <c r="AR57" s="48">
        <v>926049</v>
      </c>
      <c r="AS57" s="48">
        <v>943288</v>
      </c>
      <c r="AT57" s="48">
        <v>960274</v>
      </c>
      <c r="AU57" s="48">
        <v>976968</v>
      </c>
      <c r="AV57" s="48">
        <v>993562</v>
      </c>
      <c r="AW57" s="48">
        <v>1010410</v>
      </c>
      <c r="AX57" s="48">
        <v>1027657</v>
      </c>
      <c r="AY57" s="48">
        <v>1045508</v>
      </c>
      <c r="AZ57" s="48">
        <v>1063708</v>
      </c>
      <c r="BA57" s="48">
        <v>1081568</v>
      </c>
      <c r="BB57" s="48">
        <v>1098089</v>
      </c>
      <c r="BC57" s="48">
        <v>1112617</v>
      </c>
      <c r="BD57" s="48">
        <v>1124837</v>
      </c>
      <c r="BE57" s="48">
        <v>1135046</v>
      </c>
      <c r="BF57" s="48">
        <v>1143866</v>
      </c>
      <c r="BG57" s="48">
        <v>1152297</v>
      </c>
      <c r="BH57" s="48">
        <v>1160987</v>
      </c>
      <c r="BI57" s="48">
        <v>1170189</v>
      </c>
      <c r="BJ57" s="48">
        <v>1179685</v>
      </c>
      <c r="BK57" s="48">
        <v>1189262</v>
      </c>
      <c r="BL57" s="48">
        <v>1198574</v>
      </c>
      <c r="BM57" s="48">
        <v>1207361</v>
      </c>
      <c r="BN57" s="48" t="str">
        <f>VLOOKUP(B57,Classif!C:F,4,0)</f>
        <v>HIC</v>
      </c>
      <c r="BO57" s="48" t="str">
        <f>VLOOKUP(B57,Classif!C:J,8,0)</f>
        <v>Europe &amp; Central Asia</v>
      </c>
    </row>
    <row r="58" spans="1:67" hidden="1" x14ac:dyDescent="0.25">
      <c r="A58" s="48" t="s">
        <v>600</v>
      </c>
      <c r="B58" s="48" t="s">
        <v>478</v>
      </c>
      <c r="C58" s="48" t="s">
        <v>742</v>
      </c>
      <c r="D58" s="48" t="s">
        <v>741</v>
      </c>
      <c r="E58" s="48">
        <v>9602006</v>
      </c>
      <c r="F58" s="48">
        <v>9586651</v>
      </c>
      <c r="G58" s="48">
        <v>9624660</v>
      </c>
      <c r="H58" s="48">
        <v>9670685</v>
      </c>
      <c r="I58" s="48">
        <v>9727804</v>
      </c>
      <c r="J58" s="48">
        <v>9779358</v>
      </c>
      <c r="K58" s="48">
        <v>9821040</v>
      </c>
      <c r="L58" s="48">
        <v>9852899</v>
      </c>
      <c r="M58" s="48">
        <v>9876346</v>
      </c>
      <c r="N58" s="48">
        <v>9896580</v>
      </c>
      <c r="O58" s="48">
        <v>9858071</v>
      </c>
      <c r="P58" s="48">
        <v>9826815</v>
      </c>
      <c r="Q58" s="48">
        <v>9867632</v>
      </c>
      <c r="R58" s="48">
        <v>9922266</v>
      </c>
      <c r="S58" s="48">
        <v>9988459</v>
      </c>
      <c r="T58" s="48">
        <v>10058620</v>
      </c>
      <c r="U58" s="48">
        <v>10125939</v>
      </c>
      <c r="V58" s="48">
        <v>10186755</v>
      </c>
      <c r="W58" s="48">
        <v>10242098</v>
      </c>
      <c r="X58" s="48">
        <v>10292341</v>
      </c>
      <c r="Y58" s="48">
        <v>10304193</v>
      </c>
      <c r="Z58" s="48">
        <v>10300591</v>
      </c>
      <c r="AA58" s="48">
        <v>10314826</v>
      </c>
      <c r="AB58" s="48">
        <v>10323856</v>
      </c>
      <c r="AC58" s="48">
        <v>10330213</v>
      </c>
      <c r="AD58" s="48">
        <v>10337118</v>
      </c>
      <c r="AE58" s="48">
        <v>10342227</v>
      </c>
      <c r="AF58" s="48">
        <v>10347318</v>
      </c>
      <c r="AG58" s="48">
        <v>10355276</v>
      </c>
      <c r="AH58" s="48">
        <v>10361068</v>
      </c>
      <c r="AI58" s="48">
        <v>10333355</v>
      </c>
      <c r="AJ58" s="48">
        <v>10308578</v>
      </c>
      <c r="AK58" s="48">
        <v>10319123</v>
      </c>
      <c r="AL58" s="48">
        <v>10329855</v>
      </c>
      <c r="AM58" s="48">
        <v>10333587</v>
      </c>
      <c r="AN58" s="48">
        <v>10327253</v>
      </c>
      <c r="AO58" s="48">
        <v>10315241</v>
      </c>
      <c r="AP58" s="48">
        <v>10304131</v>
      </c>
      <c r="AQ58" s="48">
        <v>10294373</v>
      </c>
      <c r="AR58" s="48">
        <v>10283860</v>
      </c>
      <c r="AS58" s="48">
        <v>10255063</v>
      </c>
      <c r="AT58" s="48">
        <v>10216605</v>
      </c>
      <c r="AU58" s="48">
        <v>10196916</v>
      </c>
      <c r="AV58" s="48">
        <v>10193998</v>
      </c>
      <c r="AW58" s="48">
        <v>10197101</v>
      </c>
      <c r="AX58" s="48">
        <v>10211216</v>
      </c>
      <c r="AY58" s="48">
        <v>10238905</v>
      </c>
      <c r="AZ58" s="48">
        <v>10298828</v>
      </c>
      <c r="BA58" s="48">
        <v>10384603</v>
      </c>
      <c r="BB58" s="48">
        <v>10443936</v>
      </c>
      <c r="BC58" s="48">
        <v>10474410</v>
      </c>
      <c r="BD58" s="48">
        <v>10496088</v>
      </c>
      <c r="BE58" s="48">
        <v>10510785</v>
      </c>
      <c r="BF58" s="48">
        <v>10514272</v>
      </c>
      <c r="BG58" s="48">
        <v>10525347</v>
      </c>
      <c r="BH58" s="48">
        <v>10546059</v>
      </c>
      <c r="BI58" s="48">
        <v>10566332</v>
      </c>
      <c r="BJ58" s="48">
        <v>10594438</v>
      </c>
      <c r="BK58" s="48">
        <v>10629928</v>
      </c>
      <c r="BL58" s="48">
        <v>10671870</v>
      </c>
      <c r="BM58" s="48">
        <v>10698896</v>
      </c>
      <c r="BN58" s="48" t="str">
        <f>VLOOKUP(B58,Classif!C:F,4,0)</f>
        <v>HIC</v>
      </c>
      <c r="BO58" s="48" t="str">
        <f>VLOOKUP(B58,Classif!C:J,8,0)</f>
        <v>Europe &amp; Central Asia</v>
      </c>
    </row>
    <row r="59" spans="1:67" hidden="1" x14ac:dyDescent="0.25">
      <c r="A59" s="48" t="s">
        <v>288</v>
      </c>
      <c r="B59" s="48" t="s">
        <v>477</v>
      </c>
      <c r="C59" s="48" t="s">
        <v>742</v>
      </c>
      <c r="D59" s="48" t="s">
        <v>741</v>
      </c>
      <c r="E59" s="48">
        <v>72814900</v>
      </c>
      <c r="F59" s="48">
        <v>73377632</v>
      </c>
      <c r="G59" s="48">
        <v>74025784</v>
      </c>
      <c r="H59" s="48">
        <v>74714353</v>
      </c>
      <c r="I59" s="48">
        <v>75318337</v>
      </c>
      <c r="J59" s="48">
        <v>75963695</v>
      </c>
      <c r="K59" s="48">
        <v>76600311</v>
      </c>
      <c r="L59" s="48">
        <v>76951336</v>
      </c>
      <c r="M59" s="48">
        <v>77294314</v>
      </c>
      <c r="N59" s="48">
        <v>77909682</v>
      </c>
      <c r="O59" s="48">
        <v>78169289</v>
      </c>
      <c r="P59" s="48">
        <v>78312842</v>
      </c>
      <c r="Q59" s="48">
        <v>78688452</v>
      </c>
      <c r="R59" s="48">
        <v>78936666</v>
      </c>
      <c r="S59" s="48">
        <v>78967433</v>
      </c>
      <c r="T59" s="48">
        <v>78673554</v>
      </c>
      <c r="U59" s="48">
        <v>78336950</v>
      </c>
      <c r="V59" s="48">
        <v>78159814</v>
      </c>
      <c r="W59" s="48">
        <v>78091820</v>
      </c>
      <c r="X59" s="48">
        <v>78126350</v>
      </c>
      <c r="Y59" s="48">
        <v>78288576</v>
      </c>
      <c r="Z59" s="48">
        <v>78407907</v>
      </c>
      <c r="AA59" s="48">
        <v>78333366</v>
      </c>
      <c r="AB59" s="48">
        <v>78128282</v>
      </c>
      <c r="AC59" s="48">
        <v>77858685</v>
      </c>
      <c r="AD59" s="48">
        <v>77684873</v>
      </c>
      <c r="AE59" s="48">
        <v>77720436</v>
      </c>
      <c r="AF59" s="48">
        <v>77839920</v>
      </c>
      <c r="AG59" s="48">
        <v>78144619</v>
      </c>
      <c r="AH59" s="48">
        <v>78751283</v>
      </c>
      <c r="AI59" s="48">
        <v>79433029</v>
      </c>
      <c r="AJ59" s="48">
        <v>80013896</v>
      </c>
      <c r="AK59" s="48">
        <v>80624598</v>
      </c>
      <c r="AL59" s="48">
        <v>81156363</v>
      </c>
      <c r="AM59" s="48">
        <v>81438348</v>
      </c>
      <c r="AN59" s="48">
        <v>81678051</v>
      </c>
      <c r="AO59" s="48">
        <v>81914831</v>
      </c>
      <c r="AP59" s="48">
        <v>82034771</v>
      </c>
      <c r="AQ59" s="48">
        <v>82047195</v>
      </c>
      <c r="AR59" s="48">
        <v>82100243</v>
      </c>
      <c r="AS59" s="48">
        <v>82211508</v>
      </c>
      <c r="AT59" s="48">
        <v>82349925</v>
      </c>
      <c r="AU59" s="48">
        <v>82488495</v>
      </c>
      <c r="AV59" s="48">
        <v>82534176</v>
      </c>
      <c r="AW59" s="48">
        <v>82516260</v>
      </c>
      <c r="AX59" s="48">
        <v>82469422</v>
      </c>
      <c r="AY59" s="48">
        <v>82376451</v>
      </c>
      <c r="AZ59" s="48">
        <v>82266372</v>
      </c>
      <c r="BA59" s="48">
        <v>82110097</v>
      </c>
      <c r="BB59" s="48">
        <v>81902307</v>
      </c>
      <c r="BC59" s="48">
        <v>81776930</v>
      </c>
      <c r="BD59" s="48">
        <v>80274983</v>
      </c>
      <c r="BE59" s="48">
        <v>80425823</v>
      </c>
      <c r="BF59" s="48">
        <v>80645605</v>
      </c>
      <c r="BG59" s="48">
        <v>80982500</v>
      </c>
      <c r="BH59" s="48">
        <v>81686611</v>
      </c>
      <c r="BI59" s="48">
        <v>82348669</v>
      </c>
      <c r="BJ59" s="48">
        <v>82657002</v>
      </c>
      <c r="BK59" s="48">
        <v>82905782</v>
      </c>
      <c r="BL59" s="48">
        <v>83092962</v>
      </c>
      <c r="BM59" s="48">
        <v>83240525</v>
      </c>
      <c r="BN59" s="48" t="str">
        <f>VLOOKUP(B59,Classif!C:F,4,0)</f>
        <v>HIC</v>
      </c>
      <c r="BO59" s="48" t="str">
        <f>VLOOKUP(B59,Classif!C:J,8,0)</f>
        <v>Europe &amp; Central Asia</v>
      </c>
    </row>
    <row r="60" spans="1:67" hidden="1" x14ac:dyDescent="0.25">
      <c r="A60" s="48" t="s">
        <v>75</v>
      </c>
      <c r="B60" s="48" t="s">
        <v>476</v>
      </c>
      <c r="C60" s="48" t="s">
        <v>742</v>
      </c>
      <c r="D60" s="48" t="s">
        <v>741</v>
      </c>
      <c r="E60" s="48">
        <v>83634</v>
      </c>
      <c r="F60" s="48">
        <v>88503</v>
      </c>
      <c r="G60" s="48">
        <v>94203</v>
      </c>
      <c r="H60" s="48">
        <v>100618</v>
      </c>
      <c r="I60" s="48">
        <v>107582</v>
      </c>
      <c r="J60" s="48">
        <v>114976</v>
      </c>
      <c r="K60" s="48">
        <v>122876</v>
      </c>
      <c r="L60" s="48">
        <v>131405</v>
      </c>
      <c r="M60" s="48">
        <v>140462</v>
      </c>
      <c r="N60" s="48">
        <v>149889</v>
      </c>
      <c r="O60" s="48">
        <v>159662</v>
      </c>
      <c r="P60" s="48">
        <v>169372</v>
      </c>
      <c r="Q60" s="48">
        <v>179237</v>
      </c>
      <c r="R60" s="48">
        <v>190569</v>
      </c>
      <c r="S60" s="48">
        <v>205180</v>
      </c>
      <c r="T60" s="48">
        <v>224177</v>
      </c>
      <c r="U60" s="48">
        <v>248556</v>
      </c>
      <c r="V60" s="48">
        <v>277472</v>
      </c>
      <c r="W60" s="48">
        <v>308008</v>
      </c>
      <c r="X60" s="48">
        <v>336080</v>
      </c>
      <c r="Y60" s="48">
        <v>358960</v>
      </c>
      <c r="Z60" s="48">
        <v>374934</v>
      </c>
      <c r="AA60" s="48">
        <v>385268</v>
      </c>
      <c r="AB60" s="48">
        <v>393800</v>
      </c>
      <c r="AC60" s="48">
        <v>406018</v>
      </c>
      <c r="AD60" s="48">
        <v>425608</v>
      </c>
      <c r="AE60" s="48">
        <v>454359</v>
      </c>
      <c r="AF60" s="48">
        <v>490337</v>
      </c>
      <c r="AG60" s="48">
        <v>528993</v>
      </c>
      <c r="AH60" s="48">
        <v>563855</v>
      </c>
      <c r="AI60" s="48">
        <v>590393</v>
      </c>
      <c r="AJ60" s="48">
        <v>606843</v>
      </c>
      <c r="AK60" s="48">
        <v>615050</v>
      </c>
      <c r="AL60" s="48">
        <v>618504</v>
      </c>
      <c r="AM60" s="48">
        <v>622364</v>
      </c>
      <c r="AN60" s="48">
        <v>630385</v>
      </c>
      <c r="AO60" s="48">
        <v>643649</v>
      </c>
      <c r="AP60" s="48">
        <v>660858</v>
      </c>
      <c r="AQ60" s="48">
        <v>680465</v>
      </c>
      <c r="AR60" s="48">
        <v>699973</v>
      </c>
      <c r="AS60" s="48">
        <v>717577</v>
      </c>
      <c r="AT60" s="48">
        <v>733019</v>
      </c>
      <c r="AU60" s="48">
        <v>746947</v>
      </c>
      <c r="AV60" s="48">
        <v>759639</v>
      </c>
      <c r="AW60" s="48">
        <v>771599</v>
      </c>
      <c r="AX60" s="48">
        <v>783248</v>
      </c>
      <c r="AY60" s="48">
        <v>794554</v>
      </c>
      <c r="AZ60" s="48">
        <v>805456</v>
      </c>
      <c r="BA60" s="48">
        <v>816361</v>
      </c>
      <c r="BB60" s="48">
        <v>827820</v>
      </c>
      <c r="BC60" s="48">
        <v>840194</v>
      </c>
      <c r="BD60" s="48">
        <v>853671</v>
      </c>
      <c r="BE60" s="48">
        <v>868136</v>
      </c>
      <c r="BF60" s="48">
        <v>883296</v>
      </c>
      <c r="BG60" s="48">
        <v>898707</v>
      </c>
      <c r="BH60" s="48">
        <v>913998</v>
      </c>
      <c r="BI60" s="48">
        <v>929117</v>
      </c>
      <c r="BJ60" s="48">
        <v>944100</v>
      </c>
      <c r="BK60" s="48">
        <v>958923</v>
      </c>
      <c r="BL60" s="48">
        <v>973557</v>
      </c>
      <c r="BM60" s="48">
        <v>988002</v>
      </c>
      <c r="BN60" s="48" t="str">
        <f>VLOOKUP(B60,Classif!C:F,4,0)</f>
        <v>LMY</v>
      </c>
      <c r="BO60" s="48" t="str">
        <f>VLOOKUP(B60,Classif!C:J,8,0)</f>
        <v>Middle East &amp; North Africa</v>
      </c>
    </row>
    <row r="61" spans="1:67" hidden="1" x14ac:dyDescent="0.25">
      <c r="A61" s="48" t="s">
        <v>598</v>
      </c>
      <c r="B61" s="48" t="s">
        <v>599</v>
      </c>
      <c r="C61" s="48" t="s">
        <v>742</v>
      </c>
      <c r="D61" s="48" t="s">
        <v>741</v>
      </c>
      <c r="E61" s="48">
        <v>60020</v>
      </c>
      <c r="F61" s="48">
        <v>61036</v>
      </c>
      <c r="G61" s="48">
        <v>61978</v>
      </c>
      <c r="H61" s="48">
        <v>62917</v>
      </c>
      <c r="I61" s="48">
        <v>63921</v>
      </c>
      <c r="J61" s="48">
        <v>65044</v>
      </c>
      <c r="K61" s="48">
        <v>66300</v>
      </c>
      <c r="L61" s="48">
        <v>67687</v>
      </c>
      <c r="M61" s="48">
        <v>69034</v>
      </c>
      <c r="N61" s="48">
        <v>70214</v>
      </c>
      <c r="O61" s="48">
        <v>71084</v>
      </c>
      <c r="P61" s="48">
        <v>71569</v>
      </c>
      <c r="Q61" s="48">
        <v>71731</v>
      </c>
      <c r="R61" s="48">
        <v>71739</v>
      </c>
      <c r="S61" s="48">
        <v>71814</v>
      </c>
      <c r="T61" s="48">
        <v>72088</v>
      </c>
      <c r="U61" s="48">
        <v>72662</v>
      </c>
      <c r="V61" s="48">
        <v>73443</v>
      </c>
      <c r="W61" s="48">
        <v>74280</v>
      </c>
      <c r="X61" s="48">
        <v>74960</v>
      </c>
      <c r="Y61" s="48">
        <v>75318</v>
      </c>
      <c r="Z61" s="48">
        <v>75314</v>
      </c>
      <c r="AA61" s="48">
        <v>75012</v>
      </c>
      <c r="AB61" s="48">
        <v>74484</v>
      </c>
      <c r="AC61" s="48">
        <v>73846</v>
      </c>
      <c r="AD61" s="48">
        <v>73207</v>
      </c>
      <c r="AE61" s="48">
        <v>72531</v>
      </c>
      <c r="AF61" s="48">
        <v>71842</v>
      </c>
      <c r="AG61" s="48">
        <v>71212</v>
      </c>
      <c r="AH61" s="48">
        <v>70722</v>
      </c>
      <c r="AI61" s="48">
        <v>70422</v>
      </c>
      <c r="AJ61" s="48">
        <v>70377</v>
      </c>
      <c r="AK61" s="48">
        <v>70546</v>
      </c>
      <c r="AL61" s="48">
        <v>70818</v>
      </c>
      <c r="AM61" s="48">
        <v>71044</v>
      </c>
      <c r="AN61" s="48">
        <v>71105</v>
      </c>
      <c r="AO61" s="48">
        <v>70933</v>
      </c>
      <c r="AP61" s="48">
        <v>70592</v>
      </c>
      <c r="AQ61" s="48">
        <v>70183</v>
      </c>
      <c r="AR61" s="48">
        <v>69828</v>
      </c>
      <c r="AS61" s="48">
        <v>69650</v>
      </c>
      <c r="AT61" s="48">
        <v>69671</v>
      </c>
      <c r="AU61" s="48">
        <v>69840</v>
      </c>
      <c r="AV61" s="48">
        <v>70102</v>
      </c>
      <c r="AW61" s="48">
        <v>70387</v>
      </c>
      <c r="AX61" s="48">
        <v>70580</v>
      </c>
      <c r="AY61" s="48">
        <v>70718</v>
      </c>
      <c r="AZ61" s="48">
        <v>70797</v>
      </c>
      <c r="BA61" s="48">
        <v>70829</v>
      </c>
      <c r="BB61" s="48">
        <v>70848</v>
      </c>
      <c r="BC61" s="48">
        <v>70877</v>
      </c>
      <c r="BD61" s="48">
        <v>70912</v>
      </c>
      <c r="BE61" s="48">
        <v>70954</v>
      </c>
      <c r="BF61" s="48">
        <v>71019</v>
      </c>
      <c r="BG61" s="48">
        <v>71091</v>
      </c>
      <c r="BH61" s="48">
        <v>71175</v>
      </c>
      <c r="BI61" s="48">
        <v>71307</v>
      </c>
      <c r="BJ61" s="48">
        <v>71460</v>
      </c>
      <c r="BK61" s="48">
        <v>71626</v>
      </c>
      <c r="BL61" s="48">
        <v>71808</v>
      </c>
      <c r="BM61" s="48">
        <v>71991</v>
      </c>
      <c r="BN61" s="48" t="str">
        <f>VLOOKUP(B61,Classif!C:F,4,0)</f>
        <v>LMY</v>
      </c>
      <c r="BO61" s="48" t="str">
        <f>VLOOKUP(B61,Classif!C:J,8,0)</f>
        <v>Latin America &amp; Caribbean</v>
      </c>
    </row>
    <row r="62" spans="1:67" hidden="1" x14ac:dyDescent="0.25">
      <c r="A62" s="48" t="s">
        <v>261</v>
      </c>
      <c r="B62" s="48" t="s">
        <v>475</v>
      </c>
      <c r="C62" s="48" t="s">
        <v>742</v>
      </c>
      <c r="D62" s="48" t="s">
        <v>741</v>
      </c>
      <c r="E62" s="48">
        <v>4579603</v>
      </c>
      <c r="F62" s="48">
        <v>4611687</v>
      </c>
      <c r="G62" s="48">
        <v>4647727</v>
      </c>
      <c r="H62" s="48">
        <v>4684483</v>
      </c>
      <c r="I62" s="48">
        <v>4722072</v>
      </c>
      <c r="J62" s="48">
        <v>4759012</v>
      </c>
      <c r="K62" s="48">
        <v>4797381</v>
      </c>
      <c r="L62" s="48">
        <v>4835354</v>
      </c>
      <c r="M62" s="48">
        <v>4864883</v>
      </c>
      <c r="N62" s="48">
        <v>4891860</v>
      </c>
      <c r="O62" s="48">
        <v>4928757</v>
      </c>
      <c r="P62" s="48">
        <v>4963126</v>
      </c>
      <c r="Q62" s="48">
        <v>4991596</v>
      </c>
      <c r="R62" s="48">
        <v>5021861</v>
      </c>
      <c r="S62" s="48">
        <v>5045297</v>
      </c>
      <c r="T62" s="48">
        <v>5059862</v>
      </c>
      <c r="U62" s="48">
        <v>5072596</v>
      </c>
      <c r="V62" s="48">
        <v>5088419</v>
      </c>
      <c r="W62" s="48">
        <v>5104248</v>
      </c>
      <c r="X62" s="48">
        <v>5116801</v>
      </c>
      <c r="Y62" s="48">
        <v>5123027</v>
      </c>
      <c r="Z62" s="48">
        <v>5121572</v>
      </c>
      <c r="AA62" s="48">
        <v>5117810</v>
      </c>
      <c r="AB62" s="48">
        <v>5114297</v>
      </c>
      <c r="AC62" s="48">
        <v>5111619</v>
      </c>
      <c r="AD62" s="48">
        <v>5113691</v>
      </c>
      <c r="AE62" s="48">
        <v>5120534</v>
      </c>
      <c r="AF62" s="48">
        <v>5127024</v>
      </c>
      <c r="AG62" s="48">
        <v>5129516</v>
      </c>
      <c r="AH62" s="48">
        <v>5132594</v>
      </c>
      <c r="AI62" s="48">
        <v>5140939</v>
      </c>
      <c r="AJ62" s="48">
        <v>5154298</v>
      </c>
      <c r="AK62" s="48">
        <v>5171370</v>
      </c>
      <c r="AL62" s="48">
        <v>5188628</v>
      </c>
      <c r="AM62" s="48">
        <v>5206180</v>
      </c>
      <c r="AN62" s="48">
        <v>5233373</v>
      </c>
      <c r="AO62" s="48">
        <v>5263074</v>
      </c>
      <c r="AP62" s="48">
        <v>5284991</v>
      </c>
      <c r="AQ62" s="48">
        <v>5304219</v>
      </c>
      <c r="AR62" s="48">
        <v>5321799</v>
      </c>
      <c r="AS62" s="48">
        <v>5339616</v>
      </c>
      <c r="AT62" s="48">
        <v>5358783</v>
      </c>
      <c r="AU62" s="48">
        <v>5375931</v>
      </c>
      <c r="AV62" s="48">
        <v>5390574</v>
      </c>
      <c r="AW62" s="48">
        <v>5404523</v>
      </c>
      <c r="AX62" s="48">
        <v>5419432</v>
      </c>
      <c r="AY62" s="48">
        <v>5437272</v>
      </c>
      <c r="AZ62" s="48">
        <v>5461438</v>
      </c>
      <c r="BA62" s="48">
        <v>5493621</v>
      </c>
      <c r="BB62" s="48">
        <v>5523095</v>
      </c>
      <c r="BC62" s="48">
        <v>5547683</v>
      </c>
      <c r="BD62" s="48">
        <v>5570572</v>
      </c>
      <c r="BE62" s="48">
        <v>5591572</v>
      </c>
      <c r="BF62" s="48">
        <v>5614932</v>
      </c>
      <c r="BG62" s="48">
        <v>5643475</v>
      </c>
      <c r="BH62" s="48">
        <v>5683483</v>
      </c>
      <c r="BI62" s="48">
        <v>5728010</v>
      </c>
      <c r="BJ62" s="48">
        <v>5764980</v>
      </c>
      <c r="BK62" s="48">
        <v>5793636</v>
      </c>
      <c r="BL62" s="48">
        <v>5814422</v>
      </c>
      <c r="BM62" s="48">
        <v>5831404</v>
      </c>
      <c r="BN62" s="48" t="str">
        <f>VLOOKUP(B62,Classif!C:F,4,0)</f>
        <v>HIC</v>
      </c>
      <c r="BO62" s="48" t="str">
        <f>VLOOKUP(B62,Classif!C:J,8,0)</f>
        <v>Europe &amp; Central Asia</v>
      </c>
    </row>
    <row r="63" spans="1:67" hidden="1" x14ac:dyDescent="0.25">
      <c r="A63" s="48" t="s">
        <v>197</v>
      </c>
      <c r="B63" s="48" t="s">
        <v>474</v>
      </c>
      <c r="C63" s="48" t="s">
        <v>742</v>
      </c>
      <c r="D63" s="48" t="s">
        <v>741</v>
      </c>
      <c r="E63" s="48">
        <v>3294222</v>
      </c>
      <c r="F63" s="48">
        <v>3406282</v>
      </c>
      <c r="G63" s="48">
        <v>3521018</v>
      </c>
      <c r="H63" s="48">
        <v>3638110</v>
      </c>
      <c r="I63" s="48">
        <v>3757123</v>
      </c>
      <c r="J63" s="48">
        <v>3877768</v>
      </c>
      <c r="K63" s="48">
        <v>3999796</v>
      </c>
      <c r="L63" s="48">
        <v>4123100</v>
      </c>
      <c r="M63" s="48">
        <v>4247559</v>
      </c>
      <c r="N63" s="48">
        <v>4373127</v>
      </c>
      <c r="O63" s="48">
        <v>4499722</v>
      </c>
      <c r="P63" s="48">
        <v>4627202</v>
      </c>
      <c r="Q63" s="48">
        <v>4755464</v>
      </c>
      <c r="R63" s="48">
        <v>4884460</v>
      </c>
      <c r="S63" s="48">
        <v>5014187</v>
      </c>
      <c r="T63" s="48">
        <v>5144632</v>
      </c>
      <c r="U63" s="48">
        <v>5275767</v>
      </c>
      <c r="V63" s="48">
        <v>5407496</v>
      </c>
      <c r="W63" s="48">
        <v>5539596</v>
      </c>
      <c r="X63" s="48">
        <v>5671801</v>
      </c>
      <c r="Y63" s="48">
        <v>5803929</v>
      </c>
      <c r="Z63" s="48">
        <v>5935895</v>
      </c>
      <c r="AA63" s="48">
        <v>6067769</v>
      </c>
      <c r="AB63" s="48">
        <v>6199657</v>
      </c>
      <c r="AC63" s="48">
        <v>6331760</v>
      </c>
      <c r="AD63" s="48">
        <v>6464229</v>
      </c>
      <c r="AE63" s="48">
        <v>6596967</v>
      </c>
      <c r="AF63" s="48">
        <v>6729930</v>
      </c>
      <c r="AG63" s="48">
        <v>6863438</v>
      </c>
      <c r="AH63" s="48">
        <v>6997877</v>
      </c>
      <c r="AI63" s="48">
        <v>7133491</v>
      </c>
      <c r="AJ63" s="48">
        <v>7270413</v>
      </c>
      <c r="AK63" s="48">
        <v>7408339</v>
      </c>
      <c r="AL63" s="48">
        <v>7546467</v>
      </c>
      <c r="AM63" s="48">
        <v>7683707</v>
      </c>
      <c r="AN63" s="48">
        <v>7819239</v>
      </c>
      <c r="AO63" s="48">
        <v>7952766</v>
      </c>
      <c r="AP63" s="48">
        <v>8084407</v>
      </c>
      <c r="AQ63" s="48">
        <v>8214427</v>
      </c>
      <c r="AR63" s="48">
        <v>8343288</v>
      </c>
      <c r="AS63" s="48">
        <v>8471317</v>
      </c>
      <c r="AT63" s="48">
        <v>8598599</v>
      </c>
      <c r="AU63" s="48">
        <v>8724974</v>
      </c>
      <c r="AV63" s="48">
        <v>8850317</v>
      </c>
      <c r="AW63" s="48">
        <v>8974444</v>
      </c>
      <c r="AX63" s="48">
        <v>9097262</v>
      </c>
      <c r="AY63" s="48">
        <v>9218681</v>
      </c>
      <c r="AZ63" s="48">
        <v>9338856</v>
      </c>
      <c r="BA63" s="48">
        <v>9458079</v>
      </c>
      <c r="BB63" s="48">
        <v>9576736</v>
      </c>
      <c r="BC63" s="48">
        <v>9695117</v>
      </c>
      <c r="BD63" s="48">
        <v>9813219</v>
      </c>
      <c r="BE63" s="48">
        <v>9930916</v>
      </c>
      <c r="BF63" s="48">
        <v>10048226</v>
      </c>
      <c r="BG63" s="48">
        <v>10165182</v>
      </c>
      <c r="BH63" s="48">
        <v>10281675</v>
      </c>
      <c r="BI63" s="48">
        <v>10397738</v>
      </c>
      <c r="BJ63" s="48">
        <v>10513111</v>
      </c>
      <c r="BK63" s="48">
        <v>10627147</v>
      </c>
      <c r="BL63" s="48">
        <v>10738957</v>
      </c>
      <c r="BM63" s="48">
        <v>10847904</v>
      </c>
      <c r="BN63" s="48" t="str">
        <f>VLOOKUP(B63,Classif!C:F,4,0)</f>
        <v>LMY</v>
      </c>
      <c r="BO63" s="48" t="str">
        <f>VLOOKUP(B63,Classif!C:J,8,0)</f>
        <v>Latin America &amp; Caribbean</v>
      </c>
    </row>
    <row r="64" spans="1:67" hidden="1" x14ac:dyDescent="0.25">
      <c r="A64" s="48" t="s">
        <v>127</v>
      </c>
      <c r="B64" s="48" t="s">
        <v>473</v>
      </c>
      <c r="C64" s="48" t="s">
        <v>742</v>
      </c>
      <c r="D64" s="48" t="s">
        <v>741</v>
      </c>
      <c r="E64" s="48">
        <v>11057864</v>
      </c>
      <c r="F64" s="48">
        <v>11336336</v>
      </c>
      <c r="G64" s="48">
        <v>11619828</v>
      </c>
      <c r="H64" s="48">
        <v>11912800</v>
      </c>
      <c r="I64" s="48">
        <v>12221675</v>
      </c>
      <c r="J64" s="48">
        <v>12550880</v>
      </c>
      <c r="K64" s="48">
        <v>12902626</v>
      </c>
      <c r="L64" s="48">
        <v>13275020</v>
      </c>
      <c r="M64" s="48">
        <v>13663581</v>
      </c>
      <c r="N64" s="48">
        <v>14061724</v>
      </c>
      <c r="O64" s="48">
        <v>14464992</v>
      </c>
      <c r="P64" s="48">
        <v>14872253</v>
      </c>
      <c r="Q64" s="48">
        <v>15285992</v>
      </c>
      <c r="R64" s="48">
        <v>15709831</v>
      </c>
      <c r="S64" s="48">
        <v>16149018</v>
      </c>
      <c r="T64" s="48">
        <v>16607706</v>
      </c>
      <c r="U64" s="48">
        <v>17085799</v>
      </c>
      <c r="V64" s="48">
        <v>17582899</v>
      </c>
      <c r="W64" s="48">
        <v>18102266</v>
      </c>
      <c r="X64" s="48">
        <v>18647801</v>
      </c>
      <c r="Y64" s="48">
        <v>19221659</v>
      </c>
      <c r="Z64" s="48">
        <v>19824297</v>
      </c>
      <c r="AA64" s="48">
        <v>20452901</v>
      </c>
      <c r="AB64" s="48">
        <v>21101875</v>
      </c>
      <c r="AC64" s="48">
        <v>21763578</v>
      </c>
      <c r="AD64" s="48">
        <v>22431507</v>
      </c>
      <c r="AE64" s="48">
        <v>23102386</v>
      </c>
      <c r="AF64" s="48">
        <v>23774287</v>
      </c>
      <c r="AG64" s="48">
        <v>24443472</v>
      </c>
      <c r="AH64" s="48">
        <v>25106192</v>
      </c>
      <c r="AI64" s="48">
        <v>25758872</v>
      </c>
      <c r="AJ64" s="48">
        <v>26400468</v>
      </c>
      <c r="AK64" s="48">
        <v>27028330</v>
      </c>
      <c r="AL64" s="48">
        <v>27635517</v>
      </c>
      <c r="AM64" s="48">
        <v>28213777</v>
      </c>
      <c r="AN64" s="48">
        <v>28757788</v>
      </c>
      <c r="AO64" s="48">
        <v>29266415</v>
      </c>
      <c r="AP64" s="48">
        <v>29742980</v>
      </c>
      <c r="AQ64" s="48">
        <v>30192750</v>
      </c>
      <c r="AR64" s="48">
        <v>30623406</v>
      </c>
      <c r="AS64" s="48">
        <v>31042238</v>
      </c>
      <c r="AT64" s="48">
        <v>31451513</v>
      </c>
      <c r="AU64" s="48">
        <v>31855110</v>
      </c>
      <c r="AV64" s="48">
        <v>32264159</v>
      </c>
      <c r="AW64" s="48">
        <v>32692153</v>
      </c>
      <c r="AX64" s="48">
        <v>33149720</v>
      </c>
      <c r="AY64" s="48">
        <v>33641007</v>
      </c>
      <c r="AZ64" s="48">
        <v>34166976</v>
      </c>
      <c r="BA64" s="48">
        <v>34730604</v>
      </c>
      <c r="BB64" s="48">
        <v>35333882</v>
      </c>
      <c r="BC64" s="48">
        <v>35977451</v>
      </c>
      <c r="BD64" s="48">
        <v>36661438</v>
      </c>
      <c r="BE64" s="48">
        <v>37383899</v>
      </c>
      <c r="BF64" s="48">
        <v>38140135</v>
      </c>
      <c r="BG64" s="48">
        <v>38923688</v>
      </c>
      <c r="BH64" s="48">
        <v>39728020</v>
      </c>
      <c r="BI64" s="48">
        <v>40551398</v>
      </c>
      <c r="BJ64" s="48">
        <v>41389174</v>
      </c>
      <c r="BK64" s="48">
        <v>42228415</v>
      </c>
      <c r="BL64" s="48">
        <v>43053054</v>
      </c>
      <c r="BM64" s="48">
        <v>43851043</v>
      </c>
      <c r="BN64" s="48" t="str">
        <f>VLOOKUP(B64,Classif!C:F,4,0)</f>
        <v>LMY</v>
      </c>
      <c r="BO64" s="48" t="str">
        <f>VLOOKUP(B64,Classif!C:J,8,0)</f>
        <v>Middle East &amp; North Africa</v>
      </c>
    </row>
    <row r="65" spans="1:67" hidden="1" x14ac:dyDescent="0.25">
      <c r="A65" s="48" t="s">
        <v>713</v>
      </c>
      <c r="B65" s="48" t="s">
        <v>712</v>
      </c>
      <c r="C65" s="48" t="s">
        <v>742</v>
      </c>
      <c r="D65" s="48" t="s">
        <v>741</v>
      </c>
      <c r="E65" s="48">
        <v>894875757</v>
      </c>
      <c r="F65" s="48">
        <v>894479503</v>
      </c>
      <c r="G65" s="48">
        <v>906413903</v>
      </c>
      <c r="H65" s="48">
        <v>929634719</v>
      </c>
      <c r="I65" s="48">
        <v>952494226</v>
      </c>
      <c r="J65" s="48">
        <v>976360559</v>
      </c>
      <c r="K65" s="48">
        <v>1003799539</v>
      </c>
      <c r="L65" s="48">
        <v>1030341030</v>
      </c>
      <c r="M65" s="48">
        <v>1057848841</v>
      </c>
      <c r="N65" s="48">
        <v>1087054621</v>
      </c>
      <c r="O65" s="48">
        <v>1117162921</v>
      </c>
      <c r="P65" s="48">
        <v>1147907376</v>
      </c>
      <c r="Q65" s="48">
        <v>1176909425</v>
      </c>
      <c r="R65" s="48">
        <v>1204956207</v>
      </c>
      <c r="S65" s="48">
        <v>1231481379</v>
      </c>
      <c r="T65" s="48">
        <v>1255568332</v>
      </c>
      <c r="U65" s="48">
        <v>1277786882</v>
      </c>
      <c r="V65" s="48">
        <v>1298403379</v>
      </c>
      <c r="W65" s="48">
        <v>1318985502</v>
      </c>
      <c r="X65" s="48">
        <v>1339874993</v>
      </c>
      <c r="Y65" s="48">
        <v>1360437112</v>
      </c>
      <c r="Z65" s="48">
        <v>1381732250</v>
      </c>
      <c r="AA65" s="48">
        <v>1405388781</v>
      </c>
      <c r="AB65" s="48">
        <v>1429179263</v>
      </c>
      <c r="AC65" s="48">
        <v>1451901724</v>
      </c>
      <c r="AD65" s="48">
        <v>1475340043</v>
      </c>
      <c r="AE65" s="48">
        <v>1500310495</v>
      </c>
      <c r="AF65" s="48">
        <v>1526774417</v>
      </c>
      <c r="AG65" s="48">
        <v>1553548236</v>
      </c>
      <c r="AH65" s="48">
        <v>1579666262</v>
      </c>
      <c r="AI65" s="48">
        <v>1605187660</v>
      </c>
      <c r="AJ65" s="48">
        <v>1629631622</v>
      </c>
      <c r="AK65" s="48">
        <v>1652528279</v>
      </c>
      <c r="AL65" s="48">
        <v>1674580221</v>
      </c>
      <c r="AM65" s="48">
        <v>1696464118</v>
      </c>
      <c r="AN65" s="48">
        <v>1717901663</v>
      </c>
      <c r="AO65" s="48">
        <v>1738949771</v>
      </c>
      <c r="AP65" s="48">
        <v>1759750554</v>
      </c>
      <c r="AQ65" s="48">
        <v>1779788454</v>
      </c>
      <c r="AR65" s="48">
        <v>1798639494</v>
      </c>
      <c r="AS65" s="48">
        <v>1816455800</v>
      </c>
      <c r="AT65" s="48">
        <v>1833422980</v>
      </c>
      <c r="AU65" s="48">
        <v>1849607527</v>
      </c>
      <c r="AV65" s="48">
        <v>1865132738</v>
      </c>
      <c r="AW65" s="48">
        <v>1880248912</v>
      </c>
      <c r="AX65" s="48">
        <v>1895275475</v>
      </c>
      <c r="AY65" s="48">
        <v>1909891482</v>
      </c>
      <c r="AZ65" s="48">
        <v>1924018171</v>
      </c>
      <c r="BA65" s="48">
        <v>1938057262</v>
      </c>
      <c r="BB65" s="48">
        <v>1952017377</v>
      </c>
      <c r="BC65" s="48">
        <v>1965954326</v>
      </c>
      <c r="BD65" s="48">
        <v>1980035204</v>
      </c>
      <c r="BE65" s="48">
        <v>1994389913</v>
      </c>
      <c r="BF65" s="48">
        <v>2008919318</v>
      </c>
      <c r="BG65" s="48">
        <v>2023595907</v>
      </c>
      <c r="BH65" s="48">
        <v>2038190024</v>
      </c>
      <c r="BI65" s="48">
        <v>2053107304</v>
      </c>
      <c r="BJ65" s="48">
        <v>2068150870</v>
      </c>
      <c r="BK65" s="48">
        <v>2081650327</v>
      </c>
      <c r="BL65" s="48">
        <v>2093675075</v>
      </c>
      <c r="BM65" s="48">
        <v>2105003391</v>
      </c>
      <c r="BN65" s="48" t="e">
        <f>VLOOKUP(B65,Classif!C:F,4,0)</f>
        <v>#N/A</v>
      </c>
      <c r="BO65" s="48" t="e">
        <f>VLOOKUP(B65,Classif!C:J,8,0)</f>
        <v>#N/A</v>
      </c>
    </row>
    <row r="66" spans="1:67" hidden="1" x14ac:dyDescent="0.25">
      <c r="A66" s="48" t="s">
        <v>711</v>
      </c>
      <c r="B66" s="48" t="s">
        <v>710</v>
      </c>
      <c r="C66" s="48" t="s">
        <v>742</v>
      </c>
      <c r="D66" s="48" t="s">
        <v>741</v>
      </c>
      <c r="E66" s="48">
        <v>980003345</v>
      </c>
      <c r="F66" s="48">
        <v>1003194972</v>
      </c>
      <c r="G66" s="48">
        <v>1027204700</v>
      </c>
      <c r="H66" s="48">
        <v>1051972834</v>
      </c>
      <c r="I66" s="48">
        <v>1077531237</v>
      </c>
      <c r="J66" s="48">
        <v>1103859981</v>
      </c>
      <c r="K66" s="48">
        <v>1130947721</v>
      </c>
      <c r="L66" s="48">
        <v>1158861175</v>
      </c>
      <c r="M66" s="48">
        <v>1187474694</v>
      </c>
      <c r="N66" s="48">
        <v>1216839339</v>
      </c>
      <c r="O66" s="48">
        <v>1246947673</v>
      </c>
      <c r="P66" s="48">
        <v>1277799456</v>
      </c>
      <c r="Q66" s="48">
        <v>1309397210</v>
      </c>
      <c r="R66" s="48">
        <v>1341779503</v>
      </c>
      <c r="S66" s="48">
        <v>1374824941</v>
      </c>
      <c r="T66" s="48">
        <v>1408534717</v>
      </c>
      <c r="U66" s="48">
        <v>1442862522</v>
      </c>
      <c r="V66" s="48">
        <v>1477869964</v>
      </c>
      <c r="W66" s="48">
        <v>1513819992</v>
      </c>
      <c r="X66" s="48">
        <v>1551093148</v>
      </c>
      <c r="Y66" s="48">
        <v>1589897378</v>
      </c>
      <c r="Z66" s="48">
        <v>1630293423</v>
      </c>
      <c r="AA66" s="48">
        <v>1672134835</v>
      </c>
      <c r="AB66" s="48">
        <v>1715134126</v>
      </c>
      <c r="AC66" s="48">
        <v>1758863284</v>
      </c>
      <c r="AD66" s="48">
        <v>1803032659</v>
      </c>
      <c r="AE66" s="48">
        <v>1847526576</v>
      </c>
      <c r="AF66" s="48">
        <v>1892336352</v>
      </c>
      <c r="AG66" s="48">
        <v>1937278919</v>
      </c>
      <c r="AH66" s="48">
        <v>1982160339</v>
      </c>
      <c r="AI66" s="48">
        <v>2028993568</v>
      </c>
      <c r="AJ66" s="48">
        <v>2073591177</v>
      </c>
      <c r="AK66" s="48">
        <v>2117785781</v>
      </c>
      <c r="AL66" s="48">
        <v>2161761687</v>
      </c>
      <c r="AM66" s="48">
        <v>2205758867</v>
      </c>
      <c r="AN66" s="48">
        <v>2249993925</v>
      </c>
      <c r="AO66" s="48">
        <v>2294576653</v>
      </c>
      <c r="AP66" s="48">
        <v>2339379359</v>
      </c>
      <c r="AQ66" s="48">
        <v>2384127937</v>
      </c>
      <c r="AR66" s="48">
        <v>2428606122</v>
      </c>
      <c r="AS66" s="48">
        <v>2472852816</v>
      </c>
      <c r="AT66" s="48">
        <v>2516662185</v>
      </c>
      <c r="AU66" s="48">
        <v>2560101448</v>
      </c>
      <c r="AV66" s="48">
        <v>2603300762</v>
      </c>
      <c r="AW66" s="48">
        <v>2646483605</v>
      </c>
      <c r="AX66" s="48">
        <v>2689792006</v>
      </c>
      <c r="AY66" s="48">
        <v>2733278857</v>
      </c>
      <c r="AZ66" s="48">
        <v>2776922505</v>
      </c>
      <c r="BA66" s="48">
        <v>2820636607</v>
      </c>
      <c r="BB66" s="48">
        <v>2864298814</v>
      </c>
      <c r="BC66" s="48">
        <v>2907916947</v>
      </c>
      <c r="BD66" s="48">
        <v>2951423688</v>
      </c>
      <c r="BE66" s="48">
        <v>2994346938</v>
      </c>
      <c r="BF66" s="48">
        <v>3037084158</v>
      </c>
      <c r="BG66" s="48">
        <v>3079685581</v>
      </c>
      <c r="BH66" s="48">
        <v>3122156833</v>
      </c>
      <c r="BI66" s="48">
        <v>3164439749</v>
      </c>
      <c r="BJ66" s="48">
        <v>3206485623</v>
      </c>
      <c r="BK66" s="48">
        <v>3248413593</v>
      </c>
      <c r="BL66" s="48">
        <v>3290291029</v>
      </c>
      <c r="BM66" s="48">
        <v>3332105361</v>
      </c>
      <c r="BN66" s="48" t="e">
        <f>VLOOKUP(B66,Classif!C:F,4,0)</f>
        <v>#N/A</v>
      </c>
      <c r="BO66" s="48" t="e">
        <f>VLOOKUP(B66,Classif!C:J,8,0)</f>
        <v>#N/A</v>
      </c>
    </row>
    <row r="67" spans="1:67" hidden="1" x14ac:dyDescent="0.25">
      <c r="A67" s="48" t="s">
        <v>709</v>
      </c>
      <c r="B67" s="48" t="s">
        <v>708</v>
      </c>
      <c r="C67" s="48" t="s">
        <v>742</v>
      </c>
      <c r="D67" s="48" t="s">
        <v>741</v>
      </c>
      <c r="E67" s="48">
        <v>1041673567</v>
      </c>
      <c r="F67" s="48">
        <v>1043656626</v>
      </c>
      <c r="G67" s="48">
        <v>1058119847</v>
      </c>
      <c r="H67" s="48">
        <v>1083884354</v>
      </c>
      <c r="I67" s="48">
        <v>1109291332</v>
      </c>
      <c r="J67" s="48">
        <v>1135760430</v>
      </c>
      <c r="K67" s="48">
        <v>1165660993</v>
      </c>
      <c r="L67" s="48">
        <v>1194423916</v>
      </c>
      <c r="M67" s="48">
        <v>1224481196</v>
      </c>
      <c r="N67" s="48">
        <v>1256501888</v>
      </c>
      <c r="O67" s="48">
        <v>1289442011</v>
      </c>
      <c r="P67" s="48">
        <v>1324084663</v>
      </c>
      <c r="Q67" s="48">
        <v>1355934840</v>
      </c>
      <c r="R67" s="48">
        <v>1386816705</v>
      </c>
      <c r="S67" s="48">
        <v>1416257332</v>
      </c>
      <c r="T67" s="48">
        <v>1442992143</v>
      </c>
      <c r="U67" s="48">
        <v>1467572978</v>
      </c>
      <c r="V67" s="48">
        <v>1490458433</v>
      </c>
      <c r="W67" s="48">
        <v>1513242365</v>
      </c>
      <c r="X67" s="48">
        <v>1536454977</v>
      </c>
      <c r="Y67" s="48">
        <v>1559219642</v>
      </c>
      <c r="Z67" s="48">
        <v>1582802675</v>
      </c>
      <c r="AA67" s="48">
        <v>1608709544</v>
      </c>
      <c r="AB67" s="48">
        <v>1634587947</v>
      </c>
      <c r="AC67" s="48">
        <v>1659196213</v>
      </c>
      <c r="AD67" s="48">
        <v>1684377898</v>
      </c>
      <c r="AE67" s="48">
        <v>1710979840</v>
      </c>
      <c r="AF67" s="48">
        <v>1739049562</v>
      </c>
      <c r="AG67" s="48">
        <v>1767394678</v>
      </c>
      <c r="AH67" s="48">
        <v>1795112149</v>
      </c>
      <c r="AI67" s="48">
        <v>1822134188</v>
      </c>
      <c r="AJ67" s="48">
        <v>1848265154</v>
      </c>
      <c r="AK67" s="48">
        <v>1872676768</v>
      </c>
      <c r="AL67" s="48">
        <v>1896190507</v>
      </c>
      <c r="AM67" s="48">
        <v>1919576721</v>
      </c>
      <c r="AN67" s="48">
        <v>1942464423</v>
      </c>
      <c r="AO67" s="48">
        <v>1965146473</v>
      </c>
      <c r="AP67" s="48">
        <v>1987315524</v>
      </c>
      <c r="AQ67" s="48">
        <v>2008705487</v>
      </c>
      <c r="AR67" s="48">
        <v>2028650228</v>
      </c>
      <c r="AS67" s="48">
        <v>2047640091</v>
      </c>
      <c r="AT67" s="48">
        <v>2065912033</v>
      </c>
      <c r="AU67" s="48">
        <v>2083186086</v>
      </c>
      <c r="AV67" s="48">
        <v>2099602481</v>
      </c>
      <c r="AW67" s="48">
        <v>2115458625</v>
      </c>
      <c r="AX67" s="48">
        <v>2131146847</v>
      </c>
      <c r="AY67" s="48">
        <v>2146744105</v>
      </c>
      <c r="AZ67" s="48">
        <v>2161785511</v>
      </c>
      <c r="BA67" s="48">
        <v>2177119138</v>
      </c>
      <c r="BB67" s="48">
        <v>2192059400</v>
      </c>
      <c r="BC67" s="48">
        <v>2206884622</v>
      </c>
      <c r="BD67" s="48">
        <v>2221672723</v>
      </c>
      <c r="BE67" s="48">
        <v>2236817711</v>
      </c>
      <c r="BF67" s="48">
        <v>2252044491</v>
      </c>
      <c r="BG67" s="48">
        <v>2267485985</v>
      </c>
      <c r="BH67" s="48">
        <v>2282863725</v>
      </c>
      <c r="BI67" s="48">
        <v>2298500738</v>
      </c>
      <c r="BJ67" s="48">
        <v>2314112848</v>
      </c>
      <c r="BK67" s="48">
        <v>2328193462</v>
      </c>
      <c r="BL67" s="48">
        <v>2340673749</v>
      </c>
      <c r="BM67" s="48">
        <v>2352037717</v>
      </c>
      <c r="BN67" s="48" t="e">
        <f>VLOOKUP(B67,Classif!C:F,4,0)</f>
        <v>#N/A</v>
      </c>
      <c r="BO67" s="48" t="e">
        <f>VLOOKUP(B67,Classif!C:J,8,0)</f>
        <v>#N/A</v>
      </c>
    </row>
    <row r="68" spans="1:67" hidden="1" x14ac:dyDescent="0.25">
      <c r="A68" s="48" t="s">
        <v>707</v>
      </c>
      <c r="B68" s="48" t="s">
        <v>706</v>
      </c>
      <c r="C68" s="48" t="s">
        <v>742</v>
      </c>
      <c r="D68" s="48" t="s">
        <v>741</v>
      </c>
      <c r="E68" s="48">
        <v>274647228</v>
      </c>
      <c r="F68" s="48">
        <v>278931566</v>
      </c>
      <c r="G68" s="48">
        <v>283238943</v>
      </c>
      <c r="H68" s="48">
        <v>287564681</v>
      </c>
      <c r="I68" s="48">
        <v>291878870</v>
      </c>
      <c r="J68" s="48">
        <v>296127062</v>
      </c>
      <c r="K68" s="48">
        <v>299713085</v>
      </c>
      <c r="L68" s="48">
        <v>303366987</v>
      </c>
      <c r="M68" s="48">
        <v>306934517</v>
      </c>
      <c r="N68" s="48">
        <v>310433036</v>
      </c>
      <c r="O68" s="48">
        <v>313941308</v>
      </c>
      <c r="P68" s="48">
        <v>317445710</v>
      </c>
      <c r="Q68" s="48">
        <v>320945150</v>
      </c>
      <c r="R68" s="48">
        <v>324422297</v>
      </c>
      <c r="S68" s="48">
        <v>327916784</v>
      </c>
      <c r="T68" s="48">
        <v>331431777</v>
      </c>
      <c r="U68" s="48">
        <v>335100864</v>
      </c>
      <c r="V68" s="48">
        <v>338710487</v>
      </c>
      <c r="W68" s="48">
        <v>342280107</v>
      </c>
      <c r="X68" s="48">
        <v>345827999</v>
      </c>
      <c r="Y68" s="48">
        <v>349436199</v>
      </c>
      <c r="Z68" s="48">
        <v>353122612</v>
      </c>
      <c r="AA68" s="48">
        <v>356678273</v>
      </c>
      <c r="AB68" s="48">
        <v>360204222</v>
      </c>
      <c r="AC68" s="48">
        <v>363975241</v>
      </c>
      <c r="AD68" s="48">
        <v>367739486</v>
      </c>
      <c r="AE68" s="48">
        <v>371479741</v>
      </c>
      <c r="AF68" s="48">
        <v>375227253</v>
      </c>
      <c r="AG68" s="48">
        <v>378837514</v>
      </c>
      <c r="AH68" s="48">
        <v>382076660</v>
      </c>
      <c r="AI68" s="48">
        <v>384377493</v>
      </c>
      <c r="AJ68" s="48">
        <v>386437795</v>
      </c>
      <c r="AK68" s="48">
        <v>388125580</v>
      </c>
      <c r="AL68" s="48">
        <v>389516909</v>
      </c>
      <c r="AM68" s="48">
        <v>390276284</v>
      </c>
      <c r="AN68" s="48">
        <v>390572206</v>
      </c>
      <c r="AO68" s="48">
        <v>390932358</v>
      </c>
      <c r="AP68" s="48">
        <v>391289640</v>
      </c>
      <c r="AQ68" s="48">
        <v>391526555</v>
      </c>
      <c r="AR68" s="48">
        <v>391495413</v>
      </c>
      <c r="AS68" s="48">
        <v>391586634</v>
      </c>
      <c r="AT68" s="48">
        <v>391315286</v>
      </c>
      <c r="AU68" s="48">
        <v>391008840</v>
      </c>
      <c r="AV68" s="48">
        <v>391172281</v>
      </c>
      <c r="AW68" s="48">
        <v>391535458</v>
      </c>
      <c r="AX68" s="48">
        <v>391952218</v>
      </c>
      <c r="AY68" s="48">
        <v>392511901</v>
      </c>
      <c r="AZ68" s="48">
        <v>393215573</v>
      </c>
      <c r="BA68" s="48">
        <v>394392601</v>
      </c>
      <c r="BB68" s="48">
        <v>396042179</v>
      </c>
      <c r="BC68" s="48">
        <v>398082642</v>
      </c>
      <c r="BD68" s="48">
        <v>400311983</v>
      </c>
      <c r="BE68" s="48">
        <v>402565848</v>
      </c>
      <c r="BF68" s="48">
        <v>405069376</v>
      </c>
      <c r="BG68" s="48">
        <v>407567142</v>
      </c>
      <c r="BH68" s="48">
        <v>410111294</v>
      </c>
      <c r="BI68" s="48">
        <v>412578888</v>
      </c>
      <c r="BJ68" s="48">
        <v>414892969</v>
      </c>
      <c r="BK68" s="48">
        <v>416931527</v>
      </c>
      <c r="BL68" s="48">
        <v>418760880</v>
      </c>
      <c r="BM68" s="48">
        <v>420249459</v>
      </c>
      <c r="BN68" s="48" t="e">
        <f>VLOOKUP(B68,Classif!C:F,4,0)</f>
        <v>#N/A</v>
      </c>
      <c r="BO68" s="48" t="e">
        <f>VLOOKUP(B68,Classif!C:J,8,0)</f>
        <v>#N/A</v>
      </c>
    </row>
    <row r="69" spans="1:67" hidden="1" x14ac:dyDescent="0.25">
      <c r="A69" s="48" t="s">
        <v>705</v>
      </c>
      <c r="B69" s="48" t="s">
        <v>704</v>
      </c>
      <c r="C69" s="48" t="s">
        <v>742</v>
      </c>
      <c r="D69" s="48" t="s">
        <v>741</v>
      </c>
      <c r="E69" s="48">
        <v>666753356</v>
      </c>
      <c r="F69" s="48">
        <v>674450666</v>
      </c>
      <c r="G69" s="48">
        <v>682397828</v>
      </c>
      <c r="H69" s="48">
        <v>690411692</v>
      </c>
      <c r="I69" s="48">
        <v>698355574</v>
      </c>
      <c r="J69" s="48">
        <v>706070460</v>
      </c>
      <c r="K69" s="48">
        <v>712830312</v>
      </c>
      <c r="L69" s="48">
        <v>719406020</v>
      </c>
      <c r="M69" s="48">
        <v>725725300</v>
      </c>
      <c r="N69" s="48">
        <v>731903738</v>
      </c>
      <c r="O69" s="48">
        <v>737524825</v>
      </c>
      <c r="P69" s="48">
        <v>743140589</v>
      </c>
      <c r="Q69" s="48">
        <v>749283635</v>
      </c>
      <c r="R69" s="48">
        <v>755259488</v>
      </c>
      <c r="S69" s="48">
        <v>761029417</v>
      </c>
      <c r="T69" s="48">
        <v>766625562</v>
      </c>
      <c r="U69" s="48">
        <v>772129341</v>
      </c>
      <c r="V69" s="48">
        <v>777422111</v>
      </c>
      <c r="W69" s="48">
        <v>782653852</v>
      </c>
      <c r="X69" s="48">
        <v>787910910</v>
      </c>
      <c r="Y69" s="48">
        <v>793299463</v>
      </c>
      <c r="Z69" s="48">
        <v>798559755</v>
      </c>
      <c r="AA69" s="48">
        <v>803342746</v>
      </c>
      <c r="AB69" s="48">
        <v>807903880</v>
      </c>
      <c r="AC69" s="48">
        <v>812662217</v>
      </c>
      <c r="AD69" s="48">
        <v>817497806</v>
      </c>
      <c r="AE69" s="48">
        <v>822470047</v>
      </c>
      <c r="AF69" s="48">
        <v>827505281</v>
      </c>
      <c r="AG69" s="48">
        <v>832553390</v>
      </c>
      <c r="AH69" s="48">
        <v>837438555</v>
      </c>
      <c r="AI69" s="48">
        <v>841520451</v>
      </c>
      <c r="AJ69" s="48">
        <v>845399308</v>
      </c>
      <c r="AK69" s="48">
        <v>848877909</v>
      </c>
      <c r="AL69" s="48">
        <v>851974036</v>
      </c>
      <c r="AM69" s="48">
        <v>854082582</v>
      </c>
      <c r="AN69" s="48">
        <v>855491301</v>
      </c>
      <c r="AO69" s="48">
        <v>856857233</v>
      </c>
      <c r="AP69" s="48">
        <v>858165406</v>
      </c>
      <c r="AQ69" s="48">
        <v>859298084</v>
      </c>
      <c r="AR69" s="48">
        <v>860319121</v>
      </c>
      <c r="AS69" s="48">
        <v>861278544</v>
      </c>
      <c r="AT69" s="48">
        <v>862347956</v>
      </c>
      <c r="AU69" s="48">
        <v>863936837</v>
      </c>
      <c r="AV69" s="48">
        <v>866215697</v>
      </c>
      <c r="AW69" s="48">
        <v>868808153</v>
      </c>
      <c r="AX69" s="48">
        <v>871456632</v>
      </c>
      <c r="AY69" s="48">
        <v>874157191</v>
      </c>
      <c r="AZ69" s="48">
        <v>877300670</v>
      </c>
      <c r="BA69" s="48">
        <v>880932055</v>
      </c>
      <c r="BB69" s="48">
        <v>884469396</v>
      </c>
      <c r="BC69" s="48">
        <v>887926793</v>
      </c>
      <c r="BD69" s="48">
        <v>890162077</v>
      </c>
      <c r="BE69" s="48">
        <v>893786694</v>
      </c>
      <c r="BF69" s="48">
        <v>898057341</v>
      </c>
      <c r="BG69" s="48">
        <v>902404181</v>
      </c>
      <c r="BH69" s="48">
        <v>906707413</v>
      </c>
      <c r="BI69" s="48">
        <v>910910900</v>
      </c>
      <c r="BJ69" s="48">
        <v>914655081</v>
      </c>
      <c r="BK69" s="48">
        <v>918082509</v>
      </c>
      <c r="BL69" s="48">
        <v>920809471</v>
      </c>
      <c r="BM69" s="48">
        <v>923489941</v>
      </c>
      <c r="BN69" s="48" t="e">
        <f>VLOOKUP(B69,Classif!C:F,4,0)</f>
        <v>#N/A</v>
      </c>
      <c r="BO69" s="48" t="e">
        <f>VLOOKUP(B69,Classif!C:J,8,0)</f>
        <v>#N/A</v>
      </c>
    </row>
    <row r="70" spans="1:67" hidden="1" x14ac:dyDescent="0.25">
      <c r="A70" s="48" t="s">
        <v>223</v>
      </c>
      <c r="B70" s="48" t="s">
        <v>472</v>
      </c>
      <c r="C70" s="48" t="s">
        <v>742</v>
      </c>
      <c r="D70" s="48" t="s">
        <v>741</v>
      </c>
      <c r="E70" s="48">
        <v>4543658</v>
      </c>
      <c r="F70" s="48">
        <v>4674176</v>
      </c>
      <c r="G70" s="48">
        <v>4809194</v>
      </c>
      <c r="H70" s="48">
        <v>4948991</v>
      </c>
      <c r="I70" s="48">
        <v>5093848</v>
      </c>
      <c r="J70" s="48">
        <v>5243980</v>
      </c>
      <c r="K70" s="48">
        <v>5399423</v>
      </c>
      <c r="L70" s="48">
        <v>5560013</v>
      </c>
      <c r="M70" s="48">
        <v>5725462</v>
      </c>
      <c r="N70" s="48">
        <v>5895368</v>
      </c>
      <c r="O70" s="48">
        <v>6069375</v>
      </c>
      <c r="P70" s="48">
        <v>6247421</v>
      </c>
      <c r="Q70" s="48">
        <v>6429377</v>
      </c>
      <c r="R70" s="48">
        <v>6614840</v>
      </c>
      <c r="S70" s="48">
        <v>6803271</v>
      </c>
      <c r="T70" s="48">
        <v>6994331</v>
      </c>
      <c r="U70" s="48">
        <v>7187794</v>
      </c>
      <c r="V70" s="48">
        <v>7383713</v>
      </c>
      <c r="W70" s="48">
        <v>7582357</v>
      </c>
      <c r="X70" s="48">
        <v>7784074</v>
      </c>
      <c r="Y70" s="48">
        <v>7989178</v>
      </c>
      <c r="Z70" s="48">
        <v>8197648</v>
      </c>
      <c r="AA70" s="48">
        <v>8409396</v>
      </c>
      <c r="AB70" s="48">
        <v>8624594</v>
      </c>
      <c r="AC70" s="48">
        <v>8843463</v>
      </c>
      <c r="AD70" s="48">
        <v>9066100</v>
      </c>
      <c r="AE70" s="48">
        <v>9292481</v>
      </c>
      <c r="AF70" s="48">
        <v>9522362</v>
      </c>
      <c r="AG70" s="48">
        <v>9755576</v>
      </c>
      <c r="AH70" s="48">
        <v>9991870</v>
      </c>
      <c r="AI70" s="48">
        <v>10230931</v>
      </c>
      <c r="AJ70" s="48">
        <v>10472476</v>
      </c>
      <c r="AK70" s="48">
        <v>10716131</v>
      </c>
      <c r="AL70" s="48">
        <v>10961460</v>
      </c>
      <c r="AM70" s="48">
        <v>11207999</v>
      </c>
      <c r="AN70" s="48">
        <v>11455205</v>
      </c>
      <c r="AO70" s="48">
        <v>11703169</v>
      </c>
      <c r="AP70" s="48">
        <v>11951457</v>
      </c>
      <c r="AQ70" s="48">
        <v>12198449</v>
      </c>
      <c r="AR70" s="48">
        <v>12442109</v>
      </c>
      <c r="AS70" s="48">
        <v>12681123</v>
      </c>
      <c r="AT70" s="48">
        <v>12914660</v>
      </c>
      <c r="AU70" s="48">
        <v>13143465</v>
      </c>
      <c r="AV70" s="48">
        <v>13369678</v>
      </c>
      <c r="AW70" s="48">
        <v>13596390</v>
      </c>
      <c r="AX70" s="48">
        <v>13825839</v>
      </c>
      <c r="AY70" s="48">
        <v>14059379</v>
      </c>
      <c r="AZ70" s="48">
        <v>14296554</v>
      </c>
      <c r="BA70" s="48">
        <v>14535740</v>
      </c>
      <c r="BB70" s="48">
        <v>14774412</v>
      </c>
      <c r="BC70" s="48">
        <v>15011114</v>
      </c>
      <c r="BD70" s="48">
        <v>15243885</v>
      </c>
      <c r="BE70" s="48">
        <v>15474099</v>
      </c>
      <c r="BF70" s="48">
        <v>15707473</v>
      </c>
      <c r="BG70" s="48">
        <v>15951832</v>
      </c>
      <c r="BH70" s="48">
        <v>16212022</v>
      </c>
      <c r="BI70" s="48">
        <v>16491116</v>
      </c>
      <c r="BJ70" s="48">
        <v>16785356</v>
      </c>
      <c r="BK70" s="48">
        <v>17084359</v>
      </c>
      <c r="BL70" s="48">
        <v>17373657</v>
      </c>
      <c r="BM70" s="48">
        <v>17643060</v>
      </c>
      <c r="BN70" s="48" t="str">
        <f>VLOOKUP(B70,Classif!C:F,4,0)</f>
        <v>LMY</v>
      </c>
      <c r="BO70" s="48" t="str">
        <f>VLOOKUP(B70,Classif!C:J,8,0)</f>
        <v>Latin America &amp; Caribbean</v>
      </c>
    </row>
    <row r="71" spans="1:67" hidden="1" x14ac:dyDescent="0.25">
      <c r="A71" s="48" t="s">
        <v>597</v>
      </c>
      <c r="B71" s="48" t="s">
        <v>471</v>
      </c>
      <c r="C71" s="48" t="s">
        <v>742</v>
      </c>
      <c r="D71" s="48" t="s">
        <v>741</v>
      </c>
      <c r="E71" s="48">
        <v>26632891</v>
      </c>
      <c r="F71" s="48">
        <v>27366239</v>
      </c>
      <c r="G71" s="48">
        <v>28112258</v>
      </c>
      <c r="H71" s="48">
        <v>28871383</v>
      </c>
      <c r="I71" s="48">
        <v>29644875</v>
      </c>
      <c r="J71" s="48">
        <v>30433024</v>
      </c>
      <c r="K71" s="48">
        <v>31237597</v>
      </c>
      <c r="L71" s="48">
        <v>32056506</v>
      </c>
      <c r="M71" s="48">
        <v>32881852</v>
      </c>
      <c r="N71" s="48">
        <v>33703127</v>
      </c>
      <c r="O71" s="48">
        <v>34513851</v>
      </c>
      <c r="P71" s="48">
        <v>35311905</v>
      </c>
      <c r="Q71" s="48">
        <v>36102670</v>
      </c>
      <c r="R71" s="48">
        <v>36896551</v>
      </c>
      <c r="S71" s="48">
        <v>37708144</v>
      </c>
      <c r="T71" s="48">
        <v>38549133</v>
      </c>
      <c r="U71" s="48">
        <v>39422731</v>
      </c>
      <c r="V71" s="48">
        <v>40329589</v>
      </c>
      <c r="W71" s="48">
        <v>41275728</v>
      </c>
      <c r="X71" s="48">
        <v>42267429</v>
      </c>
      <c r="Y71" s="48">
        <v>43309063</v>
      </c>
      <c r="Z71" s="48">
        <v>44400113</v>
      </c>
      <c r="AA71" s="48">
        <v>45539295</v>
      </c>
      <c r="AB71" s="48">
        <v>46728284</v>
      </c>
      <c r="AC71" s="48">
        <v>47968643</v>
      </c>
      <c r="AD71" s="48">
        <v>49258726</v>
      </c>
      <c r="AE71" s="48">
        <v>50602360</v>
      </c>
      <c r="AF71" s="48">
        <v>51991696</v>
      </c>
      <c r="AG71" s="48">
        <v>53399243</v>
      </c>
      <c r="AH71" s="48">
        <v>54788680</v>
      </c>
      <c r="AI71" s="48">
        <v>56134478</v>
      </c>
      <c r="AJ71" s="48">
        <v>57424552</v>
      </c>
      <c r="AK71" s="48">
        <v>58666812</v>
      </c>
      <c r="AL71" s="48">
        <v>59880656</v>
      </c>
      <c r="AM71" s="48">
        <v>61095804</v>
      </c>
      <c r="AN71" s="48">
        <v>62334025</v>
      </c>
      <c r="AO71" s="48">
        <v>63601632</v>
      </c>
      <c r="AP71" s="48">
        <v>64892269</v>
      </c>
      <c r="AQ71" s="48">
        <v>66200259</v>
      </c>
      <c r="AR71" s="48">
        <v>67515591</v>
      </c>
      <c r="AS71" s="48">
        <v>68831561</v>
      </c>
      <c r="AT71" s="48">
        <v>70152662</v>
      </c>
      <c r="AU71" s="48">
        <v>71485044</v>
      </c>
      <c r="AV71" s="48">
        <v>72826102</v>
      </c>
      <c r="AW71" s="48">
        <v>74172073</v>
      </c>
      <c r="AX71" s="48">
        <v>75523576</v>
      </c>
      <c r="AY71" s="48">
        <v>76873670</v>
      </c>
      <c r="AZ71" s="48">
        <v>78232124</v>
      </c>
      <c r="BA71" s="48">
        <v>79636081</v>
      </c>
      <c r="BB71" s="48">
        <v>81134789</v>
      </c>
      <c r="BC71" s="48">
        <v>82761244</v>
      </c>
      <c r="BD71" s="48">
        <v>84529251</v>
      </c>
      <c r="BE71" s="48">
        <v>86422240</v>
      </c>
      <c r="BF71" s="48">
        <v>88404652</v>
      </c>
      <c r="BG71" s="48">
        <v>90424668</v>
      </c>
      <c r="BH71" s="48">
        <v>92442549</v>
      </c>
      <c r="BI71" s="48">
        <v>94447071</v>
      </c>
      <c r="BJ71" s="48">
        <v>96442590</v>
      </c>
      <c r="BK71" s="48">
        <v>98423602</v>
      </c>
      <c r="BL71" s="48">
        <v>100388076</v>
      </c>
      <c r="BM71" s="48">
        <v>102334403</v>
      </c>
      <c r="BN71" s="48" t="str">
        <f>VLOOKUP(B71,Classif!C:F,4,0)</f>
        <v>LMY</v>
      </c>
      <c r="BO71" s="48" t="str">
        <f>VLOOKUP(B71,Classif!C:J,8,0)</f>
        <v>Middle East &amp; North Africa</v>
      </c>
    </row>
    <row r="72" spans="1:67" hidden="1" x14ac:dyDescent="0.25">
      <c r="A72" s="48" t="s">
        <v>703</v>
      </c>
      <c r="B72" s="48" t="s">
        <v>702</v>
      </c>
      <c r="C72" s="48" t="s">
        <v>742</v>
      </c>
      <c r="D72" s="48" t="s">
        <v>741</v>
      </c>
      <c r="E72" s="48">
        <v>265203956</v>
      </c>
      <c r="F72" s="48">
        <v>267621091</v>
      </c>
      <c r="G72" s="48">
        <v>270110063</v>
      </c>
      <c r="H72" s="48">
        <v>272655396</v>
      </c>
      <c r="I72" s="48">
        <v>275163380</v>
      </c>
      <c r="J72" s="48">
        <v>277650954</v>
      </c>
      <c r="K72" s="48">
        <v>279969050</v>
      </c>
      <c r="L72" s="48">
        <v>281974870</v>
      </c>
      <c r="M72" s="48">
        <v>283866408</v>
      </c>
      <c r="N72" s="48">
        <v>285778639</v>
      </c>
      <c r="O72" s="48">
        <v>287338854</v>
      </c>
      <c r="P72" s="48">
        <v>288923399</v>
      </c>
      <c r="Q72" s="48">
        <v>290874612</v>
      </c>
      <c r="R72" s="48">
        <v>292728242</v>
      </c>
      <c r="S72" s="48">
        <v>294399217</v>
      </c>
      <c r="T72" s="48">
        <v>295923529</v>
      </c>
      <c r="U72" s="48">
        <v>297251532</v>
      </c>
      <c r="V72" s="48">
        <v>298441848</v>
      </c>
      <c r="W72" s="48">
        <v>299652841</v>
      </c>
      <c r="X72" s="48">
        <v>300886487</v>
      </c>
      <c r="Y72" s="48">
        <v>302184216</v>
      </c>
      <c r="Z72" s="48">
        <v>303343114</v>
      </c>
      <c r="AA72" s="48">
        <v>304174261</v>
      </c>
      <c r="AB72" s="48">
        <v>304787497</v>
      </c>
      <c r="AC72" s="48">
        <v>305299144</v>
      </c>
      <c r="AD72" s="48">
        <v>305877743</v>
      </c>
      <c r="AE72" s="48">
        <v>306640636</v>
      </c>
      <c r="AF72" s="48">
        <v>307488377</v>
      </c>
      <c r="AG72" s="48">
        <v>308516476</v>
      </c>
      <c r="AH72" s="48">
        <v>309837575</v>
      </c>
      <c r="AI72" s="48">
        <v>311262608</v>
      </c>
      <c r="AJ72" s="48">
        <v>312708132</v>
      </c>
      <c r="AK72" s="48">
        <v>314162056</v>
      </c>
      <c r="AL72" s="48">
        <v>315449093</v>
      </c>
      <c r="AM72" s="48">
        <v>316366781</v>
      </c>
      <c r="AN72" s="48">
        <v>317181461</v>
      </c>
      <c r="AO72" s="48">
        <v>318003013</v>
      </c>
      <c r="AP72" s="48">
        <v>318761752</v>
      </c>
      <c r="AQ72" s="48">
        <v>319433985</v>
      </c>
      <c r="AR72" s="48">
        <v>320258891</v>
      </c>
      <c r="AS72" s="48">
        <v>321310789</v>
      </c>
      <c r="AT72" s="48">
        <v>322547874</v>
      </c>
      <c r="AU72" s="48">
        <v>324125339</v>
      </c>
      <c r="AV72" s="48">
        <v>325885957</v>
      </c>
      <c r="AW72" s="48">
        <v>327682513</v>
      </c>
      <c r="AX72" s="48">
        <v>329380417</v>
      </c>
      <c r="AY72" s="48">
        <v>330922785</v>
      </c>
      <c r="AZ72" s="48">
        <v>332645162</v>
      </c>
      <c r="BA72" s="48">
        <v>334274725</v>
      </c>
      <c r="BB72" s="48">
        <v>335360891</v>
      </c>
      <c r="BC72" s="48">
        <v>336151482</v>
      </c>
      <c r="BD72" s="48">
        <v>335419656</v>
      </c>
      <c r="BE72" s="48">
        <v>336159199</v>
      </c>
      <c r="BF72" s="48">
        <v>337302111</v>
      </c>
      <c r="BG72" s="48">
        <v>338462234</v>
      </c>
      <c r="BH72" s="48">
        <v>339488382</v>
      </c>
      <c r="BI72" s="48">
        <v>340481755</v>
      </c>
      <c r="BJ72" s="48">
        <v>341217243</v>
      </c>
      <c r="BK72" s="48">
        <v>341979171</v>
      </c>
      <c r="BL72" s="48">
        <v>342282081</v>
      </c>
      <c r="BM72" s="48">
        <v>342949773</v>
      </c>
      <c r="BN72" s="48" t="e">
        <f>VLOOKUP(B72,Classif!C:F,4,0)</f>
        <v>#N/A</v>
      </c>
      <c r="BO72" s="48" t="e">
        <f>VLOOKUP(B72,Classif!C:J,8,0)</f>
        <v>#N/A</v>
      </c>
    </row>
    <row r="73" spans="1:67" hidden="1" x14ac:dyDescent="0.25">
      <c r="A73" s="48" t="s">
        <v>76</v>
      </c>
      <c r="B73" s="48" t="s">
        <v>470</v>
      </c>
      <c r="C73" s="48" t="s">
        <v>742</v>
      </c>
      <c r="D73" s="48" t="s">
        <v>741</v>
      </c>
      <c r="E73" s="48">
        <v>1007586</v>
      </c>
      <c r="F73" s="48">
        <v>1033320</v>
      </c>
      <c r="G73" s="48">
        <v>1060489</v>
      </c>
      <c r="H73" s="48">
        <v>1088859</v>
      </c>
      <c r="I73" s="48">
        <v>1118152</v>
      </c>
      <c r="J73" s="48">
        <v>1148188</v>
      </c>
      <c r="K73" s="48">
        <v>1178875</v>
      </c>
      <c r="L73" s="48">
        <v>1210304</v>
      </c>
      <c r="M73" s="48">
        <v>1242633</v>
      </c>
      <c r="N73" s="48">
        <v>1276122</v>
      </c>
      <c r="O73" s="48">
        <v>1310947</v>
      </c>
      <c r="P73" s="48">
        <v>1347180</v>
      </c>
      <c r="Q73" s="48">
        <v>1384789</v>
      </c>
      <c r="R73" s="48">
        <v>1423749</v>
      </c>
      <c r="S73" s="48">
        <v>1463986</v>
      </c>
      <c r="T73" s="48">
        <v>1505438</v>
      </c>
      <c r="U73" s="48">
        <v>1547978</v>
      </c>
      <c r="V73" s="48">
        <v>1591622</v>
      </c>
      <c r="W73" s="48">
        <v>1636771</v>
      </c>
      <c r="X73" s="48">
        <v>1683932</v>
      </c>
      <c r="Y73" s="48">
        <v>1733423</v>
      </c>
      <c r="Z73" s="48">
        <v>1784557</v>
      </c>
      <c r="AA73" s="48">
        <v>1836825</v>
      </c>
      <c r="AB73" s="48">
        <v>1890556</v>
      </c>
      <c r="AC73" s="48">
        <v>1946299</v>
      </c>
      <c r="AD73" s="48">
        <v>2003942</v>
      </c>
      <c r="AE73" s="48">
        <v>2064803</v>
      </c>
      <c r="AF73" s="48">
        <v>2127421</v>
      </c>
      <c r="AG73" s="48">
        <v>2185607</v>
      </c>
      <c r="AH73" s="48">
        <v>2231144</v>
      </c>
      <c r="AI73" s="48">
        <v>2258649</v>
      </c>
      <c r="AJ73" s="48">
        <v>2266356</v>
      </c>
      <c r="AK73" s="48">
        <v>2257593</v>
      </c>
      <c r="AL73" s="48">
        <v>2238631</v>
      </c>
      <c r="AM73" s="48">
        <v>2218436</v>
      </c>
      <c r="AN73" s="48">
        <v>2204227</v>
      </c>
      <c r="AO73" s="48">
        <v>2196467</v>
      </c>
      <c r="AP73" s="48">
        <v>2195192</v>
      </c>
      <c r="AQ73" s="48">
        <v>2206439</v>
      </c>
      <c r="AR73" s="48">
        <v>2237412</v>
      </c>
      <c r="AS73" s="48">
        <v>2292413</v>
      </c>
      <c r="AT73" s="48">
        <v>2374721</v>
      </c>
      <c r="AU73" s="48">
        <v>2481059</v>
      </c>
      <c r="AV73" s="48">
        <v>2600972</v>
      </c>
      <c r="AW73" s="48">
        <v>2719809</v>
      </c>
      <c r="AX73" s="48">
        <v>2826653</v>
      </c>
      <c r="AY73" s="48">
        <v>2918209</v>
      </c>
      <c r="AZ73" s="48">
        <v>2996540</v>
      </c>
      <c r="BA73" s="48">
        <v>3062782</v>
      </c>
      <c r="BB73" s="48">
        <v>3119920</v>
      </c>
      <c r="BC73" s="48">
        <v>3170437</v>
      </c>
      <c r="BD73" s="48">
        <v>3213969</v>
      </c>
      <c r="BN73" s="48" t="str">
        <f>VLOOKUP(B73,Classif!C:F,3,0)</f>
        <v>LIC</v>
      </c>
      <c r="BO73" s="48" t="str">
        <f>VLOOKUP(B73,Classif!C:J,8,0)</f>
        <v>Sub-Saharan Africa</v>
      </c>
    </row>
    <row r="74" spans="1:67" hidden="1" x14ac:dyDescent="0.25">
      <c r="A74" s="48" t="s">
        <v>283</v>
      </c>
      <c r="B74" s="48" t="s">
        <v>469</v>
      </c>
      <c r="C74" s="48" t="s">
        <v>742</v>
      </c>
      <c r="D74" s="48" t="s">
        <v>741</v>
      </c>
      <c r="E74" s="48">
        <v>30455000</v>
      </c>
      <c r="F74" s="48">
        <v>30739250</v>
      </c>
      <c r="G74" s="48">
        <v>31023366</v>
      </c>
      <c r="H74" s="48">
        <v>31296651</v>
      </c>
      <c r="I74" s="48">
        <v>31609195</v>
      </c>
      <c r="J74" s="48">
        <v>31954292</v>
      </c>
      <c r="K74" s="48">
        <v>32283194</v>
      </c>
      <c r="L74" s="48">
        <v>32682947</v>
      </c>
      <c r="M74" s="48">
        <v>33113134</v>
      </c>
      <c r="N74" s="48">
        <v>33441054</v>
      </c>
      <c r="O74" s="48">
        <v>33814531</v>
      </c>
      <c r="P74" s="48">
        <v>34224490</v>
      </c>
      <c r="Q74" s="48">
        <v>34604469</v>
      </c>
      <c r="R74" s="48">
        <v>34988947</v>
      </c>
      <c r="S74" s="48">
        <v>35373335</v>
      </c>
      <c r="T74" s="48">
        <v>35757900</v>
      </c>
      <c r="U74" s="48">
        <v>36137812</v>
      </c>
      <c r="V74" s="48">
        <v>36511638</v>
      </c>
      <c r="W74" s="48">
        <v>36864898</v>
      </c>
      <c r="X74" s="48">
        <v>37191330</v>
      </c>
      <c r="Y74" s="48">
        <v>37491165</v>
      </c>
      <c r="Z74" s="48">
        <v>37758631</v>
      </c>
      <c r="AA74" s="48">
        <v>37986012</v>
      </c>
      <c r="AB74" s="48">
        <v>38171525</v>
      </c>
      <c r="AC74" s="48">
        <v>38330364</v>
      </c>
      <c r="AD74" s="48">
        <v>38469512</v>
      </c>
      <c r="AE74" s="48">
        <v>38584624</v>
      </c>
      <c r="AF74" s="48">
        <v>38684815</v>
      </c>
      <c r="AG74" s="48">
        <v>38766939</v>
      </c>
      <c r="AH74" s="48">
        <v>38827764</v>
      </c>
      <c r="AI74" s="48">
        <v>38867322</v>
      </c>
      <c r="AJ74" s="48">
        <v>38966376</v>
      </c>
      <c r="AK74" s="48">
        <v>39157685</v>
      </c>
      <c r="AL74" s="48">
        <v>39361262</v>
      </c>
      <c r="AM74" s="48">
        <v>39549108</v>
      </c>
      <c r="AN74" s="48">
        <v>39724050</v>
      </c>
      <c r="AO74" s="48">
        <v>39889852</v>
      </c>
      <c r="AP74" s="48">
        <v>40057389</v>
      </c>
      <c r="AQ74" s="48">
        <v>40223509</v>
      </c>
      <c r="AR74" s="48">
        <v>40386875</v>
      </c>
      <c r="AS74" s="48">
        <v>40567864</v>
      </c>
      <c r="AT74" s="48">
        <v>40850412</v>
      </c>
      <c r="AU74" s="48">
        <v>41431558</v>
      </c>
      <c r="AV74" s="48">
        <v>42187645</v>
      </c>
      <c r="AW74" s="48">
        <v>42921895</v>
      </c>
      <c r="AX74" s="48">
        <v>43653155</v>
      </c>
      <c r="AY74" s="48">
        <v>44397319</v>
      </c>
      <c r="AZ74" s="48">
        <v>45226803</v>
      </c>
      <c r="BA74" s="48">
        <v>45954106</v>
      </c>
      <c r="BB74" s="48">
        <v>46362946</v>
      </c>
      <c r="BC74" s="48">
        <v>46576897</v>
      </c>
      <c r="BD74" s="48">
        <v>46742697</v>
      </c>
      <c r="BE74" s="48">
        <v>46773055</v>
      </c>
      <c r="BF74" s="48">
        <v>46620045</v>
      </c>
      <c r="BG74" s="48">
        <v>46480882</v>
      </c>
      <c r="BH74" s="48">
        <v>46444832</v>
      </c>
      <c r="BI74" s="48">
        <v>46484062</v>
      </c>
      <c r="BJ74" s="48">
        <v>46593236</v>
      </c>
      <c r="BK74" s="48">
        <v>46797754</v>
      </c>
      <c r="BL74" s="48">
        <v>47133521</v>
      </c>
      <c r="BM74" s="48">
        <v>47351567</v>
      </c>
      <c r="BN74" s="48" t="str">
        <f>VLOOKUP(B74,Classif!C:F,4,0)</f>
        <v>HIC</v>
      </c>
      <c r="BO74" s="48" t="str">
        <f>VLOOKUP(B74,Classif!C:J,8,0)</f>
        <v>Europe &amp; Central Asia</v>
      </c>
    </row>
    <row r="75" spans="1:67" hidden="1" x14ac:dyDescent="0.25">
      <c r="A75" s="48" t="s">
        <v>262</v>
      </c>
      <c r="B75" s="48" t="s">
        <v>468</v>
      </c>
      <c r="C75" s="48" t="s">
        <v>742</v>
      </c>
      <c r="D75" s="48" t="s">
        <v>741</v>
      </c>
      <c r="E75" s="48">
        <v>1211537</v>
      </c>
      <c r="F75" s="48">
        <v>1225077</v>
      </c>
      <c r="G75" s="48">
        <v>1241623</v>
      </c>
      <c r="H75" s="48">
        <v>1258857</v>
      </c>
      <c r="I75" s="48">
        <v>1277086</v>
      </c>
      <c r="J75" s="48">
        <v>1294566</v>
      </c>
      <c r="K75" s="48">
        <v>1308597</v>
      </c>
      <c r="L75" s="48">
        <v>1318946</v>
      </c>
      <c r="M75" s="48">
        <v>1331214</v>
      </c>
      <c r="N75" s="48">
        <v>1345249</v>
      </c>
      <c r="O75" s="48">
        <v>1360076</v>
      </c>
      <c r="P75" s="48">
        <v>1376955</v>
      </c>
      <c r="Q75" s="48">
        <v>1392518</v>
      </c>
      <c r="R75" s="48">
        <v>1405951</v>
      </c>
      <c r="S75" s="48">
        <v>1418169</v>
      </c>
      <c r="T75" s="48">
        <v>1429352</v>
      </c>
      <c r="U75" s="48">
        <v>1439576</v>
      </c>
      <c r="V75" s="48">
        <v>1450211</v>
      </c>
      <c r="W75" s="48">
        <v>1460188</v>
      </c>
      <c r="X75" s="48">
        <v>1468333</v>
      </c>
      <c r="Y75" s="48">
        <v>1477219</v>
      </c>
      <c r="Z75" s="48">
        <v>1487666</v>
      </c>
      <c r="AA75" s="48">
        <v>1498414</v>
      </c>
      <c r="AB75" s="48">
        <v>1508745</v>
      </c>
      <c r="AC75" s="48">
        <v>1518617</v>
      </c>
      <c r="AD75" s="48">
        <v>1528781</v>
      </c>
      <c r="AE75" s="48">
        <v>1540190</v>
      </c>
      <c r="AF75" s="48">
        <v>1552221</v>
      </c>
      <c r="AG75" s="48">
        <v>1561900</v>
      </c>
      <c r="AH75" s="48">
        <v>1568131</v>
      </c>
      <c r="AI75" s="48">
        <v>1569174</v>
      </c>
      <c r="AJ75" s="48">
        <v>1561314</v>
      </c>
      <c r="AK75" s="48">
        <v>1533091</v>
      </c>
      <c r="AL75" s="48">
        <v>1494128</v>
      </c>
      <c r="AM75" s="48">
        <v>1462514</v>
      </c>
      <c r="AN75" s="48">
        <v>1436634</v>
      </c>
      <c r="AO75" s="48">
        <v>1415594</v>
      </c>
      <c r="AP75" s="48">
        <v>1399535</v>
      </c>
      <c r="AQ75" s="48">
        <v>1386156</v>
      </c>
      <c r="AR75" s="48">
        <v>1390244</v>
      </c>
      <c r="AS75" s="48">
        <v>1396985</v>
      </c>
      <c r="AT75" s="48">
        <v>1388115</v>
      </c>
      <c r="AU75" s="48">
        <v>1379350</v>
      </c>
      <c r="AV75" s="48">
        <v>1370720</v>
      </c>
      <c r="AW75" s="48">
        <v>1362550</v>
      </c>
      <c r="AX75" s="48">
        <v>1354775</v>
      </c>
      <c r="AY75" s="48">
        <v>1346810</v>
      </c>
      <c r="AZ75" s="48">
        <v>1340680</v>
      </c>
      <c r="BA75" s="48">
        <v>1337090</v>
      </c>
      <c r="BB75" s="48">
        <v>1334515</v>
      </c>
      <c r="BC75" s="48">
        <v>1331475</v>
      </c>
      <c r="BD75" s="48">
        <v>1327439</v>
      </c>
      <c r="BE75" s="48">
        <v>1322696</v>
      </c>
      <c r="BF75" s="48">
        <v>1317997</v>
      </c>
      <c r="BG75" s="48">
        <v>1314545</v>
      </c>
      <c r="BH75" s="48">
        <v>1315407</v>
      </c>
      <c r="BI75" s="48">
        <v>1315790</v>
      </c>
      <c r="BJ75" s="48">
        <v>1317384</v>
      </c>
      <c r="BK75" s="48">
        <v>1321977</v>
      </c>
      <c r="BL75" s="48">
        <v>1326898</v>
      </c>
      <c r="BM75" s="48">
        <v>1331057</v>
      </c>
      <c r="BN75" s="48" t="str">
        <f>VLOOKUP(B75,Classif!C:F,4,0)</f>
        <v>HIC</v>
      </c>
      <c r="BO75" s="48" t="str">
        <f>VLOOKUP(B75,Classif!C:J,8,0)</f>
        <v>Europe &amp; Central Asia</v>
      </c>
    </row>
    <row r="76" spans="1:67" hidden="1" x14ac:dyDescent="0.25">
      <c r="A76" s="48" t="s">
        <v>77</v>
      </c>
      <c r="B76" s="48" t="s">
        <v>467</v>
      </c>
      <c r="C76" s="48" t="s">
        <v>742</v>
      </c>
      <c r="D76" s="48" t="s">
        <v>741</v>
      </c>
      <c r="E76" s="48">
        <v>22151284</v>
      </c>
      <c r="F76" s="48">
        <v>22671193</v>
      </c>
      <c r="G76" s="48">
        <v>23221385</v>
      </c>
      <c r="H76" s="48">
        <v>23798418</v>
      </c>
      <c r="I76" s="48">
        <v>24397010</v>
      </c>
      <c r="J76" s="48">
        <v>25013634</v>
      </c>
      <c r="K76" s="48">
        <v>25641040</v>
      </c>
      <c r="L76" s="48">
        <v>26280135</v>
      </c>
      <c r="M76" s="48">
        <v>26944386</v>
      </c>
      <c r="N76" s="48">
        <v>27652715</v>
      </c>
      <c r="O76" s="48">
        <v>28415080</v>
      </c>
      <c r="P76" s="48">
        <v>29248650</v>
      </c>
      <c r="Q76" s="48">
        <v>30140799</v>
      </c>
      <c r="R76" s="48">
        <v>31036670</v>
      </c>
      <c r="S76" s="48">
        <v>31861353</v>
      </c>
      <c r="T76" s="48">
        <v>32566855</v>
      </c>
      <c r="U76" s="48">
        <v>33128151</v>
      </c>
      <c r="V76" s="48">
        <v>33577240</v>
      </c>
      <c r="W76" s="48">
        <v>33993301</v>
      </c>
      <c r="X76" s="48">
        <v>34487806</v>
      </c>
      <c r="Y76" s="48">
        <v>35141703</v>
      </c>
      <c r="Z76" s="48">
        <v>35984531</v>
      </c>
      <c r="AA76" s="48">
        <v>36995246</v>
      </c>
      <c r="AB76" s="48">
        <v>38142679</v>
      </c>
      <c r="AC76" s="48">
        <v>39374346</v>
      </c>
      <c r="AD76" s="48">
        <v>40652146</v>
      </c>
      <c r="AE76" s="48">
        <v>41965696</v>
      </c>
      <c r="AF76" s="48">
        <v>43329238</v>
      </c>
      <c r="AG76" s="48">
        <v>44757205</v>
      </c>
      <c r="AH76" s="48">
        <v>46272308</v>
      </c>
      <c r="AI76" s="48">
        <v>47887864</v>
      </c>
      <c r="AJ76" s="48">
        <v>49609976</v>
      </c>
      <c r="AK76" s="48">
        <v>51423591</v>
      </c>
      <c r="AL76" s="48">
        <v>53295556</v>
      </c>
      <c r="AM76" s="48">
        <v>55180993</v>
      </c>
      <c r="AN76" s="48">
        <v>57047906</v>
      </c>
      <c r="AO76" s="48">
        <v>58883531</v>
      </c>
      <c r="AP76" s="48">
        <v>60697443</v>
      </c>
      <c r="AQ76" s="48">
        <v>62507724</v>
      </c>
      <c r="AR76" s="48">
        <v>64343008</v>
      </c>
      <c r="AS76" s="48">
        <v>66224809</v>
      </c>
      <c r="AT76" s="48">
        <v>68159422</v>
      </c>
      <c r="AU76" s="48">
        <v>70142090</v>
      </c>
      <c r="AV76" s="48">
        <v>72170581</v>
      </c>
      <c r="AW76" s="48">
        <v>74239508</v>
      </c>
      <c r="AX76" s="48">
        <v>76346310</v>
      </c>
      <c r="AY76" s="48">
        <v>78489205</v>
      </c>
      <c r="AZ76" s="48">
        <v>80674343</v>
      </c>
      <c r="BA76" s="48">
        <v>82916236</v>
      </c>
      <c r="BB76" s="48">
        <v>85233923</v>
      </c>
      <c r="BC76" s="48">
        <v>87639962</v>
      </c>
      <c r="BD76" s="48">
        <v>90139928</v>
      </c>
      <c r="BE76" s="48">
        <v>92726982</v>
      </c>
      <c r="BF76" s="48">
        <v>95385793</v>
      </c>
      <c r="BG76" s="48">
        <v>98094264</v>
      </c>
      <c r="BH76" s="48">
        <v>100835453</v>
      </c>
      <c r="BI76" s="48">
        <v>103603461</v>
      </c>
      <c r="BJ76" s="48">
        <v>106399926</v>
      </c>
      <c r="BK76" s="48">
        <v>109224410</v>
      </c>
      <c r="BL76" s="48">
        <v>112078727</v>
      </c>
      <c r="BM76" s="48">
        <v>114963583</v>
      </c>
      <c r="BN76" s="48" t="str">
        <f>VLOOKUP(B76,Classif!C:F,3,0)</f>
        <v>LIC</v>
      </c>
      <c r="BO76" s="48" t="str">
        <f>VLOOKUP(B76,Classif!C:J,8,0)</f>
        <v>Sub-Saharan Africa</v>
      </c>
    </row>
    <row r="77" spans="1:67" hidden="1" x14ac:dyDescent="0.25">
      <c r="A77" s="48" t="s">
        <v>701</v>
      </c>
      <c r="B77" s="48" t="s">
        <v>700</v>
      </c>
      <c r="C77" s="48" t="s">
        <v>742</v>
      </c>
      <c r="D77" s="48" t="s">
        <v>741</v>
      </c>
      <c r="E77" s="48">
        <v>356906098</v>
      </c>
      <c r="F77" s="48">
        <v>359998408</v>
      </c>
      <c r="G77" s="48">
        <v>363200480</v>
      </c>
      <c r="H77" s="48">
        <v>366516509</v>
      </c>
      <c r="I77" s="48">
        <v>369850237</v>
      </c>
      <c r="J77" s="48">
        <v>373032729</v>
      </c>
      <c r="K77" s="48">
        <v>376039129</v>
      </c>
      <c r="L77" s="48">
        <v>378917964</v>
      </c>
      <c r="M77" s="48">
        <v>381605442</v>
      </c>
      <c r="N77" s="48">
        <v>384216977</v>
      </c>
      <c r="O77" s="48">
        <v>386322917</v>
      </c>
      <c r="P77" s="48">
        <v>388391948</v>
      </c>
      <c r="Q77" s="48">
        <v>390995000</v>
      </c>
      <c r="R77" s="48">
        <v>393524745</v>
      </c>
      <c r="S77" s="48">
        <v>395949381</v>
      </c>
      <c r="T77" s="48">
        <v>398316579</v>
      </c>
      <c r="U77" s="48">
        <v>400473497</v>
      </c>
      <c r="V77" s="48">
        <v>402425493</v>
      </c>
      <c r="W77" s="48">
        <v>404271789</v>
      </c>
      <c r="X77" s="48">
        <v>406051882</v>
      </c>
      <c r="Y77" s="48">
        <v>407875838</v>
      </c>
      <c r="Z77" s="48">
        <v>409551911</v>
      </c>
      <c r="AA77" s="48">
        <v>410895608</v>
      </c>
      <c r="AB77" s="48">
        <v>411974424</v>
      </c>
      <c r="AC77" s="48">
        <v>412931321</v>
      </c>
      <c r="AD77" s="48">
        <v>413924499</v>
      </c>
      <c r="AE77" s="48">
        <v>415076367</v>
      </c>
      <c r="AF77" s="48">
        <v>416301843</v>
      </c>
      <c r="AG77" s="48">
        <v>417653046</v>
      </c>
      <c r="AH77" s="48">
        <v>419073139</v>
      </c>
      <c r="AI77" s="48">
        <v>420477999</v>
      </c>
      <c r="AJ77" s="48">
        <v>421730520</v>
      </c>
      <c r="AK77" s="48">
        <v>422963890</v>
      </c>
      <c r="AL77" s="48">
        <v>424341124</v>
      </c>
      <c r="AM77" s="48">
        <v>425399126</v>
      </c>
      <c r="AN77" s="48">
        <v>426203356</v>
      </c>
      <c r="AO77" s="48">
        <v>426896861</v>
      </c>
      <c r="AP77" s="48">
        <v>427538048</v>
      </c>
      <c r="AQ77" s="48">
        <v>428109867</v>
      </c>
      <c r="AR77" s="48">
        <v>428815486</v>
      </c>
      <c r="AS77" s="48">
        <v>429328622</v>
      </c>
      <c r="AT77" s="48">
        <v>429895628</v>
      </c>
      <c r="AU77" s="48">
        <v>430881947</v>
      </c>
      <c r="AV77" s="48">
        <v>432415932</v>
      </c>
      <c r="AW77" s="48">
        <v>434040244</v>
      </c>
      <c r="AX77" s="48">
        <v>435581949</v>
      </c>
      <c r="AY77" s="48">
        <v>436998045</v>
      </c>
      <c r="AZ77" s="48">
        <v>438468397</v>
      </c>
      <c r="BA77" s="48">
        <v>439876674</v>
      </c>
      <c r="BB77" s="48">
        <v>440917801</v>
      </c>
      <c r="BC77" s="48">
        <v>441532415</v>
      </c>
      <c r="BD77" s="48">
        <v>440746989</v>
      </c>
      <c r="BE77" s="48">
        <v>441395937</v>
      </c>
      <c r="BF77" s="48">
        <v>442469469</v>
      </c>
      <c r="BG77" s="48">
        <v>443576675</v>
      </c>
      <c r="BH77" s="48">
        <v>444543761</v>
      </c>
      <c r="BI77" s="48">
        <v>445487730</v>
      </c>
      <c r="BJ77" s="48">
        <v>446186344</v>
      </c>
      <c r="BK77" s="48">
        <v>446915113</v>
      </c>
      <c r="BL77" s="48">
        <v>447196538</v>
      </c>
      <c r="BM77" s="48">
        <v>447794691</v>
      </c>
      <c r="BN77" s="48" t="e">
        <f>VLOOKUP(B77,Classif!C:F,4,0)</f>
        <v>#N/A</v>
      </c>
      <c r="BO77" s="48" t="e">
        <f>VLOOKUP(B77,Classif!C:J,8,0)</f>
        <v>#N/A</v>
      </c>
    </row>
    <row r="78" spans="1:67" hidden="1" x14ac:dyDescent="0.25">
      <c r="A78" s="48" t="s">
        <v>699</v>
      </c>
      <c r="B78" s="48" t="s">
        <v>698</v>
      </c>
      <c r="C78" s="48" t="s">
        <v>742</v>
      </c>
      <c r="D78" s="48" t="s">
        <v>741</v>
      </c>
      <c r="E78" s="48">
        <v>208280083</v>
      </c>
      <c r="F78" s="48">
        <v>213082100</v>
      </c>
      <c r="G78" s="48">
        <v>218087139</v>
      </c>
      <c r="H78" s="48">
        <v>223284589</v>
      </c>
      <c r="I78" s="48">
        <v>228670583</v>
      </c>
      <c r="J78" s="48">
        <v>234243249</v>
      </c>
      <c r="K78" s="48">
        <v>240005133</v>
      </c>
      <c r="L78" s="48">
        <v>245962230</v>
      </c>
      <c r="M78" s="48">
        <v>252116419</v>
      </c>
      <c r="N78" s="48">
        <v>258473157</v>
      </c>
      <c r="O78" s="48">
        <v>265037231</v>
      </c>
      <c r="P78" s="48">
        <v>271800288</v>
      </c>
      <c r="Q78" s="48">
        <v>278767597</v>
      </c>
      <c r="R78" s="48">
        <v>285961194</v>
      </c>
      <c r="S78" s="48">
        <v>293417700</v>
      </c>
      <c r="T78" s="48">
        <v>301154406</v>
      </c>
      <c r="U78" s="48">
        <v>309196463</v>
      </c>
      <c r="V78" s="48">
        <v>317520801</v>
      </c>
      <c r="W78" s="48">
        <v>326050578</v>
      </c>
      <c r="X78" s="48">
        <v>334679714</v>
      </c>
      <c r="Y78" s="48">
        <v>343334222</v>
      </c>
      <c r="Z78" s="48">
        <v>352006783</v>
      </c>
      <c r="AA78" s="48">
        <v>360736356</v>
      </c>
      <c r="AB78" s="48">
        <v>369569548</v>
      </c>
      <c r="AC78" s="48">
        <v>378570396</v>
      </c>
      <c r="AD78" s="48">
        <v>387802210</v>
      </c>
      <c r="AE78" s="48">
        <v>397235010</v>
      </c>
      <c r="AF78" s="48">
        <v>406892515</v>
      </c>
      <c r="AG78" s="48">
        <v>416947257</v>
      </c>
      <c r="AH78" s="48">
        <v>427617018</v>
      </c>
      <c r="AI78" s="48">
        <v>440937023</v>
      </c>
      <c r="AJ78" s="48">
        <v>453319269</v>
      </c>
      <c r="AK78" s="48">
        <v>466482751</v>
      </c>
      <c r="AL78" s="48">
        <v>480128168</v>
      </c>
      <c r="AM78" s="48">
        <v>493815711</v>
      </c>
      <c r="AN78" s="48">
        <v>507247502</v>
      </c>
      <c r="AO78" s="48">
        <v>520303326</v>
      </c>
      <c r="AP78" s="48">
        <v>533112558</v>
      </c>
      <c r="AQ78" s="48">
        <v>545728172</v>
      </c>
      <c r="AR78" s="48">
        <v>558627550</v>
      </c>
      <c r="AS78" s="48">
        <v>572303917</v>
      </c>
      <c r="AT78" s="48">
        <v>586760366</v>
      </c>
      <c r="AU78" s="48">
        <v>601848734</v>
      </c>
      <c r="AV78" s="48">
        <v>617468591</v>
      </c>
      <c r="AW78" s="48">
        <v>633460044</v>
      </c>
      <c r="AX78" s="48">
        <v>649704454</v>
      </c>
      <c r="AY78" s="48">
        <v>666174377</v>
      </c>
      <c r="AZ78" s="48">
        <v>682901570</v>
      </c>
      <c r="BA78" s="48">
        <v>700030438</v>
      </c>
      <c r="BB78" s="48">
        <v>717553793</v>
      </c>
      <c r="BC78" s="48">
        <v>735448194</v>
      </c>
      <c r="BD78" s="48">
        <v>753858934</v>
      </c>
      <c r="BE78" s="48">
        <v>772742559</v>
      </c>
      <c r="BF78" s="48">
        <v>791943328</v>
      </c>
      <c r="BG78" s="48">
        <v>811249811</v>
      </c>
      <c r="BH78" s="48">
        <v>830536041</v>
      </c>
      <c r="BI78" s="48">
        <v>849739853</v>
      </c>
      <c r="BJ78" s="48">
        <v>868954263</v>
      </c>
      <c r="BK78" s="48">
        <v>888488369</v>
      </c>
      <c r="BL78" s="48">
        <v>908739462</v>
      </c>
      <c r="BM78" s="48">
        <v>930006546</v>
      </c>
      <c r="BN78" s="48" t="e">
        <f>VLOOKUP(B78,Classif!C:F,4,0)</f>
        <v>#N/A</v>
      </c>
      <c r="BO78" s="48" t="e">
        <f>VLOOKUP(B78,Classif!C:J,8,0)</f>
        <v>#N/A</v>
      </c>
    </row>
    <row r="79" spans="1:67" hidden="1" x14ac:dyDescent="0.25">
      <c r="A79" s="48" t="s">
        <v>263</v>
      </c>
      <c r="B79" s="48" t="s">
        <v>466</v>
      </c>
      <c r="C79" s="48" t="s">
        <v>742</v>
      </c>
      <c r="D79" s="48" t="s">
        <v>741</v>
      </c>
      <c r="E79" s="48">
        <v>4429634</v>
      </c>
      <c r="F79" s="48">
        <v>4461005</v>
      </c>
      <c r="G79" s="48">
        <v>4491443</v>
      </c>
      <c r="H79" s="48">
        <v>4523309</v>
      </c>
      <c r="I79" s="48">
        <v>4548543</v>
      </c>
      <c r="J79" s="48">
        <v>4563732</v>
      </c>
      <c r="K79" s="48">
        <v>4580869</v>
      </c>
      <c r="L79" s="48">
        <v>4605744</v>
      </c>
      <c r="M79" s="48">
        <v>4626469</v>
      </c>
      <c r="N79" s="48">
        <v>4623785</v>
      </c>
      <c r="O79" s="48">
        <v>4606307</v>
      </c>
      <c r="P79" s="48">
        <v>4612124</v>
      </c>
      <c r="Q79" s="48">
        <v>4639657</v>
      </c>
      <c r="R79" s="48">
        <v>4666081</v>
      </c>
      <c r="S79" s="48">
        <v>4690574</v>
      </c>
      <c r="T79" s="48">
        <v>4711440</v>
      </c>
      <c r="U79" s="48">
        <v>4725664</v>
      </c>
      <c r="V79" s="48">
        <v>4738902</v>
      </c>
      <c r="W79" s="48">
        <v>4752528</v>
      </c>
      <c r="X79" s="48">
        <v>4764690</v>
      </c>
      <c r="Y79" s="48">
        <v>4779535</v>
      </c>
      <c r="Z79" s="48">
        <v>4799964</v>
      </c>
      <c r="AA79" s="48">
        <v>4826933</v>
      </c>
      <c r="AB79" s="48">
        <v>4855787</v>
      </c>
      <c r="AC79" s="48">
        <v>4881803</v>
      </c>
      <c r="AD79" s="48">
        <v>4902206</v>
      </c>
      <c r="AE79" s="48">
        <v>4918154</v>
      </c>
      <c r="AF79" s="48">
        <v>4932123</v>
      </c>
      <c r="AG79" s="48">
        <v>4946481</v>
      </c>
      <c r="AH79" s="48">
        <v>4964371</v>
      </c>
      <c r="AI79" s="48">
        <v>4986431</v>
      </c>
      <c r="AJ79" s="48">
        <v>5013740</v>
      </c>
      <c r="AK79" s="48">
        <v>5041992</v>
      </c>
      <c r="AL79" s="48">
        <v>5066447</v>
      </c>
      <c r="AM79" s="48">
        <v>5088333</v>
      </c>
      <c r="AN79" s="48">
        <v>5107790</v>
      </c>
      <c r="AO79" s="48">
        <v>5124573</v>
      </c>
      <c r="AP79" s="48">
        <v>5139835</v>
      </c>
      <c r="AQ79" s="48">
        <v>5153498</v>
      </c>
      <c r="AR79" s="48">
        <v>5165474</v>
      </c>
      <c r="AS79" s="48">
        <v>5176209</v>
      </c>
      <c r="AT79" s="48">
        <v>5188008</v>
      </c>
      <c r="AU79" s="48">
        <v>5200598</v>
      </c>
      <c r="AV79" s="48">
        <v>5213014</v>
      </c>
      <c r="AW79" s="48">
        <v>5228172</v>
      </c>
      <c r="AX79" s="48">
        <v>5246096</v>
      </c>
      <c r="AY79" s="48">
        <v>5266268</v>
      </c>
      <c r="AZ79" s="48">
        <v>5288720</v>
      </c>
      <c r="BA79" s="48">
        <v>5313399</v>
      </c>
      <c r="BB79" s="48">
        <v>5338871</v>
      </c>
      <c r="BC79" s="48">
        <v>5363352</v>
      </c>
      <c r="BD79" s="48">
        <v>5388272</v>
      </c>
      <c r="BE79" s="48">
        <v>5413971</v>
      </c>
      <c r="BF79" s="48">
        <v>5438972</v>
      </c>
      <c r="BG79" s="48">
        <v>5461512</v>
      </c>
      <c r="BH79" s="48">
        <v>5479531</v>
      </c>
      <c r="BI79" s="48">
        <v>5495303</v>
      </c>
      <c r="BJ79" s="48">
        <v>5508214</v>
      </c>
      <c r="BK79" s="48">
        <v>5515525</v>
      </c>
      <c r="BL79" s="48">
        <v>5521606</v>
      </c>
      <c r="BM79" s="48">
        <v>5530719</v>
      </c>
      <c r="BN79" s="48" t="str">
        <f>VLOOKUP(B79,Classif!C:F,4,0)</f>
        <v>HIC</v>
      </c>
      <c r="BO79" s="48" t="str">
        <f>VLOOKUP(B79,Classif!C:J,8,0)</f>
        <v>Europe &amp; Central Asia</v>
      </c>
    </row>
    <row r="80" spans="1:67" hidden="1" x14ac:dyDescent="0.25">
      <c r="A80" s="48" t="s">
        <v>234</v>
      </c>
      <c r="B80" s="48" t="s">
        <v>465</v>
      </c>
      <c r="C80" s="48" t="s">
        <v>742</v>
      </c>
      <c r="D80" s="48" t="s">
        <v>741</v>
      </c>
      <c r="E80" s="48">
        <v>393480</v>
      </c>
      <c r="F80" s="48">
        <v>407244</v>
      </c>
      <c r="G80" s="48">
        <v>421673</v>
      </c>
      <c r="H80" s="48">
        <v>436303</v>
      </c>
      <c r="I80" s="48">
        <v>450538</v>
      </c>
      <c r="J80" s="48">
        <v>463960</v>
      </c>
      <c r="K80" s="48">
        <v>476399</v>
      </c>
      <c r="L80" s="48">
        <v>487973</v>
      </c>
      <c r="M80" s="48">
        <v>498944</v>
      </c>
      <c r="N80" s="48">
        <v>509708</v>
      </c>
      <c r="O80" s="48">
        <v>520561</v>
      </c>
      <c r="P80" s="48">
        <v>531622</v>
      </c>
      <c r="Q80" s="48">
        <v>542843</v>
      </c>
      <c r="R80" s="48">
        <v>554143</v>
      </c>
      <c r="S80" s="48">
        <v>565418</v>
      </c>
      <c r="T80" s="48">
        <v>576626</v>
      </c>
      <c r="U80" s="48">
        <v>587561</v>
      </c>
      <c r="V80" s="48">
        <v>598299</v>
      </c>
      <c r="W80" s="48">
        <v>609383</v>
      </c>
      <c r="X80" s="48">
        <v>621584</v>
      </c>
      <c r="Y80" s="48">
        <v>635312</v>
      </c>
      <c r="Z80" s="48">
        <v>651032</v>
      </c>
      <c r="AA80" s="48">
        <v>668281</v>
      </c>
      <c r="AB80" s="48">
        <v>685497</v>
      </c>
      <c r="AC80" s="48">
        <v>700478</v>
      </c>
      <c r="AD80" s="48">
        <v>711770</v>
      </c>
      <c r="AE80" s="48">
        <v>718642</v>
      </c>
      <c r="AF80" s="48">
        <v>721776</v>
      </c>
      <c r="AG80" s="48">
        <v>722924</v>
      </c>
      <c r="AH80" s="48">
        <v>724602</v>
      </c>
      <c r="AI80" s="48">
        <v>728575</v>
      </c>
      <c r="AJ80" s="48">
        <v>735398</v>
      </c>
      <c r="AK80" s="48">
        <v>744470</v>
      </c>
      <c r="AL80" s="48">
        <v>754962</v>
      </c>
      <c r="AM80" s="48">
        <v>765607</v>
      </c>
      <c r="AN80" s="48">
        <v>775428</v>
      </c>
      <c r="AO80" s="48">
        <v>784389</v>
      </c>
      <c r="AP80" s="48">
        <v>792736</v>
      </c>
      <c r="AQ80" s="48">
        <v>800148</v>
      </c>
      <c r="AR80" s="48">
        <v>806302</v>
      </c>
      <c r="AS80" s="48">
        <v>811011</v>
      </c>
      <c r="AT80" s="48">
        <v>813923</v>
      </c>
      <c r="AU80" s="48">
        <v>815257</v>
      </c>
      <c r="AV80" s="48">
        <v>816078</v>
      </c>
      <c r="AW80" s="48">
        <v>817864</v>
      </c>
      <c r="AX80" s="48">
        <v>821606</v>
      </c>
      <c r="AY80" s="48">
        <v>827869</v>
      </c>
      <c r="AZ80" s="48">
        <v>836185</v>
      </c>
      <c r="BA80" s="48">
        <v>845356</v>
      </c>
      <c r="BB80" s="48">
        <v>853636</v>
      </c>
      <c r="BC80" s="48">
        <v>859816</v>
      </c>
      <c r="BD80" s="48">
        <v>863451</v>
      </c>
      <c r="BE80" s="48">
        <v>865065</v>
      </c>
      <c r="BF80" s="48">
        <v>865602</v>
      </c>
      <c r="BG80" s="48">
        <v>866447</v>
      </c>
      <c r="BH80" s="48">
        <v>868632</v>
      </c>
      <c r="BI80" s="48">
        <v>872406</v>
      </c>
      <c r="BJ80" s="48">
        <v>877460</v>
      </c>
      <c r="BK80" s="48">
        <v>883490</v>
      </c>
      <c r="BL80" s="48">
        <v>889955</v>
      </c>
      <c r="BM80" s="48">
        <v>896444</v>
      </c>
      <c r="BN80" s="48" t="str">
        <f>VLOOKUP(B80,Classif!C:F,4,0)</f>
        <v>LMY</v>
      </c>
      <c r="BO80" s="48" t="str">
        <f>VLOOKUP(B80,Classif!C:J,8,0)</f>
        <v>East Asia &amp; Pacific</v>
      </c>
    </row>
    <row r="81" spans="1:67" hidden="1" x14ac:dyDescent="0.25">
      <c r="A81" s="48" t="s">
        <v>287</v>
      </c>
      <c r="B81" s="48" t="s">
        <v>464</v>
      </c>
      <c r="C81" s="48" t="s">
        <v>742</v>
      </c>
      <c r="D81" s="48" t="s">
        <v>741</v>
      </c>
      <c r="E81" s="48">
        <v>46621688</v>
      </c>
      <c r="F81" s="48">
        <v>47240526</v>
      </c>
      <c r="G81" s="48">
        <v>47904879</v>
      </c>
      <c r="H81" s="48">
        <v>48582624</v>
      </c>
      <c r="I81" s="48">
        <v>49230585</v>
      </c>
      <c r="J81" s="48">
        <v>49818019</v>
      </c>
      <c r="K81" s="48">
        <v>50330268</v>
      </c>
      <c r="L81" s="48">
        <v>50775788</v>
      </c>
      <c r="M81" s="48">
        <v>51175507</v>
      </c>
      <c r="N81" s="48">
        <v>51561833</v>
      </c>
      <c r="O81" s="48">
        <v>51957747</v>
      </c>
      <c r="P81" s="48">
        <v>52371320</v>
      </c>
      <c r="Q81" s="48">
        <v>52793151</v>
      </c>
      <c r="R81" s="48">
        <v>53207744</v>
      </c>
      <c r="S81" s="48">
        <v>53592235</v>
      </c>
      <c r="T81" s="48">
        <v>53931390</v>
      </c>
      <c r="U81" s="48">
        <v>54220033</v>
      </c>
      <c r="V81" s="48">
        <v>54467709</v>
      </c>
      <c r="W81" s="48">
        <v>54691866</v>
      </c>
      <c r="X81" s="48">
        <v>54917110</v>
      </c>
      <c r="Y81" s="48">
        <v>55161510</v>
      </c>
      <c r="Z81" s="48">
        <v>55430278</v>
      </c>
      <c r="AA81" s="48">
        <v>55718940</v>
      </c>
      <c r="AB81" s="48">
        <v>56023775</v>
      </c>
      <c r="AC81" s="48">
        <v>56337675</v>
      </c>
      <c r="AD81" s="48">
        <v>56654703</v>
      </c>
      <c r="AE81" s="48">
        <v>56976126</v>
      </c>
      <c r="AF81" s="48">
        <v>57302642</v>
      </c>
      <c r="AG81" s="48">
        <v>57627106</v>
      </c>
      <c r="AH81" s="48">
        <v>57940199</v>
      </c>
      <c r="AI81" s="48">
        <v>58235716</v>
      </c>
      <c r="AJ81" s="48">
        <v>58559309</v>
      </c>
      <c r="AK81" s="48">
        <v>58851216</v>
      </c>
      <c r="AL81" s="48">
        <v>59106758</v>
      </c>
      <c r="AM81" s="48">
        <v>59327200</v>
      </c>
      <c r="AN81" s="48">
        <v>59541904</v>
      </c>
      <c r="AO81" s="48">
        <v>59753095</v>
      </c>
      <c r="AP81" s="48">
        <v>59964841</v>
      </c>
      <c r="AQ81" s="48">
        <v>60186284</v>
      </c>
      <c r="AR81" s="48">
        <v>60496708</v>
      </c>
      <c r="AS81" s="48">
        <v>60912500</v>
      </c>
      <c r="AT81" s="48">
        <v>61357432</v>
      </c>
      <c r="AU81" s="48">
        <v>61805266</v>
      </c>
      <c r="AV81" s="48">
        <v>62244880</v>
      </c>
      <c r="AW81" s="48">
        <v>62704901</v>
      </c>
      <c r="AX81" s="48">
        <v>63179356</v>
      </c>
      <c r="AY81" s="48">
        <v>63621376</v>
      </c>
      <c r="AZ81" s="48">
        <v>64016227</v>
      </c>
      <c r="BA81" s="48">
        <v>64374979</v>
      </c>
      <c r="BB81" s="48">
        <v>64707035</v>
      </c>
      <c r="BC81" s="48">
        <v>65027505</v>
      </c>
      <c r="BD81" s="48">
        <v>65342789</v>
      </c>
      <c r="BE81" s="48">
        <v>65659814</v>
      </c>
      <c r="BF81" s="48">
        <v>65998685</v>
      </c>
      <c r="BG81" s="48">
        <v>66312067</v>
      </c>
      <c r="BH81" s="48">
        <v>66548272</v>
      </c>
      <c r="BI81" s="48">
        <v>66724104</v>
      </c>
      <c r="BJ81" s="48">
        <v>66918020</v>
      </c>
      <c r="BK81" s="48">
        <v>67101930</v>
      </c>
      <c r="BL81" s="48">
        <v>67248926</v>
      </c>
      <c r="BM81" s="48">
        <v>67391582</v>
      </c>
      <c r="BN81" s="48" t="str">
        <f>VLOOKUP(B81,Classif!C:F,4,0)</f>
        <v>HIC</v>
      </c>
      <c r="BO81" s="48" t="str">
        <f>VLOOKUP(B81,Classif!C:J,8,0)</f>
        <v>Europe &amp; Central Asia</v>
      </c>
    </row>
    <row r="82" spans="1:67" hidden="1" x14ac:dyDescent="0.25">
      <c r="A82" s="48" t="s">
        <v>697</v>
      </c>
      <c r="B82" s="48" t="s">
        <v>596</v>
      </c>
      <c r="C82" s="48" t="s">
        <v>742</v>
      </c>
      <c r="D82" s="48" t="s">
        <v>741</v>
      </c>
      <c r="E82" s="48">
        <v>34624</v>
      </c>
      <c r="F82" s="48">
        <v>35074</v>
      </c>
      <c r="G82" s="48">
        <v>35521</v>
      </c>
      <c r="H82" s="48">
        <v>35965</v>
      </c>
      <c r="I82" s="48">
        <v>36409</v>
      </c>
      <c r="J82" s="48">
        <v>36843</v>
      </c>
      <c r="K82" s="48">
        <v>37283</v>
      </c>
      <c r="L82" s="48">
        <v>37705</v>
      </c>
      <c r="M82" s="48">
        <v>38131</v>
      </c>
      <c r="N82" s="48">
        <v>38560</v>
      </c>
      <c r="O82" s="48">
        <v>39008</v>
      </c>
      <c r="P82" s="48">
        <v>39456</v>
      </c>
      <c r="Q82" s="48">
        <v>39915</v>
      </c>
      <c r="R82" s="48">
        <v>40395</v>
      </c>
      <c r="S82" s="48">
        <v>40847</v>
      </c>
      <c r="T82" s="48">
        <v>41292</v>
      </c>
      <c r="U82" s="48">
        <v>41724</v>
      </c>
      <c r="V82" s="48">
        <v>42133</v>
      </c>
      <c r="W82" s="48">
        <v>42539</v>
      </c>
      <c r="X82" s="48">
        <v>42941</v>
      </c>
      <c r="Y82" s="48">
        <v>43339</v>
      </c>
      <c r="Z82" s="48">
        <v>43725</v>
      </c>
      <c r="AA82" s="48">
        <v>44101</v>
      </c>
      <c r="AB82" s="48">
        <v>44483</v>
      </c>
      <c r="AC82" s="48">
        <v>44895</v>
      </c>
      <c r="AD82" s="48">
        <v>45328</v>
      </c>
      <c r="AE82" s="48">
        <v>45812</v>
      </c>
      <c r="AF82" s="48">
        <v>46340</v>
      </c>
      <c r="AG82" s="48">
        <v>46833</v>
      </c>
      <c r="AH82" s="48">
        <v>47159</v>
      </c>
      <c r="AI82" s="48">
        <v>47276</v>
      </c>
      <c r="AJ82" s="48">
        <v>47123</v>
      </c>
      <c r="AK82" s="48">
        <v>46746</v>
      </c>
      <c r="AL82" s="48">
        <v>46277</v>
      </c>
      <c r="AM82" s="48">
        <v>45848</v>
      </c>
      <c r="AN82" s="48">
        <v>45625</v>
      </c>
      <c r="AO82" s="48">
        <v>45624</v>
      </c>
      <c r="AP82" s="48">
        <v>45789</v>
      </c>
      <c r="AQ82" s="48">
        <v>46094</v>
      </c>
      <c r="AR82" s="48">
        <v>46428</v>
      </c>
      <c r="AS82" s="48">
        <v>46738</v>
      </c>
      <c r="AT82" s="48">
        <v>46999</v>
      </c>
      <c r="AU82" s="48">
        <v>47235</v>
      </c>
      <c r="AV82" s="48">
        <v>47439</v>
      </c>
      <c r="AW82" s="48">
        <v>47600</v>
      </c>
      <c r="AX82" s="48">
        <v>47731</v>
      </c>
      <c r="AY82" s="48">
        <v>47793</v>
      </c>
      <c r="AZ82" s="48">
        <v>47825</v>
      </c>
      <c r="BA82" s="48">
        <v>47822</v>
      </c>
      <c r="BB82" s="48">
        <v>47814</v>
      </c>
      <c r="BC82" s="48">
        <v>47803</v>
      </c>
      <c r="BD82" s="48">
        <v>47815</v>
      </c>
      <c r="BE82" s="48">
        <v>47843</v>
      </c>
      <c r="BF82" s="48">
        <v>47901</v>
      </c>
      <c r="BG82" s="48">
        <v>47965</v>
      </c>
      <c r="BH82" s="48">
        <v>48055</v>
      </c>
      <c r="BI82" s="48">
        <v>48173</v>
      </c>
      <c r="BJ82" s="48">
        <v>48326</v>
      </c>
      <c r="BK82" s="48">
        <v>48497</v>
      </c>
      <c r="BL82" s="48">
        <v>48677</v>
      </c>
      <c r="BM82" s="48">
        <v>48865</v>
      </c>
      <c r="BN82" s="48" t="str">
        <f>VLOOKUP(B82,Classif!C:F,4,0)</f>
        <v>HIC</v>
      </c>
      <c r="BO82" s="48" t="str">
        <f>VLOOKUP(B82,Classif!C:J,8,0)</f>
        <v>Europe &amp; Central Asia</v>
      </c>
    </row>
    <row r="83" spans="1:67" hidden="1" x14ac:dyDescent="0.25">
      <c r="A83" s="48" t="s">
        <v>572</v>
      </c>
      <c r="B83" s="48" t="s">
        <v>573</v>
      </c>
      <c r="C83" s="48" t="s">
        <v>742</v>
      </c>
      <c r="D83" s="48" t="s">
        <v>741</v>
      </c>
      <c r="E83" s="48">
        <v>44510</v>
      </c>
      <c r="F83" s="48">
        <v>45939</v>
      </c>
      <c r="G83" s="48">
        <v>47372</v>
      </c>
      <c r="H83" s="48">
        <v>48856</v>
      </c>
      <c r="I83" s="48">
        <v>50476</v>
      </c>
      <c r="J83" s="48">
        <v>52224</v>
      </c>
      <c r="K83" s="48">
        <v>54192</v>
      </c>
      <c r="L83" s="48">
        <v>56308</v>
      </c>
      <c r="M83" s="48">
        <v>58386</v>
      </c>
      <c r="N83" s="48">
        <v>60146</v>
      </c>
      <c r="O83" s="48">
        <v>61415</v>
      </c>
      <c r="P83" s="48">
        <v>62089</v>
      </c>
      <c r="Q83" s="48">
        <v>62275</v>
      </c>
      <c r="R83" s="48">
        <v>62268</v>
      </c>
      <c r="S83" s="48">
        <v>62456</v>
      </c>
      <c r="T83" s="48">
        <v>63122</v>
      </c>
      <c r="U83" s="48">
        <v>64360</v>
      </c>
      <c r="V83" s="48">
        <v>66079</v>
      </c>
      <c r="W83" s="48">
        <v>68196</v>
      </c>
      <c r="X83" s="48">
        <v>70515</v>
      </c>
      <c r="Y83" s="48">
        <v>72936</v>
      </c>
      <c r="Z83" s="48">
        <v>75422</v>
      </c>
      <c r="AA83" s="48">
        <v>78015</v>
      </c>
      <c r="AB83" s="48">
        <v>80630</v>
      </c>
      <c r="AC83" s="48">
        <v>83192</v>
      </c>
      <c r="AD83" s="48">
        <v>85641</v>
      </c>
      <c r="AE83" s="48">
        <v>87904</v>
      </c>
      <c r="AF83" s="48">
        <v>89985</v>
      </c>
      <c r="AG83" s="48">
        <v>91984</v>
      </c>
      <c r="AH83" s="48">
        <v>94062</v>
      </c>
      <c r="AI83" s="48">
        <v>96304</v>
      </c>
      <c r="AJ83" s="48">
        <v>98779</v>
      </c>
      <c r="AK83" s="48">
        <v>101386</v>
      </c>
      <c r="AL83" s="48">
        <v>103901</v>
      </c>
      <c r="AM83" s="48">
        <v>106030</v>
      </c>
      <c r="AN83" s="48">
        <v>107535</v>
      </c>
      <c r="AO83" s="48">
        <v>108311</v>
      </c>
      <c r="AP83" s="48">
        <v>108473</v>
      </c>
      <c r="AQ83" s="48">
        <v>108206</v>
      </c>
      <c r="AR83" s="48">
        <v>107769</v>
      </c>
      <c r="AS83" s="48">
        <v>107405</v>
      </c>
      <c r="AT83" s="48">
        <v>107170</v>
      </c>
      <c r="AU83" s="48">
        <v>107027</v>
      </c>
      <c r="AV83" s="48">
        <v>106902</v>
      </c>
      <c r="AW83" s="48">
        <v>106624</v>
      </c>
      <c r="AX83" s="48">
        <v>106135</v>
      </c>
      <c r="AY83" s="48">
        <v>105374</v>
      </c>
      <c r="AZ83" s="48">
        <v>104442</v>
      </c>
      <c r="BA83" s="48">
        <v>103549</v>
      </c>
      <c r="BB83" s="48">
        <v>102971</v>
      </c>
      <c r="BC83" s="48">
        <v>102916</v>
      </c>
      <c r="BD83" s="48">
        <v>103448</v>
      </c>
      <c r="BE83" s="48">
        <v>104506</v>
      </c>
      <c r="BF83" s="48">
        <v>105922</v>
      </c>
      <c r="BG83" s="48">
        <v>107444</v>
      </c>
      <c r="BH83" s="48">
        <v>108886</v>
      </c>
      <c r="BI83" s="48">
        <v>110215</v>
      </c>
      <c r="BJ83" s="48">
        <v>111461</v>
      </c>
      <c r="BK83" s="48">
        <v>112640</v>
      </c>
      <c r="BL83" s="48">
        <v>113811</v>
      </c>
      <c r="BM83" s="48">
        <v>115021</v>
      </c>
      <c r="BN83" s="48" t="str">
        <f>VLOOKUP(B83,Classif!C:F,4,0)</f>
        <v>LMY</v>
      </c>
      <c r="BO83" s="48" t="str">
        <f>VLOOKUP(B83,Classif!C:J,8,0)</f>
        <v>East Asia &amp; Pacific</v>
      </c>
    </row>
    <row r="84" spans="1:67" x14ac:dyDescent="0.25">
      <c r="A84" s="48" t="s">
        <v>101</v>
      </c>
      <c r="B84" s="48" t="s">
        <v>463</v>
      </c>
      <c r="C84" s="48" t="s">
        <v>742</v>
      </c>
      <c r="D84" s="48" t="s">
        <v>741</v>
      </c>
      <c r="E84" s="48">
        <v>500922</v>
      </c>
      <c r="F84" s="48">
        <v>505793</v>
      </c>
      <c r="G84" s="48">
        <v>511285</v>
      </c>
      <c r="H84" s="48">
        <v>517573</v>
      </c>
      <c r="I84" s="48">
        <v>524891</v>
      </c>
      <c r="J84" s="48">
        <v>533357</v>
      </c>
      <c r="K84" s="48">
        <v>543119</v>
      </c>
      <c r="L84" s="48">
        <v>554054</v>
      </c>
      <c r="M84" s="48">
        <v>565763</v>
      </c>
      <c r="N84" s="48">
        <v>577644</v>
      </c>
      <c r="O84" s="48">
        <v>589317</v>
      </c>
      <c r="P84" s="48">
        <v>600608</v>
      </c>
      <c r="Q84" s="48">
        <v>611705</v>
      </c>
      <c r="R84" s="48">
        <v>622914</v>
      </c>
      <c r="S84" s="48">
        <v>634739</v>
      </c>
      <c r="T84" s="48">
        <v>647538</v>
      </c>
      <c r="U84" s="48">
        <v>661398</v>
      </c>
      <c r="V84" s="48">
        <v>676264</v>
      </c>
      <c r="W84" s="48">
        <v>692078</v>
      </c>
      <c r="X84" s="48">
        <v>708788</v>
      </c>
      <c r="Y84" s="48">
        <v>726335</v>
      </c>
      <c r="Z84" s="48">
        <v>744695</v>
      </c>
      <c r="AA84" s="48">
        <v>763932</v>
      </c>
      <c r="AB84" s="48">
        <v>784056</v>
      </c>
      <c r="AC84" s="48">
        <v>805117</v>
      </c>
      <c r="AD84" s="48">
        <v>827107</v>
      </c>
      <c r="AE84" s="48">
        <v>850052</v>
      </c>
      <c r="AF84" s="48">
        <v>873871</v>
      </c>
      <c r="AG84" s="48">
        <v>898472</v>
      </c>
      <c r="AH84" s="48">
        <v>923714</v>
      </c>
      <c r="AI84" s="48">
        <v>949493</v>
      </c>
      <c r="AJ84" s="48">
        <v>975785</v>
      </c>
      <c r="AK84" s="48">
        <v>1002573</v>
      </c>
      <c r="AL84" s="48">
        <v>1029769</v>
      </c>
      <c r="AM84" s="48">
        <v>1057252</v>
      </c>
      <c r="AN84" s="48">
        <v>1084951</v>
      </c>
      <c r="AO84" s="48">
        <v>1112944</v>
      </c>
      <c r="AP84" s="48">
        <v>1141332</v>
      </c>
      <c r="AQ84" s="48">
        <v>1170061</v>
      </c>
      <c r="AR84" s="48">
        <v>1199058</v>
      </c>
      <c r="AS84" s="48">
        <v>1228359</v>
      </c>
      <c r="AT84" s="48">
        <v>1258008</v>
      </c>
      <c r="AU84" s="48">
        <v>1288310</v>
      </c>
      <c r="AV84" s="48">
        <v>1319946</v>
      </c>
      <c r="AW84" s="48">
        <v>1353788</v>
      </c>
      <c r="AX84" s="48">
        <v>1390550</v>
      </c>
      <c r="AY84" s="48">
        <v>1430144</v>
      </c>
      <c r="AZ84" s="48">
        <v>1472565</v>
      </c>
      <c r="BA84" s="48">
        <v>1518538</v>
      </c>
      <c r="BB84" s="48">
        <v>1568925</v>
      </c>
      <c r="BC84" s="48">
        <v>1624146</v>
      </c>
      <c r="BD84" s="48">
        <v>1684629</v>
      </c>
      <c r="BE84" s="48">
        <v>1749677</v>
      </c>
      <c r="BF84" s="48">
        <v>1817070</v>
      </c>
      <c r="BG84" s="48">
        <v>1883801</v>
      </c>
      <c r="BH84" s="48">
        <v>1947690</v>
      </c>
      <c r="BI84" s="48">
        <v>2007882</v>
      </c>
      <c r="BJ84" s="48">
        <v>2064812</v>
      </c>
      <c r="BK84" s="48">
        <v>2119275</v>
      </c>
      <c r="BL84" s="48">
        <v>2172578</v>
      </c>
      <c r="BM84" s="48">
        <v>2225728</v>
      </c>
      <c r="BN84" s="48" t="str">
        <f>VLOOKUP(B84,Classif!C:F,3,0)</f>
        <v>UMC</v>
      </c>
      <c r="BO84" s="48" t="str">
        <f>VLOOKUP(B84,Classif!C:J,8,0)</f>
        <v>Sub-Saharan Africa</v>
      </c>
    </row>
    <row r="85" spans="1:67" hidden="1" x14ac:dyDescent="0.25">
      <c r="A85" s="48" t="s">
        <v>270</v>
      </c>
      <c r="B85" s="48" t="s">
        <v>462</v>
      </c>
      <c r="C85" s="48" t="s">
        <v>742</v>
      </c>
      <c r="D85" s="48" t="s">
        <v>741</v>
      </c>
      <c r="E85" s="48">
        <v>52400000</v>
      </c>
      <c r="F85" s="48">
        <v>52800000</v>
      </c>
      <c r="G85" s="48">
        <v>53250000</v>
      </c>
      <c r="H85" s="48">
        <v>53650000</v>
      </c>
      <c r="I85" s="48">
        <v>54000000</v>
      </c>
      <c r="J85" s="48">
        <v>54348050</v>
      </c>
      <c r="K85" s="48">
        <v>54648500</v>
      </c>
      <c r="L85" s="48">
        <v>54943600</v>
      </c>
      <c r="M85" s="48">
        <v>55211700</v>
      </c>
      <c r="N85" s="48">
        <v>55441750</v>
      </c>
      <c r="O85" s="48">
        <v>55663250</v>
      </c>
      <c r="P85" s="48">
        <v>55896223</v>
      </c>
      <c r="Q85" s="48">
        <v>56086065</v>
      </c>
      <c r="R85" s="48">
        <v>56194527</v>
      </c>
      <c r="S85" s="48">
        <v>56229974</v>
      </c>
      <c r="T85" s="48">
        <v>56225800</v>
      </c>
      <c r="U85" s="48">
        <v>56211968</v>
      </c>
      <c r="V85" s="48">
        <v>56193492</v>
      </c>
      <c r="W85" s="48">
        <v>56196504</v>
      </c>
      <c r="X85" s="48">
        <v>56246951</v>
      </c>
      <c r="Y85" s="48">
        <v>56314216</v>
      </c>
      <c r="Z85" s="48">
        <v>56333829</v>
      </c>
      <c r="AA85" s="48">
        <v>56313641</v>
      </c>
      <c r="AB85" s="48">
        <v>56332848</v>
      </c>
      <c r="AC85" s="48">
        <v>56422072</v>
      </c>
      <c r="AD85" s="48">
        <v>56550268</v>
      </c>
      <c r="AE85" s="48">
        <v>56681396</v>
      </c>
      <c r="AF85" s="48">
        <v>56802050</v>
      </c>
      <c r="AG85" s="48">
        <v>56928327</v>
      </c>
      <c r="AH85" s="48">
        <v>57076711</v>
      </c>
      <c r="AI85" s="48">
        <v>57247586</v>
      </c>
      <c r="AJ85" s="48">
        <v>57424897</v>
      </c>
      <c r="AK85" s="48">
        <v>57580402</v>
      </c>
      <c r="AL85" s="48">
        <v>57718614</v>
      </c>
      <c r="AM85" s="48">
        <v>57865745</v>
      </c>
      <c r="AN85" s="48">
        <v>58019030</v>
      </c>
      <c r="AO85" s="48">
        <v>58166950</v>
      </c>
      <c r="AP85" s="48">
        <v>58316954</v>
      </c>
      <c r="AQ85" s="48">
        <v>58487141</v>
      </c>
      <c r="AR85" s="48">
        <v>58682466</v>
      </c>
      <c r="AS85" s="48">
        <v>58892514</v>
      </c>
      <c r="AT85" s="48">
        <v>59119673</v>
      </c>
      <c r="AU85" s="48">
        <v>59370479</v>
      </c>
      <c r="AV85" s="48">
        <v>59647577</v>
      </c>
      <c r="AW85" s="48">
        <v>59987905</v>
      </c>
      <c r="AX85" s="48">
        <v>60401206</v>
      </c>
      <c r="AY85" s="48">
        <v>60846820</v>
      </c>
      <c r="AZ85" s="48">
        <v>61322463</v>
      </c>
      <c r="BA85" s="48">
        <v>61806995</v>
      </c>
      <c r="BB85" s="48">
        <v>62276270</v>
      </c>
      <c r="BC85" s="48">
        <v>62766365</v>
      </c>
      <c r="BD85" s="48">
        <v>63258810</v>
      </c>
      <c r="BE85" s="48">
        <v>63700215</v>
      </c>
      <c r="BF85" s="48">
        <v>64128273</v>
      </c>
      <c r="BG85" s="48">
        <v>64602298</v>
      </c>
      <c r="BH85" s="48">
        <v>65116219</v>
      </c>
      <c r="BI85" s="48">
        <v>65611593</v>
      </c>
      <c r="BJ85" s="48">
        <v>66058859</v>
      </c>
      <c r="BK85" s="48">
        <v>66460344</v>
      </c>
      <c r="BL85" s="48">
        <v>66836327</v>
      </c>
      <c r="BM85" s="48">
        <v>67215293</v>
      </c>
      <c r="BN85" s="48" t="str">
        <f>VLOOKUP(B85,Classif!C:F,4,0)</f>
        <v>HIC</v>
      </c>
      <c r="BO85" s="48" t="str">
        <f>VLOOKUP(B85,Classif!C:J,8,0)</f>
        <v>Europe &amp; Central Asia</v>
      </c>
    </row>
    <row r="86" spans="1:67" hidden="1" x14ac:dyDescent="0.25">
      <c r="A86" s="48" t="s">
        <v>139</v>
      </c>
      <c r="B86" s="48" t="s">
        <v>461</v>
      </c>
      <c r="C86" s="48" t="s">
        <v>742</v>
      </c>
      <c r="D86" s="48" t="s">
        <v>741</v>
      </c>
      <c r="E86" s="48">
        <v>3645600</v>
      </c>
      <c r="F86" s="48">
        <v>3703600</v>
      </c>
      <c r="G86" s="48">
        <v>3760300</v>
      </c>
      <c r="H86" s="48">
        <v>3816100</v>
      </c>
      <c r="I86" s="48">
        <v>3870300</v>
      </c>
      <c r="J86" s="48">
        <v>3921600</v>
      </c>
      <c r="K86" s="48">
        <v>3966700</v>
      </c>
      <c r="L86" s="48">
        <v>4005800</v>
      </c>
      <c r="M86" s="48">
        <v>4042300</v>
      </c>
      <c r="N86" s="48">
        <v>4080300</v>
      </c>
      <c r="O86" s="48">
        <v>4119900</v>
      </c>
      <c r="P86" s="48">
        <v>4163000</v>
      </c>
      <c r="Q86" s="48">
        <v>4205300</v>
      </c>
      <c r="R86" s="48">
        <v>4242500</v>
      </c>
      <c r="S86" s="48">
        <v>4279500</v>
      </c>
      <c r="T86" s="48">
        <v>4311200</v>
      </c>
      <c r="U86" s="48">
        <v>4342400</v>
      </c>
      <c r="V86" s="48">
        <v>4372100</v>
      </c>
      <c r="W86" s="48">
        <v>4397700</v>
      </c>
      <c r="X86" s="48">
        <v>4430200</v>
      </c>
      <c r="Y86" s="48">
        <v>4467700</v>
      </c>
      <c r="Z86" s="48">
        <v>4504500</v>
      </c>
      <c r="AA86" s="48">
        <v>4542800</v>
      </c>
      <c r="AB86" s="48">
        <v>4582900</v>
      </c>
      <c r="AC86" s="48">
        <v>4622200</v>
      </c>
      <c r="AD86" s="48">
        <v>4662900</v>
      </c>
      <c r="AE86" s="48">
        <v>4704500</v>
      </c>
      <c r="AF86" s="48">
        <v>4743500</v>
      </c>
      <c r="AG86" s="48">
        <v>4790700</v>
      </c>
      <c r="AH86" s="48">
        <v>4803300</v>
      </c>
      <c r="AI86" s="48">
        <v>4802000</v>
      </c>
      <c r="AJ86" s="48">
        <v>4835900</v>
      </c>
      <c r="AK86" s="48">
        <v>4873500</v>
      </c>
      <c r="AL86" s="48">
        <v>4911100</v>
      </c>
      <c r="AM86" s="48">
        <v>4836076</v>
      </c>
      <c r="AN86" s="48">
        <v>4657722</v>
      </c>
      <c r="AO86" s="48">
        <v>4491699</v>
      </c>
      <c r="AP86" s="48">
        <v>4349913</v>
      </c>
      <c r="AQ86" s="48">
        <v>4243607</v>
      </c>
      <c r="AR86" s="48">
        <v>4157192</v>
      </c>
      <c r="AS86" s="48">
        <v>4077131</v>
      </c>
      <c r="AT86" s="48">
        <v>4014373</v>
      </c>
      <c r="AU86" s="48">
        <v>3978515</v>
      </c>
      <c r="AV86" s="48">
        <v>3951736</v>
      </c>
      <c r="AW86" s="48">
        <v>3927340</v>
      </c>
      <c r="AX86" s="48">
        <v>3902469</v>
      </c>
      <c r="AY86" s="48">
        <v>3880347</v>
      </c>
      <c r="AZ86" s="48">
        <v>3860158</v>
      </c>
      <c r="BA86" s="48">
        <v>3848449</v>
      </c>
      <c r="BB86" s="48">
        <v>3814419</v>
      </c>
      <c r="BC86" s="48">
        <v>3786695</v>
      </c>
      <c r="BD86" s="48">
        <v>3756441</v>
      </c>
      <c r="BE86" s="48">
        <v>3728874</v>
      </c>
      <c r="BF86" s="48">
        <v>3717668</v>
      </c>
      <c r="BG86" s="48">
        <v>3719414</v>
      </c>
      <c r="BH86" s="48">
        <v>3725276</v>
      </c>
      <c r="BI86" s="48">
        <v>3727505</v>
      </c>
      <c r="BJ86" s="48">
        <v>3728004</v>
      </c>
      <c r="BK86" s="48">
        <v>3726549</v>
      </c>
      <c r="BL86" s="48">
        <v>3720161</v>
      </c>
      <c r="BM86" s="48">
        <v>3714000</v>
      </c>
      <c r="BN86" s="48" t="str">
        <f>VLOOKUP(B86,Classif!C:F,4,0)</f>
        <v>LMY</v>
      </c>
      <c r="BO86" s="48" t="str">
        <f>VLOOKUP(B86,Classif!C:J,8,0)</f>
        <v>Europe &amp; Central Asia</v>
      </c>
    </row>
    <row r="87" spans="1:67" hidden="1" x14ac:dyDescent="0.25">
      <c r="A87" s="48" t="s">
        <v>115</v>
      </c>
      <c r="B87" s="48" t="s">
        <v>460</v>
      </c>
      <c r="C87" s="48" t="s">
        <v>742</v>
      </c>
      <c r="D87" s="48" t="s">
        <v>741</v>
      </c>
      <c r="E87" s="48">
        <v>6635229</v>
      </c>
      <c r="F87" s="48">
        <v>6848291</v>
      </c>
      <c r="G87" s="48">
        <v>7071966</v>
      </c>
      <c r="H87" s="48">
        <v>7300124</v>
      </c>
      <c r="I87" s="48">
        <v>7524470</v>
      </c>
      <c r="J87" s="48">
        <v>7739463</v>
      </c>
      <c r="K87" s="48">
        <v>7941418</v>
      </c>
      <c r="L87" s="48">
        <v>8132803</v>
      </c>
      <c r="M87" s="48">
        <v>8321773</v>
      </c>
      <c r="N87" s="48">
        <v>8520018</v>
      </c>
      <c r="O87" s="48">
        <v>8735493</v>
      </c>
      <c r="P87" s="48">
        <v>8973247</v>
      </c>
      <c r="Q87" s="48">
        <v>9229640</v>
      </c>
      <c r="R87" s="48">
        <v>9493552</v>
      </c>
      <c r="S87" s="48">
        <v>9749098</v>
      </c>
      <c r="T87" s="48">
        <v>9985946</v>
      </c>
      <c r="U87" s="48">
        <v>10199164</v>
      </c>
      <c r="V87" s="48">
        <v>10395453</v>
      </c>
      <c r="W87" s="48">
        <v>10590265</v>
      </c>
      <c r="X87" s="48">
        <v>10805318</v>
      </c>
      <c r="Y87" s="48">
        <v>11056112</v>
      </c>
      <c r="Z87" s="48">
        <v>11348287</v>
      </c>
      <c r="AA87" s="48">
        <v>11676828</v>
      </c>
      <c r="AB87" s="48">
        <v>12033559</v>
      </c>
      <c r="AC87" s="48">
        <v>12405659</v>
      </c>
      <c r="AD87" s="48">
        <v>12783617</v>
      </c>
      <c r="AE87" s="48">
        <v>13164839</v>
      </c>
      <c r="AF87" s="48">
        <v>13552021</v>
      </c>
      <c r="AG87" s="48">
        <v>13947047</v>
      </c>
      <c r="AH87" s="48">
        <v>14353409</v>
      </c>
      <c r="AI87" s="48">
        <v>14773274</v>
      </c>
      <c r="AJ87" s="48">
        <v>15207360</v>
      </c>
      <c r="AK87" s="48">
        <v>15653345</v>
      </c>
      <c r="AL87" s="48">
        <v>16106756</v>
      </c>
      <c r="AM87" s="48">
        <v>16561677</v>
      </c>
      <c r="AN87" s="48">
        <v>17014058</v>
      </c>
      <c r="AO87" s="48">
        <v>17462504</v>
      </c>
      <c r="AP87" s="48">
        <v>17908977</v>
      </c>
      <c r="AQ87" s="48">
        <v>18357159</v>
      </c>
      <c r="AR87" s="48">
        <v>18812369</v>
      </c>
      <c r="AS87" s="48">
        <v>19278850</v>
      </c>
      <c r="AT87" s="48">
        <v>19756929</v>
      </c>
      <c r="AU87" s="48">
        <v>20246376</v>
      </c>
      <c r="AV87" s="48">
        <v>20750308</v>
      </c>
      <c r="AW87" s="48">
        <v>21272328</v>
      </c>
      <c r="AX87" s="48">
        <v>21814648</v>
      </c>
      <c r="AY87" s="48">
        <v>22379057</v>
      </c>
      <c r="AZ87" s="48">
        <v>22963946</v>
      </c>
      <c r="BA87" s="48">
        <v>23563832</v>
      </c>
      <c r="BB87" s="48">
        <v>24170943</v>
      </c>
      <c r="BC87" s="48">
        <v>24779614</v>
      </c>
      <c r="BD87" s="48">
        <v>25387713</v>
      </c>
      <c r="BE87" s="48">
        <v>25996454</v>
      </c>
      <c r="BF87" s="48">
        <v>26607641</v>
      </c>
      <c r="BG87" s="48">
        <v>27224480</v>
      </c>
      <c r="BH87" s="48">
        <v>27849203</v>
      </c>
      <c r="BI87" s="48">
        <v>28481947</v>
      </c>
      <c r="BJ87" s="48">
        <v>29121464</v>
      </c>
      <c r="BK87" s="48">
        <v>29767108</v>
      </c>
      <c r="BL87" s="48">
        <v>30417858</v>
      </c>
      <c r="BM87" s="48">
        <v>31072945</v>
      </c>
      <c r="BN87" s="48" t="str">
        <f>VLOOKUP(B87,Classif!C:F,3,0)</f>
        <v>LMC</v>
      </c>
      <c r="BO87" s="48" t="str">
        <f>VLOOKUP(B87,Classif!C:J,8,0)</f>
        <v>Sub-Saharan Africa</v>
      </c>
    </row>
    <row r="88" spans="1:67" hidden="1" x14ac:dyDescent="0.25">
      <c r="A88" s="48" t="s">
        <v>592</v>
      </c>
      <c r="B88" s="48" t="s">
        <v>593</v>
      </c>
      <c r="C88" s="48" t="s">
        <v>742</v>
      </c>
      <c r="D88" s="48" t="s">
        <v>741</v>
      </c>
      <c r="E88" s="48">
        <v>23420</v>
      </c>
      <c r="F88" s="48">
        <v>23808</v>
      </c>
      <c r="G88" s="48">
        <v>24307</v>
      </c>
      <c r="H88" s="48">
        <v>24889</v>
      </c>
      <c r="I88" s="48">
        <v>25478</v>
      </c>
      <c r="J88" s="48">
        <v>26079</v>
      </c>
      <c r="K88" s="48">
        <v>26631</v>
      </c>
      <c r="L88" s="48">
        <v>27172</v>
      </c>
      <c r="M88" s="48">
        <v>27693</v>
      </c>
      <c r="N88" s="48">
        <v>28165</v>
      </c>
      <c r="O88" s="48">
        <v>28601</v>
      </c>
      <c r="P88" s="48">
        <v>29007</v>
      </c>
      <c r="Q88" s="48">
        <v>29353</v>
      </c>
      <c r="R88" s="48">
        <v>29657</v>
      </c>
      <c r="S88" s="48">
        <v>29886</v>
      </c>
      <c r="T88" s="48">
        <v>30062</v>
      </c>
      <c r="U88" s="48">
        <v>30179</v>
      </c>
      <c r="V88" s="48">
        <v>30228</v>
      </c>
      <c r="W88" s="48">
        <v>30224</v>
      </c>
      <c r="X88" s="48">
        <v>30172</v>
      </c>
      <c r="Y88" s="48">
        <v>30068</v>
      </c>
      <c r="Z88" s="48">
        <v>29902</v>
      </c>
      <c r="AA88" s="48">
        <v>29698</v>
      </c>
      <c r="AB88" s="48">
        <v>29481</v>
      </c>
      <c r="AC88" s="48">
        <v>29284</v>
      </c>
      <c r="AD88" s="48">
        <v>29151</v>
      </c>
      <c r="AE88" s="48">
        <v>29096</v>
      </c>
      <c r="AF88" s="48">
        <v>29114</v>
      </c>
      <c r="AG88" s="48">
        <v>29164</v>
      </c>
      <c r="AH88" s="48">
        <v>29187</v>
      </c>
      <c r="AI88" s="48">
        <v>29149</v>
      </c>
      <c r="AJ88" s="48">
        <v>29021</v>
      </c>
      <c r="AK88" s="48">
        <v>28844</v>
      </c>
      <c r="AL88" s="48">
        <v>28680</v>
      </c>
      <c r="AM88" s="48">
        <v>28605</v>
      </c>
      <c r="AN88" s="48">
        <v>28688</v>
      </c>
      <c r="AO88" s="48">
        <v>28970</v>
      </c>
      <c r="AP88" s="48">
        <v>29404</v>
      </c>
      <c r="AQ88" s="48">
        <v>29945</v>
      </c>
      <c r="AR88" s="48">
        <v>30526</v>
      </c>
      <c r="AS88" s="48">
        <v>31081</v>
      </c>
      <c r="AT88" s="48">
        <v>31604</v>
      </c>
      <c r="AU88" s="48">
        <v>32097</v>
      </c>
      <c r="AV88" s="48">
        <v>32556</v>
      </c>
      <c r="AW88" s="48">
        <v>32930</v>
      </c>
      <c r="AX88" s="48">
        <v>33222</v>
      </c>
      <c r="AY88" s="48">
        <v>33420</v>
      </c>
      <c r="AZ88" s="48">
        <v>33524</v>
      </c>
      <c r="BA88" s="48">
        <v>33570</v>
      </c>
      <c r="BB88" s="48">
        <v>33562</v>
      </c>
      <c r="BC88" s="48">
        <v>33585</v>
      </c>
      <c r="BD88" s="48">
        <v>33608</v>
      </c>
      <c r="BE88" s="48">
        <v>33653</v>
      </c>
      <c r="BF88" s="48">
        <v>33694</v>
      </c>
      <c r="BG88" s="48">
        <v>33726</v>
      </c>
      <c r="BH88" s="48">
        <v>33742</v>
      </c>
      <c r="BI88" s="48">
        <v>33738</v>
      </c>
      <c r="BJ88" s="48">
        <v>33723</v>
      </c>
      <c r="BK88" s="48">
        <v>33715</v>
      </c>
      <c r="BL88" s="48">
        <v>33706</v>
      </c>
      <c r="BM88" s="48">
        <v>33691</v>
      </c>
      <c r="BN88" s="48" t="str">
        <f>VLOOKUP(B88,Classif!C:F,4,0)</f>
        <v>HIC</v>
      </c>
      <c r="BO88" s="48" t="str">
        <f>VLOOKUP(B88,Classif!C:J,8,0)</f>
        <v>Europe &amp; Central Asia</v>
      </c>
    </row>
    <row r="89" spans="1:67" hidden="1" x14ac:dyDescent="0.25">
      <c r="A89" s="48" t="s">
        <v>116</v>
      </c>
      <c r="B89" s="48" t="s">
        <v>459</v>
      </c>
      <c r="C89" s="48" t="s">
        <v>742</v>
      </c>
      <c r="D89" s="48" t="s">
        <v>741</v>
      </c>
      <c r="E89" s="48">
        <v>3494164</v>
      </c>
      <c r="F89" s="48">
        <v>3552068</v>
      </c>
      <c r="G89" s="48">
        <v>3611428</v>
      </c>
      <c r="H89" s="48">
        <v>3672560</v>
      </c>
      <c r="I89" s="48">
        <v>3735912</v>
      </c>
      <c r="J89" s="48">
        <v>3801711</v>
      </c>
      <c r="K89" s="48">
        <v>3870204</v>
      </c>
      <c r="L89" s="48">
        <v>3941046</v>
      </c>
      <c r="M89" s="48">
        <v>4013050</v>
      </c>
      <c r="N89" s="48">
        <v>4084601</v>
      </c>
      <c r="O89" s="48">
        <v>4154606</v>
      </c>
      <c r="P89" s="48">
        <v>4223056</v>
      </c>
      <c r="Q89" s="48">
        <v>4290544</v>
      </c>
      <c r="R89" s="48">
        <v>4357357</v>
      </c>
      <c r="S89" s="48">
        <v>4424030</v>
      </c>
      <c r="T89" s="48">
        <v>4491248</v>
      </c>
      <c r="U89" s="48">
        <v>4559239</v>
      </c>
      <c r="V89" s="48">
        <v>4628881</v>
      </c>
      <c r="W89" s="48">
        <v>4702371</v>
      </c>
      <c r="X89" s="48">
        <v>4782491</v>
      </c>
      <c r="Y89" s="48">
        <v>4871446</v>
      </c>
      <c r="Z89" s="48">
        <v>4969595</v>
      </c>
      <c r="AA89" s="48">
        <v>5077073</v>
      </c>
      <c r="AB89" s="48">
        <v>5195443</v>
      </c>
      <c r="AC89" s="48">
        <v>5326369</v>
      </c>
      <c r="AD89" s="48">
        <v>5470716</v>
      </c>
      <c r="AE89" s="48">
        <v>5629420</v>
      </c>
      <c r="AF89" s="48">
        <v>5801323</v>
      </c>
      <c r="AG89" s="48">
        <v>5982484</v>
      </c>
      <c r="AH89" s="48">
        <v>6167480</v>
      </c>
      <c r="AI89" s="48">
        <v>6352282</v>
      </c>
      <c r="AJ89" s="48">
        <v>6534936</v>
      </c>
      <c r="AK89" s="48">
        <v>6716032</v>
      </c>
      <c r="AL89" s="48">
        <v>6897171</v>
      </c>
      <c r="AM89" s="48">
        <v>7081119</v>
      </c>
      <c r="AN89" s="48">
        <v>7269631</v>
      </c>
      <c r="AO89" s="48">
        <v>7463782</v>
      </c>
      <c r="AP89" s="48">
        <v>7662071</v>
      </c>
      <c r="AQ89" s="48">
        <v>7860772</v>
      </c>
      <c r="AR89" s="48">
        <v>8054745</v>
      </c>
      <c r="AS89" s="48">
        <v>8240735</v>
      </c>
      <c r="AT89" s="48">
        <v>8417082</v>
      </c>
      <c r="AU89" s="48">
        <v>8586077</v>
      </c>
      <c r="AV89" s="48">
        <v>8753097</v>
      </c>
      <c r="AW89" s="48">
        <v>8925729</v>
      </c>
      <c r="AX89" s="48">
        <v>9109585</v>
      </c>
      <c r="AY89" s="48">
        <v>9307421</v>
      </c>
      <c r="AZ89" s="48">
        <v>9518159</v>
      </c>
      <c r="BA89" s="48">
        <v>9738796</v>
      </c>
      <c r="BB89" s="48">
        <v>9964470</v>
      </c>
      <c r="BC89" s="48">
        <v>10192168</v>
      </c>
      <c r="BD89" s="48">
        <v>10420459</v>
      </c>
      <c r="BE89" s="48">
        <v>10652032</v>
      </c>
      <c r="BF89" s="48">
        <v>10892821</v>
      </c>
      <c r="BG89" s="48">
        <v>11150970</v>
      </c>
      <c r="BH89" s="48">
        <v>11432096</v>
      </c>
      <c r="BI89" s="48">
        <v>11738434</v>
      </c>
      <c r="BJ89" s="48">
        <v>12067516</v>
      </c>
      <c r="BK89" s="48">
        <v>12414292</v>
      </c>
      <c r="BL89" s="48">
        <v>12771246</v>
      </c>
      <c r="BM89" s="48">
        <v>13132792</v>
      </c>
      <c r="BN89" s="48" t="str">
        <f>VLOOKUP(B89,Classif!C:F,3,0)</f>
        <v>LIC</v>
      </c>
      <c r="BO89" s="48" t="str">
        <f>VLOOKUP(B89,Classif!C:J,8,0)</f>
        <v>Sub-Saharan Africa</v>
      </c>
    </row>
    <row r="90" spans="1:67" hidden="1" x14ac:dyDescent="0.25">
      <c r="A90" s="48" t="s">
        <v>594</v>
      </c>
      <c r="B90" s="48" t="s">
        <v>457</v>
      </c>
      <c r="C90" s="48" t="s">
        <v>742</v>
      </c>
      <c r="D90" s="48" t="s">
        <v>741</v>
      </c>
      <c r="E90" s="48">
        <v>365049</v>
      </c>
      <c r="F90" s="48">
        <v>372436</v>
      </c>
      <c r="G90" s="48">
        <v>379886</v>
      </c>
      <c r="H90" s="48">
        <v>387635</v>
      </c>
      <c r="I90" s="48">
        <v>396012</v>
      </c>
      <c r="J90" s="48">
        <v>405258</v>
      </c>
      <c r="K90" s="48">
        <v>415478</v>
      </c>
      <c r="L90" s="48">
        <v>426622</v>
      </c>
      <c r="M90" s="48">
        <v>438590</v>
      </c>
      <c r="N90" s="48">
        <v>451228</v>
      </c>
      <c r="O90" s="48">
        <v>464404</v>
      </c>
      <c r="P90" s="48">
        <v>478106</v>
      </c>
      <c r="Q90" s="48">
        <v>492424</v>
      </c>
      <c r="R90" s="48">
        <v>507428</v>
      </c>
      <c r="S90" s="48">
        <v>523250</v>
      </c>
      <c r="T90" s="48">
        <v>539985</v>
      </c>
      <c r="U90" s="48">
        <v>557810</v>
      </c>
      <c r="V90" s="48">
        <v>576755</v>
      </c>
      <c r="W90" s="48">
        <v>596540</v>
      </c>
      <c r="X90" s="48">
        <v>616770</v>
      </c>
      <c r="Y90" s="48">
        <v>637252</v>
      </c>
      <c r="Z90" s="48">
        <v>657581</v>
      </c>
      <c r="AA90" s="48">
        <v>678111</v>
      </c>
      <c r="AB90" s="48">
        <v>700198</v>
      </c>
      <c r="AC90" s="48">
        <v>725688</v>
      </c>
      <c r="AD90" s="48">
        <v>755791</v>
      </c>
      <c r="AE90" s="48">
        <v>791141</v>
      </c>
      <c r="AF90" s="48">
        <v>831011</v>
      </c>
      <c r="AG90" s="48">
        <v>873440</v>
      </c>
      <c r="AH90" s="48">
        <v>915631</v>
      </c>
      <c r="AI90" s="48">
        <v>955595</v>
      </c>
      <c r="AJ90" s="48">
        <v>992671</v>
      </c>
      <c r="AK90" s="48">
        <v>1027476</v>
      </c>
      <c r="AL90" s="48">
        <v>1060861</v>
      </c>
      <c r="AM90" s="48">
        <v>1094219</v>
      </c>
      <c r="AN90" s="48">
        <v>1128577</v>
      </c>
      <c r="AO90" s="48">
        <v>1164091</v>
      </c>
      <c r="AP90" s="48">
        <v>1200522</v>
      </c>
      <c r="AQ90" s="48">
        <v>1238124</v>
      </c>
      <c r="AR90" s="48">
        <v>1277118</v>
      </c>
      <c r="AS90" s="48">
        <v>1317708</v>
      </c>
      <c r="AT90" s="48">
        <v>1360070</v>
      </c>
      <c r="AU90" s="48">
        <v>1404263</v>
      </c>
      <c r="AV90" s="48">
        <v>1449925</v>
      </c>
      <c r="AW90" s="48">
        <v>1496524</v>
      </c>
      <c r="AX90" s="48">
        <v>1543745</v>
      </c>
      <c r="AY90" s="48">
        <v>1591444</v>
      </c>
      <c r="AZ90" s="48">
        <v>1639846</v>
      </c>
      <c r="BA90" s="48">
        <v>1689288</v>
      </c>
      <c r="BB90" s="48">
        <v>1740277</v>
      </c>
      <c r="BC90" s="48">
        <v>1793199</v>
      </c>
      <c r="BD90" s="48">
        <v>1848142</v>
      </c>
      <c r="BE90" s="48">
        <v>1905020</v>
      </c>
      <c r="BF90" s="48">
        <v>1963708</v>
      </c>
      <c r="BG90" s="48">
        <v>2024037</v>
      </c>
      <c r="BH90" s="48">
        <v>2085860</v>
      </c>
      <c r="BI90" s="48">
        <v>2149134</v>
      </c>
      <c r="BJ90" s="48">
        <v>2213900</v>
      </c>
      <c r="BK90" s="48">
        <v>2280092</v>
      </c>
      <c r="BL90" s="48">
        <v>2347696</v>
      </c>
      <c r="BM90" s="48">
        <v>2416664</v>
      </c>
      <c r="BN90" s="48" t="str">
        <f>VLOOKUP(B90,Classif!C:F,3,0)</f>
        <v>LIC</v>
      </c>
      <c r="BO90" s="48" t="str">
        <f>VLOOKUP(B90,Classif!C:J,8,0)</f>
        <v>Sub-Saharan Africa</v>
      </c>
    </row>
    <row r="91" spans="1:67" hidden="1" x14ac:dyDescent="0.25">
      <c r="A91" s="48" t="s">
        <v>117</v>
      </c>
      <c r="B91" s="48" t="s">
        <v>456</v>
      </c>
      <c r="C91" s="48" t="s">
        <v>742</v>
      </c>
      <c r="D91" s="48" t="s">
        <v>741</v>
      </c>
      <c r="E91" s="48">
        <v>616140</v>
      </c>
      <c r="F91" s="48">
        <v>622754</v>
      </c>
      <c r="G91" s="48">
        <v>628877</v>
      </c>
      <c r="H91" s="48">
        <v>635008</v>
      </c>
      <c r="I91" s="48">
        <v>641821</v>
      </c>
      <c r="J91" s="48">
        <v>649795</v>
      </c>
      <c r="K91" s="48">
        <v>658998</v>
      </c>
      <c r="L91" s="48">
        <v>669243</v>
      </c>
      <c r="M91" s="48">
        <v>680431</v>
      </c>
      <c r="N91" s="48">
        <v>692407</v>
      </c>
      <c r="O91" s="48">
        <v>704937</v>
      </c>
      <c r="P91" s="48">
        <v>718359</v>
      </c>
      <c r="Q91" s="48">
        <v>732516</v>
      </c>
      <c r="R91" s="48">
        <v>746178</v>
      </c>
      <c r="S91" s="48">
        <v>757668</v>
      </c>
      <c r="T91" s="48">
        <v>765985</v>
      </c>
      <c r="U91" s="48">
        <v>770415</v>
      </c>
      <c r="V91" s="48">
        <v>771732</v>
      </c>
      <c r="W91" s="48">
        <v>772137</v>
      </c>
      <c r="X91" s="48">
        <v>774726</v>
      </c>
      <c r="Y91" s="48">
        <v>781678</v>
      </c>
      <c r="Z91" s="48">
        <v>793804</v>
      </c>
      <c r="AA91" s="48">
        <v>810402</v>
      </c>
      <c r="AB91" s="48">
        <v>830212</v>
      </c>
      <c r="AC91" s="48">
        <v>851276</v>
      </c>
      <c r="AD91" s="48">
        <v>872163</v>
      </c>
      <c r="AE91" s="48">
        <v>892530</v>
      </c>
      <c r="AF91" s="48">
        <v>912755</v>
      </c>
      <c r="AG91" s="48">
        <v>933046</v>
      </c>
      <c r="AH91" s="48">
        <v>953782</v>
      </c>
      <c r="AI91" s="48">
        <v>975265</v>
      </c>
      <c r="AJ91" s="48">
        <v>997522</v>
      </c>
      <c r="AK91" s="48">
        <v>1020353</v>
      </c>
      <c r="AL91" s="48">
        <v>1043421</v>
      </c>
      <c r="AM91" s="48">
        <v>1066345</v>
      </c>
      <c r="AN91" s="48">
        <v>1088850</v>
      </c>
      <c r="AO91" s="48">
        <v>1110835</v>
      </c>
      <c r="AP91" s="48">
        <v>1132505</v>
      </c>
      <c r="AQ91" s="48">
        <v>1154372</v>
      </c>
      <c r="AR91" s="48">
        <v>1177133</v>
      </c>
      <c r="AS91" s="48">
        <v>1201305</v>
      </c>
      <c r="AT91" s="48">
        <v>1227105</v>
      </c>
      <c r="AU91" s="48">
        <v>1254454</v>
      </c>
      <c r="AV91" s="48">
        <v>1283297</v>
      </c>
      <c r="AW91" s="48">
        <v>1313492</v>
      </c>
      <c r="AX91" s="48">
        <v>1344931</v>
      </c>
      <c r="AY91" s="48">
        <v>1377582</v>
      </c>
      <c r="AZ91" s="48">
        <v>1411545</v>
      </c>
      <c r="BA91" s="48">
        <v>1446936</v>
      </c>
      <c r="BB91" s="48">
        <v>1483920</v>
      </c>
      <c r="BC91" s="48">
        <v>1522603</v>
      </c>
      <c r="BD91" s="48">
        <v>1562996</v>
      </c>
      <c r="BE91" s="48">
        <v>1604981</v>
      </c>
      <c r="BF91" s="48">
        <v>1648259</v>
      </c>
      <c r="BG91" s="48">
        <v>1692433</v>
      </c>
      <c r="BH91" s="48">
        <v>1737207</v>
      </c>
      <c r="BI91" s="48">
        <v>1782434</v>
      </c>
      <c r="BJ91" s="48">
        <v>1828146</v>
      </c>
      <c r="BK91" s="48">
        <v>1874304</v>
      </c>
      <c r="BL91" s="48">
        <v>1920917</v>
      </c>
      <c r="BM91" s="48">
        <v>1967998</v>
      </c>
      <c r="BN91" s="48" t="str">
        <f>VLOOKUP(B91,Classif!C:F,3,0)</f>
        <v>LIC</v>
      </c>
      <c r="BO91" s="48" t="str">
        <f>VLOOKUP(B91,Classif!C:J,8,0)</f>
        <v>Sub-Saharan Africa</v>
      </c>
    </row>
    <row r="92" spans="1:67" x14ac:dyDescent="0.25">
      <c r="A92" s="48" t="s">
        <v>100</v>
      </c>
      <c r="B92" s="48" t="s">
        <v>455</v>
      </c>
      <c r="C92" s="48" t="s">
        <v>742</v>
      </c>
      <c r="D92" s="48" t="s">
        <v>741</v>
      </c>
      <c r="E92" s="48">
        <v>255338</v>
      </c>
      <c r="F92" s="48">
        <v>258786</v>
      </c>
      <c r="G92" s="48">
        <v>262219</v>
      </c>
      <c r="H92" s="48">
        <v>266005</v>
      </c>
      <c r="I92" s="48">
        <v>270616</v>
      </c>
      <c r="J92" s="48">
        <v>276296</v>
      </c>
      <c r="K92" s="48">
        <v>283506</v>
      </c>
      <c r="L92" s="48">
        <v>291786</v>
      </c>
      <c r="M92" s="48">
        <v>299416</v>
      </c>
      <c r="N92" s="48">
        <v>304000</v>
      </c>
      <c r="O92" s="48">
        <v>303986</v>
      </c>
      <c r="P92" s="48">
        <v>298852</v>
      </c>
      <c r="Q92" s="48">
        <v>289508</v>
      </c>
      <c r="R92" s="48">
        <v>277656</v>
      </c>
      <c r="S92" s="48">
        <v>265762</v>
      </c>
      <c r="T92" s="48">
        <v>255808</v>
      </c>
      <c r="U92" s="48">
        <v>247969</v>
      </c>
      <c r="V92" s="48">
        <v>242160</v>
      </c>
      <c r="W92" s="48">
        <v>239681</v>
      </c>
      <c r="X92" s="48">
        <v>241977</v>
      </c>
      <c r="Y92" s="48">
        <v>249931</v>
      </c>
      <c r="Z92" s="48">
        <v>264370</v>
      </c>
      <c r="AA92" s="48">
        <v>284638</v>
      </c>
      <c r="AB92" s="48">
        <v>308208</v>
      </c>
      <c r="AC92" s="48">
        <v>331554</v>
      </c>
      <c r="AD92" s="48">
        <v>352116</v>
      </c>
      <c r="AE92" s="48">
        <v>369024</v>
      </c>
      <c r="AF92" s="48">
        <v>382977</v>
      </c>
      <c r="AG92" s="48">
        <v>394973</v>
      </c>
      <c r="AH92" s="48">
        <v>406620</v>
      </c>
      <c r="AI92" s="48">
        <v>419188</v>
      </c>
      <c r="AJ92" s="48">
        <v>432844</v>
      </c>
      <c r="AK92" s="48">
        <v>447269</v>
      </c>
      <c r="AL92" s="48">
        <v>462637</v>
      </c>
      <c r="AM92" s="48">
        <v>479099</v>
      </c>
      <c r="AN92" s="48">
        <v>496768</v>
      </c>
      <c r="AO92" s="48">
        <v>515844</v>
      </c>
      <c r="AP92" s="48">
        <v>536459</v>
      </c>
      <c r="AQ92" s="48">
        <v>558496</v>
      </c>
      <c r="AR92" s="48">
        <v>581765</v>
      </c>
      <c r="AS92" s="48">
        <v>606180</v>
      </c>
      <c r="AT92" s="48">
        <v>631662</v>
      </c>
      <c r="AU92" s="48">
        <v>658388</v>
      </c>
      <c r="AV92" s="48">
        <v>686670</v>
      </c>
      <c r="AW92" s="48">
        <v>716949</v>
      </c>
      <c r="AX92" s="48">
        <v>749527</v>
      </c>
      <c r="AY92" s="48">
        <v>784494</v>
      </c>
      <c r="AZ92" s="48">
        <v>821686</v>
      </c>
      <c r="BA92" s="48">
        <v>860839</v>
      </c>
      <c r="BB92" s="48">
        <v>901589</v>
      </c>
      <c r="BC92" s="48">
        <v>943640</v>
      </c>
      <c r="BD92" s="48">
        <v>986861</v>
      </c>
      <c r="BE92" s="48">
        <v>1031191</v>
      </c>
      <c r="BF92" s="48">
        <v>1076412</v>
      </c>
      <c r="BG92" s="48">
        <v>1122273</v>
      </c>
      <c r="BH92" s="48">
        <v>1168575</v>
      </c>
      <c r="BI92" s="48">
        <v>1215181</v>
      </c>
      <c r="BJ92" s="48">
        <v>1262008</v>
      </c>
      <c r="BK92" s="48">
        <v>1308966</v>
      </c>
      <c r="BL92" s="48">
        <v>1355982</v>
      </c>
      <c r="BM92" s="48">
        <v>1402985</v>
      </c>
      <c r="BN92" s="48" t="str">
        <f>VLOOKUP(B92,Classif!C:F,3,0)</f>
        <v>UMC</v>
      </c>
      <c r="BO92" s="48" t="str">
        <f>VLOOKUP(B92,Classif!C:J,8,0)</f>
        <v>Sub-Saharan Africa</v>
      </c>
    </row>
    <row r="93" spans="1:67" hidden="1" x14ac:dyDescent="0.25">
      <c r="A93" s="48" t="s">
        <v>275</v>
      </c>
      <c r="B93" s="48" t="s">
        <v>454</v>
      </c>
      <c r="C93" s="48" t="s">
        <v>742</v>
      </c>
      <c r="D93" s="48" t="s">
        <v>741</v>
      </c>
      <c r="E93" s="48">
        <v>8331725</v>
      </c>
      <c r="F93" s="48">
        <v>8398050</v>
      </c>
      <c r="G93" s="48">
        <v>8448233</v>
      </c>
      <c r="H93" s="48">
        <v>8479625</v>
      </c>
      <c r="I93" s="48">
        <v>8510429</v>
      </c>
      <c r="J93" s="48">
        <v>8550333</v>
      </c>
      <c r="K93" s="48">
        <v>8613651</v>
      </c>
      <c r="L93" s="48">
        <v>8684088</v>
      </c>
      <c r="M93" s="48">
        <v>8740765</v>
      </c>
      <c r="N93" s="48">
        <v>8772764</v>
      </c>
      <c r="O93" s="48">
        <v>8792806</v>
      </c>
      <c r="P93" s="48">
        <v>8831036</v>
      </c>
      <c r="Q93" s="48">
        <v>8888628</v>
      </c>
      <c r="R93" s="48">
        <v>8929086</v>
      </c>
      <c r="S93" s="48">
        <v>8962022</v>
      </c>
      <c r="T93" s="48">
        <v>9046541</v>
      </c>
      <c r="U93" s="48">
        <v>9188150</v>
      </c>
      <c r="V93" s="48">
        <v>9308479</v>
      </c>
      <c r="W93" s="48">
        <v>9429959</v>
      </c>
      <c r="X93" s="48">
        <v>9548258</v>
      </c>
      <c r="Y93" s="48">
        <v>9642505</v>
      </c>
      <c r="Z93" s="48">
        <v>9729350</v>
      </c>
      <c r="AA93" s="48">
        <v>9789513</v>
      </c>
      <c r="AB93" s="48">
        <v>9846627</v>
      </c>
      <c r="AC93" s="48">
        <v>9895801</v>
      </c>
      <c r="AD93" s="48">
        <v>9934300</v>
      </c>
      <c r="AE93" s="48">
        <v>9967213</v>
      </c>
      <c r="AF93" s="48">
        <v>10000595</v>
      </c>
      <c r="AG93" s="48">
        <v>10036983</v>
      </c>
      <c r="AH93" s="48">
        <v>10089498</v>
      </c>
      <c r="AI93" s="48">
        <v>10196792</v>
      </c>
      <c r="AJ93" s="48">
        <v>10319927</v>
      </c>
      <c r="AK93" s="48">
        <v>10399061</v>
      </c>
      <c r="AL93" s="48">
        <v>10460415</v>
      </c>
      <c r="AM93" s="48">
        <v>10512922</v>
      </c>
      <c r="AN93" s="48">
        <v>10562153</v>
      </c>
      <c r="AO93" s="48">
        <v>10608800</v>
      </c>
      <c r="AP93" s="48">
        <v>10661259</v>
      </c>
      <c r="AQ93" s="48">
        <v>10720509</v>
      </c>
      <c r="AR93" s="48">
        <v>10761698</v>
      </c>
      <c r="AS93" s="48">
        <v>10805808</v>
      </c>
      <c r="AT93" s="48">
        <v>10862132</v>
      </c>
      <c r="AU93" s="48">
        <v>10902022</v>
      </c>
      <c r="AV93" s="48">
        <v>10928070</v>
      </c>
      <c r="AW93" s="48">
        <v>10955141</v>
      </c>
      <c r="AX93" s="48">
        <v>10987314</v>
      </c>
      <c r="AY93" s="48">
        <v>11020362</v>
      </c>
      <c r="AZ93" s="48">
        <v>11048473</v>
      </c>
      <c r="BA93" s="48">
        <v>11077841</v>
      </c>
      <c r="BB93" s="48">
        <v>11107017</v>
      </c>
      <c r="BC93" s="48">
        <v>11121341</v>
      </c>
      <c r="BD93" s="48">
        <v>11104899</v>
      </c>
      <c r="BE93" s="48">
        <v>11045011</v>
      </c>
      <c r="BF93" s="48">
        <v>10965211</v>
      </c>
      <c r="BG93" s="48">
        <v>10892413</v>
      </c>
      <c r="BH93" s="48">
        <v>10820883</v>
      </c>
      <c r="BI93" s="48">
        <v>10775971</v>
      </c>
      <c r="BJ93" s="48">
        <v>10754679</v>
      </c>
      <c r="BK93" s="48">
        <v>10732882</v>
      </c>
      <c r="BL93" s="48">
        <v>10721582</v>
      </c>
      <c r="BM93" s="48">
        <v>10715549</v>
      </c>
      <c r="BN93" s="48" t="str">
        <f>VLOOKUP(B93,Classif!C:F,4,0)</f>
        <v>HIC</v>
      </c>
      <c r="BO93" s="48" t="str">
        <f>VLOOKUP(B93,Classif!C:J,8,0)</f>
        <v>Europe &amp; Central Asia</v>
      </c>
    </row>
    <row r="94" spans="1:67" hidden="1" x14ac:dyDescent="0.25">
      <c r="A94" s="48" t="s">
        <v>198</v>
      </c>
      <c r="B94" s="48" t="s">
        <v>520</v>
      </c>
      <c r="C94" s="48" t="s">
        <v>742</v>
      </c>
      <c r="D94" s="48" t="s">
        <v>741</v>
      </c>
      <c r="E94" s="48">
        <v>89927</v>
      </c>
      <c r="F94" s="48">
        <v>91324</v>
      </c>
      <c r="G94" s="48">
        <v>92481</v>
      </c>
      <c r="H94" s="48">
        <v>93409</v>
      </c>
      <c r="I94" s="48">
        <v>94122</v>
      </c>
      <c r="J94" s="48">
        <v>94634</v>
      </c>
      <c r="K94" s="48">
        <v>94936</v>
      </c>
      <c r="L94" s="48">
        <v>95012</v>
      </c>
      <c r="M94" s="48">
        <v>94929</v>
      </c>
      <c r="N94" s="48">
        <v>94723</v>
      </c>
      <c r="O94" s="48">
        <v>94476</v>
      </c>
      <c r="P94" s="48">
        <v>94212</v>
      </c>
      <c r="Q94" s="48">
        <v>93984</v>
      </c>
      <c r="R94" s="48">
        <v>93661</v>
      </c>
      <c r="S94" s="48">
        <v>93190</v>
      </c>
      <c r="T94" s="48">
        <v>92494</v>
      </c>
      <c r="U94" s="48">
        <v>91469</v>
      </c>
      <c r="V94" s="48">
        <v>90219</v>
      </c>
      <c r="W94" s="48">
        <v>89104</v>
      </c>
      <c r="X94" s="48">
        <v>88603</v>
      </c>
      <c r="Y94" s="48">
        <v>89032</v>
      </c>
      <c r="Z94" s="48">
        <v>90610</v>
      </c>
      <c r="AA94" s="48">
        <v>93132</v>
      </c>
      <c r="AB94" s="48">
        <v>96020</v>
      </c>
      <c r="AC94" s="48">
        <v>98472</v>
      </c>
      <c r="AD94" s="48">
        <v>99953</v>
      </c>
      <c r="AE94" s="48">
        <v>100183</v>
      </c>
      <c r="AF94" s="48">
        <v>99425</v>
      </c>
      <c r="AG94" s="48">
        <v>98126</v>
      </c>
      <c r="AH94" s="48">
        <v>96932</v>
      </c>
      <c r="AI94" s="48">
        <v>96328</v>
      </c>
      <c r="AJ94" s="48">
        <v>96462</v>
      </c>
      <c r="AK94" s="48">
        <v>97161</v>
      </c>
      <c r="AL94" s="48">
        <v>98234</v>
      </c>
      <c r="AM94" s="48">
        <v>99345</v>
      </c>
      <c r="AN94" s="48">
        <v>100286</v>
      </c>
      <c r="AO94" s="48">
        <v>101003</v>
      </c>
      <c r="AP94" s="48">
        <v>101567</v>
      </c>
      <c r="AQ94" s="48">
        <v>102023</v>
      </c>
      <c r="AR94" s="48">
        <v>102429</v>
      </c>
      <c r="AS94" s="48">
        <v>102837</v>
      </c>
      <c r="AT94" s="48">
        <v>103242</v>
      </c>
      <c r="AU94" s="48">
        <v>103636</v>
      </c>
      <c r="AV94" s="48">
        <v>104003</v>
      </c>
      <c r="AW94" s="48">
        <v>104346</v>
      </c>
      <c r="AX94" s="48">
        <v>104658</v>
      </c>
      <c r="AY94" s="48">
        <v>104938</v>
      </c>
      <c r="AZ94" s="48">
        <v>105183</v>
      </c>
      <c r="BA94" s="48">
        <v>105457</v>
      </c>
      <c r="BB94" s="48">
        <v>105787</v>
      </c>
      <c r="BC94" s="48">
        <v>106227</v>
      </c>
      <c r="BD94" s="48">
        <v>106786</v>
      </c>
      <c r="BE94" s="48">
        <v>107452</v>
      </c>
      <c r="BF94" s="48">
        <v>108172</v>
      </c>
      <c r="BG94" s="48">
        <v>108900</v>
      </c>
      <c r="BH94" s="48">
        <v>109603</v>
      </c>
      <c r="BI94" s="48">
        <v>110263</v>
      </c>
      <c r="BJ94" s="48">
        <v>110874</v>
      </c>
      <c r="BK94" s="48">
        <v>111449</v>
      </c>
      <c r="BL94" s="48">
        <v>112002</v>
      </c>
      <c r="BM94" s="48">
        <v>112519</v>
      </c>
      <c r="BN94" s="48" t="str">
        <f>VLOOKUP(B94,Classif!C:F,4,0)</f>
        <v>LMY</v>
      </c>
      <c r="BO94" s="48" t="str">
        <f>VLOOKUP(B94,Classif!C:J,8,0)</f>
        <v>Latin America &amp; Caribbean</v>
      </c>
    </row>
    <row r="95" spans="1:67" hidden="1" x14ac:dyDescent="0.25">
      <c r="A95" s="48" t="s">
        <v>590</v>
      </c>
      <c r="B95" s="48" t="s">
        <v>591</v>
      </c>
      <c r="C95" s="48" t="s">
        <v>742</v>
      </c>
      <c r="D95" s="48" t="s">
        <v>741</v>
      </c>
      <c r="E95" s="48">
        <v>32500</v>
      </c>
      <c r="F95" s="48">
        <v>33700</v>
      </c>
      <c r="G95" s="48">
        <v>35000</v>
      </c>
      <c r="H95" s="48">
        <v>36400</v>
      </c>
      <c r="I95" s="48">
        <v>37600</v>
      </c>
      <c r="J95" s="48">
        <v>39200</v>
      </c>
      <c r="K95" s="48">
        <v>40500</v>
      </c>
      <c r="L95" s="48">
        <v>41900</v>
      </c>
      <c r="M95" s="48">
        <v>43400</v>
      </c>
      <c r="N95" s="48">
        <v>44900</v>
      </c>
      <c r="O95" s="48">
        <v>46400</v>
      </c>
      <c r="P95" s="48">
        <v>47200</v>
      </c>
      <c r="Q95" s="48">
        <v>48300</v>
      </c>
      <c r="R95" s="48">
        <v>49000</v>
      </c>
      <c r="S95" s="48">
        <v>49500</v>
      </c>
      <c r="T95" s="48">
        <v>49600</v>
      </c>
      <c r="U95" s="48">
        <v>49700</v>
      </c>
      <c r="V95" s="48">
        <v>49400</v>
      </c>
      <c r="W95" s="48">
        <v>49200</v>
      </c>
      <c r="X95" s="48">
        <v>49600</v>
      </c>
      <c r="Y95" s="48">
        <v>50200</v>
      </c>
      <c r="Z95" s="48">
        <v>51000</v>
      </c>
      <c r="AA95" s="48">
        <v>51500</v>
      </c>
      <c r="AB95" s="48">
        <v>52100</v>
      </c>
      <c r="AC95" s="48">
        <v>52700</v>
      </c>
      <c r="AD95" s="48">
        <v>53200</v>
      </c>
      <c r="AE95" s="48">
        <v>53500</v>
      </c>
      <c r="AF95" s="48">
        <v>54100</v>
      </c>
      <c r="AG95" s="48">
        <v>54800</v>
      </c>
      <c r="AH95" s="48">
        <v>55300</v>
      </c>
      <c r="AI95" s="48">
        <v>55600</v>
      </c>
      <c r="AJ95" s="48">
        <v>55500</v>
      </c>
      <c r="AK95" s="48">
        <v>55300</v>
      </c>
      <c r="AL95" s="48">
        <v>55200</v>
      </c>
      <c r="AM95" s="48">
        <v>55500</v>
      </c>
      <c r="AN95" s="48">
        <v>55800</v>
      </c>
      <c r="AO95" s="48">
        <v>55900</v>
      </c>
      <c r="AP95" s="48">
        <v>56000</v>
      </c>
      <c r="AQ95" s="48">
        <v>56100</v>
      </c>
      <c r="AR95" s="48">
        <v>56100</v>
      </c>
      <c r="AS95" s="48">
        <v>56200</v>
      </c>
      <c r="AT95" s="48">
        <v>56350</v>
      </c>
      <c r="AU95" s="48">
        <v>56609</v>
      </c>
      <c r="AV95" s="48">
        <v>56765</v>
      </c>
      <c r="AW95" s="48">
        <v>56911</v>
      </c>
      <c r="AX95" s="48">
        <v>56935</v>
      </c>
      <c r="AY95" s="48">
        <v>56774</v>
      </c>
      <c r="AZ95" s="48">
        <v>56555</v>
      </c>
      <c r="BA95" s="48">
        <v>56328</v>
      </c>
      <c r="BB95" s="48">
        <v>56323</v>
      </c>
      <c r="BC95" s="48">
        <v>56905</v>
      </c>
      <c r="BD95" s="48">
        <v>56890</v>
      </c>
      <c r="BE95" s="48">
        <v>56810</v>
      </c>
      <c r="BF95" s="48">
        <v>56483</v>
      </c>
      <c r="BG95" s="48">
        <v>56295</v>
      </c>
      <c r="BH95" s="48">
        <v>56114</v>
      </c>
      <c r="BI95" s="48">
        <v>56186</v>
      </c>
      <c r="BJ95" s="48">
        <v>56172</v>
      </c>
      <c r="BK95" s="48">
        <v>56023</v>
      </c>
      <c r="BL95" s="48">
        <v>56225</v>
      </c>
      <c r="BM95" s="48">
        <v>56367</v>
      </c>
      <c r="BN95" s="48" t="str">
        <f>VLOOKUP(B95,Classif!C:F,4,0)</f>
        <v>HIC</v>
      </c>
      <c r="BO95" s="48" t="str">
        <f>VLOOKUP(B95,Classif!C:J,8,0)</f>
        <v>Europe &amp; Central Asia</v>
      </c>
    </row>
    <row r="96" spans="1:67" hidden="1" x14ac:dyDescent="0.25">
      <c r="A96" s="48" t="s">
        <v>212</v>
      </c>
      <c r="B96" s="48" t="s">
        <v>453</v>
      </c>
      <c r="C96" s="48" t="s">
        <v>742</v>
      </c>
      <c r="D96" s="48" t="s">
        <v>741</v>
      </c>
      <c r="E96" s="48">
        <v>4128880</v>
      </c>
      <c r="F96" s="48">
        <v>4251911</v>
      </c>
      <c r="G96" s="48">
        <v>4378604</v>
      </c>
      <c r="H96" s="48">
        <v>4508444</v>
      </c>
      <c r="I96" s="48">
        <v>4640795</v>
      </c>
      <c r="J96" s="48">
        <v>4774984</v>
      </c>
      <c r="K96" s="48">
        <v>4910790</v>
      </c>
      <c r="L96" s="48">
        <v>5047435</v>
      </c>
      <c r="M96" s="48">
        <v>5184095</v>
      </c>
      <c r="N96" s="48">
        <v>5320100</v>
      </c>
      <c r="O96" s="48">
        <v>5455197</v>
      </c>
      <c r="P96" s="48">
        <v>5589563</v>
      </c>
      <c r="Q96" s="48">
        <v>5723759</v>
      </c>
      <c r="R96" s="48">
        <v>5858466</v>
      </c>
      <c r="S96" s="48">
        <v>5994300</v>
      </c>
      <c r="T96" s="48">
        <v>6131151</v>
      </c>
      <c r="U96" s="48">
        <v>6269983</v>
      </c>
      <c r="V96" s="48">
        <v>6412667</v>
      </c>
      <c r="W96" s="48">
        <v>6561919</v>
      </c>
      <c r="X96" s="48">
        <v>6720582</v>
      </c>
      <c r="Y96" s="48">
        <v>6890346</v>
      </c>
      <c r="Z96" s="48">
        <v>7071186</v>
      </c>
      <c r="AA96" s="48">
        <v>7262658</v>
      </c>
      <c r="AB96" s="48">
        <v>7462585</v>
      </c>
      <c r="AC96" s="48">
        <v>7669863</v>
      </c>
      <c r="AD96" s="48">
        <v>7884034</v>
      </c>
      <c r="AE96" s="48">
        <v>8104921</v>
      </c>
      <c r="AF96" s="48">
        <v>8332446</v>
      </c>
      <c r="AG96" s="48">
        <v>8566331</v>
      </c>
      <c r="AH96" s="48">
        <v>8805995</v>
      </c>
      <c r="AI96" s="48">
        <v>9050115</v>
      </c>
      <c r="AJ96" s="48">
        <v>9296814</v>
      </c>
      <c r="AK96" s="48">
        <v>9544055</v>
      </c>
      <c r="AL96" s="48">
        <v>9790619</v>
      </c>
      <c r="AM96" s="48">
        <v>10037522</v>
      </c>
      <c r="AN96" s="48">
        <v>10286786</v>
      </c>
      <c r="AO96" s="48">
        <v>10536942</v>
      </c>
      <c r="AP96" s="48">
        <v>10788362</v>
      </c>
      <c r="AQ96" s="48">
        <v>11046215</v>
      </c>
      <c r="AR96" s="48">
        <v>11311078</v>
      </c>
      <c r="AS96" s="48">
        <v>11589761</v>
      </c>
      <c r="AT96" s="48">
        <v>11871565</v>
      </c>
      <c r="AU96" s="48">
        <v>12147518</v>
      </c>
      <c r="AV96" s="48">
        <v>12415334</v>
      </c>
      <c r="AW96" s="48">
        <v>12682108</v>
      </c>
      <c r="AX96" s="48">
        <v>12948292</v>
      </c>
      <c r="AY96" s="48">
        <v>13213330</v>
      </c>
      <c r="AZ96" s="48">
        <v>13477017</v>
      </c>
      <c r="BA96" s="48">
        <v>13739299</v>
      </c>
      <c r="BB96" s="48">
        <v>14000190</v>
      </c>
      <c r="BC96" s="48">
        <v>14259687</v>
      </c>
      <c r="BD96" s="48">
        <v>14521515</v>
      </c>
      <c r="BE96" s="48">
        <v>14781942</v>
      </c>
      <c r="BF96" s="48">
        <v>15043981</v>
      </c>
      <c r="BG96" s="48">
        <v>15306316</v>
      </c>
      <c r="BH96" s="48">
        <v>15567419</v>
      </c>
      <c r="BI96" s="48">
        <v>15827690</v>
      </c>
      <c r="BJ96" s="48">
        <v>16087418</v>
      </c>
      <c r="BK96" s="48">
        <v>16346950</v>
      </c>
      <c r="BL96" s="48">
        <v>16604026</v>
      </c>
      <c r="BM96" s="48">
        <v>16858333</v>
      </c>
      <c r="BN96" s="48" t="str">
        <f>VLOOKUP(B96,Classif!C:F,4,0)</f>
        <v>LMY</v>
      </c>
      <c r="BO96" s="48" t="str">
        <f>VLOOKUP(B96,Classif!C:J,8,0)</f>
        <v>Latin America &amp; Caribbean</v>
      </c>
    </row>
    <row r="97" spans="1:67" hidden="1" x14ac:dyDescent="0.25">
      <c r="A97" s="48" t="s">
        <v>240</v>
      </c>
      <c r="B97" s="48" t="s">
        <v>452</v>
      </c>
      <c r="C97" s="48" t="s">
        <v>742</v>
      </c>
      <c r="D97" s="48" t="s">
        <v>741</v>
      </c>
      <c r="E97" s="48">
        <v>66733</v>
      </c>
      <c r="F97" s="48">
        <v>68065</v>
      </c>
      <c r="G97" s="48">
        <v>69605</v>
      </c>
      <c r="H97" s="48">
        <v>71289</v>
      </c>
      <c r="I97" s="48">
        <v>73047</v>
      </c>
      <c r="J97" s="48">
        <v>74828</v>
      </c>
      <c r="K97" s="48">
        <v>76611</v>
      </c>
      <c r="L97" s="48">
        <v>78412</v>
      </c>
      <c r="M97" s="48">
        <v>80212</v>
      </c>
      <c r="N97" s="48">
        <v>82040</v>
      </c>
      <c r="O97" s="48">
        <v>83875</v>
      </c>
      <c r="P97" s="48">
        <v>85729</v>
      </c>
      <c r="Q97" s="48">
        <v>87580</v>
      </c>
      <c r="R97" s="48">
        <v>89459</v>
      </c>
      <c r="S97" s="48">
        <v>91378</v>
      </c>
      <c r="T97" s="48">
        <v>93351</v>
      </c>
      <c r="U97" s="48">
        <v>95380</v>
      </c>
      <c r="V97" s="48">
        <v>97477</v>
      </c>
      <c r="W97" s="48">
        <v>99629</v>
      </c>
      <c r="X97" s="48">
        <v>101837</v>
      </c>
      <c r="Y97" s="48">
        <v>104134</v>
      </c>
      <c r="Z97" s="48">
        <v>106482</v>
      </c>
      <c r="AA97" s="48">
        <v>108901</v>
      </c>
      <c r="AB97" s="48">
        <v>111403</v>
      </c>
      <c r="AC97" s="48">
        <v>113953</v>
      </c>
      <c r="AD97" s="48">
        <v>116576</v>
      </c>
      <c r="AE97" s="48">
        <v>119228</v>
      </c>
      <c r="AF97" s="48">
        <v>121923</v>
      </c>
      <c r="AG97" s="48">
        <v>124674</v>
      </c>
      <c r="AH97" s="48">
        <v>127525</v>
      </c>
      <c r="AI97" s="48">
        <v>130480</v>
      </c>
      <c r="AJ97" s="48">
        <v>133553</v>
      </c>
      <c r="AK97" s="48">
        <v>136693</v>
      </c>
      <c r="AL97" s="48">
        <v>139813</v>
      </c>
      <c r="AM97" s="48">
        <v>142806</v>
      </c>
      <c r="AN97" s="48">
        <v>145559</v>
      </c>
      <c r="AO97" s="48">
        <v>148061</v>
      </c>
      <c r="AP97" s="48">
        <v>150303</v>
      </c>
      <c r="AQ97" s="48">
        <v>152274</v>
      </c>
      <c r="AR97" s="48">
        <v>153955</v>
      </c>
      <c r="AS97" s="48">
        <v>155323</v>
      </c>
      <c r="AT97" s="48">
        <v>156395</v>
      </c>
      <c r="AU97" s="48">
        <v>157173</v>
      </c>
      <c r="AV97" s="48">
        <v>157723</v>
      </c>
      <c r="AW97" s="48">
        <v>158094</v>
      </c>
      <c r="AX97" s="48">
        <v>158406</v>
      </c>
      <c r="AY97" s="48">
        <v>158649</v>
      </c>
      <c r="AZ97" s="48">
        <v>158848</v>
      </c>
      <c r="BA97" s="48">
        <v>159037</v>
      </c>
      <c r="BB97" s="48">
        <v>159232</v>
      </c>
      <c r="BC97" s="48">
        <v>159439</v>
      </c>
      <c r="BD97" s="48">
        <v>159690</v>
      </c>
      <c r="BE97" s="48">
        <v>159990</v>
      </c>
      <c r="BF97" s="48">
        <v>160415</v>
      </c>
      <c r="BG97" s="48">
        <v>161007</v>
      </c>
      <c r="BH97" s="48">
        <v>161851</v>
      </c>
      <c r="BI97" s="48">
        <v>162948</v>
      </c>
      <c r="BJ97" s="48">
        <v>164281</v>
      </c>
      <c r="BK97" s="48">
        <v>165770</v>
      </c>
      <c r="BL97" s="48">
        <v>167295</v>
      </c>
      <c r="BM97" s="48">
        <v>168783</v>
      </c>
      <c r="BN97" s="48" t="str">
        <f>VLOOKUP(B97,Classif!C:F,4,0)</f>
        <v>HIC</v>
      </c>
      <c r="BO97" s="48" t="str">
        <f>VLOOKUP(B97,Classif!C:J,8,0)</f>
        <v>East Asia &amp; Pacific</v>
      </c>
    </row>
    <row r="98" spans="1:67" hidden="1" x14ac:dyDescent="0.25">
      <c r="A98" s="48" t="s">
        <v>225</v>
      </c>
      <c r="B98" s="48" t="s">
        <v>451</v>
      </c>
      <c r="C98" s="48" t="s">
        <v>742</v>
      </c>
      <c r="D98" s="48" t="s">
        <v>741</v>
      </c>
      <c r="E98" s="48">
        <v>571813</v>
      </c>
      <c r="F98" s="48">
        <v>589274</v>
      </c>
      <c r="G98" s="48">
        <v>606286</v>
      </c>
      <c r="H98" s="48">
        <v>622580</v>
      </c>
      <c r="I98" s="48">
        <v>637835</v>
      </c>
      <c r="J98" s="48">
        <v>651865</v>
      </c>
      <c r="K98" s="48">
        <v>664518</v>
      </c>
      <c r="L98" s="48">
        <v>675861</v>
      </c>
      <c r="M98" s="48">
        <v>686144</v>
      </c>
      <c r="N98" s="48">
        <v>695743</v>
      </c>
      <c r="O98" s="48">
        <v>704930</v>
      </c>
      <c r="P98" s="48">
        <v>713684</v>
      </c>
      <c r="Q98" s="48">
        <v>721949</v>
      </c>
      <c r="R98" s="48">
        <v>729909</v>
      </c>
      <c r="S98" s="48">
        <v>737846</v>
      </c>
      <c r="T98" s="48">
        <v>745847</v>
      </c>
      <c r="U98" s="48">
        <v>754101</v>
      </c>
      <c r="V98" s="48">
        <v>762424</v>
      </c>
      <c r="W98" s="48">
        <v>770128</v>
      </c>
      <c r="X98" s="48">
        <v>776257</v>
      </c>
      <c r="Y98" s="48">
        <v>780153</v>
      </c>
      <c r="Z98" s="48">
        <v>781734</v>
      </c>
      <c r="AA98" s="48">
        <v>781249</v>
      </c>
      <c r="AB98" s="48">
        <v>778953</v>
      </c>
      <c r="AC98" s="48">
        <v>775217</v>
      </c>
      <c r="AD98" s="48">
        <v>770439</v>
      </c>
      <c r="AE98" s="48">
        <v>764447</v>
      </c>
      <c r="AF98" s="48">
        <v>757451</v>
      </c>
      <c r="AG98" s="48">
        <v>750641</v>
      </c>
      <c r="AH98" s="48">
        <v>745581</v>
      </c>
      <c r="AI98" s="48">
        <v>743306</v>
      </c>
      <c r="AJ98" s="48">
        <v>744477</v>
      </c>
      <c r="AK98" s="48">
        <v>748596</v>
      </c>
      <c r="AL98" s="48">
        <v>754141</v>
      </c>
      <c r="AM98" s="48">
        <v>758896</v>
      </c>
      <c r="AN98" s="48">
        <v>761298</v>
      </c>
      <c r="AO98" s="48">
        <v>760801</v>
      </c>
      <c r="AP98" s="48">
        <v>757975</v>
      </c>
      <c r="AQ98" s="48">
        <v>753778</v>
      </c>
      <c r="AR98" s="48">
        <v>749676</v>
      </c>
      <c r="AS98" s="48">
        <v>746718</v>
      </c>
      <c r="AT98" s="48">
        <v>745206</v>
      </c>
      <c r="AU98" s="48">
        <v>744789</v>
      </c>
      <c r="AV98" s="48">
        <v>745142</v>
      </c>
      <c r="AW98" s="48">
        <v>745737</v>
      </c>
      <c r="AX98" s="48">
        <v>746156</v>
      </c>
      <c r="AY98" s="48">
        <v>746335</v>
      </c>
      <c r="AZ98" s="48">
        <v>746477</v>
      </c>
      <c r="BA98" s="48">
        <v>746815</v>
      </c>
      <c r="BB98" s="48">
        <v>747718</v>
      </c>
      <c r="BC98" s="48">
        <v>749430</v>
      </c>
      <c r="BD98" s="48">
        <v>752029</v>
      </c>
      <c r="BE98" s="48">
        <v>755388</v>
      </c>
      <c r="BF98" s="48">
        <v>759281</v>
      </c>
      <c r="BG98" s="48">
        <v>763371</v>
      </c>
      <c r="BH98" s="48">
        <v>767433</v>
      </c>
      <c r="BI98" s="48">
        <v>771363</v>
      </c>
      <c r="BJ98" s="48">
        <v>775218</v>
      </c>
      <c r="BK98" s="48">
        <v>779007</v>
      </c>
      <c r="BL98" s="48">
        <v>782775</v>
      </c>
      <c r="BM98" s="48">
        <v>786559</v>
      </c>
      <c r="BN98" s="48" t="str">
        <f>VLOOKUP(B98,Classif!C:F,4,0)</f>
        <v>LMY</v>
      </c>
      <c r="BO98" s="48" t="str">
        <f>VLOOKUP(B98,Classif!C:J,8,0)</f>
        <v>Latin America &amp; Caribbean</v>
      </c>
    </row>
    <row r="99" spans="1:67" hidden="1" x14ac:dyDescent="0.25">
      <c r="A99" s="48" t="s">
        <v>617</v>
      </c>
      <c r="B99" s="48" t="s">
        <v>618</v>
      </c>
      <c r="C99" s="48" t="s">
        <v>742</v>
      </c>
      <c r="D99" s="48" t="s">
        <v>741</v>
      </c>
      <c r="E99" s="48">
        <v>759783611</v>
      </c>
      <c r="F99" s="48">
        <v>769499360</v>
      </c>
      <c r="G99" s="48">
        <v>779465348</v>
      </c>
      <c r="H99" s="48">
        <v>789358853</v>
      </c>
      <c r="I99" s="48">
        <v>799159797</v>
      </c>
      <c r="J99" s="48">
        <v>808596600</v>
      </c>
      <c r="K99" s="48">
        <v>817426786</v>
      </c>
      <c r="L99" s="48">
        <v>825698975</v>
      </c>
      <c r="M99" s="48">
        <v>833895491</v>
      </c>
      <c r="N99" s="48">
        <v>842260894</v>
      </c>
      <c r="O99" s="48">
        <v>850563450</v>
      </c>
      <c r="P99" s="48">
        <v>860560048</v>
      </c>
      <c r="Q99" s="48">
        <v>869313732</v>
      </c>
      <c r="R99" s="48">
        <v>877805133</v>
      </c>
      <c r="S99" s="48">
        <v>886141034</v>
      </c>
      <c r="T99" s="48">
        <v>894227661</v>
      </c>
      <c r="U99" s="48">
        <v>901732072</v>
      </c>
      <c r="V99" s="48">
        <v>909139852</v>
      </c>
      <c r="W99" s="48">
        <v>916611800</v>
      </c>
      <c r="X99" s="48">
        <v>924450013</v>
      </c>
      <c r="Y99" s="48">
        <v>932075328</v>
      </c>
      <c r="Z99" s="48">
        <v>939681156</v>
      </c>
      <c r="AA99" s="48">
        <v>946904804</v>
      </c>
      <c r="AB99" s="48">
        <v>953688382</v>
      </c>
      <c r="AC99" s="48">
        <v>960111311</v>
      </c>
      <c r="AD99" s="48">
        <v>966563677</v>
      </c>
      <c r="AE99" s="48">
        <v>973188301</v>
      </c>
      <c r="AF99" s="48">
        <v>979874901</v>
      </c>
      <c r="AG99" s="48">
        <v>986702713</v>
      </c>
      <c r="AH99" s="48">
        <v>993966356</v>
      </c>
      <c r="AI99" s="48">
        <v>1001677611</v>
      </c>
      <c r="AJ99" s="48">
        <v>1010166079</v>
      </c>
      <c r="AK99" s="48">
        <v>1016513603</v>
      </c>
      <c r="AL99" s="48">
        <v>1024551207</v>
      </c>
      <c r="AM99" s="48">
        <v>1032035681</v>
      </c>
      <c r="AN99" s="48">
        <v>1040719622</v>
      </c>
      <c r="AO99" s="48">
        <v>1047818942</v>
      </c>
      <c r="AP99" s="48">
        <v>1054747601</v>
      </c>
      <c r="AQ99" s="48">
        <v>1061501831</v>
      </c>
      <c r="AR99" s="48">
        <v>1068197515</v>
      </c>
      <c r="AS99" s="48">
        <v>1074819578</v>
      </c>
      <c r="AT99" s="48">
        <v>1081809509</v>
      </c>
      <c r="AU99" s="48">
        <v>1089036403</v>
      </c>
      <c r="AV99" s="48">
        <v>1096166107</v>
      </c>
      <c r="AW99" s="48">
        <v>1103693618</v>
      </c>
      <c r="AX99" s="48">
        <v>1111423301</v>
      </c>
      <c r="AY99" s="48">
        <v>1119840651</v>
      </c>
      <c r="AZ99" s="48">
        <v>1128710968</v>
      </c>
      <c r="BA99" s="48">
        <v>1138167727</v>
      </c>
      <c r="BB99" s="48">
        <v>1146611428</v>
      </c>
      <c r="BC99" s="48">
        <v>1154194529</v>
      </c>
      <c r="BD99" s="48">
        <v>1159642350</v>
      </c>
      <c r="BE99" s="48">
        <v>1166465944</v>
      </c>
      <c r="BF99" s="48">
        <v>1173351852</v>
      </c>
      <c r="BG99" s="48">
        <v>1180423771</v>
      </c>
      <c r="BH99" s="48">
        <v>1187317397</v>
      </c>
      <c r="BI99" s="48">
        <v>1194191812</v>
      </c>
      <c r="BJ99" s="48">
        <v>1200273639</v>
      </c>
      <c r="BK99" s="48">
        <v>1205941621</v>
      </c>
      <c r="BL99" s="48">
        <v>1210795776</v>
      </c>
      <c r="BM99" s="48">
        <v>1214930230</v>
      </c>
      <c r="BN99" s="48" t="e">
        <f>VLOOKUP(B99,Classif!C:F,4,0)</f>
        <v>#N/A</v>
      </c>
      <c r="BO99" s="48" t="e">
        <f>VLOOKUP(B99,Classif!C:J,8,0)</f>
        <v>#N/A</v>
      </c>
    </row>
    <row r="100" spans="1:67" hidden="1" x14ac:dyDescent="0.25">
      <c r="A100" s="48" t="s">
        <v>589</v>
      </c>
      <c r="B100" s="48" t="s">
        <v>450</v>
      </c>
      <c r="C100" s="48" t="s">
        <v>742</v>
      </c>
      <c r="D100" s="48" t="s">
        <v>741</v>
      </c>
      <c r="E100" s="48">
        <v>3075605</v>
      </c>
      <c r="F100" s="48">
        <v>3168100</v>
      </c>
      <c r="G100" s="48">
        <v>3305200</v>
      </c>
      <c r="H100" s="48">
        <v>3420900</v>
      </c>
      <c r="I100" s="48">
        <v>3504600</v>
      </c>
      <c r="J100" s="48">
        <v>3597900</v>
      </c>
      <c r="K100" s="48">
        <v>3629900</v>
      </c>
      <c r="L100" s="48">
        <v>3722800</v>
      </c>
      <c r="M100" s="48">
        <v>3802700</v>
      </c>
      <c r="N100" s="48">
        <v>3863900</v>
      </c>
      <c r="O100" s="48">
        <v>3959000</v>
      </c>
      <c r="P100" s="48">
        <v>4045300</v>
      </c>
      <c r="Q100" s="48">
        <v>4123600</v>
      </c>
      <c r="R100" s="48">
        <v>4241600</v>
      </c>
      <c r="S100" s="48">
        <v>4377800</v>
      </c>
      <c r="T100" s="48">
        <v>4461600</v>
      </c>
      <c r="U100" s="48">
        <v>4518000</v>
      </c>
      <c r="V100" s="48">
        <v>4583700</v>
      </c>
      <c r="W100" s="48">
        <v>4667500</v>
      </c>
      <c r="X100" s="48">
        <v>4929700</v>
      </c>
      <c r="Y100" s="48">
        <v>5063100</v>
      </c>
      <c r="Z100" s="48">
        <v>5183400</v>
      </c>
      <c r="AA100" s="48">
        <v>5264500</v>
      </c>
      <c r="AB100" s="48">
        <v>5345100</v>
      </c>
      <c r="AC100" s="48">
        <v>5397900</v>
      </c>
      <c r="AD100" s="48">
        <v>5456200</v>
      </c>
      <c r="AE100" s="48">
        <v>5524600</v>
      </c>
      <c r="AF100" s="48">
        <v>5580500</v>
      </c>
      <c r="AG100" s="48">
        <v>5627600</v>
      </c>
      <c r="AH100" s="48">
        <v>5686200</v>
      </c>
      <c r="AI100" s="48">
        <v>5704500</v>
      </c>
      <c r="AJ100" s="48">
        <v>5752000</v>
      </c>
      <c r="AK100" s="48">
        <v>5800500</v>
      </c>
      <c r="AL100" s="48">
        <v>5901000</v>
      </c>
      <c r="AM100" s="48">
        <v>6035400</v>
      </c>
      <c r="AN100" s="48">
        <v>6156100</v>
      </c>
      <c r="AO100" s="48">
        <v>6435500</v>
      </c>
      <c r="AP100" s="48">
        <v>6489300</v>
      </c>
      <c r="AQ100" s="48">
        <v>6543700</v>
      </c>
      <c r="AR100" s="48">
        <v>6606500</v>
      </c>
      <c r="AS100" s="48">
        <v>6665000</v>
      </c>
      <c r="AT100" s="48">
        <v>6714300</v>
      </c>
      <c r="AU100" s="48">
        <v>6744100</v>
      </c>
      <c r="AV100" s="48">
        <v>6730800</v>
      </c>
      <c r="AW100" s="48">
        <v>6783500</v>
      </c>
      <c r="AX100" s="48">
        <v>6813200</v>
      </c>
      <c r="AY100" s="48">
        <v>6857100</v>
      </c>
      <c r="AZ100" s="48">
        <v>6916300</v>
      </c>
      <c r="BA100" s="48">
        <v>6957800</v>
      </c>
      <c r="BB100" s="48">
        <v>6972800</v>
      </c>
      <c r="BC100" s="48">
        <v>7024200</v>
      </c>
      <c r="BD100" s="48">
        <v>7071600</v>
      </c>
      <c r="BE100" s="48">
        <v>7150100</v>
      </c>
      <c r="BF100" s="48">
        <v>7178900</v>
      </c>
      <c r="BG100" s="48">
        <v>7229500</v>
      </c>
      <c r="BH100" s="48">
        <v>7291300</v>
      </c>
      <c r="BI100" s="48">
        <v>7336600</v>
      </c>
      <c r="BJ100" s="48">
        <v>7391700</v>
      </c>
      <c r="BK100" s="48">
        <v>7451000</v>
      </c>
      <c r="BL100" s="48">
        <v>7507400</v>
      </c>
      <c r="BM100" s="48">
        <v>7481800</v>
      </c>
      <c r="BN100" s="48" t="str">
        <f>VLOOKUP(B100,Classif!C:F,4,0)</f>
        <v>HIC</v>
      </c>
      <c r="BO100" s="48" t="str">
        <f>VLOOKUP(B100,Classif!C:J,8,0)</f>
        <v>East Asia &amp; Pacific</v>
      </c>
    </row>
    <row r="101" spans="1:67" hidden="1" x14ac:dyDescent="0.25">
      <c r="A101" s="48" t="s">
        <v>213</v>
      </c>
      <c r="B101" s="48" t="s">
        <v>449</v>
      </c>
      <c r="C101" s="48" t="s">
        <v>742</v>
      </c>
      <c r="D101" s="48" t="s">
        <v>741</v>
      </c>
      <c r="E101" s="48">
        <v>2038636</v>
      </c>
      <c r="F101" s="48">
        <v>2096407</v>
      </c>
      <c r="G101" s="48">
        <v>2155648</v>
      </c>
      <c r="H101" s="48">
        <v>2216712</v>
      </c>
      <c r="I101" s="48">
        <v>2280044</v>
      </c>
      <c r="J101" s="48">
        <v>2346005</v>
      </c>
      <c r="K101" s="48">
        <v>2414805</v>
      </c>
      <c r="L101" s="48">
        <v>2486418</v>
      </c>
      <c r="M101" s="48">
        <v>2560723</v>
      </c>
      <c r="N101" s="48">
        <v>2637515</v>
      </c>
      <c r="O101" s="48">
        <v>2716652</v>
      </c>
      <c r="P101" s="48">
        <v>2798125</v>
      </c>
      <c r="Q101" s="48">
        <v>2882102</v>
      </c>
      <c r="R101" s="48">
        <v>2968978</v>
      </c>
      <c r="S101" s="48">
        <v>3059245</v>
      </c>
      <c r="T101" s="48">
        <v>3153252</v>
      </c>
      <c r="U101" s="48">
        <v>3251145</v>
      </c>
      <c r="V101" s="48">
        <v>3352825</v>
      </c>
      <c r="W101" s="48">
        <v>3458102</v>
      </c>
      <c r="X101" s="48">
        <v>3566661</v>
      </c>
      <c r="Y101" s="48">
        <v>3678274</v>
      </c>
      <c r="Z101" s="48">
        <v>3792922</v>
      </c>
      <c r="AA101" s="48">
        <v>3910642</v>
      </c>
      <c r="AB101" s="48">
        <v>4031333</v>
      </c>
      <c r="AC101" s="48">
        <v>4154864</v>
      </c>
      <c r="AD101" s="48">
        <v>4281167</v>
      </c>
      <c r="AE101" s="48">
        <v>4410270</v>
      </c>
      <c r="AF101" s="48">
        <v>4542218</v>
      </c>
      <c r="AG101" s="48">
        <v>4677023</v>
      </c>
      <c r="AH101" s="48">
        <v>4814696</v>
      </c>
      <c r="AI101" s="48">
        <v>4955302</v>
      </c>
      <c r="AJ101" s="48">
        <v>5098594</v>
      </c>
      <c r="AK101" s="48">
        <v>5244677</v>
      </c>
      <c r="AL101" s="48">
        <v>5394416</v>
      </c>
      <c r="AM101" s="48">
        <v>5548969</v>
      </c>
      <c r="AN101" s="48">
        <v>5709010</v>
      </c>
      <c r="AO101" s="48">
        <v>5874814</v>
      </c>
      <c r="AP101" s="48">
        <v>6045704</v>
      </c>
      <c r="AQ101" s="48">
        <v>6220405</v>
      </c>
      <c r="AR101" s="48">
        <v>6397140</v>
      </c>
      <c r="AS101" s="48">
        <v>6574510</v>
      </c>
      <c r="AT101" s="48">
        <v>6751912</v>
      </c>
      <c r="AU101" s="48">
        <v>6929267</v>
      </c>
      <c r="AV101" s="48">
        <v>7106323</v>
      </c>
      <c r="AW101" s="48">
        <v>7282953</v>
      </c>
      <c r="AX101" s="48">
        <v>7458982</v>
      </c>
      <c r="AY101" s="48">
        <v>7634295</v>
      </c>
      <c r="AZ101" s="48">
        <v>7808520</v>
      </c>
      <c r="BA101" s="48">
        <v>7980955</v>
      </c>
      <c r="BB101" s="48">
        <v>8150780</v>
      </c>
      <c r="BC101" s="48">
        <v>8317467</v>
      </c>
      <c r="BD101" s="48">
        <v>8480670</v>
      </c>
      <c r="BE101" s="48">
        <v>8640692</v>
      </c>
      <c r="BF101" s="48">
        <v>8798524</v>
      </c>
      <c r="BG101" s="48">
        <v>8955579</v>
      </c>
      <c r="BH101" s="48">
        <v>9112904</v>
      </c>
      <c r="BI101" s="48">
        <v>9270794</v>
      </c>
      <c r="BJ101" s="48">
        <v>9429016</v>
      </c>
      <c r="BK101" s="48">
        <v>9587523</v>
      </c>
      <c r="BL101" s="48">
        <v>9746115</v>
      </c>
      <c r="BM101" s="48">
        <v>9904608</v>
      </c>
      <c r="BN101" s="48" t="str">
        <f>VLOOKUP(B101,Classif!C:F,4,0)</f>
        <v>LMY</v>
      </c>
      <c r="BO101" s="48" t="str">
        <f>VLOOKUP(B101,Classif!C:J,8,0)</f>
        <v>Latin America &amp; Caribbean</v>
      </c>
    </row>
    <row r="102" spans="1:67" hidden="1" x14ac:dyDescent="0.25">
      <c r="A102" s="48" t="s">
        <v>696</v>
      </c>
      <c r="B102" s="48" t="s">
        <v>695</v>
      </c>
      <c r="C102" s="48" t="s">
        <v>742</v>
      </c>
      <c r="D102" s="48" t="s">
        <v>741</v>
      </c>
      <c r="E102" s="48">
        <v>161734348</v>
      </c>
      <c r="F102" s="48">
        <v>165573136</v>
      </c>
      <c r="G102" s="48">
        <v>169567052</v>
      </c>
      <c r="H102" s="48">
        <v>173722891</v>
      </c>
      <c r="I102" s="48">
        <v>178048131</v>
      </c>
      <c r="J102" s="48">
        <v>182548798</v>
      </c>
      <c r="K102" s="48">
        <v>187227553</v>
      </c>
      <c r="L102" s="48">
        <v>192084675</v>
      </c>
      <c r="M102" s="48">
        <v>197119416</v>
      </c>
      <c r="N102" s="48">
        <v>202329958</v>
      </c>
      <c r="O102" s="48">
        <v>207714326</v>
      </c>
      <c r="P102" s="48">
        <v>213272593</v>
      </c>
      <c r="Q102" s="48">
        <v>219004306</v>
      </c>
      <c r="R102" s="48">
        <v>224905337</v>
      </c>
      <c r="S102" s="48">
        <v>230970270</v>
      </c>
      <c r="T102" s="48">
        <v>237195030</v>
      </c>
      <c r="U102" s="48">
        <v>243590882</v>
      </c>
      <c r="V102" s="48">
        <v>250160343</v>
      </c>
      <c r="W102" s="48">
        <v>256880818</v>
      </c>
      <c r="X102" s="48">
        <v>263721632</v>
      </c>
      <c r="Y102" s="48">
        <v>270668519</v>
      </c>
      <c r="Z102" s="48">
        <v>277719154</v>
      </c>
      <c r="AA102" s="48">
        <v>284905161</v>
      </c>
      <c r="AB102" s="48">
        <v>292290400</v>
      </c>
      <c r="AC102" s="48">
        <v>299959455</v>
      </c>
      <c r="AD102" s="48">
        <v>307980326</v>
      </c>
      <c r="AE102" s="48">
        <v>316358167</v>
      </c>
      <c r="AF102" s="48">
        <v>325095129</v>
      </c>
      <c r="AG102" s="48">
        <v>334249174</v>
      </c>
      <c r="AH102" s="48">
        <v>343887503</v>
      </c>
      <c r="AI102" s="48">
        <v>354047283</v>
      </c>
      <c r="AJ102" s="48">
        <v>364782214</v>
      </c>
      <c r="AK102" s="48">
        <v>376055877</v>
      </c>
      <c r="AL102" s="48">
        <v>387705086</v>
      </c>
      <c r="AM102" s="48">
        <v>399503994</v>
      </c>
      <c r="AN102" s="48">
        <v>411298637</v>
      </c>
      <c r="AO102" s="48">
        <v>423019239</v>
      </c>
      <c r="AP102" s="48">
        <v>434736157</v>
      </c>
      <c r="AQ102" s="48">
        <v>446608371</v>
      </c>
      <c r="AR102" s="48">
        <v>458867418</v>
      </c>
      <c r="AS102" s="48">
        <v>471680803</v>
      </c>
      <c r="AT102" s="48">
        <v>485112670</v>
      </c>
      <c r="AU102" s="48">
        <v>499113608</v>
      </c>
      <c r="AV102" s="48">
        <v>513601222</v>
      </c>
      <c r="AW102" s="48">
        <v>528444638</v>
      </c>
      <c r="AX102" s="48">
        <v>543555314</v>
      </c>
      <c r="AY102" s="48">
        <v>558909246</v>
      </c>
      <c r="AZ102" s="48">
        <v>574560319</v>
      </c>
      <c r="BA102" s="48">
        <v>590590409</v>
      </c>
      <c r="BB102" s="48">
        <v>607115601</v>
      </c>
      <c r="BC102" s="48">
        <v>624219296</v>
      </c>
      <c r="BD102" s="48">
        <v>641921373</v>
      </c>
      <c r="BE102" s="48">
        <v>660193919</v>
      </c>
      <c r="BF102" s="48">
        <v>679013004</v>
      </c>
      <c r="BG102" s="48">
        <v>698336663</v>
      </c>
      <c r="BH102" s="48">
        <v>718128408</v>
      </c>
      <c r="BI102" s="48">
        <v>738387077</v>
      </c>
      <c r="BJ102" s="48">
        <v>759106118</v>
      </c>
      <c r="BK102" s="48">
        <v>780234453</v>
      </c>
      <c r="BL102" s="48">
        <v>801708019</v>
      </c>
      <c r="BM102" s="48">
        <v>823480038</v>
      </c>
      <c r="BN102" s="48" t="e">
        <f>VLOOKUP(B102,Classif!C:F,4,0)</f>
        <v>#N/A</v>
      </c>
      <c r="BO102" s="48" t="e">
        <f>VLOOKUP(B102,Classif!C:J,8,0)</f>
        <v>#N/A</v>
      </c>
    </row>
    <row r="103" spans="1:67" hidden="1" x14ac:dyDescent="0.25">
      <c r="A103" s="48" t="s">
        <v>274</v>
      </c>
      <c r="B103" s="48" t="s">
        <v>448</v>
      </c>
      <c r="C103" s="48" t="s">
        <v>742</v>
      </c>
      <c r="D103" s="48" t="s">
        <v>741</v>
      </c>
      <c r="E103" s="48">
        <v>4140181</v>
      </c>
      <c r="F103" s="48">
        <v>4167292</v>
      </c>
      <c r="G103" s="48">
        <v>4196712</v>
      </c>
      <c r="H103" s="48">
        <v>4225675</v>
      </c>
      <c r="I103" s="48">
        <v>4252876</v>
      </c>
      <c r="J103" s="48">
        <v>4280923</v>
      </c>
      <c r="K103" s="48">
        <v>4310701</v>
      </c>
      <c r="L103" s="48">
        <v>4338683</v>
      </c>
      <c r="M103" s="48">
        <v>4365628</v>
      </c>
      <c r="N103" s="48">
        <v>4391490</v>
      </c>
      <c r="O103" s="48">
        <v>4412252</v>
      </c>
      <c r="P103" s="48">
        <v>4431275</v>
      </c>
      <c r="Q103" s="48">
        <v>4450564</v>
      </c>
      <c r="R103" s="48">
        <v>4470161</v>
      </c>
      <c r="S103" s="48">
        <v>4490660</v>
      </c>
      <c r="T103" s="48">
        <v>4512082</v>
      </c>
      <c r="U103" s="48">
        <v>4535934</v>
      </c>
      <c r="V103" s="48">
        <v>4559571</v>
      </c>
      <c r="W103" s="48">
        <v>4581085</v>
      </c>
      <c r="X103" s="48">
        <v>4594778</v>
      </c>
      <c r="Y103" s="48">
        <v>4599782</v>
      </c>
      <c r="Z103" s="48">
        <v>4611509</v>
      </c>
      <c r="AA103" s="48">
        <v>4634234</v>
      </c>
      <c r="AB103" s="48">
        <v>4658254</v>
      </c>
      <c r="AC103" s="48">
        <v>4680285</v>
      </c>
      <c r="AD103" s="48">
        <v>4701417</v>
      </c>
      <c r="AE103" s="48">
        <v>4721446</v>
      </c>
      <c r="AF103" s="48">
        <v>4739745</v>
      </c>
      <c r="AG103" s="48">
        <v>4755207</v>
      </c>
      <c r="AH103" s="48">
        <v>4767260</v>
      </c>
      <c r="AI103" s="48">
        <v>4777368</v>
      </c>
      <c r="AJ103" s="48">
        <v>4689022</v>
      </c>
      <c r="AK103" s="48">
        <v>4575818</v>
      </c>
      <c r="AL103" s="48">
        <v>4600463</v>
      </c>
      <c r="AM103" s="48">
        <v>4652024</v>
      </c>
      <c r="AN103" s="48">
        <v>4620030</v>
      </c>
      <c r="AO103" s="48">
        <v>4557097</v>
      </c>
      <c r="AP103" s="48">
        <v>4534920</v>
      </c>
      <c r="AQ103" s="48">
        <v>4532135</v>
      </c>
      <c r="AR103" s="48">
        <v>4512597</v>
      </c>
      <c r="AS103" s="48">
        <v>4468302</v>
      </c>
      <c r="AT103" s="48">
        <v>4299642</v>
      </c>
      <c r="AU103" s="48">
        <v>4302174</v>
      </c>
      <c r="AV103" s="48">
        <v>4303399</v>
      </c>
      <c r="AW103" s="48">
        <v>4304600</v>
      </c>
      <c r="AX103" s="48">
        <v>4310145</v>
      </c>
      <c r="AY103" s="48">
        <v>4311159</v>
      </c>
      <c r="AZ103" s="48">
        <v>4310217</v>
      </c>
      <c r="BA103" s="48">
        <v>4309705</v>
      </c>
      <c r="BB103" s="48">
        <v>4305181</v>
      </c>
      <c r="BC103" s="48">
        <v>4295427</v>
      </c>
      <c r="BD103" s="48">
        <v>4280622</v>
      </c>
      <c r="BE103" s="48">
        <v>4267558</v>
      </c>
      <c r="BF103" s="48">
        <v>4255689</v>
      </c>
      <c r="BG103" s="48">
        <v>4238389</v>
      </c>
      <c r="BH103" s="48">
        <v>4203604</v>
      </c>
      <c r="BI103" s="48">
        <v>4174349</v>
      </c>
      <c r="BJ103" s="48">
        <v>4124531</v>
      </c>
      <c r="BK103" s="48">
        <v>4087843</v>
      </c>
      <c r="BL103" s="48">
        <v>4065253</v>
      </c>
      <c r="BM103" s="48">
        <v>4047200</v>
      </c>
      <c r="BN103" s="48" t="str">
        <f>VLOOKUP(B103,Classif!C:F,4,0)</f>
        <v>HIC</v>
      </c>
      <c r="BO103" s="48" t="str">
        <f>VLOOKUP(B103,Classif!C:J,8,0)</f>
        <v>Europe &amp; Central Asia</v>
      </c>
    </row>
    <row r="104" spans="1:67" hidden="1" x14ac:dyDescent="0.25">
      <c r="A104" s="48" t="s">
        <v>200</v>
      </c>
      <c r="B104" s="48" t="s">
        <v>447</v>
      </c>
      <c r="C104" s="48" t="s">
        <v>742</v>
      </c>
      <c r="D104" s="48" t="s">
        <v>741</v>
      </c>
      <c r="E104" s="48">
        <v>3866162</v>
      </c>
      <c r="F104" s="48">
        <v>3941956</v>
      </c>
      <c r="G104" s="48">
        <v>4019171</v>
      </c>
      <c r="H104" s="48">
        <v>4097755</v>
      </c>
      <c r="I104" s="48">
        <v>4177631</v>
      </c>
      <c r="J104" s="48">
        <v>4258734</v>
      </c>
      <c r="K104" s="48">
        <v>4341325</v>
      </c>
      <c r="L104" s="48">
        <v>4425318</v>
      </c>
      <c r="M104" s="48">
        <v>4509811</v>
      </c>
      <c r="N104" s="48">
        <v>4593666</v>
      </c>
      <c r="O104" s="48">
        <v>4676237</v>
      </c>
      <c r="P104" s="48">
        <v>4757175</v>
      </c>
      <c r="Q104" s="48">
        <v>4837334</v>
      </c>
      <c r="R104" s="48">
        <v>4918625</v>
      </c>
      <c r="S104" s="48">
        <v>5003708</v>
      </c>
      <c r="T104" s="48">
        <v>5094570</v>
      </c>
      <c r="U104" s="48">
        <v>5191637</v>
      </c>
      <c r="V104" s="48">
        <v>5294625</v>
      </c>
      <c r="W104" s="48">
        <v>5404020</v>
      </c>
      <c r="X104" s="48">
        <v>5520187</v>
      </c>
      <c r="Y104" s="48">
        <v>5643175</v>
      </c>
      <c r="Z104" s="48">
        <v>5773367</v>
      </c>
      <c r="AA104" s="48">
        <v>5910223</v>
      </c>
      <c r="AB104" s="48">
        <v>6051617</v>
      </c>
      <c r="AC104" s="48">
        <v>6194686</v>
      </c>
      <c r="AD104" s="48">
        <v>6337275</v>
      </c>
      <c r="AE104" s="48">
        <v>6478537</v>
      </c>
      <c r="AF104" s="48">
        <v>6618742</v>
      </c>
      <c r="AG104" s="48">
        <v>6758222</v>
      </c>
      <c r="AH104" s="48">
        <v>6897755</v>
      </c>
      <c r="AI104" s="48">
        <v>7037915</v>
      </c>
      <c r="AJ104" s="48">
        <v>7178611</v>
      </c>
      <c r="AK104" s="48">
        <v>7319491</v>
      </c>
      <c r="AL104" s="48">
        <v>7460684</v>
      </c>
      <c r="AM104" s="48">
        <v>7602318</v>
      </c>
      <c r="AN104" s="48">
        <v>7744509</v>
      </c>
      <c r="AO104" s="48">
        <v>7887312</v>
      </c>
      <c r="AP104" s="48">
        <v>8030721</v>
      </c>
      <c r="AQ104" s="48">
        <v>8174680</v>
      </c>
      <c r="AR104" s="48">
        <v>8319070</v>
      </c>
      <c r="AS104" s="48">
        <v>8463802</v>
      </c>
      <c r="AT104" s="48">
        <v>8608810</v>
      </c>
      <c r="AU104" s="48">
        <v>8754148</v>
      </c>
      <c r="AV104" s="48">
        <v>8900108</v>
      </c>
      <c r="AW104" s="48">
        <v>9047082</v>
      </c>
      <c r="AX104" s="48">
        <v>9195289</v>
      </c>
      <c r="AY104" s="48">
        <v>9344784</v>
      </c>
      <c r="AZ104" s="48">
        <v>9495336</v>
      </c>
      <c r="BA104" s="48">
        <v>9646570</v>
      </c>
      <c r="BB104" s="48">
        <v>9798046</v>
      </c>
      <c r="BC104" s="48">
        <v>9949318</v>
      </c>
      <c r="BD104" s="48">
        <v>10100320</v>
      </c>
      <c r="BE104" s="48">
        <v>10250922</v>
      </c>
      <c r="BF104" s="48">
        <v>10400672</v>
      </c>
      <c r="BG104" s="48">
        <v>10549007</v>
      </c>
      <c r="BH104" s="48">
        <v>10695540</v>
      </c>
      <c r="BI104" s="48">
        <v>10839976</v>
      </c>
      <c r="BJ104" s="48">
        <v>10982367</v>
      </c>
      <c r="BK104" s="48">
        <v>11123183</v>
      </c>
      <c r="BL104" s="48">
        <v>11263079</v>
      </c>
      <c r="BM104" s="48">
        <v>11402533</v>
      </c>
      <c r="BN104" s="48" t="str">
        <f>VLOOKUP(B104,Classif!C:F,4,0)</f>
        <v>LMY</v>
      </c>
      <c r="BO104" s="48" t="str">
        <f>VLOOKUP(B104,Classif!C:J,8,0)</f>
        <v>Latin America &amp; Caribbean</v>
      </c>
    </row>
    <row r="105" spans="1:67" hidden="1" x14ac:dyDescent="0.25">
      <c r="A105" s="48" t="s">
        <v>252</v>
      </c>
      <c r="B105" s="48" t="s">
        <v>446</v>
      </c>
      <c r="C105" s="48" t="s">
        <v>742</v>
      </c>
      <c r="D105" s="48" t="s">
        <v>741</v>
      </c>
      <c r="E105" s="48">
        <v>9983967</v>
      </c>
      <c r="F105" s="48">
        <v>10029321</v>
      </c>
      <c r="G105" s="48">
        <v>10061734</v>
      </c>
      <c r="H105" s="48">
        <v>10087947</v>
      </c>
      <c r="I105" s="48">
        <v>10119835</v>
      </c>
      <c r="J105" s="48">
        <v>10147935</v>
      </c>
      <c r="K105" s="48">
        <v>10178653</v>
      </c>
      <c r="L105" s="48">
        <v>10216604</v>
      </c>
      <c r="M105" s="48">
        <v>10255815</v>
      </c>
      <c r="N105" s="48">
        <v>10298723</v>
      </c>
      <c r="O105" s="48">
        <v>10337910</v>
      </c>
      <c r="P105" s="48">
        <v>10367537</v>
      </c>
      <c r="Q105" s="48">
        <v>10398489</v>
      </c>
      <c r="R105" s="48">
        <v>10432055</v>
      </c>
      <c r="S105" s="48">
        <v>10478720</v>
      </c>
      <c r="T105" s="48">
        <v>10540525</v>
      </c>
      <c r="U105" s="48">
        <v>10598677</v>
      </c>
      <c r="V105" s="48">
        <v>10648031</v>
      </c>
      <c r="W105" s="48">
        <v>10684822</v>
      </c>
      <c r="X105" s="48">
        <v>10704152</v>
      </c>
      <c r="Y105" s="48">
        <v>10711122</v>
      </c>
      <c r="Z105" s="48">
        <v>10711848</v>
      </c>
      <c r="AA105" s="48">
        <v>10705535</v>
      </c>
      <c r="AB105" s="48">
        <v>10689463</v>
      </c>
      <c r="AC105" s="48">
        <v>10668095</v>
      </c>
      <c r="AD105" s="48">
        <v>10648713</v>
      </c>
      <c r="AE105" s="48">
        <v>10630564</v>
      </c>
      <c r="AF105" s="48">
        <v>10612741</v>
      </c>
      <c r="AG105" s="48">
        <v>10596487</v>
      </c>
      <c r="AH105" s="48">
        <v>10481719</v>
      </c>
      <c r="AI105" s="48">
        <v>10373988</v>
      </c>
      <c r="AJ105" s="48">
        <v>10373400</v>
      </c>
      <c r="AK105" s="48">
        <v>10369341</v>
      </c>
      <c r="AL105" s="48">
        <v>10357523</v>
      </c>
      <c r="AM105" s="48">
        <v>10343355</v>
      </c>
      <c r="AN105" s="48">
        <v>10328965</v>
      </c>
      <c r="AO105" s="48">
        <v>10311238</v>
      </c>
      <c r="AP105" s="48">
        <v>10290486</v>
      </c>
      <c r="AQ105" s="48">
        <v>10266570</v>
      </c>
      <c r="AR105" s="48">
        <v>10237530</v>
      </c>
      <c r="AS105" s="48">
        <v>10210971</v>
      </c>
      <c r="AT105" s="48">
        <v>10187576</v>
      </c>
      <c r="AU105" s="48">
        <v>10158608</v>
      </c>
      <c r="AV105" s="48">
        <v>10129552</v>
      </c>
      <c r="AW105" s="48">
        <v>10107146</v>
      </c>
      <c r="AX105" s="48">
        <v>10087065</v>
      </c>
      <c r="AY105" s="48">
        <v>10071370</v>
      </c>
      <c r="AZ105" s="48">
        <v>10055780</v>
      </c>
      <c r="BA105" s="48">
        <v>10038188</v>
      </c>
      <c r="BB105" s="48">
        <v>10022650</v>
      </c>
      <c r="BC105" s="48">
        <v>10000023</v>
      </c>
      <c r="BD105" s="48">
        <v>9971727</v>
      </c>
      <c r="BE105" s="48">
        <v>9920362</v>
      </c>
      <c r="BF105" s="48">
        <v>9893082</v>
      </c>
      <c r="BG105" s="48">
        <v>9866468</v>
      </c>
      <c r="BH105" s="48">
        <v>9843028</v>
      </c>
      <c r="BI105" s="48">
        <v>9814023</v>
      </c>
      <c r="BJ105" s="48">
        <v>9787966</v>
      </c>
      <c r="BK105" s="48">
        <v>9775564</v>
      </c>
      <c r="BL105" s="48">
        <v>9771141</v>
      </c>
      <c r="BM105" s="48">
        <v>9749763</v>
      </c>
      <c r="BN105" s="48" t="str">
        <f>VLOOKUP(B105,Classif!C:F,4,0)</f>
        <v>HIC</v>
      </c>
      <c r="BO105" s="48" t="str">
        <f>VLOOKUP(B105,Classif!C:J,8,0)</f>
        <v>Europe &amp; Central Asia</v>
      </c>
    </row>
    <row r="106" spans="1:67" hidden="1" x14ac:dyDescent="0.25">
      <c r="A106" s="48" t="s">
        <v>694</v>
      </c>
      <c r="B106" s="48" t="s">
        <v>693</v>
      </c>
      <c r="C106" s="48" t="s">
        <v>742</v>
      </c>
      <c r="D106" s="48" t="s">
        <v>741</v>
      </c>
      <c r="E106" s="48">
        <v>1919643259</v>
      </c>
      <c r="F106" s="48">
        <v>1940356959</v>
      </c>
      <c r="G106" s="48">
        <v>1974018983</v>
      </c>
      <c r="H106" s="48">
        <v>2019553695</v>
      </c>
      <c r="I106" s="48">
        <v>2065153294</v>
      </c>
      <c r="J106" s="48">
        <v>2111931236</v>
      </c>
      <c r="K106" s="48">
        <v>2161881347</v>
      </c>
      <c r="L106" s="48">
        <v>2211446261</v>
      </c>
      <c r="M106" s="48">
        <v>2262350288</v>
      </c>
      <c r="N106" s="48">
        <v>2315407668</v>
      </c>
      <c r="O106" s="48">
        <v>2369907013</v>
      </c>
      <c r="P106" s="48">
        <v>2425733326</v>
      </c>
      <c r="Q106" s="48">
        <v>2480636089</v>
      </c>
      <c r="R106" s="48">
        <v>2535259156</v>
      </c>
      <c r="S106" s="48">
        <v>2589035943</v>
      </c>
      <c r="T106" s="48">
        <v>2641036429</v>
      </c>
      <c r="U106" s="48">
        <v>2691929607</v>
      </c>
      <c r="V106" s="48">
        <v>2741759767</v>
      </c>
      <c r="W106" s="48">
        <v>2792102883</v>
      </c>
      <c r="X106" s="48">
        <v>2843436775</v>
      </c>
      <c r="Y106" s="48">
        <v>2895270850</v>
      </c>
      <c r="Z106" s="48">
        <v>2948643246</v>
      </c>
      <c r="AA106" s="48">
        <v>3004914790</v>
      </c>
      <c r="AB106" s="48">
        <v>3061809639</v>
      </c>
      <c r="AC106" s="48">
        <v>3118212761</v>
      </c>
      <c r="AD106" s="48">
        <v>3175484847</v>
      </c>
      <c r="AE106" s="48">
        <v>3234352999</v>
      </c>
      <c r="AF106" s="48">
        <v>3294789920</v>
      </c>
      <c r="AG106" s="48">
        <v>3355391546</v>
      </c>
      <c r="AH106" s="48">
        <v>3414926034</v>
      </c>
      <c r="AI106" s="48">
        <v>3472779184</v>
      </c>
      <c r="AJ106" s="48">
        <v>3529273044</v>
      </c>
      <c r="AK106" s="48">
        <v>3583653536</v>
      </c>
      <c r="AL106" s="48">
        <v>3636953664</v>
      </c>
      <c r="AM106" s="48">
        <v>3689444601</v>
      </c>
      <c r="AN106" s="48">
        <v>3740821661</v>
      </c>
      <c r="AO106" s="48">
        <v>3791695832</v>
      </c>
      <c r="AP106" s="48">
        <v>3842266104</v>
      </c>
      <c r="AQ106" s="48">
        <v>3892059002</v>
      </c>
      <c r="AR106" s="48">
        <v>3940459628</v>
      </c>
      <c r="AS106" s="48">
        <v>3987195302</v>
      </c>
      <c r="AT106" s="48">
        <v>4032822479</v>
      </c>
      <c r="AU106" s="48">
        <v>4077663917</v>
      </c>
      <c r="AV106" s="48">
        <v>4122166290</v>
      </c>
      <c r="AW106" s="48">
        <v>4166322561</v>
      </c>
      <c r="AX106" s="48">
        <v>4210325668</v>
      </c>
      <c r="AY106" s="48">
        <v>4253873210</v>
      </c>
      <c r="AZ106" s="48">
        <v>4296873722</v>
      </c>
      <c r="BA106" s="48">
        <v>4340127558</v>
      </c>
      <c r="BB106" s="48">
        <v>4383703227</v>
      </c>
      <c r="BC106" s="48">
        <v>4427061950</v>
      </c>
      <c r="BD106" s="48">
        <v>4471052457</v>
      </c>
      <c r="BE106" s="48">
        <v>4515480155</v>
      </c>
      <c r="BF106" s="48">
        <v>4560237588</v>
      </c>
      <c r="BG106" s="48">
        <v>4604818094</v>
      </c>
      <c r="BH106" s="48">
        <v>4648913836</v>
      </c>
      <c r="BI106" s="48">
        <v>4692822905</v>
      </c>
      <c r="BJ106" s="48">
        <v>4736245535</v>
      </c>
      <c r="BK106" s="48">
        <v>4777365115</v>
      </c>
      <c r="BL106" s="48">
        <v>4816232592</v>
      </c>
      <c r="BM106" s="48">
        <v>4853608684</v>
      </c>
      <c r="BN106" s="48" t="e">
        <f>VLOOKUP(B106,Classif!C:F,4,0)</f>
        <v>#N/A</v>
      </c>
      <c r="BO106" s="48" t="e">
        <f>VLOOKUP(B106,Classif!C:J,8,0)</f>
        <v>#N/A</v>
      </c>
    </row>
    <row r="107" spans="1:67" hidden="1" x14ac:dyDescent="0.25">
      <c r="A107" s="48" t="s">
        <v>692</v>
      </c>
      <c r="B107" s="48" t="s">
        <v>691</v>
      </c>
      <c r="C107" s="48" t="s">
        <v>742</v>
      </c>
      <c r="D107" s="48" t="s">
        <v>741</v>
      </c>
      <c r="E107" s="48">
        <v>2299245319</v>
      </c>
      <c r="F107" s="48">
        <v>2329154652</v>
      </c>
      <c r="G107" s="48">
        <v>2372380699</v>
      </c>
      <c r="H107" s="48">
        <v>2427869417</v>
      </c>
      <c r="I107" s="48">
        <v>2483839827</v>
      </c>
      <c r="J107" s="48">
        <v>2541414856</v>
      </c>
      <c r="K107" s="48">
        <v>2602626879</v>
      </c>
      <c r="L107" s="48">
        <v>2663895780</v>
      </c>
      <c r="M107" s="48">
        <v>2726850543</v>
      </c>
      <c r="N107" s="48">
        <v>2792171255</v>
      </c>
      <c r="O107" s="48">
        <v>2859058030</v>
      </c>
      <c r="P107" s="48">
        <v>2927364907</v>
      </c>
      <c r="Q107" s="48">
        <v>2994908497</v>
      </c>
      <c r="R107" s="48">
        <v>3062459678</v>
      </c>
      <c r="S107" s="48">
        <v>3129647875</v>
      </c>
      <c r="T107" s="48">
        <v>3195675150</v>
      </c>
      <c r="U107" s="48">
        <v>3261263509</v>
      </c>
      <c r="V107" s="48">
        <v>3326428526</v>
      </c>
      <c r="W107" s="48">
        <v>3392709227</v>
      </c>
      <c r="X107" s="48">
        <v>3460519136</v>
      </c>
      <c r="Y107" s="48">
        <v>3529315742</v>
      </c>
      <c r="Z107" s="48">
        <v>3600136821</v>
      </c>
      <c r="AA107" s="48">
        <v>3674370514</v>
      </c>
      <c r="AB107" s="48">
        <v>3749764704</v>
      </c>
      <c r="AC107" s="48">
        <v>3825225748</v>
      </c>
      <c r="AD107" s="48">
        <v>3902131693</v>
      </c>
      <c r="AE107" s="48">
        <v>3981206664</v>
      </c>
      <c r="AF107" s="48">
        <v>4062409031</v>
      </c>
      <c r="AG107" s="48">
        <v>4144329655</v>
      </c>
      <c r="AH107" s="48">
        <v>4225751603</v>
      </c>
      <c r="AI107" s="48">
        <v>4306143198</v>
      </c>
      <c r="AJ107" s="48">
        <v>4385563803</v>
      </c>
      <c r="AK107" s="48">
        <v>4463427809</v>
      </c>
      <c r="AL107" s="48">
        <v>4540599387</v>
      </c>
      <c r="AM107" s="48">
        <v>4617237223</v>
      </c>
      <c r="AN107" s="48">
        <v>4693044112</v>
      </c>
      <c r="AO107" s="48">
        <v>4768632853</v>
      </c>
      <c r="AP107" s="48">
        <v>4844173689</v>
      </c>
      <c r="AQ107" s="48">
        <v>4919046237</v>
      </c>
      <c r="AR107" s="48">
        <v>4992708011</v>
      </c>
      <c r="AS107" s="48">
        <v>5065364303</v>
      </c>
      <c r="AT107" s="48">
        <v>5137401800</v>
      </c>
      <c r="AU107" s="48">
        <v>5209100179</v>
      </c>
      <c r="AV107" s="48">
        <v>5280932681</v>
      </c>
      <c r="AW107" s="48">
        <v>5352930991</v>
      </c>
      <c r="AX107" s="48">
        <v>5425296669</v>
      </c>
      <c r="AY107" s="48">
        <v>5497791266</v>
      </c>
      <c r="AZ107" s="48">
        <v>5570347436</v>
      </c>
      <c r="BA107" s="48">
        <v>5643704018</v>
      </c>
      <c r="BB107" s="48">
        <v>5717826420</v>
      </c>
      <c r="BC107" s="48">
        <v>5792408567</v>
      </c>
      <c r="BD107" s="48">
        <v>5867926277</v>
      </c>
      <c r="BE107" s="48">
        <v>5943942309</v>
      </c>
      <c r="BF107" s="48">
        <v>6020848836</v>
      </c>
      <c r="BG107" s="48">
        <v>6098309666</v>
      </c>
      <c r="BH107" s="48">
        <v>6176132700</v>
      </c>
      <c r="BI107" s="48">
        <v>6254651557</v>
      </c>
      <c r="BJ107" s="48">
        <v>6333519283</v>
      </c>
      <c r="BK107" s="48">
        <v>6410926655</v>
      </c>
      <c r="BL107" s="48">
        <v>6486925157</v>
      </c>
      <c r="BM107" s="48">
        <v>6562212357</v>
      </c>
      <c r="BN107" s="48" t="e">
        <f>VLOOKUP(B107,Classif!C:F,4,0)</f>
        <v>#N/A</v>
      </c>
      <c r="BO107" s="48" t="e">
        <f>VLOOKUP(B107,Classif!C:J,8,0)</f>
        <v>#N/A</v>
      </c>
    </row>
    <row r="108" spans="1:67" hidden="1" x14ac:dyDescent="0.25">
      <c r="A108" s="48" t="s">
        <v>690</v>
      </c>
      <c r="B108" s="48" t="s">
        <v>689</v>
      </c>
      <c r="C108" s="48" t="s">
        <v>742</v>
      </c>
      <c r="D108" s="48" t="s">
        <v>741</v>
      </c>
      <c r="E108" s="48">
        <v>379602060</v>
      </c>
      <c r="F108" s="48">
        <v>388797693</v>
      </c>
      <c r="G108" s="48">
        <v>398361716</v>
      </c>
      <c r="H108" s="48">
        <v>408315722</v>
      </c>
      <c r="I108" s="48">
        <v>418686533</v>
      </c>
      <c r="J108" s="48">
        <v>429483620</v>
      </c>
      <c r="K108" s="48">
        <v>440745532</v>
      </c>
      <c r="L108" s="48">
        <v>452449519</v>
      </c>
      <c r="M108" s="48">
        <v>464500255</v>
      </c>
      <c r="N108" s="48">
        <v>476763587</v>
      </c>
      <c r="O108" s="48">
        <v>489151017</v>
      </c>
      <c r="P108" s="48">
        <v>501631581</v>
      </c>
      <c r="Q108" s="48">
        <v>514272408</v>
      </c>
      <c r="R108" s="48">
        <v>527200522</v>
      </c>
      <c r="S108" s="48">
        <v>540611932</v>
      </c>
      <c r="T108" s="48">
        <v>554638721</v>
      </c>
      <c r="U108" s="48">
        <v>569333902</v>
      </c>
      <c r="V108" s="48">
        <v>584668759</v>
      </c>
      <c r="W108" s="48">
        <v>600606344</v>
      </c>
      <c r="X108" s="48">
        <v>617082361</v>
      </c>
      <c r="Y108" s="48">
        <v>634044892</v>
      </c>
      <c r="Z108" s="48">
        <v>651493575</v>
      </c>
      <c r="AA108" s="48">
        <v>669455724</v>
      </c>
      <c r="AB108" s="48">
        <v>687955065</v>
      </c>
      <c r="AC108" s="48">
        <v>707012987</v>
      </c>
      <c r="AD108" s="48">
        <v>726646846</v>
      </c>
      <c r="AE108" s="48">
        <v>746853665</v>
      </c>
      <c r="AF108" s="48">
        <v>767619111</v>
      </c>
      <c r="AG108" s="48">
        <v>788938109</v>
      </c>
      <c r="AH108" s="48">
        <v>810825569</v>
      </c>
      <c r="AI108" s="48">
        <v>833364014</v>
      </c>
      <c r="AJ108" s="48">
        <v>856290759</v>
      </c>
      <c r="AK108" s="48">
        <v>879774273</v>
      </c>
      <c r="AL108" s="48">
        <v>903645723</v>
      </c>
      <c r="AM108" s="48">
        <v>927792622</v>
      </c>
      <c r="AN108" s="48">
        <v>952222451</v>
      </c>
      <c r="AO108" s="48">
        <v>976937021</v>
      </c>
      <c r="AP108" s="48">
        <v>1001907585</v>
      </c>
      <c r="AQ108" s="48">
        <v>1026987235</v>
      </c>
      <c r="AR108" s="48">
        <v>1052248383</v>
      </c>
      <c r="AS108" s="48">
        <v>1078169001</v>
      </c>
      <c r="AT108" s="48">
        <v>1104579321</v>
      </c>
      <c r="AU108" s="48">
        <v>1131436262</v>
      </c>
      <c r="AV108" s="48">
        <v>1158766391</v>
      </c>
      <c r="AW108" s="48">
        <v>1186608430</v>
      </c>
      <c r="AX108" s="48">
        <v>1214971001</v>
      </c>
      <c r="AY108" s="48">
        <v>1243918056</v>
      </c>
      <c r="AZ108" s="48">
        <v>1273473714</v>
      </c>
      <c r="BA108" s="48">
        <v>1303576460</v>
      </c>
      <c r="BB108" s="48">
        <v>1334123193</v>
      </c>
      <c r="BC108" s="48">
        <v>1365346617</v>
      </c>
      <c r="BD108" s="48">
        <v>1396873820</v>
      </c>
      <c r="BE108" s="48">
        <v>1428462154</v>
      </c>
      <c r="BF108" s="48">
        <v>1460611248</v>
      </c>
      <c r="BG108" s="48">
        <v>1493491572</v>
      </c>
      <c r="BH108" s="48">
        <v>1527218864</v>
      </c>
      <c r="BI108" s="48">
        <v>1561828652</v>
      </c>
      <c r="BJ108" s="48">
        <v>1597273748</v>
      </c>
      <c r="BK108" s="48">
        <v>1633561540</v>
      </c>
      <c r="BL108" s="48">
        <v>1670692565</v>
      </c>
      <c r="BM108" s="48">
        <v>1708603673</v>
      </c>
      <c r="BN108" s="48" t="e">
        <f>VLOOKUP(B108,Classif!C:F,4,0)</f>
        <v>#N/A</v>
      </c>
      <c r="BO108" s="48" t="e">
        <f>VLOOKUP(B108,Classif!C:J,8,0)</f>
        <v>#N/A</v>
      </c>
    </row>
    <row r="109" spans="1:67" hidden="1" x14ac:dyDescent="0.25">
      <c r="A109" s="48" t="s">
        <v>688</v>
      </c>
      <c r="B109" s="48" t="s">
        <v>687</v>
      </c>
      <c r="C109" s="48" t="s">
        <v>742</v>
      </c>
      <c r="D109" s="48" t="s">
        <v>741</v>
      </c>
      <c r="E109" s="48">
        <v>120391642</v>
      </c>
      <c r="F109" s="48">
        <v>123270998</v>
      </c>
      <c r="G109" s="48">
        <v>126289838</v>
      </c>
      <c r="H109" s="48">
        <v>129443834</v>
      </c>
      <c r="I109" s="48">
        <v>132726682</v>
      </c>
      <c r="J109" s="48">
        <v>136134348</v>
      </c>
      <c r="K109" s="48">
        <v>139672971</v>
      </c>
      <c r="L109" s="48">
        <v>143347860</v>
      </c>
      <c r="M109" s="48">
        <v>147154758</v>
      </c>
      <c r="N109" s="48">
        <v>151087339</v>
      </c>
      <c r="O109" s="48">
        <v>155145837</v>
      </c>
      <c r="P109" s="48">
        <v>159323709</v>
      </c>
      <c r="Q109" s="48">
        <v>163635977</v>
      </c>
      <c r="R109" s="48">
        <v>168129765</v>
      </c>
      <c r="S109" s="48">
        <v>172867304</v>
      </c>
      <c r="T109" s="48">
        <v>177892039</v>
      </c>
      <c r="U109" s="48">
        <v>183221937</v>
      </c>
      <c r="V109" s="48">
        <v>188841826</v>
      </c>
      <c r="W109" s="48">
        <v>194720560</v>
      </c>
      <c r="X109" s="48">
        <v>200810543</v>
      </c>
      <c r="Y109" s="48">
        <v>207074946</v>
      </c>
      <c r="Z109" s="48">
        <v>213499720</v>
      </c>
      <c r="AA109" s="48">
        <v>220088448</v>
      </c>
      <c r="AB109" s="48">
        <v>226841896</v>
      </c>
      <c r="AC109" s="48">
        <v>233765810</v>
      </c>
      <c r="AD109" s="48">
        <v>240860675</v>
      </c>
      <c r="AE109" s="48">
        <v>248127780</v>
      </c>
      <c r="AF109" s="48">
        <v>255551895</v>
      </c>
      <c r="AG109" s="48">
        <v>263097505</v>
      </c>
      <c r="AH109" s="48">
        <v>270718966</v>
      </c>
      <c r="AI109" s="48">
        <v>278496624</v>
      </c>
      <c r="AJ109" s="48">
        <v>286142541</v>
      </c>
      <c r="AK109" s="48">
        <v>293874928</v>
      </c>
      <c r="AL109" s="48">
        <v>301679823</v>
      </c>
      <c r="AM109" s="48">
        <v>309568084</v>
      </c>
      <c r="AN109" s="48">
        <v>317616125</v>
      </c>
      <c r="AO109" s="48">
        <v>325908669</v>
      </c>
      <c r="AP109" s="48">
        <v>334399195</v>
      </c>
      <c r="AQ109" s="48">
        <v>342980973</v>
      </c>
      <c r="AR109" s="48">
        <v>351519915</v>
      </c>
      <c r="AS109" s="48">
        <v>360173395</v>
      </c>
      <c r="AT109" s="48">
        <v>368820674</v>
      </c>
      <c r="AU109" s="48">
        <v>377512139</v>
      </c>
      <c r="AV109" s="48">
        <v>386309887</v>
      </c>
      <c r="AW109" s="48">
        <v>395320129</v>
      </c>
      <c r="AX109" s="48">
        <v>404615733</v>
      </c>
      <c r="AY109" s="48">
        <v>414232540</v>
      </c>
      <c r="AZ109" s="48">
        <v>424192620</v>
      </c>
      <c r="BA109" s="48">
        <v>434469632</v>
      </c>
      <c r="BB109" s="48">
        <v>444998547</v>
      </c>
      <c r="BC109" s="48">
        <v>456049577</v>
      </c>
      <c r="BD109" s="48">
        <v>467267685</v>
      </c>
      <c r="BE109" s="48">
        <v>478335316</v>
      </c>
      <c r="BF109" s="48">
        <v>489624577</v>
      </c>
      <c r="BG109" s="48">
        <v>501146189</v>
      </c>
      <c r="BH109" s="48">
        <v>512877239</v>
      </c>
      <c r="BI109" s="48">
        <v>524794580</v>
      </c>
      <c r="BJ109" s="48">
        <v>536871945</v>
      </c>
      <c r="BK109" s="48">
        <v>549127807</v>
      </c>
      <c r="BL109" s="48">
        <v>561571929</v>
      </c>
      <c r="BM109" s="48">
        <v>574159138</v>
      </c>
      <c r="BN109" s="48" t="e">
        <f>VLOOKUP(B109,Classif!C:F,4,0)</f>
        <v>#N/A</v>
      </c>
      <c r="BO109" s="48" t="e">
        <f>VLOOKUP(B109,Classif!C:J,8,0)</f>
        <v>#N/A</v>
      </c>
    </row>
    <row r="110" spans="1:67" hidden="1" x14ac:dyDescent="0.25">
      <c r="A110" s="48" t="s">
        <v>181</v>
      </c>
      <c r="B110" s="48" t="s">
        <v>445</v>
      </c>
      <c r="C110" s="48" t="s">
        <v>742</v>
      </c>
      <c r="D110" s="48" t="s">
        <v>741</v>
      </c>
      <c r="E110" s="48">
        <v>87751066</v>
      </c>
      <c r="F110" s="48">
        <v>90098396</v>
      </c>
      <c r="G110" s="48">
        <v>92518373</v>
      </c>
      <c r="H110" s="48">
        <v>95015295</v>
      </c>
      <c r="I110" s="48">
        <v>97596728</v>
      </c>
      <c r="J110" s="48">
        <v>100267070</v>
      </c>
      <c r="K110" s="48">
        <v>103025423</v>
      </c>
      <c r="L110" s="48">
        <v>105865576</v>
      </c>
      <c r="M110" s="48">
        <v>108779926</v>
      </c>
      <c r="N110" s="48">
        <v>111758566</v>
      </c>
      <c r="O110" s="48">
        <v>114793179</v>
      </c>
      <c r="P110" s="48">
        <v>117880146</v>
      </c>
      <c r="Q110" s="48">
        <v>121017316</v>
      </c>
      <c r="R110" s="48">
        <v>124199693</v>
      </c>
      <c r="S110" s="48">
        <v>127422198</v>
      </c>
      <c r="T110" s="48">
        <v>130680730</v>
      </c>
      <c r="U110" s="48">
        <v>133966940</v>
      </c>
      <c r="V110" s="48">
        <v>137278057</v>
      </c>
      <c r="W110" s="48">
        <v>140621731</v>
      </c>
      <c r="X110" s="48">
        <v>144009844</v>
      </c>
      <c r="Y110" s="48">
        <v>147447834</v>
      </c>
      <c r="Z110" s="48">
        <v>150938222</v>
      </c>
      <c r="AA110" s="48">
        <v>154468235</v>
      </c>
      <c r="AB110" s="48">
        <v>158009248</v>
      </c>
      <c r="AC110" s="48">
        <v>161523353</v>
      </c>
      <c r="AD110" s="48">
        <v>164982452</v>
      </c>
      <c r="AE110" s="48">
        <v>168374287</v>
      </c>
      <c r="AF110" s="48">
        <v>171702756</v>
      </c>
      <c r="AG110" s="48">
        <v>174975953</v>
      </c>
      <c r="AH110" s="48">
        <v>178209147</v>
      </c>
      <c r="AI110" s="48">
        <v>181413398</v>
      </c>
      <c r="AJ110" s="48">
        <v>184591897</v>
      </c>
      <c r="AK110" s="48">
        <v>187739786</v>
      </c>
      <c r="AL110" s="48">
        <v>190851184</v>
      </c>
      <c r="AM110" s="48">
        <v>193917458</v>
      </c>
      <c r="AN110" s="48">
        <v>196934257</v>
      </c>
      <c r="AO110" s="48">
        <v>199901231</v>
      </c>
      <c r="AP110" s="48">
        <v>202826444</v>
      </c>
      <c r="AQ110" s="48">
        <v>205724597</v>
      </c>
      <c r="AR110" s="48">
        <v>208615171</v>
      </c>
      <c r="AS110" s="48">
        <v>211513822</v>
      </c>
      <c r="AT110" s="48">
        <v>214427419</v>
      </c>
      <c r="AU110" s="48">
        <v>217357790</v>
      </c>
      <c r="AV110" s="48">
        <v>220309473</v>
      </c>
      <c r="AW110" s="48">
        <v>223285666</v>
      </c>
      <c r="AX110" s="48">
        <v>226289468</v>
      </c>
      <c r="AY110" s="48">
        <v>229318262</v>
      </c>
      <c r="AZ110" s="48">
        <v>232374239</v>
      </c>
      <c r="BA110" s="48">
        <v>235469755</v>
      </c>
      <c r="BB110" s="48">
        <v>238620554</v>
      </c>
      <c r="BC110" s="48">
        <v>241834226</v>
      </c>
      <c r="BD110" s="48">
        <v>245115988</v>
      </c>
      <c r="BE110" s="48">
        <v>248451714</v>
      </c>
      <c r="BF110" s="48">
        <v>251805314</v>
      </c>
      <c r="BG110" s="48">
        <v>255128076</v>
      </c>
      <c r="BH110" s="48">
        <v>258383257</v>
      </c>
      <c r="BI110" s="48">
        <v>261556386</v>
      </c>
      <c r="BJ110" s="48">
        <v>264650969</v>
      </c>
      <c r="BK110" s="48">
        <v>267670549</v>
      </c>
      <c r="BL110" s="48">
        <v>270625567</v>
      </c>
      <c r="BM110" s="48">
        <v>273523621</v>
      </c>
      <c r="BN110" s="48" t="str">
        <f>VLOOKUP(B110,Classif!C:F,4,0)</f>
        <v>LMY</v>
      </c>
      <c r="BO110" s="48" t="str">
        <f>VLOOKUP(B110,Classif!C:J,8,0)</f>
        <v>East Asia &amp; Pacific</v>
      </c>
    </row>
    <row r="111" spans="1:67" hidden="1" x14ac:dyDescent="0.25">
      <c r="A111" s="48" t="s">
        <v>686</v>
      </c>
      <c r="B111" s="48" t="s">
        <v>685</v>
      </c>
      <c r="C111" s="48" t="s">
        <v>742</v>
      </c>
      <c r="D111" s="48" t="s">
        <v>741</v>
      </c>
      <c r="E111" s="48">
        <v>259210418</v>
      </c>
      <c r="F111" s="48">
        <v>265526695</v>
      </c>
      <c r="G111" s="48">
        <v>272071878</v>
      </c>
      <c r="H111" s="48">
        <v>278871888</v>
      </c>
      <c r="I111" s="48">
        <v>285959851</v>
      </c>
      <c r="J111" s="48">
        <v>293349272</v>
      </c>
      <c r="K111" s="48">
        <v>301072561</v>
      </c>
      <c r="L111" s="48">
        <v>309101659</v>
      </c>
      <c r="M111" s="48">
        <v>317345497</v>
      </c>
      <c r="N111" s="48">
        <v>325676248</v>
      </c>
      <c r="O111" s="48">
        <v>334005180</v>
      </c>
      <c r="P111" s="48">
        <v>342307872</v>
      </c>
      <c r="Q111" s="48">
        <v>350636431</v>
      </c>
      <c r="R111" s="48">
        <v>359070757</v>
      </c>
      <c r="S111" s="48">
        <v>367744628</v>
      </c>
      <c r="T111" s="48">
        <v>376746682</v>
      </c>
      <c r="U111" s="48">
        <v>386111965</v>
      </c>
      <c r="V111" s="48">
        <v>395826933</v>
      </c>
      <c r="W111" s="48">
        <v>405885784</v>
      </c>
      <c r="X111" s="48">
        <v>416271818</v>
      </c>
      <c r="Y111" s="48">
        <v>426969946</v>
      </c>
      <c r="Z111" s="48">
        <v>437993855</v>
      </c>
      <c r="AA111" s="48">
        <v>449367276</v>
      </c>
      <c r="AB111" s="48">
        <v>461113169</v>
      </c>
      <c r="AC111" s="48">
        <v>473247177</v>
      </c>
      <c r="AD111" s="48">
        <v>485786171</v>
      </c>
      <c r="AE111" s="48">
        <v>498725885</v>
      </c>
      <c r="AF111" s="48">
        <v>512067216</v>
      </c>
      <c r="AG111" s="48">
        <v>525840604</v>
      </c>
      <c r="AH111" s="48">
        <v>540106603</v>
      </c>
      <c r="AI111" s="48">
        <v>554867390</v>
      </c>
      <c r="AJ111" s="48">
        <v>570148218</v>
      </c>
      <c r="AK111" s="48">
        <v>585899345</v>
      </c>
      <c r="AL111" s="48">
        <v>601965900</v>
      </c>
      <c r="AM111" s="48">
        <v>618224538</v>
      </c>
      <c r="AN111" s="48">
        <v>634606326</v>
      </c>
      <c r="AO111" s="48">
        <v>651028352</v>
      </c>
      <c r="AP111" s="48">
        <v>667508390</v>
      </c>
      <c r="AQ111" s="48">
        <v>684006262</v>
      </c>
      <c r="AR111" s="48">
        <v>700728468</v>
      </c>
      <c r="AS111" s="48">
        <v>717995606</v>
      </c>
      <c r="AT111" s="48">
        <v>735758647</v>
      </c>
      <c r="AU111" s="48">
        <v>753924123</v>
      </c>
      <c r="AV111" s="48">
        <v>772456504</v>
      </c>
      <c r="AW111" s="48">
        <v>791288301</v>
      </c>
      <c r="AX111" s="48">
        <v>810355268</v>
      </c>
      <c r="AY111" s="48">
        <v>829685516</v>
      </c>
      <c r="AZ111" s="48">
        <v>849281094</v>
      </c>
      <c r="BA111" s="48">
        <v>869106828</v>
      </c>
      <c r="BB111" s="48">
        <v>889124646</v>
      </c>
      <c r="BC111" s="48">
        <v>909297040</v>
      </c>
      <c r="BD111" s="48">
        <v>929606135</v>
      </c>
      <c r="BE111" s="48">
        <v>950126838</v>
      </c>
      <c r="BF111" s="48">
        <v>970986671</v>
      </c>
      <c r="BG111" s="48">
        <v>992345383</v>
      </c>
      <c r="BH111" s="48">
        <v>1014341625</v>
      </c>
      <c r="BI111" s="48">
        <v>1037034072</v>
      </c>
      <c r="BJ111" s="48">
        <v>1060401803</v>
      </c>
      <c r="BK111" s="48">
        <v>1084433733</v>
      </c>
      <c r="BL111" s="48">
        <v>1109120636</v>
      </c>
      <c r="BM111" s="48">
        <v>1134444535</v>
      </c>
      <c r="BN111" s="48" t="e">
        <f>VLOOKUP(B111,Classif!C:F,4,0)</f>
        <v>#N/A</v>
      </c>
      <c r="BO111" s="48" t="e">
        <f>VLOOKUP(B111,Classif!C:J,8,0)</f>
        <v>#N/A</v>
      </c>
    </row>
    <row r="112" spans="1:67" hidden="1" x14ac:dyDescent="0.25">
      <c r="A112" s="48" t="s">
        <v>586</v>
      </c>
      <c r="B112" s="48" t="s">
        <v>587</v>
      </c>
      <c r="C112" s="48" t="s">
        <v>742</v>
      </c>
      <c r="D112" s="48" t="s">
        <v>741</v>
      </c>
      <c r="E112" s="48">
        <v>48444</v>
      </c>
      <c r="F112" s="48">
        <v>48286</v>
      </c>
      <c r="G112" s="48">
        <v>48421</v>
      </c>
      <c r="H112" s="48">
        <v>48800</v>
      </c>
      <c r="I112" s="48">
        <v>49396</v>
      </c>
      <c r="J112" s="48">
        <v>50145</v>
      </c>
      <c r="K112" s="48">
        <v>51051</v>
      </c>
      <c r="L112" s="48">
        <v>52117</v>
      </c>
      <c r="M112" s="48">
        <v>53252</v>
      </c>
      <c r="N112" s="48">
        <v>54378</v>
      </c>
      <c r="O112" s="48">
        <v>55431</v>
      </c>
      <c r="P112" s="48">
        <v>56352</v>
      </c>
      <c r="Q112" s="48">
        <v>57166</v>
      </c>
      <c r="R112" s="48">
        <v>57919</v>
      </c>
      <c r="S112" s="48">
        <v>58673</v>
      </c>
      <c r="T112" s="48">
        <v>59482</v>
      </c>
      <c r="U112" s="48">
        <v>60374</v>
      </c>
      <c r="V112" s="48">
        <v>61335</v>
      </c>
      <c r="W112" s="48">
        <v>62260</v>
      </c>
      <c r="X112" s="48">
        <v>63026</v>
      </c>
      <c r="Y112" s="48">
        <v>63546</v>
      </c>
      <c r="Z112" s="48">
        <v>63778</v>
      </c>
      <c r="AA112" s="48">
        <v>63765</v>
      </c>
      <c r="AB112" s="48">
        <v>63697</v>
      </c>
      <c r="AC112" s="48">
        <v>63812</v>
      </c>
      <c r="AD112" s="48">
        <v>64277</v>
      </c>
      <c r="AE112" s="48">
        <v>65200</v>
      </c>
      <c r="AF112" s="48">
        <v>66476</v>
      </c>
      <c r="AG112" s="48">
        <v>67927</v>
      </c>
      <c r="AH112" s="48">
        <v>69263</v>
      </c>
      <c r="AI112" s="48">
        <v>70292</v>
      </c>
      <c r="AJ112" s="48">
        <v>70928</v>
      </c>
      <c r="AK112" s="48">
        <v>71262</v>
      </c>
      <c r="AL112" s="48">
        <v>71431</v>
      </c>
      <c r="AM112" s="48">
        <v>71662</v>
      </c>
      <c r="AN112" s="48">
        <v>72133</v>
      </c>
      <c r="AO112" s="48">
        <v>72884</v>
      </c>
      <c r="AP112" s="48">
        <v>73851</v>
      </c>
      <c r="AQ112" s="48">
        <v>74936</v>
      </c>
      <c r="AR112" s="48">
        <v>75996</v>
      </c>
      <c r="AS112" s="48">
        <v>76942</v>
      </c>
      <c r="AT112" s="48">
        <v>77707</v>
      </c>
      <c r="AU112" s="48">
        <v>78318</v>
      </c>
      <c r="AV112" s="48">
        <v>78878</v>
      </c>
      <c r="AW112" s="48">
        <v>79515</v>
      </c>
      <c r="AX112" s="48">
        <v>80293</v>
      </c>
      <c r="AY112" s="48">
        <v>81283</v>
      </c>
      <c r="AZ112" s="48">
        <v>82406</v>
      </c>
      <c r="BA112" s="48">
        <v>83515</v>
      </c>
      <c r="BB112" s="48">
        <v>84379</v>
      </c>
      <c r="BC112" s="48">
        <v>84856</v>
      </c>
      <c r="BD112" s="48">
        <v>84889</v>
      </c>
      <c r="BE112" s="48">
        <v>84534</v>
      </c>
      <c r="BF112" s="48">
        <v>83985</v>
      </c>
      <c r="BG112" s="48">
        <v>83488</v>
      </c>
      <c r="BH112" s="48">
        <v>83232</v>
      </c>
      <c r="BI112" s="48">
        <v>83296</v>
      </c>
      <c r="BJ112" s="48">
        <v>83610</v>
      </c>
      <c r="BK112" s="48">
        <v>84073</v>
      </c>
      <c r="BL112" s="48">
        <v>84589</v>
      </c>
      <c r="BM112" s="48">
        <v>85032</v>
      </c>
      <c r="BN112" s="48" t="str">
        <f>VLOOKUP(B112,Classif!C:F,4,0)</f>
        <v>HIC</v>
      </c>
      <c r="BO112" s="48" t="str">
        <f>VLOOKUP(B112,Classif!C:J,8,0)</f>
        <v>Europe &amp; Central Asia</v>
      </c>
    </row>
    <row r="113" spans="1:67" hidden="1" x14ac:dyDescent="0.25">
      <c r="A113" s="48" t="s">
        <v>163</v>
      </c>
      <c r="B113" s="48" t="s">
        <v>444</v>
      </c>
      <c r="C113" s="48" t="s">
        <v>742</v>
      </c>
      <c r="D113" s="48" t="s">
        <v>741</v>
      </c>
      <c r="E113" s="48">
        <v>450547675</v>
      </c>
      <c r="F113" s="48">
        <v>459642166</v>
      </c>
      <c r="G113" s="48">
        <v>469077191</v>
      </c>
      <c r="H113" s="48">
        <v>478825602</v>
      </c>
      <c r="I113" s="48">
        <v>488848139</v>
      </c>
      <c r="J113" s="48">
        <v>499123328</v>
      </c>
      <c r="K113" s="48">
        <v>509631509</v>
      </c>
      <c r="L113" s="48">
        <v>520400577</v>
      </c>
      <c r="M113" s="48">
        <v>531513834</v>
      </c>
      <c r="N113" s="48">
        <v>543084333</v>
      </c>
      <c r="O113" s="48">
        <v>555189797</v>
      </c>
      <c r="P113" s="48">
        <v>567868021</v>
      </c>
      <c r="Q113" s="48">
        <v>581087255</v>
      </c>
      <c r="R113" s="48">
        <v>594770136</v>
      </c>
      <c r="S113" s="48">
        <v>608802595</v>
      </c>
      <c r="T113" s="48">
        <v>623102900</v>
      </c>
      <c r="U113" s="48">
        <v>637630085</v>
      </c>
      <c r="V113" s="48">
        <v>652408766</v>
      </c>
      <c r="W113" s="48">
        <v>667499815</v>
      </c>
      <c r="X113" s="48">
        <v>682995348</v>
      </c>
      <c r="Y113" s="48">
        <v>698952837</v>
      </c>
      <c r="Z113" s="48">
        <v>715384997</v>
      </c>
      <c r="AA113" s="48">
        <v>732239498</v>
      </c>
      <c r="AB113" s="48">
        <v>749428958</v>
      </c>
      <c r="AC113" s="48">
        <v>766833411</v>
      </c>
      <c r="AD113" s="48">
        <v>784360012</v>
      </c>
      <c r="AE113" s="48">
        <v>801975250</v>
      </c>
      <c r="AF113" s="48">
        <v>819682095</v>
      </c>
      <c r="AG113" s="48">
        <v>837468938</v>
      </c>
      <c r="AH113" s="48">
        <v>855334675</v>
      </c>
      <c r="AI113" s="48">
        <v>873277799</v>
      </c>
      <c r="AJ113" s="48">
        <v>891273202</v>
      </c>
      <c r="AK113" s="48">
        <v>909307018</v>
      </c>
      <c r="AL113" s="48">
        <v>927403866</v>
      </c>
      <c r="AM113" s="48">
        <v>945601828</v>
      </c>
      <c r="AN113" s="48">
        <v>963922586</v>
      </c>
      <c r="AO113" s="48">
        <v>982365248</v>
      </c>
      <c r="AP113" s="48">
        <v>1000900028</v>
      </c>
      <c r="AQ113" s="48">
        <v>1019483586</v>
      </c>
      <c r="AR113" s="48">
        <v>1038058154</v>
      </c>
      <c r="AS113" s="48">
        <v>1056575548</v>
      </c>
      <c r="AT113" s="48">
        <v>1075000094</v>
      </c>
      <c r="AU113" s="48">
        <v>1093317187</v>
      </c>
      <c r="AV113" s="48">
        <v>1111523146</v>
      </c>
      <c r="AW113" s="48">
        <v>1129623466</v>
      </c>
      <c r="AX113" s="48">
        <v>1147609924</v>
      </c>
      <c r="AY113" s="48">
        <v>1165486291</v>
      </c>
      <c r="AZ113" s="48">
        <v>1183209471</v>
      </c>
      <c r="BA113" s="48">
        <v>1200669762</v>
      </c>
      <c r="BB113" s="48">
        <v>1217726217</v>
      </c>
      <c r="BC113" s="48">
        <v>1234281163</v>
      </c>
      <c r="BD113" s="48">
        <v>1250287939</v>
      </c>
      <c r="BE113" s="48">
        <v>1265780243</v>
      </c>
      <c r="BF113" s="48">
        <v>1280842119</v>
      </c>
      <c r="BG113" s="48">
        <v>1295600768</v>
      </c>
      <c r="BH113" s="48">
        <v>1310152392</v>
      </c>
      <c r="BI113" s="48">
        <v>1324517250</v>
      </c>
      <c r="BJ113" s="48">
        <v>1338676779</v>
      </c>
      <c r="BK113" s="48">
        <v>1352642283</v>
      </c>
      <c r="BL113" s="48">
        <v>1366417756</v>
      </c>
      <c r="BM113" s="48">
        <v>1380004385</v>
      </c>
      <c r="BN113" s="48" t="str">
        <f>VLOOKUP(B113,Classif!C:F,4,0)</f>
        <v>LMY</v>
      </c>
      <c r="BO113" s="48" t="str">
        <f>VLOOKUP(B113,Classif!C:J,8,0)</f>
        <v>South Asia</v>
      </c>
    </row>
    <row r="114" spans="1:67" hidden="1" x14ac:dyDescent="0.25">
      <c r="A114" s="48" t="s">
        <v>684</v>
      </c>
      <c r="B114" s="48" t="s">
        <v>683</v>
      </c>
      <c r="C114" s="48" t="s">
        <v>742</v>
      </c>
      <c r="D114" s="48" t="s">
        <v>741</v>
      </c>
      <c r="BN114" s="48" t="e">
        <f>VLOOKUP(B114,Classif!C:F,4,0)</f>
        <v>#N/A</v>
      </c>
      <c r="BO114" s="48" t="e">
        <f>VLOOKUP(B114,Classif!C:J,8,0)</f>
        <v>#N/A</v>
      </c>
    </row>
    <row r="115" spans="1:67" hidden="1" x14ac:dyDescent="0.25">
      <c r="A115" s="48" t="s">
        <v>265</v>
      </c>
      <c r="B115" s="48" t="s">
        <v>443</v>
      </c>
      <c r="C115" s="48" t="s">
        <v>742</v>
      </c>
      <c r="D115" s="48" t="s">
        <v>741</v>
      </c>
      <c r="E115" s="48">
        <v>2828600</v>
      </c>
      <c r="F115" s="48">
        <v>2824400</v>
      </c>
      <c r="G115" s="48">
        <v>2836050</v>
      </c>
      <c r="H115" s="48">
        <v>2852650</v>
      </c>
      <c r="I115" s="48">
        <v>2866550</v>
      </c>
      <c r="J115" s="48">
        <v>2877300</v>
      </c>
      <c r="K115" s="48">
        <v>2888800</v>
      </c>
      <c r="L115" s="48">
        <v>2902450</v>
      </c>
      <c r="M115" s="48">
        <v>2915550</v>
      </c>
      <c r="N115" s="48">
        <v>2932650</v>
      </c>
      <c r="O115" s="48">
        <v>2957250</v>
      </c>
      <c r="P115" s="48">
        <v>2992050</v>
      </c>
      <c r="Q115" s="48">
        <v>3036850</v>
      </c>
      <c r="R115" s="48">
        <v>3085950</v>
      </c>
      <c r="S115" s="48">
        <v>3137500</v>
      </c>
      <c r="T115" s="48">
        <v>3189550</v>
      </c>
      <c r="U115" s="48">
        <v>3238050</v>
      </c>
      <c r="V115" s="48">
        <v>3282200</v>
      </c>
      <c r="W115" s="48">
        <v>3329100</v>
      </c>
      <c r="X115" s="48">
        <v>3373750</v>
      </c>
      <c r="Y115" s="48">
        <v>3412800</v>
      </c>
      <c r="Z115" s="48">
        <v>3453000</v>
      </c>
      <c r="AA115" s="48">
        <v>3485800</v>
      </c>
      <c r="AB115" s="48">
        <v>3510600</v>
      </c>
      <c r="AC115" s="48">
        <v>3532423</v>
      </c>
      <c r="AD115" s="48">
        <v>3538082</v>
      </c>
      <c r="AE115" s="48">
        <v>3539690</v>
      </c>
      <c r="AF115" s="48">
        <v>3540057</v>
      </c>
      <c r="AG115" s="48">
        <v>3524949</v>
      </c>
      <c r="AH115" s="48">
        <v>3511009</v>
      </c>
      <c r="AI115" s="48">
        <v>3513974</v>
      </c>
      <c r="AJ115" s="48">
        <v>3534235</v>
      </c>
      <c r="AK115" s="48">
        <v>3558430</v>
      </c>
      <c r="AL115" s="48">
        <v>3576261</v>
      </c>
      <c r="AM115" s="48">
        <v>3590386</v>
      </c>
      <c r="AN115" s="48">
        <v>3608841</v>
      </c>
      <c r="AO115" s="48">
        <v>3637510</v>
      </c>
      <c r="AP115" s="48">
        <v>3674171</v>
      </c>
      <c r="AQ115" s="48">
        <v>3712696</v>
      </c>
      <c r="AR115" s="48">
        <v>3754786</v>
      </c>
      <c r="AS115" s="48">
        <v>3805174</v>
      </c>
      <c r="AT115" s="48">
        <v>3866243</v>
      </c>
      <c r="AU115" s="48">
        <v>3931947</v>
      </c>
      <c r="AV115" s="48">
        <v>3996521</v>
      </c>
      <c r="AW115" s="48">
        <v>4070262</v>
      </c>
      <c r="AX115" s="48">
        <v>4159914</v>
      </c>
      <c r="AY115" s="48">
        <v>4273591</v>
      </c>
      <c r="AZ115" s="48">
        <v>4398942</v>
      </c>
      <c r="BA115" s="48">
        <v>4489544</v>
      </c>
      <c r="BB115" s="48">
        <v>4535375</v>
      </c>
      <c r="BC115" s="48">
        <v>4560155</v>
      </c>
      <c r="BD115" s="48">
        <v>4580084</v>
      </c>
      <c r="BE115" s="48">
        <v>4599533</v>
      </c>
      <c r="BF115" s="48">
        <v>4623816</v>
      </c>
      <c r="BG115" s="48">
        <v>4657740</v>
      </c>
      <c r="BH115" s="48">
        <v>4701957</v>
      </c>
      <c r="BI115" s="48">
        <v>4755335</v>
      </c>
      <c r="BJ115" s="48">
        <v>4807388</v>
      </c>
      <c r="BK115" s="48">
        <v>4867316</v>
      </c>
      <c r="BL115" s="48">
        <v>4934340</v>
      </c>
      <c r="BM115" s="48">
        <v>4994724</v>
      </c>
      <c r="BN115" s="48" t="str">
        <f>VLOOKUP(B115,Classif!C:F,4,0)</f>
        <v>HIC</v>
      </c>
      <c r="BO115" s="48" t="str">
        <f>VLOOKUP(B115,Classif!C:J,8,0)</f>
        <v>Europe &amp; Central Asia</v>
      </c>
    </row>
    <row r="116" spans="1:67" hidden="1" x14ac:dyDescent="0.25">
      <c r="A116" s="48" t="s">
        <v>588</v>
      </c>
      <c r="B116" s="48" t="s">
        <v>442</v>
      </c>
      <c r="C116" s="48" t="s">
        <v>742</v>
      </c>
      <c r="D116" s="48" t="s">
        <v>741</v>
      </c>
      <c r="E116" s="48">
        <v>21906909</v>
      </c>
      <c r="F116" s="48">
        <v>22480371</v>
      </c>
      <c r="G116" s="48">
        <v>23071309</v>
      </c>
      <c r="H116" s="48">
        <v>23680246</v>
      </c>
      <c r="I116" s="48">
        <v>24307855</v>
      </c>
      <c r="J116" s="48">
        <v>24954865</v>
      </c>
      <c r="K116" s="48">
        <v>25624380</v>
      </c>
      <c r="L116" s="48">
        <v>26317776</v>
      </c>
      <c r="M116" s="48">
        <v>27032576</v>
      </c>
      <c r="N116" s="48">
        <v>27764928</v>
      </c>
      <c r="O116" s="48">
        <v>28513872</v>
      </c>
      <c r="P116" s="48">
        <v>29281583</v>
      </c>
      <c r="Q116" s="48">
        <v>30075295</v>
      </c>
      <c r="R116" s="48">
        <v>30905721</v>
      </c>
      <c r="S116" s="48">
        <v>31786481</v>
      </c>
      <c r="T116" s="48">
        <v>32729772</v>
      </c>
      <c r="U116" s="48">
        <v>33733975</v>
      </c>
      <c r="V116" s="48">
        <v>34803041</v>
      </c>
      <c r="W116" s="48">
        <v>35960811</v>
      </c>
      <c r="X116" s="48">
        <v>37237145</v>
      </c>
      <c r="Y116" s="48">
        <v>38650244</v>
      </c>
      <c r="Z116" s="48">
        <v>40199911</v>
      </c>
      <c r="AA116" s="48">
        <v>41869231</v>
      </c>
      <c r="AB116" s="48">
        <v>43636838</v>
      </c>
      <c r="AC116" s="48">
        <v>45472792</v>
      </c>
      <c r="AD116" s="48">
        <v>47347197</v>
      </c>
      <c r="AE116" s="48">
        <v>49260263</v>
      </c>
      <c r="AF116" s="48">
        <v>51193782</v>
      </c>
      <c r="AG116" s="48">
        <v>53077312</v>
      </c>
      <c r="AH116" s="48">
        <v>54822005</v>
      </c>
      <c r="AI116" s="48">
        <v>56366212</v>
      </c>
      <c r="AJ116" s="48">
        <v>57679025</v>
      </c>
      <c r="AK116" s="48">
        <v>58780376</v>
      </c>
      <c r="AL116" s="48">
        <v>59723761</v>
      </c>
      <c r="AM116" s="48">
        <v>60590608</v>
      </c>
      <c r="AN116" s="48">
        <v>61442658</v>
      </c>
      <c r="AO116" s="48">
        <v>62294919</v>
      </c>
      <c r="AP116" s="48">
        <v>63136309</v>
      </c>
      <c r="AQ116" s="48">
        <v>63971836</v>
      </c>
      <c r="AR116" s="48">
        <v>64800875</v>
      </c>
      <c r="AS116" s="48">
        <v>65623397</v>
      </c>
      <c r="AT116" s="48">
        <v>66449111</v>
      </c>
      <c r="AU116" s="48">
        <v>67284801</v>
      </c>
      <c r="AV116" s="48">
        <v>68122947</v>
      </c>
      <c r="AW116" s="48">
        <v>68951279</v>
      </c>
      <c r="AX116" s="48">
        <v>69762345</v>
      </c>
      <c r="AY116" s="48">
        <v>70554756</v>
      </c>
      <c r="AZ116" s="48">
        <v>71336476</v>
      </c>
      <c r="BA116" s="48">
        <v>72120608</v>
      </c>
      <c r="BB116" s="48">
        <v>72924833</v>
      </c>
      <c r="BC116" s="48">
        <v>73762519</v>
      </c>
      <c r="BD116" s="48">
        <v>74634959</v>
      </c>
      <c r="BE116" s="48">
        <v>75539881</v>
      </c>
      <c r="BF116" s="48">
        <v>76481963</v>
      </c>
      <c r="BG116" s="48">
        <v>77465769</v>
      </c>
      <c r="BH116" s="48">
        <v>78492208</v>
      </c>
      <c r="BI116" s="48">
        <v>79563991</v>
      </c>
      <c r="BJ116" s="48">
        <v>80673888</v>
      </c>
      <c r="BK116" s="48">
        <v>81800204</v>
      </c>
      <c r="BL116" s="48">
        <v>82913893</v>
      </c>
      <c r="BM116" s="48">
        <v>83992953</v>
      </c>
      <c r="BN116" s="48" t="str">
        <f>VLOOKUP(B116,Classif!C:F,4,0)</f>
        <v>LMY</v>
      </c>
      <c r="BO116" s="48" t="str">
        <f>VLOOKUP(B116,Classif!C:J,8,0)</f>
        <v>Middle East &amp; North Africa</v>
      </c>
    </row>
    <row r="117" spans="1:67" hidden="1" x14ac:dyDescent="0.25">
      <c r="A117" s="48" t="s">
        <v>140</v>
      </c>
      <c r="B117" s="48" t="s">
        <v>441</v>
      </c>
      <c r="C117" s="48" t="s">
        <v>742</v>
      </c>
      <c r="D117" s="48" t="s">
        <v>741</v>
      </c>
      <c r="E117" s="48">
        <v>7289753</v>
      </c>
      <c r="F117" s="48">
        <v>7475349</v>
      </c>
      <c r="G117" s="48">
        <v>7674217</v>
      </c>
      <c r="H117" s="48">
        <v>7888910</v>
      </c>
      <c r="I117" s="48">
        <v>8122199</v>
      </c>
      <c r="J117" s="48">
        <v>8375795</v>
      </c>
      <c r="K117" s="48">
        <v>8651162</v>
      </c>
      <c r="L117" s="48">
        <v>8947397</v>
      </c>
      <c r="M117" s="48">
        <v>9260687</v>
      </c>
      <c r="N117" s="48">
        <v>9585585</v>
      </c>
      <c r="O117" s="48">
        <v>9917978</v>
      </c>
      <c r="P117" s="48">
        <v>10255853</v>
      </c>
      <c r="Q117" s="48">
        <v>10599661</v>
      </c>
      <c r="R117" s="48">
        <v>10950888</v>
      </c>
      <c r="S117" s="48">
        <v>11312062</v>
      </c>
      <c r="T117" s="48">
        <v>11684579</v>
      </c>
      <c r="U117" s="48">
        <v>12068675</v>
      </c>
      <c r="V117" s="48">
        <v>12462059</v>
      </c>
      <c r="W117" s="48">
        <v>12860678</v>
      </c>
      <c r="X117" s="48">
        <v>13259107</v>
      </c>
      <c r="Y117" s="48">
        <v>13653348</v>
      </c>
      <c r="Z117" s="48">
        <v>14044115</v>
      </c>
      <c r="AA117" s="48">
        <v>14432466</v>
      </c>
      <c r="AB117" s="48">
        <v>14815653</v>
      </c>
      <c r="AC117" s="48">
        <v>15190396</v>
      </c>
      <c r="AD117" s="48">
        <v>15555807</v>
      </c>
      <c r="AE117" s="48">
        <v>15909764</v>
      </c>
      <c r="AF117" s="48">
        <v>16257072</v>
      </c>
      <c r="AG117" s="48">
        <v>16612319</v>
      </c>
      <c r="AH117" s="48">
        <v>16994942</v>
      </c>
      <c r="AI117" s="48">
        <v>17419113</v>
      </c>
      <c r="AJ117" s="48">
        <v>17889457</v>
      </c>
      <c r="AK117" s="48">
        <v>18402740</v>
      </c>
      <c r="AL117" s="48">
        <v>18955087</v>
      </c>
      <c r="AM117" s="48">
        <v>19539348</v>
      </c>
      <c r="AN117" s="48">
        <v>20149342</v>
      </c>
      <c r="AO117" s="48">
        <v>20783073</v>
      </c>
      <c r="AP117" s="48">
        <v>21439579</v>
      </c>
      <c r="AQ117" s="48">
        <v>22114330</v>
      </c>
      <c r="AR117" s="48">
        <v>22802061</v>
      </c>
      <c r="AS117" s="48">
        <v>23497589</v>
      </c>
      <c r="AT117" s="48">
        <v>24208178</v>
      </c>
      <c r="AU117" s="48">
        <v>24931922</v>
      </c>
      <c r="AV117" s="48">
        <v>25644503</v>
      </c>
      <c r="AW117" s="48">
        <v>26313838</v>
      </c>
      <c r="AX117" s="48">
        <v>26922279</v>
      </c>
      <c r="AY117" s="48">
        <v>27448124</v>
      </c>
      <c r="AZ117" s="48">
        <v>27911242</v>
      </c>
      <c r="BA117" s="48">
        <v>28385739</v>
      </c>
      <c r="BB117" s="48">
        <v>28973157</v>
      </c>
      <c r="BC117" s="48">
        <v>29741977</v>
      </c>
      <c r="BD117" s="48">
        <v>30725305</v>
      </c>
      <c r="BE117" s="48">
        <v>31890012</v>
      </c>
      <c r="BF117" s="48">
        <v>33157061</v>
      </c>
      <c r="BG117" s="48">
        <v>34411949</v>
      </c>
      <c r="BH117" s="48">
        <v>35572269</v>
      </c>
      <c r="BI117" s="48">
        <v>36610632</v>
      </c>
      <c r="BJ117" s="48">
        <v>37552789</v>
      </c>
      <c r="BK117" s="48">
        <v>38433604</v>
      </c>
      <c r="BL117" s="48">
        <v>39309789</v>
      </c>
      <c r="BM117" s="48">
        <v>40222503</v>
      </c>
      <c r="BN117" s="48" t="str">
        <f>VLOOKUP(B117,Classif!C:F,4,0)</f>
        <v>LMY</v>
      </c>
      <c r="BO117" s="48" t="str">
        <f>VLOOKUP(B117,Classif!C:J,8,0)</f>
        <v>Middle East &amp; North Africa</v>
      </c>
    </row>
    <row r="118" spans="1:67" hidden="1" x14ac:dyDescent="0.25">
      <c r="A118" s="48" t="s">
        <v>264</v>
      </c>
      <c r="B118" s="48" t="s">
        <v>440</v>
      </c>
      <c r="C118" s="48" t="s">
        <v>742</v>
      </c>
      <c r="D118" s="48" t="s">
        <v>741</v>
      </c>
      <c r="E118" s="48">
        <v>175574</v>
      </c>
      <c r="F118" s="48">
        <v>179029</v>
      </c>
      <c r="G118" s="48">
        <v>182378</v>
      </c>
      <c r="H118" s="48">
        <v>185653</v>
      </c>
      <c r="I118" s="48">
        <v>188983</v>
      </c>
      <c r="J118" s="48">
        <v>192286</v>
      </c>
      <c r="K118" s="48">
        <v>195570</v>
      </c>
      <c r="L118" s="48">
        <v>198751</v>
      </c>
      <c r="M118" s="48">
        <v>201488</v>
      </c>
      <c r="N118" s="48">
        <v>203369</v>
      </c>
      <c r="O118" s="48">
        <v>204438</v>
      </c>
      <c r="P118" s="48">
        <v>206098</v>
      </c>
      <c r="Q118" s="48">
        <v>209137</v>
      </c>
      <c r="R118" s="48">
        <v>212317</v>
      </c>
      <c r="S118" s="48">
        <v>215209</v>
      </c>
      <c r="T118" s="48">
        <v>217979</v>
      </c>
      <c r="U118" s="48">
        <v>220154</v>
      </c>
      <c r="V118" s="48">
        <v>221799</v>
      </c>
      <c r="W118" s="48">
        <v>223537</v>
      </c>
      <c r="X118" s="48">
        <v>225735</v>
      </c>
      <c r="Y118" s="48">
        <v>228138</v>
      </c>
      <c r="Z118" s="48">
        <v>230755</v>
      </c>
      <c r="AA118" s="48">
        <v>233860</v>
      </c>
      <c r="AB118" s="48">
        <v>236977</v>
      </c>
      <c r="AC118" s="48">
        <v>239511</v>
      </c>
      <c r="AD118" s="48">
        <v>241405</v>
      </c>
      <c r="AE118" s="48">
        <v>243180</v>
      </c>
      <c r="AF118" s="48">
        <v>245859</v>
      </c>
      <c r="AG118" s="48">
        <v>249740</v>
      </c>
      <c r="AH118" s="48">
        <v>252852</v>
      </c>
      <c r="AI118" s="48">
        <v>254826</v>
      </c>
      <c r="AJ118" s="48">
        <v>257797</v>
      </c>
      <c r="AK118" s="48">
        <v>261057</v>
      </c>
      <c r="AL118" s="48">
        <v>263725</v>
      </c>
      <c r="AM118" s="48">
        <v>266021</v>
      </c>
      <c r="AN118" s="48">
        <v>267468</v>
      </c>
      <c r="AO118" s="48">
        <v>268916</v>
      </c>
      <c r="AP118" s="48">
        <v>271128</v>
      </c>
      <c r="AQ118" s="48">
        <v>274047</v>
      </c>
      <c r="AR118" s="48">
        <v>277381</v>
      </c>
      <c r="AS118" s="48">
        <v>281205</v>
      </c>
      <c r="AT118" s="48">
        <v>284968</v>
      </c>
      <c r="AU118" s="48">
        <v>287523</v>
      </c>
      <c r="AV118" s="48">
        <v>289521</v>
      </c>
      <c r="AW118" s="48">
        <v>292074</v>
      </c>
      <c r="AX118" s="48">
        <v>296734</v>
      </c>
      <c r="AY118" s="48">
        <v>303782</v>
      </c>
      <c r="AZ118" s="48">
        <v>311566</v>
      </c>
      <c r="BA118" s="48">
        <v>317414</v>
      </c>
      <c r="BB118" s="48">
        <v>318499</v>
      </c>
      <c r="BC118" s="48">
        <v>318041</v>
      </c>
      <c r="BD118" s="48">
        <v>319014</v>
      </c>
      <c r="BE118" s="48">
        <v>320716</v>
      </c>
      <c r="BF118" s="48">
        <v>323764</v>
      </c>
      <c r="BG118" s="48">
        <v>327386</v>
      </c>
      <c r="BH118" s="48">
        <v>330815</v>
      </c>
      <c r="BI118" s="48">
        <v>335439</v>
      </c>
      <c r="BJ118" s="48">
        <v>343400</v>
      </c>
      <c r="BK118" s="48">
        <v>352721</v>
      </c>
      <c r="BL118" s="48">
        <v>360563</v>
      </c>
      <c r="BM118" s="48">
        <v>366425</v>
      </c>
      <c r="BN118" s="48" t="str">
        <f>VLOOKUP(B118,Classif!C:F,4,0)</f>
        <v>HIC</v>
      </c>
      <c r="BO118" s="48" t="str">
        <f>VLOOKUP(B118,Classif!C:J,8,0)</f>
        <v>Europe &amp; Central Asia</v>
      </c>
    </row>
    <row r="119" spans="1:67" hidden="1" x14ac:dyDescent="0.25">
      <c r="A119" s="48" t="s">
        <v>141</v>
      </c>
      <c r="B119" s="48" t="s">
        <v>439</v>
      </c>
      <c r="C119" s="48" t="s">
        <v>742</v>
      </c>
      <c r="D119" s="48" t="s">
        <v>741</v>
      </c>
      <c r="E119" s="48">
        <v>2114020</v>
      </c>
      <c r="F119" s="48">
        <v>2185000</v>
      </c>
      <c r="G119" s="48">
        <v>2293000</v>
      </c>
      <c r="H119" s="48">
        <v>2379000</v>
      </c>
      <c r="I119" s="48">
        <v>2475000</v>
      </c>
      <c r="J119" s="48">
        <v>2563000</v>
      </c>
      <c r="K119" s="48">
        <v>2629000</v>
      </c>
      <c r="L119" s="48">
        <v>2745000</v>
      </c>
      <c r="M119" s="48">
        <v>2803000</v>
      </c>
      <c r="N119" s="48">
        <v>2877000</v>
      </c>
      <c r="O119" s="48">
        <v>2974000</v>
      </c>
      <c r="P119" s="48">
        <v>3069000</v>
      </c>
      <c r="Q119" s="48">
        <v>3148000</v>
      </c>
      <c r="R119" s="48">
        <v>3278000</v>
      </c>
      <c r="S119" s="48">
        <v>3377000</v>
      </c>
      <c r="T119" s="48">
        <v>3455000</v>
      </c>
      <c r="U119" s="48">
        <v>3533000</v>
      </c>
      <c r="V119" s="48">
        <v>3613000</v>
      </c>
      <c r="W119" s="48">
        <v>3690000</v>
      </c>
      <c r="X119" s="48">
        <v>3786000</v>
      </c>
      <c r="Y119" s="48">
        <v>3878000</v>
      </c>
      <c r="Z119" s="48">
        <v>3956000</v>
      </c>
      <c r="AA119" s="48">
        <v>4031000</v>
      </c>
      <c r="AB119" s="48">
        <v>4105000</v>
      </c>
      <c r="AC119" s="48">
        <v>4159000</v>
      </c>
      <c r="AD119" s="48">
        <v>4233000</v>
      </c>
      <c r="AE119" s="48">
        <v>4299000</v>
      </c>
      <c r="AF119" s="48">
        <v>4369000</v>
      </c>
      <c r="AG119" s="48">
        <v>4442000</v>
      </c>
      <c r="AH119" s="48">
        <v>4518000</v>
      </c>
      <c r="AI119" s="48">
        <v>4660000</v>
      </c>
      <c r="AJ119" s="48">
        <v>4949000</v>
      </c>
      <c r="AK119" s="48">
        <v>5123000</v>
      </c>
      <c r="AL119" s="48">
        <v>5261000</v>
      </c>
      <c r="AM119" s="48">
        <v>5399000</v>
      </c>
      <c r="AN119" s="48">
        <v>5545000</v>
      </c>
      <c r="AO119" s="48">
        <v>5692000</v>
      </c>
      <c r="AP119" s="48">
        <v>5836000</v>
      </c>
      <c r="AQ119" s="48">
        <v>5971000</v>
      </c>
      <c r="AR119" s="48">
        <v>6125000</v>
      </c>
      <c r="AS119" s="48">
        <v>6289000</v>
      </c>
      <c r="AT119" s="48">
        <v>6439000</v>
      </c>
      <c r="AU119" s="48">
        <v>6570000</v>
      </c>
      <c r="AV119" s="48">
        <v>6689700</v>
      </c>
      <c r="AW119" s="48">
        <v>6809000</v>
      </c>
      <c r="AX119" s="48">
        <v>6930100</v>
      </c>
      <c r="AY119" s="48">
        <v>7053700</v>
      </c>
      <c r="AZ119" s="48">
        <v>7180100</v>
      </c>
      <c r="BA119" s="48">
        <v>7308800</v>
      </c>
      <c r="BB119" s="48">
        <v>7485600</v>
      </c>
      <c r="BC119" s="48">
        <v>7623600</v>
      </c>
      <c r="BD119" s="48">
        <v>7765800</v>
      </c>
      <c r="BE119" s="48">
        <v>7910500</v>
      </c>
      <c r="BF119" s="48">
        <v>8059500</v>
      </c>
      <c r="BG119" s="48">
        <v>8215700</v>
      </c>
      <c r="BH119" s="48">
        <v>8380100</v>
      </c>
      <c r="BI119" s="48">
        <v>8546000</v>
      </c>
      <c r="BJ119" s="48">
        <v>8713300</v>
      </c>
      <c r="BK119" s="48">
        <v>8882800</v>
      </c>
      <c r="BL119" s="48">
        <v>9054000</v>
      </c>
      <c r="BM119" s="48">
        <v>9216900</v>
      </c>
      <c r="BN119" s="48" t="str">
        <f>VLOOKUP(B119,Classif!C:F,4,0)</f>
        <v>HIC</v>
      </c>
      <c r="BO119" s="48" t="str">
        <f>VLOOKUP(B119,Classif!C:J,8,0)</f>
        <v>Middle East &amp; North Africa</v>
      </c>
    </row>
    <row r="120" spans="1:67" hidden="1" x14ac:dyDescent="0.25">
      <c r="A120" s="48" t="s">
        <v>276</v>
      </c>
      <c r="B120" s="48" t="s">
        <v>438</v>
      </c>
      <c r="C120" s="48" t="s">
        <v>742</v>
      </c>
      <c r="D120" s="48" t="s">
        <v>741</v>
      </c>
      <c r="E120" s="48">
        <v>50199700</v>
      </c>
      <c r="F120" s="48">
        <v>50536350</v>
      </c>
      <c r="G120" s="48">
        <v>50879450</v>
      </c>
      <c r="H120" s="48">
        <v>51252000</v>
      </c>
      <c r="I120" s="48">
        <v>51675350</v>
      </c>
      <c r="J120" s="48">
        <v>52112350</v>
      </c>
      <c r="K120" s="48">
        <v>52519000</v>
      </c>
      <c r="L120" s="48">
        <v>52900500</v>
      </c>
      <c r="M120" s="48">
        <v>53235750</v>
      </c>
      <c r="N120" s="48">
        <v>53537950</v>
      </c>
      <c r="O120" s="48">
        <v>53821850</v>
      </c>
      <c r="P120" s="48">
        <v>54073490</v>
      </c>
      <c r="Q120" s="48">
        <v>54381345</v>
      </c>
      <c r="R120" s="48">
        <v>54751406</v>
      </c>
      <c r="S120" s="48">
        <v>55110868</v>
      </c>
      <c r="T120" s="48">
        <v>55441001</v>
      </c>
      <c r="U120" s="48">
        <v>55718260</v>
      </c>
      <c r="V120" s="48">
        <v>55955411</v>
      </c>
      <c r="W120" s="48">
        <v>56155143</v>
      </c>
      <c r="X120" s="48">
        <v>56317749</v>
      </c>
      <c r="Y120" s="48">
        <v>56433883</v>
      </c>
      <c r="Z120" s="48">
        <v>56501675</v>
      </c>
      <c r="AA120" s="48">
        <v>56543548</v>
      </c>
      <c r="AB120" s="48">
        <v>56564074</v>
      </c>
      <c r="AC120" s="48">
        <v>56576718</v>
      </c>
      <c r="AD120" s="48">
        <v>56593071</v>
      </c>
      <c r="AE120" s="48">
        <v>56596155</v>
      </c>
      <c r="AF120" s="48">
        <v>56601931</v>
      </c>
      <c r="AG120" s="48">
        <v>56629288</v>
      </c>
      <c r="AH120" s="48">
        <v>56671781</v>
      </c>
      <c r="AI120" s="48">
        <v>56719240</v>
      </c>
      <c r="AJ120" s="48">
        <v>56758521</v>
      </c>
      <c r="AK120" s="48">
        <v>56797087</v>
      </c>
      <c r="AL120" s="48">
        <v>56831821</v>
      </c>
      <c r="AM120" s="48">
        <v>56843400</v>
      </c>
      <c r="AN120" s="48">
        <v>56844303</v>
      </c>
      <c r="AO120" s="48">
        <v>56860281</v>
      </c>
      <c r="AP120" s="48">
        <v>56890372</v>
      </c>
      <c r="AQ120" s="48">
        <v>56906744</v>
      </c>
      <c r="AR120" s="48">
        <v>56916317</v>
      </c>
      <c r="AS120" s="48">
        <v>56942108</v>
      </c>
      <c r="AT120" s="48">
        <v>56974100</v>
      </c>
      <c r="AU120" s="48">
        <v>57059007</v>
      </c>
      <c r="AV120" s="48">
        <v>57313203</v>
      </c>
      <c r="AW120" s="48">
        <v>57685327</v>
      </c>
      <c r="AX120" s="48">
        <v>57969484</v>
      </c>
      <c r="AY120" s="48">
        <v>58143979</v>
      </c>
      <c r="AZ120" s="48">
        <v>58438310</v>
      </c>
      <c r="BA120" s="48">
        <v>58826731</v>
      </c>
      <c r="BB120" s="48">
        <v>59095365</v>
      </c>
      <c r="BC120" s="48">
        <v>59277417</v>
      </c>
      <c r="BD120" s="48">
        <v>59379449</v>
      </c>
      <c r="BE120" s="48">
        <v>59539717</v>
      </c>
      <c r="BF120" s="48">
        <v>60233948</v>
      </c>
      <c r="BG120" s="48">
        <v>60789140</v>
      </c>
      <c r="BH120" s="48">
        <v>60730582</v>
      </c>
      <c r="BI120" s="48">
        <v>60627498</v>
      </c>
      <c r="BJ120" s="48">
        <v>60536709</v>
      </c>
      <c r="BK120" s="48">
        <v>60421760</v>
      </c>
      <c r="BL120" s="48">
        <v>59729081</v>
      </c>
      <c r="BM120" s="48">
        <v>59554023</v>
      </c>
      <c r="BN120" s="48" t="str">
        <f>VLOOKUP(B120,Classif!C:F,4,0)</f>
        <v>HIC</v>
      </c>
      <c r="BO120" s="48" t="str">
        <f>VLOOKUP(B120,Classif!C:J,8,0)</f>
        <v>Europe &amp; Central Asia</v>
      </c>
    </row>
    <row r="121" spans="1:67" hidden="1" x14ac:dyDescent="0.25">
      <c r="A121" s="48" t="s">
        <v>201</v>
      </c>
      <c r="B121" s="48" t="s">
        <v>437</v>
      </c>
      <c r="C121" s="48" t="s">
        <v>742</v>
      </c>
      <c r="D121" s="48" t="s">
        <v>741</v>
      </c>
      <c r="E121" s="48">
        <v>1628524</v>
      </c>
      <c r="F121" s="48">
        <v>1651067</v>
      </c>
      <c r="G121" s="48">
        <v>1676500</v>
      </c>
      <c r="H121" s="48">
        <v>1703660</v>
      </c>
      <c r="I121" s="48">
        <v>1730739</v>
      </c>
      <c r="J121" s="48">
        <v>1756508</v>
      </c>
      <c r="K121" s="48">
        <v>1780522</v>
      </c>
      <c r="L121" s="48">
        <v>1803324</v>
      </c>
      <c r="M121" s="48">
        <v>1825873</v>
      </c>
      <c r="N121" s="48">
        <v>1849658</v>
      </c>
      <c r="O121" s="48">
        <v>1875637</v>
      </c>
      <c r="P121" s="48">
        <v>1904281</v>
      </c>
      <c r="Q121" s="48">
        <v>1935089</v>
      </c>
      <c r="R121" s="48">
        <v>1966978</v>
      </c>
      <c r="S121" s="48">
        <v>1998313</v>
      </c>
      <c r="T121" s="48">
        <v>2028019</v>
      </c>
      <c r="U121" s="48">
        <v>2055371</v>
      </c>
      <c r="V121" s="48">
        <v>2080824</v>
      </c>
      <c r="W121" s="48">
        <v>2105903</v>
      </c>
      <c r="X121" s="48">
        <v>2132784</v>
      </c>
      <c r="Y121" s="48">
        <v>2162839</v>
      </c>
      <c r="Z121" s="48">
        <v>2196921</v>
      </c>
      <c r="AA121" s="48">
        <v>2234062</v>
      </c>
      <c r="AB121" s="48">
        <v>2271735</v>
      </c>
      <c r="AC121" s="48">
        <v>2306367</v>
      </c>
      <c r="AD121" s="48">
        <v>2335510</v>
      </c>
      <c r="AE121" s="48">
        <v>2358165</v>
      </c>
      <c r="AF121" s="48">
        <v>2375400</v>
      </c>
      <c r="AG121" s="48">
        <v>2389415</v>
      </c>
      <c r="AH121" s="48">
        <v>2403464</v>
      </c>
      <c r="AI121" s="48">
        <v>2419901</v>
      </c>
      <c r="AJ121" s="48">
        <v>2439329</v>
      </c>
      <c r="AK121" s="48">
        <v>2461047</v>
      </c>
      <c r="AL121" s="48">
        <v>2484583</v>
      </c>
      <c r="AM121" s="48">
        <v>2509042</v>
      </c>
      <c r="AN121" s="48">
        <v>2533705</v>
      </c>
      <c r="AO121" s="48">
        <v>2558631</v>
      </c>
      <c r="AP121" s="48">
        <v>2583914</v>
      </c>
      <c r="AQ121" s="48">
        <v>2608874</v>
      </c>
      <c r="AR121" s="48">
        <v>2632677</v>
      </c>
      <c r="AS121" s="48">
        <v>2654698</v>
      </c>
      <c r="AT121" s="48">
        <v>2674706</v>
      </c>
      <c r="AU121" s="48">
        <v>2692843</v>
      </c>
      <c r="AV121" s="48">
        <v>2709438</v>
      </c>
      <c r="AW121" s="48">
        <v>2725017</v>
      </c>
      <c r="AX121" s="48">
        <v>2740000</v>
      </c>
      <c r="AY121" s="48">
        <v>2754414</v>
      </c>
      <c r="AZ121" s="48">
        <v>2768229</v>
      </c>
      <c r="BA121" s="48">
        <v>2781869</v>
      </c>
      <c r="BB121" s="48">
        <v>2795839</v>
      </c>
      <c r="BC121" s="48">
        <v>2810464</v>
      </c>
      <c r="BD121" s="48">
        <v>2825932</v>
      </c>
      <c r="BE121" s="48">
        <v>2842128</v>
      </c>
      <c r="BF121" s="48">
        <v>2858710</v>
      </c>
      <c r="BG121" s="48">
        <v>2875137</v>
      </c>
      <c r="BH121" s="48">
        <v>2891024</v>
      </c>
      <c r="BI121" s="48">
        <v>2906242</v>
      </c>
      <c r="BJ121" s="48">
        <v>2920848</v>
      </c>
      <c r="BK121" s="48">
        <v>2934853</v>
      </c>
      <c r="BL121" s="48">
        <v>2948277</v>
      </c>
      <c r="BM121" s="48">
        <v>2961161</v>
      </c>
      <c r="BN121" s="48" t="str">
        <f>VLOOKUP(B121,Classif!C:F,4,0)</f>
        <v>LMY</v>
      </c>
      <c r="BO121" s="48" t="str">
        <f>VLOOKUP(B121,Classif!C:J,8,0)</f>
        <v>Latin America &amp; Caribbean</v>
      </c>
    </row>
    <row r="122" spans="1:67" hidden="1" x14ac:dyDescent="0.25">
      <c r="A122" s="48" t="s">
        <v>142</v>
      </c>
      <c r="B122" s="48" t="s">
        <v>436</v>
      </c>
      <c r="C122" s="48" t="s">
        <v>742</v>
      </c>
      <c r="D122" s="48" t="s">
        <v>741</v>
      </c>
      <c r="E122" s="48">
        <v>933102</v>
      </c>
      <c r="F122" s="48">
        <v>973983</v>
      </c>
      <c r="G122" s="48">
        <v>1010647</v>
      </c>
      <c r="H122" s="48">
        <v>1050212</v>
      </c>
      <c r="I122" s="48">
        <v>1102404</v>
      </c>
      <c r="J122" s="48">
        <v>1173603</v>
      </c>
      <c r="K122" s="48">
        <v>1267063</v>
      </c>
      <c r="L122" s="48">
        <v>1378995</v>
      </c>
      <c r="M122" s="48">
        <v>1500168</v>
      </c>
      <c r="N122" s="48">
        <v>1617427</v>
      </c>
      <c r="O122" s="48">
        <v>1721315</v>
      </c>
      <c r="P122" s="48">
        <v>1809193</v>
      </c>
      <c r="Q122" s="48">
        <v>1883923</v>
      </c>
      <c r="R122" s="48">
        <v>1948443</v>
      </c>
      <c r="S122" s="48">
        <v>2007735</v>
      </c>
      <c r="T122" s="48">
        <v>2065916</v>
      </c>
      <c r="U122" s="48">
        <v>2123180</v>
      </c>
      <c r="V122" s="48">
        <v>2179361</v>
      </c>
      <c r="W122" s="48">
        <v>2237936</v>
      </c>
      <c r="X122" s="48">
        <v>2303116</v>
      </c>
      <c r="Y122" s="48">
        <v>2377997</v>
      </c>
      <c r="Z122" s="48">
        <v>2464870</v>
      </c>
      <c r="AA122" s="48">
        <v>2563525</v>
      </c>
      <c r="AB122" s="48">
        <v>2671413</v>
      </c>
      <c r="AC122" s="48">
        <v>2784457</v>
      </c>
      <c r="AD122" s="48">
        <v>2900055</v>
      </c>
      <c r="AE122" s="48">
        <v>3015294</v>
      </c>
      <c r="AF122" s="48">
        <v>3131800</v>
      </c>
      <c r="AG122" s="48">
        <v>3256552</v>
      </c>
      <c r="AH122" s="48">
        <v>3399333</v>
      </c>
      <c r="AI122" s="48">
        <v>3565888</v>
      </c>
      <c r="AJ122" s="48">
        <v>3760493</v>
      </c>
      <c r="AK122" s="48">
        <v>3977667</v>
      </c>
      <c r="AL122" s="48">
        <v>4201559</v>
      </c>
      <c r="AM122" s="48">
        <v>4410357</v>
      </c>
      <c r="AN122" s="48">
        <v>4588842</v>
      </c>
      <c r="AO122" s="48">
        <v>4732848</v>
      </c>
      <c r="AP122" s="48">
        <v>4848536</v>
      </c>
      <c r="AQ122" s="48">
        <v>4943975</v>
      </c>
      <c r="AR122" s="48">
        <v>5031754</v>
      </c>
      <c r="AS122" s="48">
        <v>5122495</v>
      </c>
      <c r="AT122" s="48">
        <v>5217328</v>
      </c>
      <c r="AU122" s="48">
        <v>5317514</v>
      </c>
      <c r="AV122" s="48">
        <v>5434036</v>
      </c>
      <c r="AW122" s="48">
        <v>5580241</v>
      </c>
      <c r="AX122" s="48">
        <v>5765639</v>
      </c>
      <c r="AY122" s="48">
        <v>5991547</v>
      </c>
      <c r="AZ122" s="48">
        <v>6255290</v>
      </c>
      <c r="BA122" s="48">
        <v>6556473</v>
      </c>
      <c r="BB122" s="48">
        <v>6893258</v>
      </c>
      <c r="BC122" s="48">
        <v>7261541</v>
      </c>
      <c r="BD122" s="48">
        <v>7662858</v>
      </c>
      <c r="BE122" s="48">
        <v>8089963</v>
      </c>
      <c r="BF122" s="48">
        <v>8518992</v>
      </c>
      <c r="BG122" s="48">
        <v>8918822</v>
      </c>
      <c r="BH122" s="48">
        <v>9266573</v>
      </c>
      <c r="BI122" s="48">
        <v>9554286</v>
      </c>
      <c r="BJ122" s="48">
        <v>9785840</v>
      </c>
      <c r="BK122" s="48">
        <v>9965322</v>
      </c>
      <c r="BL122" s="48">
        <v>10101697</v>
      </c>
      <c r="BM122" s="48">
        <v>10203140</v>
      </c>
      <c r="BN122" s="48" t="str">
        <f>VLOOKUP(B122,Classif!C:F,4,0)</f>
        <v>LMY</v>
      </c>
      <c r="BO122" s="48" t="str">
        <f>VLOOKUP(B122,Classif!C:J,8,0)</f>
        <v>Middle East &amp; North Africa</v>
      </c>
    </row>
    <row r="123" spans="1:67" hidden="1" x14ac:dyDescent="0.25">
      <c r="A123" s="48" t="s">
        <v>175</v>
      </c>
      <c r="B123" s="48" t="s">
        <v>435</v>
      </c>
      <c r="C123" s="48" t="s">
        <v>742</v>
      </c>
      <c r="D123" s="48" t="s">
        <v>741</v>
      </c>
      <c r="E123" s="48">
        <v>93216000</v>
      </c>
      <c r="F123" s="48">
        <v>94055000</v>
      </c>
      <c r="G123" s="48">
        <v>94933000</v>
      </c>
      <c r="H123" s="48">
        <v>95900000</v>
      </c>
      <c r="I123" s="48">
        <v>96903000</v>
      </c>
      <c r="J123" s="48">
        <v>97952000</v>
      </c>
      <c r="K123" s="48">
        <v>98851000</v>
      </c>
      <c r="L123" s="48">
        <v>99879000</v>
      </c>
      <c r="M123" s="48">
        <v>101011000</v>
      </c>
      <c r="N123" s="48">
        <v>102219000</v>
      </c>
      <c r="O123" s="48">
        <v>103403000</v>
      </c>
      <c r="P123" s="48">
        <v>105697000</v>
      </c>
      <c r="Q123" s="48">
        <v>107188000</v>
      </c>
      <c r="R123" s="48">
        <v>108707000</v>
      </c>
      <c r="S123" s="48">
        <v>110162000</v>
      </c>
      <c r="T123" s="48">
        <v>111573000</v>
      </c>
      <c r="U123" s="48">
        <v>112775000</v>
      </c>
      <c r="V123" s="48">
        <v>113872000</v>
      </c>
      <c r="W123" s="48">
        <v>114913000</v>
      </c>
      <c r="X123" s="48">
        <v>115890000</v>
      </c>
      <c r="Y123" s="48">
        <v>116807000</v>
      </c>
      <c r="Z123" s="48">
        <v>117661000</v>
      </c>
      <c r="AA123" s="48">
        <v>118480000</v>
      </c>
      <c r="AB123" s="48">
        <v>119307000</v>
      </c>
      <c r="AC123" s="48">
        <v>120083000</v>
      </c>
      <c r="AD123" s="48">
        <v>120837000</v>
      </c>
      <c r="AE123" s="48">
        <v>121482000</v>
      </c>
      <c r="AF123" s="48">
        <v>122069000</v>
      </c>
      <c r="AG123" s="48">
        <v>122578000</v>
      </c>
      <c r="AH123" s="48">
        <v>123069000</v>
      </c>
      <c r="AI123" s="48">
        <v>123478000</v>
      </c>
      <c r="AJ123" s="48">
        <v>123964000</v>
      </c>
      <c r="AK123" s="48">
        <v>124425000</v>
      </c>
      <c r="AL123" s="48">
        <v>124829000</v>
      </c>
      <c r="AM123" s="48">
        <v>125178000</v>
      </c>
      <c r="AN123" s="48">
        <v>125472000</v>
      </c>
      <c r="AO123" s="48">
        <v>125757000</v>
      </c>
      <c r="AP123" s="48">
        <v>126057000</v>
      </c>
      <c r="AQ123" s="48">
        <v>126400000</v>
      </c>
      <c r="AR123" s="48">
        <v>126631000</v>
      </c>
      <c r="AS123" s="48">
        <v>126843000</v>
      </c>
      <c r="AT123" s="48">
        <v>127149000</v>
      </c>
      <c r="AU123" s="48">
        <v>127445000</v>
      </c>
      <c r="AV123" s="48">
        <v>127718000</v>
      </c>
      <c r="AW123" s="48">
        <v>127761000</v>
      </c>
      <c r="AX123" s="48">
        <v>127773000</v>
      </c>
      <c r="AY123" s="48">
        <v>127854000</v>
      </c>
      <c r="AZ123" s="48">
        <v>128001000</v>
      </c>
      <c r="BA123" s="48">
        <v>128063000</v>
      </c>
      <c r="BB123" s="48">
        <v>128047000</v>
      </c>
      <c r="BC123" s="48">
        <v>128070000</v>
      </c>
      <c r="BD123" s="48">
        <v>127833000</v>
      </c>
      <c r="BE123" s="48">
        <v>127629000</v>
      </c>
      <c r="BF123" s="48">
        <v>127445000</v>
      </c>
      <c r="BG123" s="48">
        <v>127276000</v>
      </c>
      <c r="BH123" s="48">
        <v>127141000</v>
      </c>
      <c r="BI123" s="48">
        <v>126994511</v>
      </c>
      <c r="BJ123" s="48">
        <v>126785797</v>
      </c>
      <c r="BK123" s="48">
        <v>126529100</v>
      </c>
      <c r="BL123" s="48">
        <v>126264931</v>
      </c>
      <c r="BM123" s="48">
        <v>125836021</v>
      </c>
      <c r="BN123" s="48" t="str">
        <f>VLOOKUP(B123,Classif!C:F,4,0)</f>
        <v>HIC</v>
      </c>
      <c r="BO123" s="48" t="str">
        <f>VLOOKUP(B123,Classif!C:J,8,0)</f>
        <v>East Asia &amp; Pacific</v>
      </c>
    </row>
    <row r="124" spans="1:67" hidden="1" x14ac:dyDescent="0.25">
      <c r="A124" s="48" t="s">
        <v>154</v>
      </c>
      <c r="B124" s="48" t="s">
        <v>434</v>
      </c>
      <c r="C124" s="48" t="s">
        <v>742</v>
      </c>
      <c r="D124" s="48" t="s">
        <v>741</v>
      </c>
      <c r="E124" s="48">
        <v>9934564</v>
      </c>
      <c r="F124" s="48">
        <v>10349422</v>
      </c>
      <c r="G124" s="48">
        <v>10756931</v>
      </c>
      <c r="H124" s="48">
        <v>11147860</v>
      </c>
      <c r="I124" s="48">
        <v>11511856</v>
      </c>
      <c r="J124" s="48">
        <v>11841926</v>
      </c>
      <c r="K124" s="48">
        <v>12132560</v>
      </c>
      <c r="L124" s="48">
        <v>12385706</v>
      </c>
      <c r="M124" s="48">
        <v>12611432</v>
      </c>
      <c r="N124" s="48">
        <v>12824614</v>
      </c>
      <c r="O124" s="48">
        <v>13036140</v>
      </c>
      <c r="P124" s="48">
        <v>13250211</v>
      </c>
      <c r="Q124" s="48">
        <v>13463985</v>
      </c>
      <c r="R124" s="48">
        <v>13673014</v>
      </c>
      <c r="S124" s="48">
        <v>13869975</v>
      </c>
      <c r="T124" s="48">
        <v>14050227</v>
      </c>
      <c r="U124" s="48">
        <v>14212145</v>
      </c>
      <c r="V124" s="48">
        <v>14359629</v>
      </c>
      <c r="W124" s="48">
        <v>14499957</v>
      </c>
      <c r="X124" s="48">
        <v>14643133</v>
      </c>
      <c r="Y124" s="48">
        <v>14796175</v>
      </c>
      <c r="Z124" s="48">
        <v>14958897</v>
      </c>
      <c r="AA124" s="48">
        <v>15128090</v>
      </c>
      <c r="AB124" s="48">
        <v>15303316</v>
      </c>
      <c r="AC124" s="48">
        <v>15483411</v>
      </c>
      <c r="AD124" s="48">
        <v>15665594</v>
      </c>
      <c r="AE124" s="48">
        <v>15852524</v>
      </c>
      <c r="AF124" s="48">
        <v>16039253</v>
      </c>
      <c r="AG124" s="48">
        <v>16205998</v>
      </c>
      <c r="AH124" s="48">
        <v>16249500</v>
      </c>
      <c r="AI124" s="48">
        <v>16348000</v>
      </c>
      <c r="AJ124" s="48">
        <v>16451711</v>
      </c>
      <c r="AK124" s="48">
        <v>16439095</v>
      </c>
      <c r="AL124" s="48">
        <v>16380672</v>
      </c>
      <c r="AM124" s="48">
        <v>16145766</v>
      </c>
      <c r="AN124" s="48">
        <v>15816243</v>
      </c>
      <c r="AO124" s="48">
        <v>15578227</v>
      </c>
      <c r="AP124" s="48">
        <v>15334405</v>
      </c>
      <c r="AQ124" s="48">
        <v>15071640</v>
      </c>
      <c r="AR124" s="48">
        <v>14928374</v>
      </c>
      <c r="AS124" s="48">
        <v>14883626</v>
      </c>
      <c r="AT124" s="48">
        <v>14858335</v>
      </c>
      <c r="AU124" s="48">
        <v>14858948</v>
      </c>
      <c r="AV124" s="48">
        <v>14909019</v>
      </c>
      <c r="AW124" s="48">
        <v>15012984</v>
      </c>
      <c r="AX124" s="48">
        <v>15147029</v>
      </c>
      <c r="AY124" s="48">
        <v>15308085</v>
      </c>
      <c r="AZ124" s="48">
        <v>15484192</v>
      </c>
      <c r="BA124" s="48">
        <v>15776938</v>
      </c>
      <c r="BB124" s="48">
        <v>16092822</v>
      </c>
      <c r="BC124" s="48">
        <v>16321872</v>
      </c>
      <c r="BD124" s="48">
        <v>16557202</v>
      </c>
      <c r="BE124" s="48">
        <v>16792090</v>
      </c>
      <c r="BF124" s="48">
        <v>17035551</v>
      </c>
      <c r="BG124" s="48">
        <v>17288285</v>
      </c>
      <c r="BH124" s="48">
        <v>17542806</v>
      </c>
      <c r="BI124" s="48">
        <v>17794055</v>
      </c>
      <c r="BJ124" s="48">
        <v>18037776</v>
      </c>
      <c r="BK124" s="48">
        <v>18276452</v>
      </c>
      <c r="BL124" s="48">
        <v>18513673</v>
      </c>
      <c r="BM124" s="48">
        <v>18754440</v>
      </c>
      <c r="BN124" s="48" t="str">
        <f>VLOOKUP(B124,Classif!C:F,4,0)</f>
        <v>LMY</v>
      </c>
      <c r="BO124" s="48" t="str">
        <f>VLOOKUP(B124,Classif!C:J,8,0)</f>
        <v>Europe &amp; Central Asia</v>
      </c>
    </row>
    <row r="125" spans="1:67" hidden="1" x14ac:dyDescent="0.25">
      <c r="A125" s="48" t="s">
        <v>78</v>
      </c>
      <c r="B125" s="48" t="s">
        <v>433</v>
      </c>
      <c r="C125" s="48" t="s">
        <v>742</v>
      </c>
      <c r="D125" s="48" t="s">
        <v>741</v>
      </c>
      <c r="E125" s="48">
        <v>8120082</v>
      </c>
      <c r="F125" s="48">
        <v>8377693</v>
      </c>
      <c r="G125" s="48">
        <v>8647002</v>
      </c>
      <c r="H125" s="48">
        <v>8928510</v>
      </c>
      <c r="I125" s="48">
        <v>9222692</v>
      </c>
      <c r="J125" s="48">
        <v>9530163</v>
      </c>
      <c r="K125" s="48">
        <v>9851453</v>
      </c>
      <c r="L125" s="48">
        <v>10187487</v>
      </c>
      <c r="M125" s="48">
        <v>10539909</v>
      </c>
      <c r="N125" s="48">
        <v>10910677</v>
      </c>
      <c r="O125" s="48">
        <v>11301394</v>
      </c>
      <c r="P125" s="48">
        <v>11713046</v>
      </c>
      <c r="Q125" s="48">
        <v>12146070</v>
      </c>
      <c r="R125" s="48">
        <v>12600799</v>
      </c>
      <c r="S125" s="48">
        <v>13077341</v>
      </c>
      <c r="T125" s="48">
        <v>13575898</v>
      </c>
      <c r="U125" s="48">
        <v>14096258</v>
      </c>
      <c r="V125" s="48">
        <v>14638887</v>
      </c>
      <c r="W125" s="48">
        <v>15205381</v>
      </c>
      <c r="X125" s="48">
        <v>15797771</v>
      </c>
      <c r="Y125" s="48">
        <v>16417203</v>
      </c>
      <c r="Z125" s="48">
        <v>17063870</v>
      </c>
      <c r="AA125" s="48">
        <v>17736326</v>
      </c>
      <c r="AB125" s="48">
        <v>18431760</v>
      </c>
      <c r="AC125" s="48">
        <v>19146403</v>
      </c>
      <c r="AD125" s="48">
        <v>19877078</v>
      </c>
      <c r="AE125" s="48">
        <v>20622560</v>
      </c>
      <c r="AF125" s="48">
        <v>21382111</v>
      </c>
      <c r="AG125" s="48">
        <v>22153685</v>
      </c>
      <c r="AH125" s="48">
        <v>22935088</v>
      </c>
      <c r="AI125" s="48">
        <v>23724574</v>
      </c>
      <c r="AJ125" s="48">
        <v>24521714</v>
      </c>
      <c r="AK125" s="48">
        <v>25326080</v>
      </c>
      <c r="AL125" s="48">
        <v>26136217</v>
      </c>
      <c r="AM125" s="48">
        <v>26950508</v>
      </c>
      <c r="AN125" s="48">
        <v>27768297</v>
      </c>
      <c r="AO125" s="48">
        <v>28589456</v>
      </c>
      <c r="AP125" s="48">
        <v>29415660</v>
      </c>
      <c r="AQ125" s="48">
        <v>30250488</v>
      </c>
      <c r="AR125" s="48">
        <v>31098763</v>
      </c>
      <c r="AS125" s="48">
        <v>31964557</v>
      </c>
      <c r="AT125" s="48">
        <v>32848569</v>
      </c>
      <c r="AU125" s="48">
        <v>33751746</v>
      </c>
      <c r="AV125" s="48">
        <v>34678781</v>
      </c>
      <c r="AW125" s="48">
        <v>35635267</v>
      </c>
      <c r="AX125" s="48">
        <v>36624897</v>
      </c>
      <c r="AY125" s="48">
        <v>37649039</v>
      </c>
      <c r="AZ125" s="48">
        <v>38705934</v>
      </c>
      <c r="BA125" s="48">
        <v>39791984</v>
      </c>
      <c r="BB125" s="48">
        <v>40901798</v>
      </c>
      <c r="BC125" s="48">
        <v>42030684</v>
      </c>
      <c r="BD125" s="48">
        <v>43178270</v>
      </c>
      <c r="BE125" s="48">
        <v>44343469</v>
      </c>
      <c r="BF125" s="48">
        <v>45519986</v>
      </c>
      <c r="BG125" s="48">
        <v>46700063</v>
      </c>
      <c r="BH125" s="48">
        <v>47878339</v>
      </c>
      <c r="BI125" s="48">
        <v>49051531</v>
      </c>
      <c r="BJ125" s="48">
        <v>50221146</v>
      </c>
      <c r="BK125" s="48">
        <v>51392570</v>
      </c>
      <c r="BL125" s="48">
        <v>52573967</v>
      </c>
      <c r="BM125" s="48">
        <v>53771300</v>
      </c>
      <c r="BN125" s="48" t="str">
        <f>VLOOKUP(B125,Classif!C:F,3,0)</f>
        <v>LMC</v>
      </c>
      <c r="BO125" s="48" t="str">
        <f>VLOOKUP(B125,Classif!C:J,8,0)</f>
        <v>Sub-Saharan Africa</v>
      </c>
    </row>
    <row r="126" spans="1:67" hidden="1" x14ac:dyDescent="0.25">
      <c r="A126" s="48" t="s">
        <v>580</v>
      </c>
      <c r="B126" s="48" t="s">
        <v>432</v>
      </c>
      <c r="C126" s="48" t="s">
        <v>742</v>
      </c>
      <c r="D126" s="48" t="s">
        <v>741</v>
      </c>
      <c r="E126" s="48">
        <v>2172300</v>
      </c>
      <c r="F126" s="48">
        <v>2255900</v>
      </c>
      <c r="G126" s="48">
        <v>2333400</v>
      </c>
      <c r="H126" s="48">
        <v>2413700</v>
      </c>
      <c r="I126" s="48">
        <v>2495300</v>
      </c>
      <c r="J126" s="48">
        <v>2573300</v>
      </c>
      <c r="K126" s="48">
        <v>2655300</v>
      </c>
      <c r="L126" s="48">
        <v>2736500</v>
      </c>
      <c r="M126" s="48">
        <v>2818300</v>
      </c>
      <c r="N126" s="48">
        <v>2894800</v>
      </c>
      <c r="O126" s="48">
        <v>2959900</v>
      </c>
      <c r="P126" s="48">
        <v>3022300</v>
      </c>
      <c r="Q126" s="48">
        <v>3088200</v>
      </c>
      <c r="R126" s="48">
        <v>3153800</v>
      </c>
      <c r="S126" s="48">
        <v>3223900</v>
      </c>
      <c r="T126" s="48">
        <v>3292400</v>
      </c>
      <c r="U126" s="48">
        <v>3358700</v>
      </c>
      <c r="V126" s="48">
        <v>3423900</v>
      </c>
      <c r="W126" s="48">
        <v>3487100</v>
      </c>
      <c r="X126" s="48">
        <v>3552000</v>
      </c>
      <c r="Y126" s="48">
        <v>3617400</v>
      </c>
      <c r="Z126" s="48">
        <v>3685800</v>
      </c>
      <c r="AA126" s="48">
        <v>3759300</v>
      </c>
      <c r="AB126" s="48">
        <v>3838300</v>
      </c>
      <c r="AC126" s="48">
        <v>3916400</v>
      </c>
      <c r="AD126" s="48">
        <v>3990300</v>
      </c>
      <c r="AE126" s="48">
        <v>4066500</v>
      </c>
      <c r="AF126" s="48">
        <v>4144600</v>
      </c>
      <c r="AG126" s="48">
        <v>4218400</v>
      </c>
      <c r="AH126" s="48">
        <v>4307500</v>
      </c>
      <c r="AI126" s="48">
        <v>4391200</v>
      </c>
      <c r="AJ126" s="48">
        <v>4463600</v>
      </c>
      <c r="AK126" s="48">
        <v>4515400</v>
      </c>
      <c r="AL126" s="48">
        <v>4516700</v>
      </c>
      <c r="AM126" s="48">
        <v>4515100</v>
      </c>
      <c r="AN126" s="48">
        <v>4560400</v>
      </c>
      <c r="AO126" s="48">
        <v>4628400</v>
      </c>
      <c r="AP126" s="48">
        <v>4696400</v>
      </c>
      <c r="AQ126" s="48">
        <v>4769000</v>
      </c>
      <c r="AR126" s="48">
        <v>4840400</v>
      </c>
      <c r="AS126" s="48">
        <v>4898400</v>
      </c>
      <c r="AT126" s="48">
        <v>4945100</v>
      </c>
      <c r="AU126" s="48">
        <v>4990700</v>
      </c>
      <c r="AV126" s="48">
        <v>5043300</v>
      </c>
      <c r="AW126" s="48">
        <v>5104700</v>
      </c>
      <c r="AX126" s="48">
        <v>5162600</v>
      </c>
      <c r="AY126" s="48">
        <v>5218400</v>
      </c>
      <c r="AZ126" s="48">
        <v>5268400</v>
      </c>
      <c r="BA126" s="48">
        <v>5318700</v>
      </c>
      <c r="BB126" s="48">
        <v>5383300</v>
      </c>
      <c r="BC126" s="48">
        <v>5447900</v>
      </c>
      <c r="BD126" s="48">
        <v>5514600</v>
      </c>
      <c r="BE126" s="48">
        <v>5607200</v>
      </c>
      <c r="BF126" s="48">
        <v>5719600</v>
      </c>
      <c r="BG126" s="48">
        <v>5835500</v>
      </c>
      <c r="BH126" s="48">
        <v>5956900</v>
      </c>
      <c r="BI126" s="48">
        <v>6079500</v>
      </c>
      <c r="BJ126" s="48">
        <v>6198200</v>
      </c>
      <c r="BK126" s="48">
        <v>6322800</v>
      </c>
      <c r="BL126" s="48">
        <v>6456200</v>
      </c>
      <c r="BM126" s="48">
        <v>6591600</v>
      </c>
      <c r="BN126" s="48" t="str">
        <f>VLOOKUP(B126,Classif!C:F,4,0)</f>
        <v>LMY</v>
      </c>
      <c r="BO126" s="48" t="str">
        <f>VLOOKUP(B126,Classif!C:J,8,0)</f>
        <v>Europe &amp; Central Asia</v>
      </c>
    </row>
    <row r="127" spans="1:67" hidden="1" x14ac:dyDescent="0.25">
      <c r="A127" s="48" t="s">
        <v>180</v>
      </c>
      <c r="B127" s="48" t="s">
        <v>431</v>
      </c>
      <c r="C127" s="48" t="s">
        <v>742</v>
      </c>
      <c r="D127" s="48" t="s">
        <v>741</v>
      </c>
      <c r="E127" s="48">
        <v>5722372</v>
      </c>
      <c r="F127" s="48">
        <v>5872968</v>
      </c>
      <c r="G127" s="48">
        <v>6028434</v>
      </c>
      <c r="H127" s="48">
        <v>6183586</v>
      </c>
      <c r="I127" s="48">
        <v>6331443</v>
      </c>
      <c r="J127" s="48">
        <v>6467191</v>
      </c>
      <c r="K127" s="48">
        <v>6585034</v>
      </c>
      <c r="L127" s="48">
        <v>6685961</v>
      </c>
      <c r="M127" s="48">
        <v>6779778</v>
      </c>
      <c r="N127" s="48">
        <v>6880623</v>
      </c>
      <c r="O127" s="48">
        <v>6996576</v>
      </c>
      <c r="P127" s="48">
        <v>7139640</v>
      </c>
      <c r="Q127" s="48">
        <v>7302114</v>
      </c>
      <c r="R127" s="48">
        <v>7449233</v>
      </c>
      <c r="S127" s="48">
        <v>7533332</v>
      </c>
      <c r="T127" s="48">
        <v>7524457</v>
      </c>
      <c r="U127" s="48">
        <v>7404687</v>
      </c>
      <c r="V127" s="48">
        <v>7196042</v>
      </c>
      <c r="W127" s="48">
        <v>6957267</v>
      </c>
      <c r="X127" s="48">
        <v>6770393</v>
      </c>
      <c r="Y127" s="48">
        <v>6693759</v>
      </c>
      <c r="Z127" s="48">
        <v>6749849</v>
      </c>
      <c r="AA127" s="48">
        <v>6919803</v>
      </c>
      <c r="AB127" s="48">
        <v>7170004</v>
      </c>
      <c r="AC127" s="48">
        <v>7447844</v>
      </c>
      <c r="AD127" s="48">
        <v>7714894</v>
      </c>
      <c r="AE127" s="48">
        <v>7960952</v>
      </c>
      <c r="AF127" s="48">
        <v>8198082</v>
      </c>
      <c r="AG127" s="48">
        <v>8435909</v>
      </c>
      <c r="AH127" s="48">
        <v>8691331</v>
      </c>
      <c r="AI127" s="48">
        <v>8975597</v>
      </c>
      <c r="AJ127" s="48">
        <v>9289298</v>
      </c>
      <c r="AK127" s="48">
        <v>9623899</v>
      </c>
      <c r="AL127" s="48">
        <v>9970727</v>
      </c>
      <c r="AM127" s="48">
        <v>10317901</v>
      </c>
      <c r="AN127" s="48">
        <v>10656145</v>
      </c>
      <c r="AO127" s="48">
        <v>10982919</v>
      </c>
      <c r="AP127" s="48">
        <v>11298594</v>
      </c>
      <c r="AQ127" s="48">
        <v>11600510</v>
      </c>
      <c r="AR127" s="48">
        <v>11886464</v>
      </c>
      <c r="AS127" s="48">
        <v>12155241</v>
      </c>
      <c r="AT127" s="48">
        <v>12405411</v>
      </c>
      <c r="AU127" s="48">
        <v>12637719</v>
      </c>
      <c r="AV127" s="48">
        <v>12856171</v>
      </c>
      <c r="AW127" s="48">
        <v>13066475</v>
      </c>
      <c r="AX127" s="48">
        <v>13273355</v>
      </c>
      <c r="AY127" s="48">
        <v>13477705</v>
      </c>
      <c r="AZ127" s="48">
        <v>13679953</v>
      </c>
      <c r="BA127" s="48">
        <v>13883835</v>
      </c>
      <c r="BB127" s="48">
        <v>14093605</v>
      </c>
      <c r="BC127" s="48">
        <v>14312205</v>
      </c>
      <c r="BD127" s="48">
        <v>14541421</v>
      </c>
      <c r="BE127" s="48">
        <v>14780454</v>
      </c>
      <c r="BF127" s="48">
        <v>15026330</v>
      </c>
      <c r="BG127" s="48">
        <v>15274506</v>
      </c>
      <c r="BH127" s="48">
        <v>15521435</v>
      </c>
      <c r="BI127" s="48">
        <v>15766290</v>
      </c>
      <c r="BJ127" s="48">
        <v>16009413</v>
      </c>
      <c r="BK127" s="48">
        <v>16249795</v>
      </c>
      <c r="BL127" s="48">
        <v>16486542</v>
      </c>
      <c r="BM127" s="48">
        <v>16718971</v>
      </c>
      <c r="BN127" s="48" t="str">
        <f>VLOOKUP(B127,Classif!C:F,4,0)</f>
        <v>LMY</v>
      </c>
      <c r="BO127" s="48" t="str">
        <f>VLOOKUP(B127,Classif!C:J,8,0)</f>
        <v>East Asia &amp; Pacific</v>
      </c>
    </row>
    <row r="128" spans="1:67" hidden="1" x14ac:dyDescent="0.25">
      <c r="A128" s="48" t="s">
        <v>241</v>
      </c>
      <c r="B128" s="48" t="s">
        <v>585</v>
      </c>
      <c r="C128" s="48" t="s">
        <v>742</v>
      </c>
      <c r="D128" s="48" t="s">
        <v>741</v>
      </c>
      <c r="E128" s="48">
        <v>41196</v>
      </c>
      <c r="F128" s="48">
        <v>42234</v>
      </c>
      <c r="G128" s="48">
        <v>43283</v>
      </c>
      <c r="H128" s="48">
        <v>44342</v>
      </c>
      <c r="I128" s="48">
        <v>45392</v>
      </c>
      <c r="J128" s="48">
        <v>46429</v>
      </c>
      <c r="K128" s="48">
        <v>47429</v>
      </c>
      <c r="L128" s="48">
        <v>48403</v>
      </c>
      <c r="M128" s="48">
        <v>49354</v>
      </c>
      <c r="N128" s="48">
        <v>50267</v>
      </c>
      <c r="O128" s="48">
        <v>51142</v>
      </c>
      <c r="P128" s="48">
        <v>51979</v>
      </c>
      <c r="Q128" s="48">
        <v>52775</v>
      </c>
      <c r="R128" s="48">
        <v>53558</v>
      </c>
      <c r="S128" s="48">
        <v>54334</v>
      </c>
      <c r="T128" s="48">
        <v>55114</v>
      </c>
      <c r="U128" s="48">
        <v>55922</v>
      </c>
      <c r="V128" s="48">
        <v>56759</v>
      </c>
      <c r="W128" s="48">
        <v>57613</v>
      </c>
      <c r="X128" s="48">
        <v>58469</v>
      </c>
      <c r="Y128" s="48">
        <v>59296</v>
      </c>
      <c r="Z128" s="48">
        <v>60101</v>
      </c>
      <c r="AA128" s="48">
        <v>60887</v>
      </c>
      <c r="AB128" s="48">
        <v>61736</v>
      </c>
      <c r="AC128" s="48">
        <v>62745</v>
      </c>
      <c r="AD128" s="48">
        <v>63989</v>
      </c>
      <c r="AE128" s="48">
        <v>65504</v>
      </c>
      <c r="AF128" s="48">
        <v>67244</v>
      </c>
      <c r="AG128" s="48">
        <v>69087</v>
      </c>
      <c r="AH128" s="48">
        <v>70849</v>
      </c>
      <c r="AI128" s="48">
        <v>72394</v>
      </c>
      <c r="AJ128" s="48">
        <v>73692</v>
      </c>
      <c r="AK128" s="48">
        <v>74767</v>
      </c>
      <c r="AL128" s="48">
        <v>75711</v>
      </c>
      <c r="AM128" s="48">
        <v>76668</v>
      </c>
      <c r="AN128" s="48">
        <v>77716</v>
      </c>
      <c r="AO128" s="48">
        <v>78904</v>
      </c>
      <c r="AP128" s="48">
        <v>80188</v>
      </c>
      <c r="AQ128" s="48">
        <v>81558</v>
      </c>
      <c r="AR128" s="48">
        <v>82969</v>
      </c>
      <c r="AS128" s="48">
        <v>84405</v>
      </c>
      <c r="AT128" s="48">
        <v>85844</v>
      </c>
      <c r="AU128" s="48">
        <v>87308</v>
      </c>
      <c r="AV128" s="48">
        <v>88840</v>
      </c>
      <c r="AW128" s="48">
        <v>90498</v>
      </c>
      <c r="AX128" s="48">
        <v>92319</v>
      </c>
      <c r="AY128" s="48">
        <v>94341</v>
      </c>
      <c r="AZ128" s="48">
        <v>96531</v>
      </c>
      <c r="BA128" s="48">
        <v>98760</v>
      </c>
      <c r="BB128" s="48">
        <v>100928</v>
      </c>
      <c r="BC128" s="48">
        <v>102930</v>
      </c>
      <c r="BD128" s="48">
        <v>104735</v>
      </c>
      <c r="BE128" s="48">
        <v>106359</v>
      </c>
      <c r="BF128" s="48">
        <v>107887</v>
      </c>
      <c r="BG128" s="48">
        <v>109387</v>
      </c>
      <c r="BH128" s="48">
        <v>110927</v>
      </c>
      <c r="BI128" s="48">
        <v>112529</v>
      </c>
      <c r="BJ128" s="48">
        <v>114153</v>
      </c>
      <c r="BK128" s="48">
        <v>115842</v>
      </c>
      <c r="BL128" s="48">
        <v>117608</v>
      </c>
      <c r="BM128" s="48">
        <v>119446</v>
      </c>
      <c r="BN128" s="48" t="str">
        <f>VLOOKUP(B128,Classif!C:F,4,0)</f>
        <v>LMY</v>
      </c>
      <c r="BO128" s="48" t="str">
        <f>VLOOKUP(B128,Classif!C:J,8,0)</f>
        <v>East Asia &amp; Pacific</v>
      </c>
    </row>
    <row r="129" spans="1:67" hidden="1" x14ac:dyDescent="0.25">
      <c r="A129" s="48" t="s">
        <v>553</v>
      </c>
      <c r="B129" s="48" t="s">
        <v>554</v>
      </c>
      <c r="C129" s="48" t="s">
        <v>742</v>
      </c>
      <c r="D129" s="48" t="s">
        <v>741</v>
      </c>
      <c r="E129" s="48">
        <v>51199</v>
      </c>
      <c r="F129" s="48">
        <v>51196</v>
      </c>
      <c r="G129" s="48">
        <v>50961</v>
      </c>
      <c r="H129" s="48">
        <v>50529</v>
      </c>
      <c r="I129" s="48">
        <v>49928</v>
      </c>
      <c r="J129" s="48">
        <v>49209</v>
      </c>
      <c r="K129" s="48">
        <v>48351</v>
      </c>
      <c r="L129" s="48">
        <v>47388</v>
      </c>
      <c r="M129" s="48">
        <v>46399</v>
      </c>
      <c r="N129" s="48">
        <v>45529</v>
      </c>
      <c r="O129" s="48">
        <v>44878</v>
      </c>
      <c r="P129" s="48">
        <v>44489</v>
      </c>
      <c r="Q129" s="48">
        <v>44318</v>
      </c>
      <c r="R129" s="48">
        <v>44304</v>
      </c>
      <c r="S129" s="48">
        <v>44322</v>
      </c>
      <c r="T129" s="48">
        <v>44271</v>
      </c>
      <c r="U129" s="48">
        <v>44140</v>
      </c>
      <c r="V129" s="48">
        <v>43944</v>
      </c>
      <c r="W129" s="48">
        <v>43703</v>
      </c>
      <c r="X129" s="48">
        <v>43452</v>
      </c>
      <c r="Y129" s="48">
        <v>43201</v>
      </c>
      <c r="Z129" s="48">
        <v>42963</v>
      </c>
      <c r="AA129" s="48">
        <v>42733</v>
      </c>
      <c r="AB129" s="48">
        <v>42477</v>
      </c>
      <c r="AC129" s="48">
        <v>42198</v>
      </c>
      <c r="AD129" s="48">
        <v>41874</v>
      </c>
      <c r="AE129" s="48">
        <v>41479</v>
      </c>
      <c r="AF129" s="48">
        <v>41041</v>
      </c>
      <c r="AG129" s="48">
        <v>40633</v>
      </c>
      <c r="AH129" s="48">
        <v>40354</v>
      </c>
      <c r="AI129" s="48">
        <v>40260</v>
      </c>
      <c r="AJ129" s="48">
        <v>40381</v>
      </c>
      <c r="AK129" s="48">
        <v>40691</v>
      </c>
      <c r="AL129" s="48">
        <v>41141</v>
      </c>
      <c r="AM129" s="48">
        <v>41618</v>
      </c>
      <c r="AN129" s="48">
        <v>42077</v>
      </c>
      <c r="AO129" s="48">
        <v>42472</v>
      </c>
      <c r="AP129" s="48">
        <v>42857</v>
      </c>
      <c r="AQ129" s="48">
        <v>43225</v>
      </c>
      <c r="AR129" s="48">
        <v>43622</v>
      </c>
      <c r="AS129" s="48">
        <v>44083</v>
      </c>
      <c r="AT129" s="48">
        <v>44602</v>
      </c>
      <c r="AU129" s="48">
        <v>45168</v>
      </c>
      <c r="AV129" s="48">
        <v>45749</v>
      </c>
      <c r="AW129" s="48">
        <v>46323</v>
      </c>
      <c r="AX129" s="48">
        <v>46852</v>
      </c>
      <c r="AY129" s="48">
        <v>47333</v>
      </c>
      <c r="AZ129" s="48">
        <v>47769</v>
      </c>
      <c r="BA129" s="48">
        <v>48178</v>
      </c>
      <c r="BB129" s="48">
        <v>48599</v>
      </c>
      <c r="BC129" s="48">
        <v>49011</v>
      </c>
      <c r="BD129" s="48">
        <v>49442</v>
      </c>
      <c r="BE129" s="48">
        <v>49881</v>
      </c>
      <c r="BF129" s="48">
        <v>50328</v>
      </c>
      <c r="BG129" s="48">
        <v>50776</v>
      </c>
      <c r="BH129" s="48">
        <v>51204</v>
      </c>
      <c r="BI129" s="48">
        <v>51629</v>
      </c>
      <c r="BJ129" s="48">
        <v>52036</v>
      </c>
      <c r="BK129" s="48">
        <v>52438</v>
      </c>
      <c r="BL129" s="48">
        <v>52834</v>
      </c>
      <c r="BM129" s="48">
        <v>53192</v>
      </c>
      <c r="BN129" s="48" t="str">
        <f>VLOOKUP(B129,Classif!C:F,4,0)</f>
        <v>HIC</v>
      </c>
      <c r="BO129" s="48" t="str">
        <f>VLOOKUP(B129,Classif!C:J,8,0)</f>
        <v>Latin America &amp; Caribbean</v>
      </c>
    </row>
    <row r="130" spans="1:67" hidden="1" x14ac:dyDescent="0.25">
      <c r="A130" s="48" t="s">
        <v>583</v>
      </c>
      <c r="B130" s="48" t="s">
        <v>430</v>
      </c>
      <c r="C130" s="48" t="s">
        <v>742</v>
      </c>
      <c r="D130" s="48" t="s">
        <v>741</v>
      </c>
      <c r="E130" s="48">
        <v>25012374</v>
      </c>
      <c r="F130" s="48">
        <v>25765673</v>
      </c>
      <c r="G130" s="48">
        <v>26513030</v>
      </c>
      <c r="H130" s="48">
        <v>27261747</v>
      </c>
      <c r="I130" s="48">
        <v>27984155</v>
      </c>
      <c r="J130" s="48">
        <v>28704674</v>
      </c>
      <c r="K130" s="48">
        <v>29435571</v>
      </c>
      <c r="L130" s="48">
        <v>30130983</v>
      </c>
      <c r="M130" s="48">
        <v>30838302</v>
      </c>
      <c r="N130" s="48">
        <v>31544266</v>
      </c>
      <c r="O130" s="48">
        <v>32240827</v>
      </c>
      <c r="P130" s="48">
        <v>32882704</v>
      </c>
      <c r="Q130" s="48">
        <v>33505406</v>
      </c>
      <c r="R130" s="48">
        <v>34103149</v>
      </c>
      <c r="S130" s="48">
        <v>34692266</v>
      </c>
      <c r="T130" s="48">
        <v>35280725</v>
      </c>
      <c r="U130" s="48">
        <v>35848523</v>
      </c>
      <c r="V130" s="48">
        <v>36411795</v>
      </c>
      <c r="W130" s="48">
        <v>36969185</v>
      </c>
      <c r="X130" s="48">
        <v>37534236</v>
      </c>
      <c r="Y130" s="48">
        <v>38123775</v>
      </c>
      <c r="Z130" s="48">
        <v>38723248</v>
      </c>
      <c r="AA130" s="48">
        <v>39326352</v>
      </c>
      <c r="AB130" s="48">
        <v>39910403</v>
      </c>
      <c r="AC130" s="48">
        <v>40405956</v>
      </c>
      <c r="AD130" s="48">
        <v>40805744</v>
      </c>
      <c r="AE130" s="48">
        <v>41213674</v>
      </c>
      <c r="AF130" s="48">
        <v>41621690</v>
      </c>
      <c r="AG130" s="48">
        <v>42031247</v>
      </c>
      <c r="AH130" s="48">
        <v>42449038</v>
      </c>
      <c r="AI130" s="48">
        <v>42869283</v>
      </c>
      <c r="AJ130" s="48">
        <v>43295704</v>
      </c>
      <c r="AK130" s="48">
        <v>43747962</v>
      </c>
      <c r="AL130" s="48">
        <v>44194628</v>
      </c>
      <c r="AM130" s="48">
        <v>44641540</v>
      </c>
      <c r="AN130" s="48">
        <v>45092991</v>
      </c>
      <c r="AO130" s="48">
        <v>45524681</v>
      </c>
      <c r="AP130" s="48">
        <v>45953580</v>
      </c>
      <c r="AQ130" s="48">
        <v>46286503</v>
      </c>
      <c r="AR130" s="48">
        <v>46616677</v>
      </c>
      <c r="AS130" s="48">
        <v>47008111</v>
      </c>
      <c r="AT130" s="48">
        <v>47370164</v>
      </c>
      <c r="AU130" s="48">
        <v>47644736</v>
      </c>
      <c r="AV130" s="48">
        <v>47892330</v>
      </c>
      <c r="AW130" s="48">
        <v>48082519</v>
      </c>
      <c r="AX130" s="48">
        <v>48184561</v>
      </c>
      <c r="AY130" s="48">
        <v>48438292</v>
      </c>
      <c r="AZ130" s="48">
        <v>48683638</v>
      </c>
      <c r="BA130" s="48">
        <v>49054708</v>
      </c>
      <c r="BB130" s="48">
        <v>49307835</v>
      </c>
      <c r="BC130" s="48">
        <v>49554112</v>
      </c>
      <c r="BD130" s="48">
        <v>49936638</v>
      </c>
      <c r="BE130" s="48">
        <v>50199853</v>
      </c>
      <c r="BF130" s="48">
        <v>50428893</v>
      </c>
      <c r="BG130" s="48">
        <v>50746659</v>
      </c>
      <c r="BH130" s="48">
        <v>51014947</v>
      </c>
      <c r="BI130" s="48">
        <v>51217803</v>
      </c>
      <c r="BJ130" s="48">
        <v>51361911</v>
      </c>
      <c r="BK130" s="48">
        <v>51606633</v>
      </c>
      <c r="BL130" s="48">
        <v>51709098</v>
      </c>
      <c r="BM130" s="48">
        <v>51780579</v>
      </c>
      <c r="BN130" s="48" t="str">
        <f>VLOOKUP(B130,Classif!C:F,4,0)</f>
        <v>HIC</v>
      </c>
      <c r="BO130" s="48" t="str">
        <f>VLOOKUP(B130,Classif!C:J,8,0)</f>
        <v>East Asia &amp; Pacific</v>
      </c>
    </row>
    <row r="131" spans="1:67" hidden="1" x14ac:dyDescent="0.25">
      <c r="A131" s="48" t="s">
        <v>143</v>
      </c>
      <c r="B131" s="48" t="s">
        <v>429</v>
      </c>
      <c r="C131" s="48" t="s">
        <v>742</v>
      </c>
      <c r="D131" s="48" t="s">
        <v>741</v>
      </c>
      <c r="E131" s="48">
        <v>269026</v>
      </c>
      <c r="F131" s="48">
        <v>300581</v>
      </c>
      <c r="G131" s="48">
        <v>337346</v>
      </c>
      <c r="H131" s="48">
        <v>378756</v>
      </c>
      <c r="I131" s="48">
        <v>423900</v>
      </c>
      <c r="J131" s="48">
        <v>472032</v>
      </c>
      <c r="K131" s="48">
        <v>523169</v>
      </c>
      <c r="L131" s="48">
        <v>577164</v>
      </c>
      <c r="M131" s="48">
        <v>632911</v>
      </c>
      <c r="N131" s="48">
        <v>688972</v>
      </c>
      <c r="O131" s="48">
        <v>744444</v>
      </c>
      <c r="P131" s="48">
        <v>798639</v>
      </c>
      <c r="Q131" s="48">
        <v>851918</v>
      </c>
      <c r="R131" s="48">
        <v>905639</v>
      </c>
      <c r="S131" s="48">
        <v>961773</v>
      </c>
      <c r="T131" s="48">
        <v>1021725</v>
      </c>
      <c r="U131" s="48">
        <v>1085866</v>
      </c>
      <c r="V131" s="48">
        <v>1153573</v>
      </c>
      <c r="W131" s="48">
        <v>1224063</v>
      </c>
      <c r="X131" s="48">
        <v>1296077</v>
      </c>
      <c r="Y131" s="48">
        <v>1368680</v>
      </c>
      <c r="Z131" s="48">
        <v>1439334</v>
      </c>
      <c r="AA131" s="48">
        <v>1507636</v>
      </c>
      <c r="AB131" s="48">
        <v>1576975</v>
      </c>
      <c r="AC131" s="48">
        <v>1652150</v>
      </c>
      <c r="AD131" s="48">
        <v>1735278</v>
      </c>
      <c r="AE131" s="48">
        <v>1832302</v>
      </c>
      <c r="AF131" s="48">
        <v>1938916</v>
      </c>
      <c r="AG131" s="48">
        <v>2034850</v>
      </c>
      <c r="AH131" s="48">
        <v>2092786</v>
      </c>
      <c r="AI131" s="48">
        <v>2095350</v>
      </c>
      <c r="AJ131" s="48">
        <v>2031297</v>
      </c>
      <c r="AN131" s="48">
        <v>1605907</v>
      </c>
      <c r="AO131" s="48">
        <v>1626858</v>
      </c>
      <c r="AP131" s="48">
        <v>1710257</v>
      </c>
      <c r="AQ131" s="48">
        <v>1831121</v>
      </c>
      <c r="AR131" s="48">
        <v>1951642</v>
      </c>
      <c r="AS131" s="48">
        <v>2045123</v>
      </c>
      <c r="AT131" s="48">
        <v>2103273</v>
      </c>
      <c r="AU131" s="48">
        <v>2136991</v>
      </c>
      <c r="AV131" s="48">
        <v>2161626</v>
      </c>
      <c r="AW131" s="48">
        <v>2200498</v>
      </c>
      <c r="AX131" s="48">
        <v>2270196</v>
      </c>
      <c r="AY131" s="48">
        <v>2373661</v>
      </c>
      <c r="AZ131" s="48">
        <v>2504026</v>
      </c>
      <c r="BA131" s="48">
        <v>2656010</v>
      </c>
      <c r="BB131" s="48">
        <v>2821041</v>
      </c>
      <c r="BC131" s="48">
        <v>2991884</v>
      </c>
      <c r="BD131" s="48">
        <v>3168054</v>
      </c>
      <c r="BE131" s="48">
        <v>3348852</v>
      </c>
      <c r="BF131" s="48">
        <v>3526382</v>
      </c>
      <c r="BG131" s="48">
        <v>3690939</v>
      </c>
      <c r="BH131" s="48">
        <v>3835588</v>
      </c>
      <c r="BI131" s="48">
        <v>3956862</v>
      </c>
      <c r="BJ131" s="48">
        <v>4056102</v>
      </c>
      <c r="BK131" s="48">
        <v>4137314</v>
      </c>
      <c r="BL131" s="48">
        <v>4207077</v>
      </c>
      <c r="BM131" s="48">
        <v>4270563</v>
      </c>
      <c r="BN131" s="48" t="str">
        <f>VLOOKUP(B131,Classif!C:F,4,0)</f>
        <v>HIC</v>
      </c>
      <c r="BO131" s="48" t="str">
        <f>VLOOKUP(B131,Classif!C:J,8,0)</f>
        <v>Middle East &amp; North Africa</v>
      </c>
    </row>
    <row r="132" spans="1:67" hidden="1" x14ac:dyDescent="0.25">
      <c r="A132" s="48" t="s">
        <v>682</v>
      </c>
      <c r="B132" s="48" t="s">
        <v>681</v>
      </c>
      <c r="C132" s="48" t="s">
        <v>742</v>
      </c>
      <c r="D132" s="48" t="s">
        <v>741</v>
      </c>
      <c r="E132" s="48">
        <v>197123485</v>
      </c>
      <c r="F132" s="48">
        <v>202635411</v>
      </c>
      <c r="G132" s="48">
        <v>208319980</v>
      </c>
      <c r="H132" s="48">
        <v>214152054</v>
      </c>
      <c r="I132" s="48">
        <v>220096687</v>
      </c>
      <c r="J132" s="48">
        <v>226126959</v>
      </c>
      <c r="K132" s="48">
        <v>232233929</v>
      </c>
      <c r="L132" s="48">
        <v>238418074</v>
      </c>
      <c r="M132" s="48">
        <v>244674060</v>
      </c>
      <c r="N132" s="48">
        <v>250999444</v>
      </c>
      <c r="O132" s="48">
        <v>257392749</v>
      </c>
      <c r="P132" s="48">
        <v>263849485</v>
      </c>
      <c r="Q132" s="48">
        <v>270368419</v>
      </c>
      <c r="R132" s="48">
        <v>276956213</v>
      </c>
      <c r="S132" s="48">
        <v>283622634</v>
      </c>
      <c r="T132" s="48">
        <v>290374325</v>
      </c>
      <c r="U132" s="48">
        <v>297207329</v>
      </c>
      <c r="V132" s="48">
        <v>304120290</v>
      </c>
      <c r="W132" s="48">
        <v>311125944</v>
      </c>
      <c r="X132" s="48">
        <v>318240296</v>
      </c>
      <c r="Y132" s="48">
        <v>325470475</v>
      </c>
      <c r="Z132" s="48">
        <v>332819629</v>
      </c>
      <c r="AA132" s="48">
        <v>340272476</v>
      </c>
      <c r="AB132" s="48">
        <v>347792200</v>
      </c>
      <c r="AC132" s="48">
        <v>355331567</v>
      </c>
      <c r="AD132" s="48">
        <v>362854776</v>
      </c>
      <c r="AE132" s="48">
        <v>370346031</v>
      </c>
      <c r="AF132" s="48">
        <v>377806267</v>
      </c>
      <c r="AG132" s="48">
        <v>385236744</v>
      </c>
      <c r="AH132" s="48">
        <v>392644850</v>
      </c>
      <c r="AI132" s="48">
        <v>400034081</v>
      </c>
      <c r="AJ132" s="48">
        <v>407394108</v>
      </c>
      <c r="AK132" s="48">
        <v>414713589</v>
      </c>
      <c r="AL132" s="48">
        <v>421995092</v>
      </c>
      <c r="AM132" s="48">
        <v>429246145</v>
      </c>
      <c r="AN132" s="48">
        <v>436470219</v>
      </c>
      <c r="AO132" s="48">
        <v>443669730</v>
      </c>
      <c r="AP132" s="48">
        <v>450833590</v>
      </c>
      <c r="AQ132" s="48">
        <v>457935268</v>
      </c>
      <c r="AR132" s="48">
        <v>464933468</v>
      </c>
      <c r="AS132" s="48">
        <v>471805920</v>
      </c>
      <c r="AT132" s="48">
        <v>478530627</v>
      </c>
      <c r="AU132" s="48">
        <v>485108963</v>
      </c>
      <c r="AV132" s="48">
        <v>491558169</v>
      </c>
      <c r="AW132" s="48">
        <v>497915775</v>
      </c>
      <c r="AX132" s="48">
        <v>504205968</v>
      </c>
      <c r="AY132" s="48">
        <v>510437972</v>
      </c>
      <c r="AZ132" s="48">
        <v>516611312</v>
      </c>
      <c r="BA132" s="48">
        <v>522729313</v>
      </c>
      <c r="BB132" s="48">
        <v>528793175</v>
      </c>
      <c r="BC132" s="48">
        <v>534699518</v>
      </c>
      <c r="BD132" s="48">
        <v>540699864</v>
      </c>
      <c r="BE132" s="48">
        <v>546631449</v>
      </c>
      <c r="BF132" s="48">
        <v>552552130</v>
      </c>
      <c r="BG132" s="48">
        <v>558534202</v>
      </c>
      <c r="BH132" s="48">
        <v>564618410</v>
      </c>
      <c r="BI132" s="48">
        <v>570838477</v>
      </c>
      <c r="BJ132" s="48">
        <v>577151682</v>
      </c>
      <c r="BK132" s="48">
        <v>583432088</v>
      </c>
      <c r="BL132" s="48">
        <v>589503742</v>
      </c>
      <c r="BM132" s="48">
        <v>595242966</v>
      </c>
      <c r="BN132" s="48" t="e">
        <f>VLOOKUP(B132,Classif!C:F,4,0)</f>
        <v>#N/A</v>
      </c>
      <c r="BO132" s="48" t="e">
        <f>VLOOKUP(B132,Classif!C:J,8,0)</f>
        <v>#N/A</v>
      </c>
    </row>
    <row r="133" spans="1:67" hidden="1" x14ac:dyDescent="0.25">
      <c r="A133" s="48" t="s">
        <v>579</v>
      </c>
      <c r="B133" s="48" t="s">
        <v>428</v>
      </c>
      <c r="C133" s="48" t="s">
        <v>742</v>
      </c>
      <c r="D133" s="48" t="s">
        <v>741</v>
      </c>
      <c r="E133" s="48">
        <v>2120892</v>
      </c>
      <c r="F133" s="48">
        <v>2170340</v>
      </c>
      <c r="G133" s="48">
        <v>2221123</v>
      </c>
      <c r="H133" s="48">
        <v>2273352</v>
      </c>
      <c r="I133" s="48">
        <v>2327137</v>
      </c>
      <c r="J133" s="48">
        <v>2382586</v>
      </c>
      <c r="K133" s="48">
        <v>2439197</v>
      </c>
      <c r="L133" s="48">
        <v>2496927</v>
      </c>
      <c r="M133" s="48">
        <v>2556845</v>
      </c>
      <c r="N133" s="48">
        <v>2620448</v>
      </c>
      <c r="O133" s="48">
        <v>2688429</v>
      </c>
      <c r="P133" s="48">
        <v>2762264</v>
      </c>
      <c r="Q133" s="48">
        <v>2840842</v>
      </c>
      <c r="R133" s="48">
        <v>2919288</v>
      </c>
      <c r="S133" s="48">
        <v>2990963</v>
      </c>
      <c r="T133" s="48">
        <v>3051583</v>
      </c>
      <c r="U133" s="48">
        <v>3098962</v>
      </c>
      <c r="V133" s="48">
        <v>3135839</v>
      </c>
      <c r="W133" s="48">
        <v>3168838</v>
      </c>
      <c r="X133" s="48">
        <v>3207331</v>
      </c>
      <c r="Y133" s="48">
        <v>3258149</v>
      </c>
      <c r="Z133" s="48">
        <v>3323353</v>
      </c>
      <c r="AA133" s="48">
        <v>3401193</v>
      </c>
      <c r="AB133" s="48">
        <v>3489910</v>
      </c>
      <c r="AC133" s="48">
        <v>3586315</v>
      </c>
      <c r="AD133" s="48">
        <v>3687889</v>
      </c>
      <c r="AE133" s="48">
        <v>3794204</v>
      </c>
      <c r="AF133" s="48">
        <v>3905530</v>
      </c>
      <c r="AG133" s="48">
        <v>4020817</v>
      </c>
      <c r="AH133" s="48">
        <v>4138845</v>
      </c>
      <c r="AI133" s="48">
        <v>4258471</v>
      </c>
      <c r="AJ133" s="48">
        <v>4379234</v>
      </c>
      <c r="AK133" s="48">
        <v>4500346</v>
      </c>
      <c r="AL133" s="48">
        <v>4619946</v>
      </c>
      <c r="AM133" s="48">
        <v>4735837</v>
      </c>
      <c r="AN133" s="48">
        <v>4846477</v>
      </c>
      <c r="AO133" s="48">
        <v>4951189</v>
      </c>
      <c r="AP133" s="48">
        <v>5050308</v>
      </c>
      <c r="AQ133" s="48">
        <v>5144601</v>
      </c>
      <c r="AR133" s="48">
        <v>5235339</v>
      </c>
      <c r="AS133" s="48">
        <v>5323701</v>
      </c>
      <c r="AT133" s="48">
        <v>5409584</v>
      </c>
      <c r="AU133" s="48">
        <v>5493247</v>
      </c>
      <c r="AV133" s="48">
        <v>5576640</v>
      </c>
      <c r="AW133" s="48">
        <v>5662199</v>
      </c>
      <c r="AX133" s="48">
        <v>5751675</v>
      </c>
      <c r="AY133" s="48">
        <v>5846075</v>
      </c>
      <c r="AZ133" s="48">
        <v>5944950</v>
      </c>
      <c r="BA133" s="48">
        <v>6046630</v>
      </c>
      <c r="BB133" s="48">
        <v>6148621</v>
      </c>
      <c r="BC133" s="48">
        <v>6249168</v>
      </c>
      <c r="BD133" s="48">
        <v>6347564</v>
      </c>
      <c r="BE133" s="48">
        <v>6444527</v>
      </c>
      <c r="BF133" s="48">
        <v>6541302</v>
      </c>
      <c r="BG133" s="48">
        <v>6639763</v>
      </c>
      <c r="BH133" s="48">
        <v>6741160</v>
      </c>
      <c r="BI133" s="48">
        <v>6845848</v>
      </c>
      <c r="BJ133" s="48">
        <v>6953031</v>
      </c>
      <c r="BK133" s="48">
        <v>7061498</v>
      </c>
      <c r="BL133" s="48">
        <v>7169456</v>
      </c>
      <c r="BM133" s="48">
        <v>7275556</v>
      </c>
      <c r="BN133" s="48" t="str">
        <f>VLOOKUP(B133,Classif!C:F,4,0)</f>
        <v>LMY</v>
      </c>
      <c r="BO133" s="48" t="str">
        <f>VLOOKUP(B133,Classif!C:J,8,0)</f>
        <v>East Asia &amp; Pacific</v>
      </c>
    </row>
    <row r="134" spans="1:67" hidden="1" x14ac:dyDescent="0.25">
      <c r="A134" s="48" t="s">
        <v>144</v>
      </c>
      <c r="B134" s="48" t="s">
        <v>427</v>
      </c>
      <c r="C134" s="48" t="s">
        <v>742</v>
      </c>
      <c r="D134" s="48" t="s">
        <v>741</v>
      </c>
      <c r="E134" s="48">
        <v>1804935</v>
      </c>
      <c r="F134" s="48">
        <v>1864613</v>
      </c>
      <c r="G134" s="48">
        <v>1925295</v>
      </c>
      <c r="H134" s="48">
        <v>1984999</v>
      </c>
      <c r="I134" s="48">
        <v>2041231</v>
      </c>
      <c r="J134" s="48">
        <v>2092374</v>
      </c>
      <c r="K134" s="48">
        <v>2136617</v>
      </c>
      <c r="L134" s="48">
        <v>2174732</v>
      </c>
      <c r="M134" s="48">
        <v>2210769</v>
      </c>
      <c r="N134" s="48">
        <v>2250454</v>
      </c>
      <c r="O134" s="48">
        <v>2297436</v>
      </c>
      <c r="P134" s="48">
        <v>2354046</v>
      </c>
      <c r="Q134" s="48">
        <v>2417837</v>
      </c>
      <c r="R134" s="48">
        <v>2481943</v>
      </c>
      <c r="S134" s="48">
        <v>2536772</v>
      </c>
      <c r="T134" s="48">
        <v>2575746</v>
      </c>
      <c r="U134" s="48">
        <v>2596409</v>
      </c>
      <c r="V134" s="48">
        <v>2601734</v>
      </c>
      <c r="W134" s="48">
        <v>2597202</v>
      </c>
      <c r="X134" s="48">
        <v>2590911</v>
      </c>
      <c r="Y134" s="48">
        <v>2588928</v>
      </c>
      <c r="Z134" s="48">
        <v>2594299</v>
      </c>
      <c r="AA134" s="48">
        <v>2606148</v>
      </c>
      <c r="AB134" s="48">
        <v>2622072</v>
      </c>
      <c r="AC134" s="48">
        <v>2638056</v>
      </c>
      <c r="AD134" s="48">
        <v>2651992</v>
      </c>
      <c r="AE134" s="48">
        <v>2660873</v>
      </c>
      <c r="AF134" s="48">
        <v>2667957</v>
      </c>
      <c r="AG134" s="48">
        <v>2684682</v>
      </c>
      <c r="AH134" s="48">
        <v>2726438</v>
      </c>
      <c r="AI134" s="48">
        <v>2803032</v>
      </c>
      <c r="AJ134" s="48">
        <v>2921700</v>
      </c>
      <c r="AK134" s="48">
        <v>3076133</v>
      </c>
      <c r="AL134" s="48">
        <v>3246129</v>
      </c>
      <c r="AM134" s="48">
        <v>3403359</v>
      </c>
      <c r="AN134" s="48">
        <v>3528379</v>
      </c>
      <c r="AO134" s="48">
        <v>3610663</v>
      </c>
      <c r="AP134" s="48">
        <v>3658425</v>
      </c>
      <c r="AQ134" s="48">
        <v>3693514</v>
      </c>
      <c r="AR134" s="48">
        <v>3747762</v>
      </c>
      <c r="AS134" s="48">
        <v>3842774</v>
      </c>
      <c r="AT134" s="48">
        <v>3990999</v>
      </c>
      <c r="AU134" s="48">
        <v>4182205</v>
      </c>
      <c r="AV134" s="48">
        <v>4388378</v>
      </c>
      <c r="AW134" s="48">
        <v>4569377</v>
      </c>
      <c r="AX134" s="48">
        <v>4698761</v>
      </c>
      <c r="AY134" s="48">
        <v>4759760</v>
      </c>
      <c r="AZ134" s="48">
        <v>4767347</v>
      </c>
      <c r="BA134" s="48">
        <v>4764745</v>
      </c>
      <c r="BB134" s="48">
        <v>4813026</v>
      </c>
      <c r="BC134" s="48">
        <v>4953064</v>
      </c>
      <c r="BD134" s="48">
        <v>5202022</v>
      </c>
      <c r="BE134" s="48">
        <v>5537620</v>
      </c>
      <c r="BF134" s="48">
        <v>5913016</v>
      </c>
      <c r="BG134" s="48">
        <v>6261046</v>
      </c>
      <c r="BH134" s="48">
        <v>6532681</v>
      </c>
      <c r="BI134" s="48">
        <v>6714281</v>
      </c>
      <c r="BJ134" s="48">
        <v>6819373</v>
      </c>
      <c r="BK134" s="48">
        <v>6859408</v>
      </c>
      <c r="BL134" s="48">
        <v>6855709</v>
      </c>
      <c r="BM134" s="48">
        <v>6825442</v>
      </c>
      <c r="BN134" s="48" t="str">
        <f>VLOOKUP(B134,Classif!C:F,4,0)</f>
        <v>LMY</v>
      </c>
      <c r="BO134" s="48" t="str">
        <f>VLOOKUP(B134,Classif!C:J,8,0)</f>
        <v>Middle East &amp; North Africa</v>
      </c>
    </row>
    <row r="135" spans="1:67" hidden="1" x14ac:dyDescent="0.25">
      <c r="A135" s="48" t="s">
        <v>118</v>
      </c>
      <c r="B135" s="48" t="s">
        <v>426</v>
      </c>
      <c r="C135" s="48" t="s">
        <v>742</v>
      </c>
      <c r="D135" s="48" t="s">
        <v>741</v>
      </c>
      <c r="E135" s="48">
        <v>1118655</v>
      </c>
      <c r="F135" s="48">
        <v>1142304</v>
      </c>
      <c r="G135" s="48">
        <v>1166651</v>
      </c>
      <c r="H135" s="48">
        <v>1191796</v>
      </c>
      <c r="I135" s="48">
        <v>1217905</v>
      </c>
      <c r="J135" s="48">
        <v>1245104</v>
      </c>
      <c r="K135" s="48">
        <v>1273458</v>
      </c>
      <c r="L135" s="48">
        <v>1303032</v>
      </c>
      <c r="M135" s="48">
        <v>1333980</v>
      </c>
      <c r="N135" s="48">
        <v>1366500</v>
      </c>
      <c r="O135" s="48">
        <v>1400730</v>
      </c>
      <c r="P135" s="48">
        <v>1436740</v>
      </c>
      <c r="Q135" s="48">
        <v>1474567</v>
      </c>
      <c r="R135" s="48">
        <v>1514364</v>
      </c>
      <c r="S135" s="48">
        <v>1556288</v>
      </c>
      <c r="T135" s="48">
        <v>1600454</v>
      </c>
      <c r="U135" s="48">
        <v>1645833</v>
      </c>
      <c r="V135" s="48">
        <v>1692155</v>
      </c>
      <c r="W135" s="48">
        <v>1740919</v>
      </c>
      <c r="X135" s="48">
        <v>1794251</v>
      </c>
      <c r="Y135" s="48">
        <v>1852991</v>
      </c>
      <c r="Z135" s="48">
        <v>1918832</v>
      </c>
      <c r="AA135" s="48">
        <v>1989477</v>
      </c>
      <c r="AB135" s="48">
        <v>2057232</v>
      </c>
      <c r="AC135" s="48">
        <v>2111667</v>
      </c>
      <c r="AD135" s="48">
        <v>2145756</v>
      </c>
      <c r="AE135" s="48">
        <v>2158434</v>
      </c>
      <c r="AF135" s="48">
        <v>2153312</v>
      </c>
      <c r="AG135" s="48">
        <v>2134105</v>
      </c>
      <c r="AH135" s="48">
        <v>2106429</v>
      </c>
      <c r="AI135" s="48">
        <v>2075917</v>
      </c>
      <c r="AJ135" s="48">
        <v>2040141</v>
      </c>
      <c r="AK135" s="48">
        <v>2001612</v>
      </c>
      <c r="AL135" s="48">
        <v>1976701</v>
      </c>
      <c r="AM135" s="48">
        <v>1986491</v>
      </c>
      <c r="AN135" s="48">
        <v>2044657</v>
      </c>
      <c r="AO135" s="48">
        <v>2160480</v>
      </c>
      <c r="AP135" s="48">
        <v>2326210</v>
      </c>
      <c r="AQ135" s="48">
        <v>2517472</v>
      </c>
      <c r="AR135" s="48">
        <v>2699708</v>
      </c>
      <c r="AS135" s="48">
        <v>2848447</v>
      </c>
      <c r="AT135" s="48">
        <v>2953928</v>
      </c>
      <c r="AU135" s="48">
        <v>3024727</v>
      </c>
      <c r="AV135" s="48">
        <v>3077055</v>
      </c>
      <c r="AW135" s="48">
        <v>3135654</v>
      </c>
      <c r="AX135" s="48">
        <v>3218114</v>
      </c>
      <c r="AY135" s="48">
        <v>3329211</v>
      </c>
      <c r="AZ135" s="48">
        <v>3461911</v>
      </c>
      <c r="BA135" s="48">
        <v>3607863</v>
      </c>
      <c r="BB135" s="48">
        <v>3754129</v>
      </c>
      <c r="BC135" s="48">
        <v>3891357</v>
      </c>
      <c r="BD135" s="48">
        <v>4017446</v>
      </c>
      <c r="BE135" s="48">
        <v>4135662</v>
      </c>
      <c r="BF135" s="48">
        <v>4248337</v>
      </c>
      <c r="BG135" s="48">
        <v>4359508</v>
      </c>
      <c r="BH135" s="48">
        <v>4472229</v>
      </c>
      <c r="BI135" s="48">
        <v>4586788</v>
      </c>
      <c r="BJ135" s="48">
        <v>4702224</v>
      </c>
      <c r="BK135" s="48">
        <v>4818976</v>
      </c>
      <c r="BL135" s="48">
        <v>4937374</v>
      </c>
      <c r="BM135" s="48">
        <v>5057677</v>
      </c>
      <c r="BN135" s="48" t="str">
        <f>VLOOKUP(B135,Classif!C:F,3,0)</f>
        <v>LIC</v>
      </c>
      <c r="BO135" s="48" t="str">
        <f>VLOOKUP(B135,Classif!C:J,8,0)</f>
        <v>Sub-Saharan Africa</v>
      </c>
    </row>
    <row r="136" spans="1:67" hidden="1" x14ac:dyDescent="0.25">
      <c r="A136" s="48" t="s">
        <v>129</v>
      </c>
      <c r="B136" s="48" t="s">
        <v>425</v>
      </c>
      <c r="C136" s="48" t="s">
        <v>742</v>
      </c>
      <c r="D136" s="48" t="s">
        <v>741</v>
      </c>
      <c r="E136" s="48">
        <v>1448416</v>
      </c>
      <c r="F136" s="48">
        <v>1498076</v>
      </c>
      <c r="G136" s="48">
        <v>1550815</v>
      </c>
      <c r="H136" s="48">
        <v>1607168</v>
      </c>
      <c r="I136" s="48">
        <v>1667822</v>
      </c>
      <c r="J136" s="48">
        <v>1733307</v>
      </c>
      <c r="K136" s="48">
        <v>1803689</v>
      </c>
      <c r="L136" s="48">
        <v>1878869</v>
      </c>
      <c r="M136" s="48">
        <v>1958909</v>
      </c>
      <c r="N136" s="48">
        <v>2043820</v>
      </c>
      <c r="O136" s="48">
        <v>2133527</v>
      </c>
      <c r="P136" s="48">
        <v>2228142</v>
      </c>
      <c r="Q136" s="48">
        <v>2327487</v>
      </c>
      <c r="R136" s="48">
        <v>2430754</v>
      </c>
      <c r="S136" s="48">
        <v>2536895</v>
      </c>
      <c r="T136" s="48">
        <v>2645136</v>
      </c>
      <c r="U136" s="48">
        <v>2754698</v>
      </c>
      <c r="V136" s="48">
        <v>2865639</v>
      </c>
      <c r="W136" s="48">
        <v>2979102</v>
      </c>
      <c r="X136" s="48">
        <v>3096724</v>
      </c>
      <c r="Y136" s="48">
        <v>3219462</v>
      </c>
      <c r="Z136" s="48">
        <v>3347779</v>
      </c>
      <c r="AA136" s="48">
        <v>3480443</v>
      </c>
      <c r="AB136" s="48">
        <v>3614682</v>
      </c>
      <c r="AC136" s="48">
        <v>3746712</v>
      </c>
      <c r="AD136" s="48">
        <v>3873781</v>
      </c>
      <c r="AE136" s="48">
        <v>3994601</v>
      </c>
      <c r="AF136" s="48">
        <v>4109717</v>
      </c>
      <c r="AG136" s="48">
        <v>4220451</v>
      </c>
      <c r="AH136" s="48">
        <v>4328935</v>
      </c>
      <c r="AI136" s="48">
        <v>4436663</v>
      </c>
      <c r="AJ136" s="48">
        <v>4544245</v>
      </c>
      <c r="AK136" s="48">
        <v>4650896</v>
      </c>
      <c r="AL136" s="48">
        <v>4755134</v>
      </c>
      <c r="AM136" s="48">
        <v>4854871</v>
      </c>
      <c r="AN136" s="48">
        <v>4948796</v>
      </c>
      <c r="AO136" s="48">
        <v>5036173</v>
      </c>
      <c r="AP136" s="48">
        <v>5118008</v>
      </c>
      <c r="AQ136" s="48">
        <v>5196774</v>
      </c>
      <c r="AR136" s="48">
        <v>5275921</v>
      </c>
      <c r="AS136" s="48">
        <v>5357893</v>
      </c>
      <c r="AT136" s="48">
        <v>5443249</v>
      </c>
      <c r="AU136" s="48">
        <v>5531097</v>
      </c>
      <c r="AV136" s="48">
        <v>5620545</v>
      </c>
      <c r="AW136" s="48">
        <v>5710163</v>
      </c>
      <c r="AX136" s="48">
        <v>5798615</v>
      </c>
      <c r="AY136" s="48">
        <v>5886874</v>
      </c>
      <c r="AZ136" s="48">
        <v>5974786</v>
      </c>
      <c r="BA136" s="48">
        <v>6058740</v>
      </c>
      <c r="BB136" s="48">
        <v>6133987</v>
      </c>
      <c r="BC136" s="48">
        <v>6197667</v>
      </c>
      <c r="BD136" s="48">
        <v>6247438</v>
      </c>
      <c r="BE136" s="48">
        <v>6285751</v>
      </c>
      <c r="BF136" s="48">
        <v>6320350</v>
      </c>
      <c r="BG136" s="48">
        <v>6362039</v>
      </c>
      <c r="BH136" s="48">
        <v>6418315</v>
      </c>
      <c r="BI136" s="48">
        <v>6492160</v>
      </c>
      <c r="BJ136" s="48">
        <v>6580723</v>
      </c>
      <c r="BK136" s="48">
        <v>6678565</v>
      </c>
      <c r="BL136" s="48">
        <v>6777453</v>
      </c>
      <c r="BM136" s="48">
        <v>6871287</v>
      </c>
      <c r="BN136" s="48" t="str">
        <f>VLOOKUP(B136,Classif!C:F,4,0)</f>
        <v>LMY</v>
      </c>
      <c r="BO136" s="48" t="str">
        <f>VLOOKUP(B136,Classif!C:J,8,0)</f>
        <v>Middle East &amp; North Africa</v>
      </c>
    </row>
    <row r="137" spans="1:67" hidden="1" x14ac:dyDescent="0.25">
      <c r="A137" s="48" t="s">
        <v>552</v>
      </c>
      <c r="B137" s="48" t="s">
        <v>424</v>
      </c>
      <c r="C137" s="48" t="s">
        <v>742</v>
      </c>
      <c r="D137" s="48" t="s">
        <v>741</v>
      </c>
      <c r="E137" s="48">
        <v>89698</v>
      </c>
      <c r="F137" s="48">
        <v>90718</v>
      </c>
      <c r="G137" s="48">
        <v>91892</v>
      </c>
      <c r="H137" s="48">
        <v>93214</v>
      </c>
      <c r="I137" s="48">
        <v>94637</v>
      </c>
      <c r="J137" s="48">
        <v>96138</v>
      </c>
      <c r="K137" s="48">
        <v>97721</v>
      </c>
      <c r="L137" s="48">
        <v>99370</v>
      </c>
      <c r="M137" s="48">
        <v>101028</v>
      </c>
      <c r="N137" s="48">
        <v>102599</v>
      </c>
      <c r="O137" s="48">
        <v>104016</v>
      </c>
      <c r="P137" s="48">
        <v>105244</v>
      </c>
      <c r="Q137" s="48">
        <v>106303</v>
      </c>
      <c r="R137" s="48">
        <v>107311</v>
      </c>
      <c r="S137" s="48">
        <v>108389</v>
      </c>
      <c r="T137" s="48">
        <v>109634</v>
      </c>
      <c r="U137" s="48">
        <v>111074</v>
      </c>
      <c r="V137" s="48">
        <v>112685</v>
      </c>
      <c r="W137" s="48">
        <v>114398</v>
      </c>
      <c r="X137" s="48">
        <v>116148</v>
      </c>
      <c r="Y137" s="48">
        <v>117828</v>
      </c>
      <c r="Z137" s="48">
        <v>119435</v>
      </c>
      <c r="AA137" s="48">
        <v>120987</v>
      </c>
      <c r="AB137" s="48">
        <v>122571</v>
      </c>
      <c r="AC137" s="48">
        <v>124296</v>
      </c>
      <c r="AD137" s="48">
        <v>126246</v>
      </c>
      <c r="AE137" s="48">
        <v>128448</v>
      </c>
      <c r="AF137" s="48">
        <v>130868</v>
      </c>
      <c r="AG137" s="48">
        <v>133364</v>
      </c>
      <c r="AH137" s="48">
        <v>135787</v>
      </c>
      <c r="AI137" s="48">
        <v>138019</v>
      </c>
      <c r="AJ137" s="48">
        <v>140001</v>
      </c>
      <c r="AK137" s="48">
        <v>141758</v>
      </c>
      <c r="AL137" s="48">
        <v>143402</v>
      </c>
      <c r="AM137" s="48">
        <v>145080</v>
      </c>
      <c r="AN137" s="48">
        <v>146871</v>
      </c>
      <c r="AO137" s="48">
        <v>148837</v>
      </c>
      <c r="AP137" s="48">
        <v>150920</v>
      </c>
      <c r="AQ137" s="48">
        <v>153023</v>
      </c>
      <c r="AR137" s="48">
        <v>154988</v>
      </c>
      <c r="AS137" s="48">
        <v>156737</v>
      </c>
      <c r="AT137" s="48">
        <v>158184</v>
      </c>
      <c r="AU137" s="48">
        <v>159392</v>
      </c>
      <c r="AV137" s="48">
        <v>160530</v>
      </c>
      <c r="AW137" s="48">
        <v>161821</v>
      </c>
      <c r="AX137" s="48">
        <v>163408</v>
      </c>
      <c r="AY137" s="48">
        <v>165378</v>
      </c>
      <c r="AZ137" s="48">
        <v>167644</v>
      </c>
      <c r="BA137" s="48">
        <v>170011</v>
      </c>
      <c r="BB137" s="48">
        <v>172223</v>
      </c>
      <c r="BC137" s="48">
        <v>174092</v>
      </c>
      <c r="BD137" s="48">
        <v>175538</v>
      </c>
      <c r="BE137" s="48">
        <v>176654</v>
      </c>
      <c r="BF137" s="48">
        <v>177505</v>
      </c>
      <c r="BG137" s="48">
        <v>178307</v>
      </c>
      <c r="BH137" s="48">
        <v>179131</v>
      </c>
      <c r="BI137" s="48">
        <v>180028</v>
      </c>
      <c r="BJ137" s="48">
        <v>180955</v>
      </c>
      <c r="BK137" s="48">
        <v>181890</v>
      </c>
      <c r="BL137" s="48">
        <v>182795</v>
      </c>
      <c r="BM137" s="48">
        <v>183629</v>
      </c>
      <c r="BN137" s="48" t="str">
        <f>VLOOKUP(B137,Classif!C:F,4,0)</f>
        <v>LMY</v>
      </c>
      <c r="BO137" s="48" t="str">
        <f>VLOOKUP(B137,Classif!C:J,8,0)</f>
        <v>Latin America &amp; Caribbean</v>
      </c>
    </row>
    <row r="138" spans="1:67" hidden="1" x14ac:dyDescent="0.25">
      <c r="A138" s="48" t="s">
        <v>680</v>
      </c>
      <c r="B138" s="48" t="s">
        <v>679</v>
      </c>
      <c r="C138" s="48" t="s">
        <v>742</v>
      </c>
      <c r="D138" s="48" t="s">
        <v>741</v>
      </c>
      <c r="E138" s="48">
        <v>219828794</v>
      </c>
      <c r="F138" s="48">
        <v>225912719</v>
      </c>
      <c r="G138" s="48">
        <v>232183258</v>
      </c>
      <c r="H138" s="48">
        <v>238612680</v>
      </c>
      <c r="I138" s="48">
        <v>245147710</v>
      </c>
      <c r="J138" s="48">
        <v>251760583</v>
      </c>
      <c r="K138" s="48">
        <v>258440584</v>
      </c>
      <c r="L138" s="48">
        <v>265187879</v>
      </c>
      <c r="M138" s="48">
        <v>272006857</v>
      </c>
      <c r="N138" s="48">
        <v>278898334</v>
      </c>
      <c r="O138" s="48">
        <v>285867424</v>
      </c>
      <c r="P138" s="48">
        <v>292913867</v>
      </c>
      <c r="Q138" s="48">
        <v>300028905</v>
      </c>
      <c r="R138" s="48">
        <v>307224818</v>
      </c>
      <c r="S138" s="48">
        <v>314508488</v>
      </c>
      <c r="T138" s="48">
        <v>321883714</v>
      </c>
      <c r="U138" s="48">
        <v>329348136</v>
      </c>
      <c r="V138" s="48">
        <v>336897935</v>
      </c>
      <c r="W138" s="48">
        <v>344553109</v>
      </c>
      <c r="X138" s="48">
        <v>352320721</v>
      </c>
      <c r="Y138" s="48">
        <v>360211832</v>
      </c>
      <c r="Z138" s="48">
        <v>368220724</v>
      </c>
      <c r="AA138" s="48">
        <v>376337306</v>
      </c>
      <c r="AB138" s="48">
        <v>384527729</v>
      </c>
      <c r="AC138" s="48">
        <v>392750803</v>
      </c>
      <c r="AD138" s="48">
        <v>400974913</v>
      </c>
      <c r="AE138" s="48">
        <v>409183996</v>
      </c>
      <c r="AF138" s="48">
        <v>417376183</v>
      </c>
      <c r="AG138" s="48">
        <v>425549887</v>
      </c>
      <c r="AH138" s="48">
        <v>433708712</v>
      </c>
      <c r="AI138" s="48">
        <v>441855797</v>
      </c>
      <c r="AJ138" s="48">
        <v>449968703</v>
      </c>
      <c r="AK138" s="48">
        <v>458041493</v>
      </c>
      <c r="AL138" s="48">
        <v>466082322</v>
      </c>
      <c r="AM138" s="48">
        <v>474089591</v>
      </c>
      <c r="AN138" s="48">
        <v>482060085</v>
      </c>
      <c r="AO138" s="48">
        <v>490002410</v>
      </c>
      <c r="AP138" s="48">
        <v>497889881</v>
      </c>
      <c r="AQ138" s="48">
        <v>505687097</v>
      </c>
      <c r="AR138" s="48">
        <v>513366691</v>
      </c>
      <c r="AS138" s="48">
        <v>520903474</v>
      </c>
      <c r="AT138" s="48">
        <v>528283130</v>
      </c>
      <c r="AU138" s="48">
        <v>535509387</v>
      </c>
      <c r="AV138" s="48">
        <v>542599527</v>
      </c>
      <c r="AW138" s="48">
        <v>549590680</v>
      </c>
      <c r="AX138" s="48">
        <v>556504216</v>
      </c>
      <c r="AY138" s="48">
        <v>563337657</v>
      </c>
      <c r="AZ138" s="48">
        <v>570091479</v>
      </c>
      <c r="BA138" s="48">
        <v>576783743</v>
      </c>
      <c r="BB138" s="48">
        <v>583430021</v>
      </c>
      <c r="BC138" s="48">
        <v>589932530</v>
      </c>
      <c r="BD138" s="48">
        <v>596538052</v>
      </c>
      <c r="BE138" s="48">
        <v>603094656</v>
      </c>
      <c r="BF138" s="48">
        <v>609595811</v>
      </c>
      <c r="BG138" s="48">
        <v>615999056</v>
      </c>
      <c r="BH138" s="48">
        <v>622301041</v>
      </c>
      <c r="BI138" s="48">
        <v>628493594</v>
      </c>
      <c r="BJ138" s="48">
        <v>634566052</v>
      </c>
      <c r="BK138" s="48">
        <v>640483586</v>
      </c>
      <c r="BL138" s="48">
        <v>646430786</v>
      </c>
      <c r="BM138" s="48">
        <v>652276325</v>
      </c>
      <c r="BN138" s="48" t="e">
        <f>VLOOKUP(B138,Classif!C:F,4,0)</f>
        <v>#N/A</v>
      </c>
      <c r="BO138" s="48" t="e">
        <f>VLOOKUP(B138,Classif!C:J,8,0)</f>
        <v>#N/A</v>
      </c>
    </row>
    <row r="139" spans="1:67" hidden="1" x14ac:dyDescent="0.25">
      <c r="A139" s="48" t="s">
        <v>678</v>
      </c>
      <c r="B139" s="48" t="s">
        <v>677</v>
      </c>
      <c r="C139" s="48" t="s">
        <v>742</v>
      </c>
      <c r="D139" s="48" t="s">
        <v>741</v>
      </c>
      <c r="E139" s="48">
        <v>240518397</v>
      </c>
      <c r="F139" s="48">
        <v>246113624</v>
      </c>
      <c r="G139" s="48">
        <v>251900655</v>
      </c>
      <c r="H139" s="48">
        <v>257908038</v>
      </c>
      <c r="I139" s="48">
        <v>264174076</v>
      </c>
      <c r="J139" s="48">
        <v>270720935</v>
      </c>
      <c r="K139" s="48">
        <v>277573103</v>
      </c>
      <c r="L139" s="48">
        <v>284708606</v>
      </c>
      <c r="M139" s="48">
        <v>292046003</v>
      </c>
      <c r="N139" s="48">
        <v>299473694</v>
      </c>
      <c r="O139" s="48">
        <v>306916898</v>
      </c>
      <c r="P139" s="48">
        <v>314345051</v>
      </c>
      <c r="Q139" s="48">
        <v>321797948</v>
      </c>
      <c r="R139" s="48">
        <v>329357734</v>
      </c>
      <c r="S139" s="48">
        <v>337142875</v>
      </c>
      <c r="T139" s="48">
        <v>345242741</v>
      </c>
      <c r="U139" s="48">
        <v>353691447</v>
      </c>
      <c r="V139" s="48">
        <v>362475157</v>
      </c>
      <c r="W139" s="48">
        <v>371577357</v>
      </c>
      <c r="X139" s="48">
        <v>380963357</v>
      </c>
      <c r="Y139" s="48">
        <v>390612544</v>
      </c>
      <c r="Z139" s="48">
        <v>400528973</v>
      </c>
      <c r="AA139" s="48">
        <v>410740623</v>
      </c>
      <c r="AB139" s="48">
        <v>421279177</v>
      </c>
      <c r="AC139" s="48">
        <v>432185306</v>
      </c>
      <c r="AD139" s="48">
        <v>443491299</v>
      </c>
      <c r="AE139" s="48">
        <v>455193679</v>
      </c>
      <c r="AF139" s="48">
        <v>467290486</v>
      </c>
      <c r="AG139" s="48">
        <v>479814027</v>
      </c>
      <c r="AH139" s="48">
        <v>492803041</v>
      </c>
      <c r="AI139" s="48">
        <v>506275626</v>
      </c>
      <c r="AJ139" s="48">
        <v>520262436</v>
      </c>
      <c r="AK139" s="48">
        <v>534731004</v>
      </c>
      <c r="AL139" s="48">
        <v>549559275</v>
      </c>
      <c r="AM139" s="48">
        <v>564581120</v>
      </c>
      <c r="AN139" s="48">
        <v>579681702</v>
      </c>
      <c r="AO139" s="48">
        <v>594801271</v>
      </c>
      <c r="AP139" s="48">
        <v>609983284</v>
      </c>
      <c r="AQ139" s="48">
        <v>625342129</v>
      </c>
      <c r="AR139" s="48">
        <v>641046832</v>
      </c>
      <c r="AS139" s="48">
        <v>657215854</v>
      </c>
      <c r="AT139" s="48">
        <v>673903088</v>
      </c>
      <c r="AU139" s="48">
        <v>691061433</v>
      </c>
      <c r="AV139" s="48">
        <v>708587940</v>
      </c>
      <c r="AW139" s="48">
        <v>726331171</v>
      </c>
      <c r="AX139" s="48">
        <v>744190509</v>
      </c>
      <c r="AY139" s="48">
        <v>762132501</v>
      </c>
      <c r="AZ139" s="48">
        <v>780219573</v>
      </c>
      <c r="BA139" s="48">
        <v>798563425</v>
      </c>
      <c r="BB139" s="48">
        <v>817322615</v>
      </c>
      <c r="BC139" s="48">
        <v>836614841</v>
      </c>
      <c r="BD139" s="48">
        <v>856471437</v>
      </c>
      <c r="BE139" s="48">
        <v>876867234</v>
      </c>
      <c r="BF139" s="48">
        <v>897793439</v>
      </c>
      <c r="BG139" s="48">
        <v>919222955</v>
      </c>
      <c r="BH139" s="48">
        <v>941131317</v>
      </c>
      <c r="BI139" s="48">
        <v>963519718</v>
      </c>
      <c r="BJ139" s="48">
        <v>986385402</v>
      </c>
      <c r="BK139" s="48">
        <v>1009691252</v>
      </c>
      <c r="BL139" s="48">
        <v>1033388868</v>
      </c>
      <c r="BM139" s="48">
        <v>1057438163</v>
      </c>
      <c r="BN139" s="48" t="e">
        <f>VLOOKUP(B139,Classif!C:F,4,0)</f>
        <v>#N/A</v>
      </c>
      <c r="BO139" s="48" t="e">
        <f>VLOOKUP(B139,Classif!C:J,8,0)</f>
        <v>#N/A</v>
      </c>
    </row>
    <row r="140" spans="1:67" hidden="1" x14ac:dyDescent="0.25">
      <c r="A140" s="48" t="s">
        <v>625</v>
      </c>
      <c r="B140" s="48" t="s">
        <v>626</v>
      </c>
      <c r="C140" s="48" t="s">
        <v>742</v>
      </c>
      <c r="D140" s="48" t="s">
        <v>741</v>
      </c>
      <c r="E140" s="48">
        <v>137782356</v>
      </c>
      <c r="F140" s="48">
        <v>140848427</v>
      </c>
      <c r="G140" s="48">
        <v>143991035</v>
      </c>
      <c r="H140" s="48">
        <v>147246689</v>
      </c>
      <c r="I140" s="48">
        <v>150668279</v>
      </c>
      <c r="J140" s="48">
        <v>154292515</v>
      </c>
      <c r="K140" s="48">
        <v>158131724</v>
      </c>
      <c r="L140" s="48">
        <v>162169520</v>
      </c>
      <c r="M140" s="48">
        <v>166378127</v>
      </c>
      <c r="N140" s="48">
        <v>170716523</v>
      </c>
      <c r="O140" s="48">
        <v>175154298</v>
      </c>
      <c r="P140" s="48">
        <v>179681941</v>
      </c>
      <c r="Q140" s="48">
        <v>184306845</v>
      </c>
      <c r="R140" s="48">
        <v>189035415</v>
      </c>
      <c r="S140" s="48">
        <v>193880021</v>
      </c>
      <c r="T140" s="48">
        <v>198849250</v>
      </c>
      <c r="U140" s="48">
        <v>203955515</v>
      </c>
      <c r="V140" s="48">
        <v>209195581</v>
      </c>
      <c r="W140" s="48">
        <v>214544342</v>
      </c>
      <c r="X140" s="48">
        <v>219966776</v>
      </c>
      <c r="Y140" s="48">
        <v>225445124</v>
      </c>
      <c r="Z140" s="48">
        <v>230976727</v>
      </c>
      <c r="AA140" s="48">
        <v>236593189</v>
      </c>
      <c r="AB140" s="48">
        <v>242355131</v>
      </c>
      <c r="AC140" s="48">
        <v>248343146</v>
      </c>
      <c r="AD140" s="48">
        <v>254622410</v>
      </c>
      <c r="AE140" s="48">
        <v>261201749</v>
      </c>
      <c r="AF140" s="48">
        <v>268084615</v>
      </c>
      <c r="AG140" s="48">
        <v>275322077</v>
      </c>
      <c r="AH140" s="48">
        <v>282972202</v>
      </c>
      <c r="AI140" s="48">
        <v>291068697</v>
      </c>
      <c r="AJ140" s="48">
        <v>299656373</v>
      </c>
      <c r="AK140" s="48">
        <v>308709029</v>
      </c>
      <c r="AL140" s="48">
        <v>318101755</v>
      </c>
      <c r="AM140" s="48">
        <v>327660123</v>
      </c>
      <c r="AN140" s="48">
        <v>337265010</v>
      </c>
      <c r="AO140" s="48">
        <v>346863261</v>
      </c>
      <c r="AP140" s="48">
        <v>356508832</v>
      </c>
      <c r="AQ140" s="48">
        <v>366320517</v>
      </c>
      <c r="AR140" s="48">
        <v>376471932</v>
      </c>
      <c r="AS140" s="48">
        <v>387088076</v>
      </c>
      <c r="AT140" s="48">
        <v>398196096</v>
      </c>
      <c r="AU140" s="48">
        <v>409752737</v>
      </c>
      <c r="AV140" s="48">
        <v>421725011</v>
      </c>
      <c r="AW140" s="48">
        <v>434055590</v>
      </c>
      <c r="AX140" s="48">
        <v>446695034</v>
      </c>
      <c r="AY140" s="48">
        <v>459659653</v>
      </c>
      <c r="AZ140" s="48">
        <v>472947450</v>
      </c>
      <c r="BA140" s="48">
        <v>486468200</v>
      </c>
      <c r="BB140" s="48">
        <v>500104939</v>
      </c>
      <c r="BC140" s="48">
        <v>513783318</v>
      </c>
      <c r="BD140" s="48">
        <v>527467149</v>
      </c>
      <c r="BE140" s="48">
        <v>541205688</v>
      </c>
      <c r="BF140" s="48">
        <v>555116804</v>
      </c>
      <c r="BG140" s="48">
        <v>569367413</v>
      </c>
      <c r="BH140" s="48">
        <v>584084928</v>
      </c>
      <c r="BI140" s="48">
        <v>599290280</v>
      </c>
      <c r="BJ140" s="48">
        <v>614965124</v>
      </c>
      <c r="BK140" s="48">
        <v>631147232</v>
      </c>
      <c r="BL140" s="48">
        <v>647870823</v>
      </c>
      <c r="BM140" s="48">
        <v>665149035</v>
      </c>
      <c r="BN140" s="48" t="e">
        <f>VLOOKUP(B140,Classif!C:F,4,0)</f>
        <v>#N/A</v>
      </c>
      <c r="BO140" s="48" t="e">
        <f>VLOOKUP(B140,Classif!C:J,8,0)</f>
        <v>#N/A</v>
      </c>
    </row>
    <row r="141" spans="1:67" hidden="1" x14ac:dyDescent="0.25">
      <c r="A141" s="48" t="s">
        <v>577</v>
      </c>
      <c r="B141" s="48" t="s">
        <v>578</v>
      </c>
      <c r="C141" s="48" t="s">
        <v>742</v>
      </c>
      <c r="D141" s="48" t="s">
        <v>741</v>
      </c>
      <c r="E141" s="48">
        <v>16501</v>
      </c>
      <c r="F141" s="48">
        <v>16894</v>
      </c>
      <c r="G141" s="48">
        <v>17300</v>
      </c>
      <c r="H141" s="48">
        <v>17724</v>
      </c>
      <c r="I141" s="48">
        <v>18170</v>
      </c>
      <c r="J141" s="48">
        <v>18642</v>
      </c>
      <c r="K141" s="48">
        <v>19160</v>
      </c>
      <c r="L141" s="48">
        <v>19688</v>
      </c>
      <c r="M141" s="48">
        <v>20237</v>
      </c>
      <c r="N141" s="48">
        <v>20766</v>
      </c>
      <c r="O141" s="48">
        <v>21268</v>
      </c>
      <c r="P141" s="48">
        <v>21729</v>
      </c>
      <c r="Q141" s="48">
        <v>22161</v>
      </c>
      <c r="R141" s="48">
        <v>22560</v>
      </c>
      <c r="S141" s="48">
        <v>22985</v>
      </c>
      <c r="T141" s="48">
        <v>23436</v>
      </c>
      <c r="U141" s="48">
        <v>23933</v>
      </c>
      <c r="V141" s="48">
        <v>24451</v>
      </c>
      <c r="W141" s="48">
        <v>24968</v>
      </c>
      <c r="X141" s="48">
        <v>25463</v>
      </c>
      <c r="Y141" s="48">
        <v>25881</v>
      </c>
      <c r="Z141" s="48">
        <v>26229</v>
      </c>
      <c r="AA141" s="48">
        <v>26533</v>
      </c>
      <c r="AB141" s="48">
        <v>26790</v>
      </c>
      <c r="AC141" s="48">
        <v>27028</v>
      </c>
      <c r="AD141" s="48">
        <v>27286</v>
      </c>
      <c r="AE141" s="48">
        <v>27552</v>
      </c>
      <c r="AF141" s="48">
        <v>27835</v>
      </c>
      <c r="AG141" s="48">
        <v>28135</v>
      </c>
      <c r="AH141" s="48">
        <v>28449</v>
      </c>
      <c r="AI141" s="48">
        <v>28790</v>
      </c>
      <c r="AJ141" s="48">
        <v>29166</v>
      </c>
      <c r="AK141" s="48">
        <v>29552</v>
      </c>
      <c r="AL141" s="48">
        <v>29987</v>
      </c>
      <c r="AM141" s="48">
        <v>30415</v>
      </c>
      <c r="AN141" s="48">
        <v>30884</v>
      </c>
      <c r="AO141" s="48">
        <v>31354</v>
      </c>
      <c r="AP141" s="48">
        <v>31830</v>
      </c>
      <c r="AQ141" s="48">
        <v>32306</v>
      </c>
      <c r="AR141" s="48">
        <v>32765</v>
      </c>
      <c r="AS141" s="48">
        <v>33184</v>
      </c>
      <c r="AT141" s="48">
        <v>33543</v>
      </c>
      <c r="AU141" s="48">
        <v>33885</v>
      </c>
      <c r="AV141" s="48">
        <v>34172</v>
      </c>
      <c r="AW141" s="48">
        <v>34444</v>
      </c>
      <c r="AX141" s="48">
        <v>34718</v>
      </c>
      <c r="AY141" s="48">
        <v>34975</v>
      </c>
      <c r="AZ141" s="48">
        <v>35217</v>
      </c>
      <c r="BA141" s="48">
        <v>35469</v>
      </c>
      <c r="BB141" s="48">
        <v>35723</v>
      </c>
      <c r="BC141" s="48">
        <v>35996</v>
      </c>
      <c r="BD141" s="48">
        <v>36299</v>
      </c>
      <c r="BE141" s="48">
        <v>36615</v>
      </c>
      <c r="BF141" s="48">
        <v>36940</v>
      </c>
      <c r="BG141" s="48">
        <v>37219</v>
      </c>
      <c r="BH141" s="48">
        <v>37465</v>
      </c>
      <c r="BI141" s="48">
        <v>37655</v>
      </c>
      <c r="BJ141" s="48">
        <v>37805</v>
      </c>
      <c r="BK141" s="48">
        <v>37918</v>
      </c>
      <c r="BL141" s="48">
        <v>38020</v>
      </c>
      <c r="BM141" s="48">
        <v>38137</v>
      </c>
      <c r="BN141" s="48" t="str">
        <f>VLOOKUP(B141,Classif!C:F,4,0)</f>
        <v>HIC</v>
      </c>
      <c r="BO141" s="48" t="str">
        <f>VLOOKUP(B141,Classif!C:J,8,0)</f>
        <v>Europe &amp; Central Asia</v>
      </c>
    </row>
    <row r="142" spans="1:67" hidden="1" x14ac:dyDescent="0.25">
      <c r="A142" s="48" t="s">
        <v>168</v>
      </c>
      <c r="B142" s="48" t="s">
        <v>423</v>
      </c>
      <c r="C142" s="48" t="s">
        <v>742</v>
      </c>
      <c r="D142" s="48" t="s">
        <v>741</v>
      </c>
      <c r="E142" s="48">
        <v>9874476</v>
      </c>
      <c r="F142" s="48">
        <v>10111639</v>
      </c>
      <c r="G142" s="48">
        <v>10352180</v>
      </c>
      <c r="H142" s="48">
        <v>10597516</v>
      </c>
      <c r="I142" s="48">
        <v>10849977</v>
      </c>
      <c r="J142" s="48">
        <v>11110825</v>
      </c>
      <c r="K142" s="48">
        <v>11380665</v>
      </c>
      <c r="L142" s="48">
        <v>11657650</v>
      </c>
      <c r="M142" s="48">
        <v>11937607</v>
      </c>
      <c r="N142" s="48">
        <v>12214948</v>
      </c>
      <c r="O142" s="48">
        <v>12485736</v>
      </c>
      <c r="P142" s="48">
        <v>12747831</v>
      </c>
      <c r="Q142" s="48">
        <v>13002234</v>
      </c>
      <c r="R142" s="48">
        <v>13252033</v>
      </c>
      <c r="S142" s="48">
        <v>13501931</v>
      </c>
      <c r="T142" s="48">
        <v>13755141</v>
      </c>
      <c r="U142" s="48">
        <v>14012894</v>
      </c>
      <c r="V142" s="48">
        <v>14273495</v>
      </c>
      <c r="W142" s="48">
        <v>14533691</v>
      </c>
      <c r="X142" s="48">
        <v>14788866</v>
      </c>
      <c r="Y142" s="48">
        <v>15035840</v>
      </c>
      <c r="Z142" s="48">
        <v>15272822</v>
      </c>
      <c r="AA142" s="48">
        <v>15501210</v>
      </c>
      <c r="AB142" s="48">
        <v>15724641</v>
      </c>
      <c r="AC142" s="48">
        <v>15948501</v>
      </c>
      <c r="AD142" s="48">
        <v>16176282</v>
      </c>
      <c r="AE142" s="48">
        <v>16408861</v>
      </c>
      <c r="AF142" s="48">
        <v>16643956</v>
      </c>
      <c r="AG142" s="48">
        <v>16878186</v>
      </c>
      <c r="AH142" s="48">
        <v>17106752</v>
      </c>
      <c r="AI142" s="48">
        <v>17325769</v>
      </c>
      <c r="AJ142" s="48">
        <v>17535732</v>
      </c>
      <c r="AK142" s="48">
        <v>17736827</v>
      </c>
      <c r="AL142" s="48">
        <v>17924827</v>
      </c>
      <c r="AM142" s="48">
        <v>18094474</v>
      </c>
      <c r="AN142" s="48">
        <v>18242917</v>
      </c>
      <c r="AO142" s="48">
        <v>18367290</v>
      </c>
      <c r="AP142" s="48">
        <v>18470897</v>
      </c>
      <c r="AQ142" s="48">
        <v>18564595</v>
      </c>
      <c r="AR142" s="48">
        <v>18663293</v>
      </c>
      <c r="AS142" s="48">
        <v>18777606</v>
      </c>
      <c r="AT142" s="48">
        <v>18911727</v>
      </c>
      <c r="AU142" s="48">
        <v>19062476</v>
      </c>
      <c r="AV142" s="48">
        <v>19224036</v>
      </c>
      <c r="AW142" s="48">
        <v>19387153</v>
      </c>
      <c r="AX142" s="48">
        <v>19544988</v>
      </c>
      <c r="AY142" s="48">
        <v>19695977</v>
      </c>
      <c r="AZ142" s="48">
        <v>19842044</v>
      </c>
      <c r="BA142" s="48">
        <v>19983984</v>
      </c>
      <c r="BB142" s="48">
        <v>20123508</v>
      </c>
      <c r="BC142" s="48">
        <v>20261738</v>
      </c>
      <c r="BD142" s="48">
        <v>20398496</v>
      </c>
      <c r="BE142" s="48">
        <v>20425000</v>
      </c>
      <c r="BF142" s="48">
        <v>20585000</v>
      </c>
      <c r="BG142" s="48">
        <v>20778000</v>
      </c>
      <c r="BH142" s="48">
        <v>20970000</v>
      </c>
      <c r="BI142" s="48">
        <v>21203000</v>
      </c>
      <c r="BJ142" s="48">
        <v>21444000</v>
      </c>
      <c r="BK142" s="48">
        <v>21670000</v>
      </c>
      <c r="BL142" s="48">
        <v>21803000</v>
      </c>
      <c r="BM142" s="48">
        <v>21919000</v>
      </c>
      <c r="BN142" s="48" t="str">
        <f>VLOOKUP(B142,Classif!C:F,4,0)</f>
        <v>LMY</v>
      </c>
      <c r="BO142" s="48" t="str">
        <f>VLOOKUP(B142,Classif!C:J,8,0)</f>
        <v>South Asia</v>
      </c>
    </row>
    <row r="143" spans="1:67" hidden="1" x14ac:dyDescent="0.25">
      <c r="A143" s="48" t="s">
        <v>676</v>
      </c>
      <c r="B143" s="48" t="s">
        <v>624</v>
      </c>
      <c r="C143" s="48" t="s">
        <v>742</v>
      </c>
      <c r="D143" s="48" t="s">
        <v>741</v>
      </c>
      <c r="E143" s="48">
        <v>989984004</v>
      </c>
      <c r="F143" s="48">
        <v>1012695283</v>
      </c>
      <c r="G143" s="48">
        <v>1036174880</v>
      </c>
      <c r="H143" s="48">
        <v>1060393357</v>
      </c>
      <c r="I143" s="48">
        <v>1085299211</v>
      </c>
      <c r="J143" s="48">
        <v>1110852757</v>
      </c>
      <c r="K143" s="48">
        <v>1137057458</v>
      </c>
      <c r="L143" s="48">
        <v>1163922580</v>
      </c>
      <c r="M143" s="48">
        <v>1191458095</v>
      </c>
      <c r="N143" s="48">
        <v>1219673698</v>
      </c>
      <c r="O143" s="48">
        <v>1248583279</v>
      </c>
      <c r="P143" s="48">
        <v>1278208964</v>
      </c>
      <c r="Q143" s="48">
        <v>1308581612</v>
      </c>
      <c r="R143" s="48">
        <v>1339744791</v>
      </c>
      <c r="S143" s="48">
        <v>1371761160</v>
      </c>
      <c r="T143" s="48">
        <v>1404677295</v>
      </c>
      <c r="U143" s="48">
        <v>1438471529</v>
      </c>
      <c r="V143" s="48">
        <v>1473161514</v>
      </c>
      <c r="W143" s="48">
        <v>1508876331</v>
      </c>
      <c r="X143" s="48">
        <v>1545785670</v>
      </c>
      <c r="Y143" s="48">
        <v>1583984211</v>
      </c>
      <c r="Z143" s="48">
        <v>1623540865</v>
      </c>
      <c r="AA143" s="48">
        <v>1664223803</v>
      </c>
      <c r="AB143" s="48">
        <v>1705941229</v>
      </c>
      <c r="AC143" s="48">
        <v>1748404026</v>
      </c>
      <c r="AD143" s="48">
        <v>1791342151</v>
      </c>
      <c r="AE143" s="48">
        <v>1834732208</v>
      </c>
      <c r="AF143" s="48">
        <v>1878529520</v>
      </c>
      <c r="AG143" s="48">
        <v>1922581048</v>
      </c>
      <c r="AH143" s="48">
        <v>1966720233</v>
      </c>
      <c r="AI143" s="48">
        <v>2012725416</v>
      </c>
      <c r="AJ143" s="48">
        <v>2056479735</v>
      </c>
      <c r="AK143" s="48">
        <v>2100111594</v>
      </c>
      <c r="AL143" s="48">
        <v>2143451976</v>
      </c>
      <c r="AM143" s="48">
        <v>2186469992</v>
      </c>
      <c r="AN143" s="48">
        <v>2229481699</v>
      </c>
      <c r="AO143" s="48">
        <v>2272648448</v>
      </c>
      <c r="AP143" s="48">
        <v>2315905969</v>
      </c>
      <c r="AQ143" s="48">
        <v>2359112024</v>
      </c>
      <c r="AR143" s="48">
        <v>2402132069</v>
      </c>
      <c r="AS143" s="48">
        <v>2445096607</v>
      </c>
      <c r="AT143" s="48">
        <v>2487900839</v>
      </c>
      <c r="AU143" s="48">
        <v>2530679514</v>
      </c>
      <c r="AV143" s="48">
        <v>2573512638</v>
      </c>
      <c r="AW143" s="48">
        <v>2616457516</v>
      </c>
      <c r="AX143" s="48">
        <v>2659559236</v>
      </c>
      <c r="AY143" s="48">
        <v>2702862046</v>
      </c>
      <c r="AZ143" s="48">
        <v>2746406133</v>
      </c>
      <c r="BA143" s="48">
        <v>2790205950</v>
      </c>
      <c r="BB143" s="48">
        <v>2834272715</v>
      </c>
      <c r="BC143" s="48">
        <v>2878875404</v>
      </c>
      <c r="BD143" s="48">
        <v>2923659939</v>
      </c>
      <c r="BE143" s="48">
        <v>2968243908</v>
      </c>
      <c r="BF143" s="48">
        <v>3013187396</v>
      </c>
      <c r="BG143" s="48">
        <v>3058248975</v>
      </c>
      <c r="BH143" s="48">
        <v>3103569257</v>
      </c>
      <c r="BI143" s="48">
        <v>3149022555</v>
      </c>
      <c r="BJ143" s="48">
        <v>3194517542</v>
      </c>
      <c r="BK143" s="48">
        <v>3240031866</v>
      </c>
      <c r="BL143" s="48">
        <v>3285416867</v>
      </c>
      <c r="BM143" s="48">
        <v>3330652547</v>
      </c>
      <c r="BN143" s="48" t="e">
        <f>VLOOKUP(B143,Classif!C:F,4,0)</f>
        <v>#N/A</v>
      </c>
      <c r="BO143" s="48" t="e">
        <f>VLOOKUP(B143,Classif!C:J,8,0)</f>
        <v>#N/A</v>
      </c>
    </row>
    <row r="144" spans="1:67" hidden="1" x14ac:dyDescent="0.25">
      <c r="A144" s="48" t="s">
        <v>675</v>
      </c>
      <c r="B144" s="48" t="s">
        <v>674</v>
      </c>
      <c r="C144" s="48" t="s">
        <v>742</v>
      </c>
      <c r="D144" s="48" t="s">
        <v>741</v>
      </c>
      <c r="E144" s="48">
        <v>2264230620</v>
      </c>
      <c r="F144" s="48">
        <v>2293657434</v>
      </c>
      <c r="G144" s="48">
        <v>2336352877</v>
      </c>
      <c r="H144" s="48">
        <v>2391244202</v>
      </c>
      <c r="I144" s="48">
        <v>2446616794</v>
      </c>
      <c r="J144" s="48">
        <v>2503757914</v>
      </c>
      <c r="K144" s="48">
        <v>2564648351</v>
      </c>
      <c r="L144" s="48">
        <v>2625561008</v>
      </c>
      <c r="M144" s="48">
        <v>2688185221</v>
      </c>
      <c r="N144" s="48">
        <v>2753244603</v>
      </c>
      <c r="O144" s="48">
        <v>2820016062</v>
      </c>
      <c r="P144" s="48">
        <v>2888210757</v>
      </c>
      <c r="Q144" s="48">
        <v>2955489373</v>
      </c>
      <c r="R144" s="48">
        <v>3022725529</v>
      </c>
      <c r="S144" s="48">
        <v>3089529348</v>
      </c>
      <c r="T144" s="48">
        <v>3155089855</v>
      </c>
      <c r="U144" s="48">
        <v>3220127983</v>
      </c>
      <c r="V144" s="48">
        <v>3284682193</v>
      </c>
      <c r="W144" s="48">
        <v>3350362852</v>
      </c>
      <c r="X144" s="48">
        <v>3417557084</v>
      </c>
      <c r="Y144" s="48">
        <v>3485705709</v>
      </c>
      <c r="Z144" s="48">
        <v>3555885098</v>
      </c>
      <c r="AA144" s="48">
        <v>3629464839</v>
      </c>
      <c r="AB144" s="48">
        <v>3704198772</v>
      </c>
      <c r="AC144" s="48">
        <v>3779008675</v>
      </c>
      <c r="AD144" s="48">
        <v>3855293544</v>
      </c>
      <c r="AE144" s="48">
        <v>3933787633</v>
      </c>
      <c r="AF144" s="48">
        <v>4014448614</v>
      </c>
      <c r="AG144" s="48">
        <v>4095886112</v>
      </c>
      <c r="AH144" s="48">
        <v>4176844232</v>
      </c>
      <c r="AI144" s="48">
        <v>4258735820</v>
      </c>
      <c r="AJ144" s="48">
        <v>4337877075</v>
      </c>
      <c r="AK144" s="48">
        <v>4415505150</v>
      </c>
      <c r="AL144" s="48">
        <v>4492317445</v>
      </c>
      <c r="AM144" s="48">
        <v>4568575554</v>
      </c>
      <c r="AN144" s="48">
        <v>4644103191</v>
      </c>
      <c r="AO144" s="48">
        <v>4719451017</v>
      </c>
      <c r="AP144" s="48">
        <v>4794701339</v>
      </c>
      <c r="AQ144" s="48">
        <v>4869215508</v>
      </c>
      <c r="AR144" s="48">
        <v>4942554270</v>
      </c>
      <c r="AS144" s="48">
        <v>5015320490</v>
      </c>
      <c r="AT144" s="48">
        <v>5087215714</v>
      </c>
      <c r="AU144" s="48">
        <v>5158616199</v>
      </c>
      <c r="AV144" s="48">
        <v>5230164654</v>
      </c>
      <c r="AW144" s="48">
        <v>5301861509</v>
      </c>
      <c r="AX144" s="48">
        <v>5373892527</v>
      </c>
      <c r="AY144" s="48">
        <v>5446043718</v>
      </c>
      <c r="AZ144" s="48">
        <v>5518245128</v>
      </c>
      <c r="BA144" s="48">
        <v>5591217271</v>
      </c>
      <c r="BB144" s="48">
        <v>5664931795</v>
      </c>
      <c r="BC144" s="48">
        <v>5739242600</v>
      </c>
      <c r="BD144" s="48">
        <v>5814350691</v>
      </c>
      <c r="BE144" s="48">
        <v>5889963667</v>
      </c>
      <c r="BF144" s="48">
        <v>5966542299</v>
      </c>
      <c r="BG144" s="48">
        <v>6043826104</v>
      </c>
      <c r="BH144" s="48">
        <v>6121677430</v>
      </c>
      <c r="BI144" s="48">
        <v>6200441680</v>
      </c>
      <c r="BJ144" s="48">
        <v>6279734109</v>
      </c>
      <c r="BK144" s="48">
        <v>6357646877</v>
      </c>
      <c r="BL144" s="48">
        <v>6434033786</v>
      </c>
      <c r="BM144" s="48">
        <v>6509474374</v>
      </c>
      <c r="BN144" s="48" t="e">
        <f>VLOOKUP(B144,Classif!C:F,4,0)</f>
        <v>#N/A</v>
      </c>
      <c r="BO144" s="48" t="e">
        <f>VLOOKUP(B144,Classif!C:J,8,0)</f>
        <v>#N/A</v>
      </c>
    </row>
    <row r="145" spans="1:67" hidden="1" x14ac:dyDescent="0.25">
      <c r="A145" s="48" t="s">
        <v>106</v>
      </c>
      <c r="B145" s="48" t="s">
        <v>422</v>
      </c>
      <c r="C145" s="48" t="s">
        <v>742</v>
      </c>
      <c r="D145" s="48" t="s">
        <v>741</v>
      </c>
      <c r="E145" s="48">
        <v>837264</v>
      </c>
      <c r="F145" s="48">
        <v>852892</v>
      </c>
      <c r="G145" s="48">
        <v>869132</v>
      </c>
      <c r="H145" s="48">
        <v>886061</v>
      </c>
      <c r="I145" s="48">
        <v>903757</v>
      </c>
      <c r="J145" s="48">
        <v>922307</v>
      </c>
      <c r="K145" s="48">
        <v>941798</v>
      </c>
      <c r="L145" s="48">
        <v>962279</v>
      </c>
      <c r="M145" s="48">
        <v>983683</v>
      </c>
      <c r="N145" s="48">
        <v>1005911</v>
      </c>
      <c r="O145" s="48">
        <v>1028930</v>
      </c>
      <c r="P145" s="48">
        <v>1052619</v>
      </c>
      <c r="Q145" s="48">
        <v>1077102</v>
      </c>
      <c r="R145" s="48">
        <v>1102885</v>
      </c>
      <c r="S145" s="48">
        <v>1130634</v>
      </c>
      <c r="T145" s="48">
        <v>1160795</v>
      </c>
      <c r="U145" s="48">
        <v>1193517</v>
      </c>
      <c r="V145" s="48">
        <v>1228527</v>
      </c>
      <c r="W145" s="48">
        <v>1265211</v>
      </c>
      <c r="X145" s="48">
        <v>1302670</v>
      </c>
      <c r="Y145" s="48">
        <v>1340258</v>
      </c>
      <c r="Z145" s="48">
        <v>1377808</v>
      </c>
      <c r="AA145" s="48">
        <v>1415362</v>
      </c>
      <c r="AB145" s="48">
        <v>1452727</v>
      </c>
      <c r="AC145" s="48">
        <v>1489685</v>
      </c>
      <c r="AD145" s="48">
        <v>1526132</v>
      </c>
      <c r="AE145" s="48">
        <v>1561687</v>
      </c>
      <c r="AF145" s="48">
        <v>1596395</v>
      </c>
      <c r="AG145" s="48">
        <v>1630993</v>
      </c>
      <c r="AH145" s="48">
        <v>1666564</v>
      </c>
      <c r="AI145" s="48">
        <v>1703757</v>
      </c>
      <c r="AJ145" s="48">
        <v>1742534</v>
      </c>
      <c r="AK145" s="48">
        <v>1782284</v>
      </c>
      <c r="AL145" s="48">
        <v>1822237</v>
      </c>
      <c r="AM145" s="48">
        <v>1861323</v>
      </c>
      <c r="AN145" s="48">
        <v>1898598</v>
      </c>
      <c r="AO145" s="48">
        <v>1934294</v>
      </c>
      <c r="AP145" s="48">
        <v>1968054</v>
      </c>
      <c r="AQ145" s="48">
        <v>1997524</v>
      </c>
      <c r="AR145" s="48">
        <v>2019732</v>
      </c>
      <c r="AS145" s="48">
        <v>2032805</v>
      </c>
      <c r="AT145" s="48">
        <v>2035738</v>
      </c>
      <c r="AU145" s="48">
        <v>2029832</v>
      </c>
      <c r="AV145" s="48">
        <v>2018355</v>
      </c>
      <c r="AW145" s="48">
        <v>2005953</v>
      </c>
      <c r="AX145" s="48">
        <v>1996115</v>
      </c>
      <c r="AY145" s="48">
        <v>1989933</v>
      </c>
      <c r="AZ145" s="48">
        <v>1986926</v>
      </c>
      <c r="BA145" s="48">
        <v>1987130</v>
      </c>
      <c r="BB145" s="48">
        <v>1990135</v>
      </c>
      <c r="BC145" s="48">
        <v>1995575</v>
      </c>
      <c r="BD145" s="48">
        <v>2003793</v>
      </c>
      <c r="BE145" s="48">
        <v>2014988</v>
      </c>
      <c r="BF145" s="48">
        <v>2028528</v>
      </c>
      <c r="BG145" s="48">
        <v>2043448</v>
      </c>
      <c r="BH145" s="48">
        <v>2059011</v>
      </c>
      <c r="BI145" s="48">
        <v>2075041</v>
      </c>
      <c r="BJ145" s="48">
        <v>2091532</v>
      </c>
      <c r="BK145" s="48">
        <v>2108327</v>
      </c>
      <c r="BL145" s="48">
        <v>2125267</v>
      </c>
      <c r="BM145" s="48">
        <v>2142252</v>
      </c>
      <c r="BN145" s="48" t="str">
        <f>VLOOKUP(B145,Classif!C:F,3,0)</f>
        <v>LMC</v>
      </c>
      <c r="BO145" s="48" t="str">
        <f>VLOOKUP(B145,Classif!C:J,8,0)</f>
        <v>Sub-Saharan Africa</v>
      </c>
    </row>
    <row r="146" spans="1:67" hidden="1" x14ac:dyDescent="0.25">
      <c r="A146" s="48" t="s">
        <v>673</v>
      </c>
      <c r="B146" s="48" t="s">
        <v>672</v>
      </c>
      <c r="C146" s="48" t="s">
        <v>742</v>
      </c>
      <c r="D146" s="48" t="s">
        <v>741</v>
      </c>
      <c r="E146" s="48">
        <v>1096903448</v>
      </c>
      <c r="F146" s="48">
        <v>1099284940</v>
      </c>
      <c r="G146" s="48">
        <v>1113927919</v>
      </c>
      <c r="H146" s="48">
        <v>1139889997</v>
      </c>
      <c r="I146" s="48">
        <v>1165421495</v>
      </c>
      <c r="J146" s="48">
        <v>1191679434</v>
      </c>
      <c r="K146" s="48">
        <v>1220687497</v>
      </c>
      <c r="L146" s="48">
        <v>1248850553</v>
      </c>
      <c r="M146" s="48">
        <v>1277803242</v>
      </c>
      <c r="N146" s="48">
        <v>1308225875</v>
      </c>
      <c r="O146" s="48">
        <v>1339320296</v>
      </c>
      <c r="P146" s="48">
        <v>1370950386</v>
      </c>
      <c r="Q146" s="48">
        <v>1400911434</v>
      </c>
      <c r="R146" s="48">
        <v>1429901917</v>
      </c>
      <c r="S146" s="48">
        <v>1457475769</v>
      </c>
      <c r="T146" s="48">
        <v>1482809855</v>
      </c>
      <c r="U146" s="48">
        <v>1506611986</v>
      </c>
      <c r="V146" s="48">
        <v>1528866928</v>
      </c>
      <c r="W146" s="48">
        <v>1551073484</v>
      </c>
      <c r="X146" s="48">
        <v>1573488423</v>
      </c>
      <c r="Y146" s="48">
        <v>1595481006</v>
      </c>
      <c r="Z146" s="48">
        <v>1618039026</v>
      </c>
      <c r="AA146" s="48">
        <v>1642764734</v>
      </c>
      <c r="AB146" s="48">
        <v>1667457285</v>
      </c>
      <c r="AC146" s="48">
        <v>1691255626</v>
      </c>
      <c r="AD146" s="48">
        <v>1715762768</v>
      </c>
      <c r="AE146" s="48">
        <v>1741726104</v>
      </c>
      <c r="AF146" s="48">
        <v>1769123601</v>
      </c>
      <c r="AG146" s="48">
        <v>1796650131</v>
      </c>
      <c r="AH146" s="48">
        <v>1823252483</v>
      </c>
      <c r="AI146" s="48">
        <v>1848477086</v>
      </c>
      <c r="AJ146" s="48">
        <v>1872532928</v>
      </c>
      <c r="AK146" s="48">
        <v>1892668367</v>
      </c>
      <c r="AL146" s="48">
        <v>1913822185</v>
      </c>
      <c r="AM146" s="48">
        <v>1934464875</v>
      </c>
      <c r="AN146" s="48">
        <v>1955853174</v>
      </c>
      <c r="AO146" s="48">
        <v>1975201502</v>
      </c>
      <c r="AP146" s="48">
        <v>1994265140</v>
      </c>
      <c r="AQ146" s="48">
        <v>2012571686</v>
      </c>
      <c r="AR146" s="48">
        <v>2029613463</v>
      </c>
      <c r="AS146" s="48">
        <v>2045125929</v>
      </c>
      <c r="AT146" s="48">
        <v>2059873472</v>
      </c>
      <c r="AU146" s="48">
        <v>2073757388</v>
      </c>
      <c r="AV146" s="48">
        <v>2087310573</v>
      </c>
      <c r="AW146" s="48">
        <v>2100746553</v>
      </c>
      <c r="AX146" s="48">
        <v>2114307472</v>
      </c>
      <c r="AY146" s="48">
        <v>2127750947</v>
      </c>
      <c r="AZ146" s="48">
        <v>2140907333</v>
      </c>
      <c r="BA146" s="48">
        <v>2154348068</v>
      </c>
      <c r="BB146" s="48">
        <v>2167842694</v>
      </c>
      <c r="BC146" s="48">
        <v>2180828802</v>
      </c>
      <c r="BD146" s="48">
        <v>2193829487</v>
      </c>
      <c r="BE146" s="48">
        <v>2206930121</v>
      </c>
      <c r="BF146" s="48">
        <v>2220295172</v>
      </c>
      <c r="BG146" s="48">
        <v>2233865679</v>
      </c>
      <c r="BH146" s="48">
        <v>2247405366</v>
      </c>
      <c r="BI146" s="48">
        <v>2261410364</v>
      </c>
      <c r="BJ146" s="48">
        <v>2275536083</v>
      </c>
      <c r="BK146" s="48">
        <v>2287851415</v>
      </c>
      <c r="BL146" s="48">
        <v>2298495924</v>
      </c>
      <c r="BM146" s="48">
        <v>2307887395</v>
      </c>
      <c r="BN146" s="48" t="e">
        <f>VLOOKUP(B146,Classif!C:F,4,0)</f>
        <v>#N/A</v>
      </c>
      <c r="BO146" s="48" t="e">
        <f>VLOOKUP(B146,Classif!C:J,8,0)</f>
        <v>#N/A</v>
      </c>
    </row>
    <row r="147" spans="1:67" hidden="1" x14ac:dyDescent="0.25">
      <c r="A147" s="48" t="s">
        <v>267</v>
      </c>
      <c r="B147" s="48" t="s">
        <v>421</v>
      </c>
      <c r="C147" s="48" t="s">
        <v>742</v>
      </c>
      <c r="D147" s="48" t="s">
        <v>741</v>
      </c>
      <c r="E147" s="48">
        <v>2778550</v>
      </c>
      <c r="F147" s="48">
        <v>2823550</v>
      </c>
      <c r="G147" s="48">
        <v>2863350</v>
      </c>
      <c r="H147" s="48">
        <v>2898950</v>
      </c>
      <c r="I147" s="48">
        <v>2935200</v>
      </c>
      <c r="J147" s="48">
        <v>2971450</v>
      </c>
      <c r="K147" s="48">
        <v>3008050</v>
      </c>
      <c r="L147" s="48">
        <v>3044400</v>
      </c>
      <c r="M147" s="48">
        <v>3078850</v>
      </c>
      <c r="N147" s="48">
        <v>3107321</v>
      </c>
      <c r="O147" s="48">
        <v>3139689</v>
      </c>
      <c r="P147" s="48">
        <v>3179041</v>
      </c>
      <c r="Q147" s="48">
        <v>3213622</v>
      </c>
      <c r="R147" s="48">
        <v>3244438</v>
      </c>
      <c r="S147" s="48">
        <v>3273894</v>
      </c>
      <c r="T147" s="48">
        <v>3301652</v>
      </c>
      <c r="U147" s="48">
        <v>3328664</v>
      </c>
      <c r="V147" s="48">
        <v>3355036</v>
      </c>
      <c r="W147" s="48">
        <v>3379514</v>
      </c>
      <c r="X147" s="48">
        <v>3397842</v>
      </c>
      <c r="Y147" s="48">
        <v>3413202</v>
      </c>
      <c r="Z147" s="48">
        <v>3432947</v>
      </c>
      <c r="AA147" s="48">
        <v>3457179</v>
      </c>
      <c r="AB147" s="48">
        <v>3485192</v>
      </c>
      <c r="AC147" s="48">
        <v>3514205</v>
      </c>
      <c r="AD147" s="48">
        <v>3544543</v>
      </c>
      <c r="AE147" s="48">
        <v>3578914</v>
      </c>
      <c r="AF147" s="48">
        <v>3616367</v>
      </c>
      <c r="AG147" s="48">
        <v>3655049</v>
      </c>
      <c r="AH147" s="48">
        <v>3684255</v>
      </c>
      <c r="AI147" s="48">
        <v>3697838</v>
      </c>
      <c r="AJ147" s="48">
        <v>3704134</v>
      </c>
      <c r="AK147" s="48">
        <v>3700114</v>
      </c>
      <c r="AL147" s="48">
        <v>3682613</v>
      </c>
      <c r="AM147" s="48">
        <v>3657144</v>
      </c>
      <c r="AN147" s="48">
        <v>3629102</v>
      </c>
      <c r="AO147" s="48">
        <v>3601613</v>
      </c>
      <c r="AP147" s="48">
        <v>3575137</v>
      </c>
      <c r="AQ147" s="48">
        <v>3549331</v>
      </c>
      <c r="AR147" s="48">
        <v>3524238</v>
      </c>
      <c r="AS147" s="48">
        <v>3499536</v>
      </c>
      <c r="AT147" s="48">
        <v>3470818</v>
      </c>
      <c r="AU147" s="48">
        <v>3443067</v>
      </c>
      <c r="AV147" s="48">
        <v>3415213</v>
      </c>
      <c r="AW147" s="48">
        <v>3377075</v>
      </c>
      <c r="AX147" s="48">
        <v>3322528</v>
      </c>
      <c r="AY147" s="48">
        <v>3269909</v>
      </c>
      <c r="AZ147" s="48">
        <v>3231294</v>
      </c>
      <c r="BA147" s="48">
        <v>3198231</v>
      </c>
      <c r="BB147" s="48">
        <v>3162916</v>
      </c>
      <c r="BC147" s="48">
        <v>3097282</v>
      </c>
      <c r="BD147" s="48">
        <v>3028115</v>
      </c>
      <c r="BE147" s="48">
        <v>2987773</v>
      </c>
      <c r="BF147" s="48">
        <v>2957689</v>
      </c>
      <c r="BG147" s="48">
        <v>2932367</v>
      </c>
      <c r="BH147" s="48">
        <v>2904910</v>
      </c>
      <c r="BI147" s="48">
        <v>2868231</v>
      </c>
      <c r="BJ147" s="48">
        <v>2828403</v>
      </c>
      <c r="BK147" s="48">
        <v>2801543</v>
      </c>
      <c r="BL147" s="48">
        <v>2794137</v>
      </c>
      <c r="BM147" s="48">
        <v>2794700</v>
      </c>
      <c r="BN147" s="48" t="str">
        <f>VLOOKUP(B147,Classif!C:F,4,0)</f>
        <v>HIC</v>
      </c>
      <c r="BO147" s="48" t="str">
        <f>VLOOKUP(B147,Classif!C:J,8,0)</f>
        <v>Europe &amp; Central Asia</v>
      </c>
    </row>
    <row r="148" spans="1:67" hidden="1" x14ac:dyDescent="0.25">
      <c r="A148" s="48" t="s">
        <v>289</v>
      </c>
      <c r="B148" s="48" t="s">
        <v>420</v>
      </c>
      <c r="C148" s="48" t="s">
        <v>742</v>
      </c>
      <c r="D148" s="48" t="s">
        <v>741</v>
      </c>
      <c r="E148" s="48">
        <v>313970</v>
      </c>
      <c r="F148" s="48">
        <v>316845</v>
      </c>
      <c r="G148" s="48">
        <v>320750</v>
      </c>
      <c r="H148" s="48">
        <v>324100</v>
      </c>
      <c r="I148" s="48">
        <v>327750</v>
      </c>
      <c r="J148" s="48">
        <v>331500</v>
      </c>
      <c r="K148" s="48">
        <v>333895</v>
      </c>
      <c r="L148" s="48">
        <v>334995</v>
      </c>
      <c r="M148" s="48">
        <v>335850</v>
      </c>
      <c r="N148" s="48">
        <v>337500</v>
      </c>
      <c r="O148" s="48">
        <v>339171</v>
      </c>
      <c r="P148" s="48">
        <v>342421</v>
      </c>
      <c r="Q148" s="48">
        <v>346600</v>
      </c>
      <c r="R148" s="48">
        <v>350450</v>
      </c>
      <c r="S148" s="48">
        <v>355050</v>
      </c>
      <c r="T148" s="48">
        <v>358950</v>
      </c>
      <c r="U148" s="48">
        <v>360731</v>
      </c>
      <c r="V148" s="48">
        <v>361358</v>
      </c>
      <c r="W148" s="48">
        <v>362007</v>
      </c>
      <c r="X148" s="48">
        <v>362856</v>
      </c>
      <c r="Y148" s="48">
        <v>364150</v>
      </c>
      <c r="Z148" s="48">
        <v>365225</v>
      </c>
      <c r="AA148" s="48">
        <v>365525</v>
      </c>
      <c r="AB148" s="48">
        <v>365622</v>
      </c>
      <c r="AC148" s="48">
        <v>365998</v>
      </c>
      <c r="AD148" s="48">
        <v>366706</v>
      </c>
      <c r="AE148" s="48">
        <v>368355</v>
      </c>
      <c r="AF148" s="48">
        <v>370750</v>
      </c>
      <c r="AG148" s="48">
        <v>373450</v>
      </c>
      <c r="AH148" s="48">
        <v>377100</v>
      </c>
      <c r="AI148" s="48">
        <v>381850</v>
      </c>
      <c r="AJ148" s="48">
        <v>387000</v>
      </c>
      <c r="AK148" s="48">
        <v>392175</v>
      </c>
      <c r="AL148" s="48">
        <v>397475</v>
      </c>
      <c r="AM148" s="48">
        <v>402925</v>
      </c>
      <c r="AN148" s="48">
        <v>408625</v>
      </c>
      <c r="AO148" s="48">
        <v>414225</v>
      </c>
      <c r="AP148" s="48">
        <v>419450</v>
      </c>
      <c r="AQ148" s="48">
        <v>424700</v>
      </c>
      <c r="AR148" s="48">
        <v>430475</v>
      </c>
      <c r="AS148" s="48">
        <v>436300</v>
      </c>
      <c r="AT148" s="48">
        <v>441525</v>
      </c>
      <c r="AU148" s="48">
        <v>446175</v>
      </c>
      <c r="AV148" s="48">
        <v>451630</v>
      </c>
      <c r="AW148" s="48">
        <v>458095</v>
      </c>
      <c r="AX148" s="48">
        <v>465158</v>
      </c>
      <c r="AY148" s="48">
        <v>472637</v>
      </c>
      <c r="AZ148" s="48">
        <v>479993</v>
      </c>
      <c r="BA148" s="48">
        <v>488650</v>
      </c>
      <c r="BB148" s="48">
        <v>497783</v>
      </c>
      <c r="BC148" s="48">
        <v>506953</v>
      </c>
      <c r="BD148" s="48">
        <v>518347</v>
      </c>
      <c r="BE148" s="48">
        <v>530946</v>
      </c>
      <c r="BF148" s="48">
        <v>543360</v>
      </c>
      <c r="BG148" s="48">
        <v>556319</v>
      </c>
      <c r="BH148" s="48">
        <v>569604</v>
      </c>
      <c r="BI148" s="48">
        <v>582014</v>
      </c>
      <c r="BJ148" s="48">
        <v>596336</v>
      </c>
      <c r="BK148" s="48">
        <v>607950</v>
      </c>
      <c r="BL148" s="48">
        <v>620001</v>
      </c>
      <c r="BM148" s="48">
        <v>632275</v>
      </c>
      <c r="BN148" s="48" t="str">
        <f>VLOOKUP(B148,Classif!C:F,4,0)</f>
        <v>HIC</v>
      </c>
      <c r="BO148" s="48" t="str">
        <f>VLOOKUP(B148,Classif!C:J,8,0)</f>
        <v>Europe &amp; Central Asia</v>
      </c>
    </row>
    <row r="149" spans="1:67" hidden="1" x14ac:dyDescent="0.25">
      <c r="A149" s="48" t="s">
        <v>266</v>
      </c>
      <c r="B149" s="48" t="s">
        <v>419</v>
      </c>
      <c r="C149" s="48" t="s">
        <v>742</v>
      </c>
      <c r="D149" s="48" t="s">
        <v>741</v>
      </c>
      <c r="E149" s="48">
        <v>2120979</v>
      </c>
      <c r="F149" s="48">
        <v>2152681</v>
      </c>
      <c r="G149" s="48">
        <v>2181586</v>
      </c>
      <c r="H149" s="48">
        <v>2210919</v>
      </c>
      <c r="I149" s="48">
        <v>2240623</v>
      </c>
      <c r="J149" s="48">
        <v>2265919</v>
      </c>
      <c r="K149" s="48">
        <v>2283217</v>
      </c>
      <c r="L149" s="48">
        <v>2301220</v>
      </c>
      <c r="M149" s="48">
        <v>2323619</v>
      </c>
      <c r="N149" s="48">
        <v>2343173</v>
      </c>
      <c r="O149" s="48">
        <v>2359164</v>
      </c>
      <c r="P149" s="48">
        <v>2376389</v>
      </c>
      <c r="Q149" s="48">
        <v>2395674</v>
      </c>
      <c r="R149" s="48">
        <v>2415819</v>
      </c>
      <c r="S149" s="48">
        <v>2437186</v>
      </c>
      <c r="T149" s="48">
        <v>2456130</v>
      </c>
      <c r="U149" s="48">
        <v>2470989</v>
      </c>
      <c r="V149" s="48">
        <v>2485073</v>
      </c>
      <c r="W149" s="48">
        <v>2497921</v>
      </c>
      <c r="X149" s="48">
        <v>2505953</v>
      </c>
      <c r="Y149" s="48">
        <v>2511701</v>
      </c>
      <c r="Z149" s="48">
        <v>2519421</v>
      </c>
      <c r="AA149" s="48">
        <v>2531080</v>
      </c>
      <c r="AB149" s="48">
        <v>2546011</v>
      </c>
      <c r="AC149" s="48">
        <v>2562047</v>
      </c>
      <c r="AD149" s="48">
        <v>2578873</v>
      </c>
      <c r="AE149" s="48">
        <v>2599892</v>
      </c>
      <c r="AF149" s="48">
        <v>2626583</v>
      </c>
      <c r="AG149" s="48">
        <v>2653434</v>
      </c>
      <c r="AH149" s="48">
        <v>2666955</v>
      </c>
      <c r="AI149" s="48">
        <v>2663151</v>
      </c>
      <c r="AJ149" s="48">
        <v>2650581</v>
      </c>
      <c r="AK149" s="48">
        <v>2614338</v>
      </c>
      <c r="AL149" s="48">
        <v>2563290</v>
      </c>
      <c r="AM149" s="48">
        <v>2520742</v>
      </c>
      <c r="AN149" s="48">
        <v>2485056</v>
      </c>
      <c r="AO149" s="48">
        <v>2457222</v>
      </c>
      <c r="AP149" s="48">
        <v>2432851</v>
      </c>
      <c r="AQ149" s="48">
        <v>2410019</v>
      </c>
      <c r="AR149" s="48">
        <v>2390482</v>
      </c>
      <c r="AS149" s="48">
        <v>2367550</v>
      </c>
      <c r="AT149" s="48">
        <v>2337170</v>
      </c>
      <c r="AU149" s="48">
        <v>2310173</v>
      </c>
      <c r="AV149" s="48">
        <v>2287955</v>
      </c>
      <c r="AW149" s="48">
        <v>2263122</v>
      </c>
      <c r="AX149" s="48">
        <v>2238799</v>
      </c>
      <c r="AY149" s="48">
        <v>2218357</v>
      </c>
      <c r="AZ149" s="48">
        <v>2200325</v>
      </c>
      <c r="BA149" s="48">
        <v>2177322</v>
      </c>
      <c r="BB149" s="48">
        <v>2141669</v>
      </c>
      <c r="BC149" s="48">
        <v>2097555</v>
      </c>
      <c r="BD149" s="48">
        <v>2059709</v>
      </c>
      <c r="BE149" s="48">
        <v>2034319</v>
      </c>
      <c r="BF149" s="48">
        <v>2012647</v>
      </c>
      <c r="BG149" s="48">
        <v>1993782</v>
      </c>
      <c r="BH149" s="48">
        <v>1977527</v>
      </c>
      <c r="BI149" s="48">
        <v>1959537</v>
      </c>
      <c r="BJ149" s="48">
        <v>1942248</v>
      </c>
      <c r="BK149" s="48">
        <v>1927174</v>
      </c>
      <c r="BL149" s="48">
        <v>1913822</v>
      </c>
      <c r="BM149" s="48">
        <v>1901548</v>
      </c>
      <c r="BN149" s="48" t="str">
        <f>VLOOKUP(B149,Classif!C:F,4,0)</f>
        <v>HIC</v>
      </c>
      <c r="BO149" s="48" t="str">
        <f>VLOOKUP(B149,Classif!C:J,8,0)</f>
        <v>Europe &amp; Central Asia</v>
      </c>
    </row>
    <row r="150" spans="1:67" hidden="1" x14ac:dyDescent="0.25">
      <c r="A150" s="48" t="s">
        <v>576</v>
      </c>
      <c r="B150" s="48" t="s">
        <v>418</v>
      </c>
      <c r="C150" s="48" t="s">
        <v>742</v>
      </c>
      <c r="D150" s="48" t="s">
        <v>741</v>
      </c>
      <c r="E150" s="48">
        <v>167795</v>
      </c>
      <c r="F150" s="48">
        <v>170466</v>
      </c>
      <c r="G150" s="48">
        <v>176188</v>
      </c>
      <c r="H150" s="48">
        <v>184245</v>
      </c>
      <c r="I150" s="48">
        <v>193556</v>
      </c>
      <c r="J150" s="48">
        <v>203224</v>
      </c>
      <c r="K150" s="48">
        <v>213189</v>
      </c>
      <c r="L150" s="48">
        <v>223416</v>
      </c>
      <c r="M150" s="48">
        <v>233002</v>
      </c>
      <c r="N150" s="48">
        <v>240837</v>
      </c>
      <c r="O150" s="48">
        <v>246193</v>
      </c>
      <c r="P150" s="48">
        <v>248745</v>
      </c>
      <c r="Q150" s="48">
        <v>248770</v>
      </c>
      <c r="R150" s="48">
        <v>246945</v>
      </c>
      <c r="S150" s="48">
        <v>244289</v>
      </c>
      <c r="T150" s="48">
        <v>241631</v>
      </c>
      <c r="U150" s="48">
        <v>239074</v>
      </c>
      <c r="V150" s="48">
        <v>236669</v>
      </c>
      <c r="W150" s="48">
        <v>235175</v>
      </c>
      <c r="X150" s="48">
        <v>235440</v>
      </c>
      <c r="Y150" s="48">
        <v>238085</v>
      </c>
      <c r="Z150" s="48">
        <v>243373</v>
      </c>
      <c r="AA150" s="48">
        <v>251154</v>
      </c>
      <c r="AB150" s="48">
        <v>260921</v>
      </c>
      <c r="AC150" s="48">
        <v>271914</v>
      </c>
      <c r="AD150" s="48">
        <v>283490</v>
      </c>
      <c r="AE150" s="48">
        <v>295597</v>
      </c>
      <c r="AF150" s="48">
        <v>308181</v>
      </c>
      <c r="AG150" s="48">
        <v>320774</v>
      </c>
      <c r="AH150" s="48">
        <v>332783</v>
      </c>
      <c r="AI150" s="48">
        <v>343816</v>
      </c>
      <c r="AJ150" s="48">
        <v>353623</v>
      </c>
      <c r="AK150" s="48">
        <v>362308</v>
      </c>
      <c r="AL150" s="48">
        <v>370195</v>
      </c>
      <c r="AM150" s="48">
        <v>377805</v>
      </c>
      <c r="AN150" s="48">
        <v>385517</v>
      </c>
      <c r="AO150" s="48">
        <v>393376</v>
      </c>
      <c r="AP150" s="48">
        <v>401353</v>
      </c>
      <c r="AQ150" s="48">
        <v>409620</v>
      </c>
      <c r="AR150" s="48">
        <v>418388</v>
      </c>
      <c r="AS150" s="48">
        <v>427772</v>
      </c>
      <c r="AT150" s="48">
        <v>437928</v>
      </c>
      <c r="AU150" s="48">
        <v>448813</v>
      </c>
      <c r="AV150" s="48">
        <v>460157</v>
      </c>
      <c r="AW150" s="48">
        <v>471600</v>
      </c>
      <c r="AX150" s="48">
        <v>482863</v>
      </c>
      <c r="AY150" s="48">
        <v>493804</v>
      </c>
      <c r="AZ150" s="48">
        <v>504504</v>
      </c>
      <c r="BA150" s="48">
        <v>515232</v>
      </c>
      <c r="BB150" s="48">
        <v>526401</v>
      </c>
      <c r="BC150" s="48">
        <v>538215</v>
      </c>
      <c r="BD150" s="48">
        <v>550833</v>
      </c>
      <c r="BE150" s="48">
        <v>564037</v>
      </c>
      <c r="BF150" s="48">
        <v>577368</v>
      </c>
      <c r="BG150" s="48">
        <v>590210</v>
      </c>
      <c r="BH150" s="48">
        <v>602093</v>
      </c>
      <c r="BI150" s="48">
        <v>612824</v>
      </c>
      <c r="BJ150" s="48">
        <v>622578</v>
      </c>
      <c r="BK150" s="48">
        <v>631633</v>
      </c>
      <c r="BL150" s="48">
        <v>640446</v>
      </c>
      <c r="BM150" s="48">
        <v>649342</v>
      </c>
      <c r="BN150" s="48" t="str">
        <f>VLOOKUP(B150,Classif!C:F,4,0)</f>
        <v>HIC</v>
      </c>
      <c r="BO150" s="48" t="str">
        <f>VLOOKUP(B150,Classif!C:J,8,0)</f>
        <v>East Asia &amp; Pacific</v>
      </c>
    </row>
    <row r="151" spans="1:67" hidden="1" x14ac:dyDescent="0.25">
      <c r="A151" s="48" t="s">
        <v>550</v>
      </c>
      <c r="B151" s="48" t="s">
        <v>551</v>
      </c>
      <c r="C151" s="48" t="s">
        <v>742</v>
      </c>
      <c r="D151" s="48" t="s">
        <v>741</v>
      </c>
      <c r="E151" s="48">
        <v>3898</v>
      </c>
      <c r="F151" s="48">
        <v>3996</v>
      </c>
      <c r="G151" s="48">
        <v>4078</v>
      </c>
      <c r="H151" s="48">
        <v>4179</v>
      </c>
      <c r="I151" s="48">
        <v>4302</v>
      </c>
      <c r="J151" s="48">
        <v>4471</v>
      </c>
      <c r="K151" s="48">
        <v>4675</v>
      </c>
      <c r="L151" s="48">
        <v>4922</v>
      </c>
      <c r="M151" s="48">
        <v>5194</v>
      </c>
      <c r="N151" s="48">
        <v>5461</v>
      </c>
      <c r="O151" s="48">
        <v>5707</v>
      </c>
      <c r="P151" s="48">
        <v>5945</v>
      </c>
      <c r="Q151" s="48">
        <v>6156</v>
      </c>
      <c r="R151" s="48">
        <v>6370</v>
      </c>
      <c r="S151" s="48">
        <v>6601</v>
      </c>
      <c r="T151" s="48">
        <v>6882</v>
      </c>
      <c r="U151" s="48">
        <v>7250</v>
      </c>
      <c r="V151" s="48">
        <v>7713</v>
      </c>
      <c r="W151" s="48">
        <v>8191</v>
      </c>
      <c r="X151" s="48">
        <v>8557</v>
      </c>
      <c r="Y151" s="48">
        <v>8777</v>
      </c>
      <c r="Z151" s="48">
        <v>8675</v>
      </c>
      <c r="AA151" s="48">
        <v>8372</v>
      </c>
      <c r="AB151" s="48">
        <v>8296</v>
      </c>
      <c r="AC151" s="48">
        <v>9067</v>
      </c>
      <c r="AD151" s="48">
        <v>11066</v>
      </c>
      <c r="AE151" s="48">
        <v>14561</v>
      </c>
      <c r="AF151" s="48">
        <v>19274</v>
      </c>
      <c r="AG151" s="48">
        <v>24374</v>
      </c>
      <c r="AH151" s="48">
        <v>28723</v>
      </c>
      <c r="AI151" s="48">
        <v>31522</v>
      </c>
      <c r="AJ151" s="48">
        <v>32441</v>
      </c>
      <c r="AK151" s="48">
        <v>31816</v>
      </c>
      <c r="AL151" s="48">
        <v>30194</v>
      </c>
      <c r="AM151" s="48">
        <v>28482</v>
      </c>
      <c r="AN151" s="48">
        <v>27320</v>
      </c>
      <c r="AO151" s="48">
        <v>26854</v>
      </c>
      <c r="AP151" s="48">
        <v>26910</v>
      </c>
      <c r="AQ151" s="48">
        <v>27388</v>
      </c>
      <c r="AR151" s="48">
        <v>28122</v>
      </c>
      <c r="AS151" s="48">
        <v>28935</v>
      </c>
      <c r="AT151" s="48">
        <v>29847</v>
      </c>
      <c r="AU151" s="48">
        <v>30913</v>
      </c>
      <c r="AV151" s="48">
        <v>32055</v>
      </c>
      <c r="AW151" s="48">
        <v>33187</v>
      </c>
      <c r="AX151" s="48">
        <v>34252</v>
      </c>
      <c r="AY151" s="48">
        <v>35240</v>
      </c>
      <c r="AZ151" s="48">
        <v>36138</v>
      </c>
      <c r="BA151" s="48">
        <v>36880</v>
      </c>
      <c r="BB151" s="48">
        <v>37380</v>
      </c>
      <c r="BC151" s="48">
        <v>37582</v>
      </c>
      <c r="BD151" s="48">
        <v>37451</v>
      </c>
      <c r="BE151" s="48">
        <v>37012</v>
      </c>
      <c r="BF151" s="48">
        <v>36458</v>
      </c>
      <c r="BG151" s="48">
        <v>36018</v>
      </c>
      <c r="BH151" s="48">
        <v>35865</v>
      </c>
      <c r="BI151" s="48">
        <v>36061</v>
      </c>
      <c r="BJ151" s="48">
        <v>36569</v>
      </c>
      <c r="BK151" s="48">
        <v>37264</v>
      </c>
      <c r="BL151" s="48">
        <v>38002</v>
      </c>
      <c r="BM151" s="48">
        <v>38659</v>
      </c>
      <c r="BN151" s="48" t="str">
        <f>VLOOKUP(B151,Classif!C:F,4,0)</f>
        <v>HIC</v>
      </c>
      <c r="BO151" s="48" t="str">
        <f>VLOOKUP(B151,Classif!C:J,8,0)</f>
        <v>Latin America &amp; Caribbean</v>
      </c>
    </row>
    <row r="152" spans="1:67" hidden="1" x14ac:dyDescent="0.25">
      <c r="A152" s="48" t="s">
        <v>130</v>
      </c>
      <c r="B152" s="48" t="s">
        <v>417</v>
      </c>
      <c r="C152" s="48" t="s">
        <v>742</v>
      </c>
      <c r="D152" s="48" t="s">
        <v>741</v>
      </c>
      <c r="E152" s="48">
        <v>12328532</v>
      </c>
      <c r="F152" s="48">
        <v>12710587</v>
      </c>
      <c r="G152" s="48">
        <v>13094890</v>
      </c>
      <c r="H152" s="48">
        <v>13478425</v>
      </c>
      <c r="I152" s="48">
        <v>13857656</v>
      </c>
      <c r="J152" s="48">
        <v>14230163</v>
      </c>
      <c r="K152" s="48">
        <v>14595351</v>
      </c>
      <c r="L152" s="48">
        <v>14954037</v>
      </c>
      <c r="M152" s="48">
        <v>15307267</v>
      </c>
      <c r="N152" s="48">
        <v>15656846</v>
      </c>
      <c r="O152" s="48">
        <v>16004732</v>
      </c>
      <c r="P152" s="48">
        <v>16350883</v>
      </c>
      <c r="Q152" s="48">
        <v>16696890</v>
      </c>
      <c r="R152" s="48">
        <v>17048525</v>
      </c>
      <c r="S152" s="48">
        <v>17413149</v>
      </c>
      <c r="T152" s="48">
        <v>17796171</v>
      </c>
      <c r="U152" s="48">
        <v>18198836</v>
      </c>
      <c r="V152" s="48">
        <v>18620087</v>
      </c>
      <c r="W152" s="48">
        <v>19059773</v>
      </c>
      <c r="X152" s="48">
        <v>19516942</v>
      </c>
      <c r="Y152" s="48">
        <v>19990006</v>
      </c>
      <c r="Z152" s="48">
        <v>20479709</v>
      </c>
      <c r="AA152" s="48">
        <v>20984023</v>
      </c>
      <c r="AB152" s="48">
        <v>21495088</v>
      </c>
      <c r="AC152" s="48">
        <v>22002641</v>
      </c>
      <c r="AD152" s="48">
        <v>22499111</v>
      </c>
      <c r="AE152" s="48">
        <v>22980334</v>
      </c>
      <c r="AF152" s="48">
        <v>23447256</v>
      </c>
      <c r="AG152" s="48">
        <v>23903592</v>
      </c>
      <c r="AH152" s="48">
        <v>24355624</v>
      </c>
      <c r="AI152" s="48">
        <v>24807461</v>
      </c>
      <c r="AJ152" s="48">
        <v>25260407</v>
      </c>
      <c r="AK152" s="48">
        <v>25711410</v>
      </c>
      <c r="AL152" s="48">
        <v>26155204</v>
      </c>
      <c r="AM152" s="48">
        <v>26584473</v>
      </c>
      <c r="AN152" s="48">
        <v>26994255</v>
      </c>
      <c r="AO152" s="48">
        <v>27383472</v>
      </c>
      <c r="AP152" s="48">
        <v>27754573</v>
      </c>
      <c r="AQ152" s="48">
        <v>28110447</v>
      </c>
      <c r="AR152" s="48">
        <v>28455504</v>
      </c>
      <c r="AS152" s="48">
        <v>28793672</v>
      </c>
      <c r="AT152" s="48">
        <v>29126323</v>
      </c>
      <c r="AU152" s="48">
        <v>29454765</v>
      </c>
      <c r="AV152" s="48">
        <v>29782884</v>
      </c>
      <c r="AW152" s="48">
        <v>30115196</v>
      </c>
      <c r="AX152" s="48">
        <v>30455563</v>
      </c>
      <c r="AY152" s="48">
        <v>30804689</v>
      </c>
      <c r="AZ152" s="48">
        <v>31163670</v>
      </c>
      <c r="BA152" s="48">
        <v>31536807</v>
      </c>
      <c r="BB152" s="48">
        <v>31929087</v>
      </c>
      <c r="BC152" s="48">
        <v>32343384</v>
      </c>
      <c r="BD152" s="48">
        <v>32781860</v>
      </c>
      <c r="BE152" s="48">
        <v>33241898</v>
      </c>
      <c r="BF152" s="48">
        <v>33715705</v>
      </c>
      <c r="BG152" s="48">
        <v>34192358</v>
      </c>
      <c r="BH152" s="48">
        <v>34663608</v>
      </c>
      <c r="BI152" s="48">
        <v>35126274</v>
      </c>
      <c r="BJ152" s="48">
        <v>35581257</v>
      </c>
      <c r="BK152" s="48">
        <v>36029089</v>
      </c>
      <c r="BL152" s="48">
        <v>36471766</v>
      </c>
      <c r="BM152" s="48">
        <v>36910558</v>
      </c>
      <c r="BN152" s="48" t="str">
        <f>VLOOKUP(B152,Classif!C:F,4,0)</f>
        <v>LMY</v>
      </c>
      <c r="BO152" s="48" t="str">
        <f>VLOOKUP(B152,Classif!C:J,8,0)</f>
        <v>Middle East &amp; North Africa</v>
      </c>
    </row>
    <row r="153" spans="1:67" hidden="1" x14ac:dyDescent="0.25">
      <c r="A153" s="48" t="s">
        <v>569</v>
      </c>
      <c r="B153" s="48" t="s">
        <v>570</v>
      </c>
      <c r="C153" s="48" t="s">
        <v>742</v>
      </c>
      <c r="D153" s="48" t="s">
        <v>741</v>
      </c>
      <c r="E153" s="48">
        <v>22461</v>
      </c>
      <c r="F153" s="48">
        <v>22813</v>
      </c>
      <c r="G153" s="48">
        <v>23043</v>
      </c>
      <c r="H153" s="48">
        <v>23165</v>
      </c>
      <c r="I153" s="48">
        <v>23236</v>
      </c>
      <c r="J153" s="48">
        <v>23289</v>
      </c>
      <c r="K153" s="48">
        <v>23302</v>
      </c>
      <c r="L153" s="48">
        <v>23292</v>
      </c>
      <c r="M153" s="48">
        <v>23295</v>
      </c>
      <c r="N153" s="48">
        <v>23348</v>
      </c>
      <c r="O153" s="48">
        <v>23487</v>
      </c>
      <c r="P153" s="48">
        <v>23721</v>
      </c>
      <c r="Q153" s="48">
        <v>24049</v>
      </c>
      <c r="R153" s="48">
        <v>24445</v>
      </c>
      <c r="S153" s="48">
        <v>24829</v>
      </c>
      <c r="T153" s="48">
        <v>25203</v>
      </c>
      <c r="U153" s="48">
        <v>25523</v>
      </c>
      <c r="V153" s="48">
        <v>25811</v>
      </c>
      <c r="W153" s="48">
        <v>26090</v>
      </c>
      <c r="X153" s="48">
        <v>26391</v>
      </c>
      <c r="Y153" s="48">
        <v>26752</v>
      </c>
      <c r="Z153" s="48">
        <v>27162</v>
      </c>
      <c r="AA153" s="48">
        <v>27633</v>
      </c>
      <c r="AB153" s="48">
        <v>28091</v>
      </c>
      <c r="AC153" s="48">
        <v>28511</v>
      </c>
      <c r="AD153" s="48">
        <v>28836</v>
      </c>
      <c r="AE153" s="48">
        <v>29050</v>
      </c>
      <c r="AF153" s="48">
        <v>29156</v>
      </c>
      <c r="AG153" s="48">
        <v>29232</v>
      </c>
      <c r="AH153" s="48">
        <v>29309</v>
      </c>
      <c r="AI153" s="48">
        <v>29433</v>
      </c>
      <c r="AJ153" s="48">
        <v>29629</v>
      </c>
      <c r="AK153" s="48">
        <v>29859</v>
      </c>
      <c r="AL153" s="48">
        <v>30145</v>
      </c>
      <c r="AM153" s="48">
        <v>30436</v>
      </c>
      <c r="AN153" s="48">
        <v>30731</v>
      </c>
      <c r="AO153" s="48">
        <v>31001</v>
      </c>
      <c r="AP153" s="48">
        <v>31268</v>
      </c>
      <c r="AQ153" s="48">
        <v>31554</v>
      </c>
      <c r="AR153" s="48">
        <v>31836</v>
      </c>
      <c r="AS153" s="48">
        <v>32148</v>
      </c>
      <c r="AT153" s="48">
        <v>32474</v>
      </c>
      <c r="AU153" s="48">
        <v>32804</v>
      </c>
      <c r="AV153" s="48">
        <v>33144</v>
      </c>
      <c r="AW153" s="48">
        <v>33499</v>
      </c>
      <c r="AX153" s="48">
        <v>33842</v>
      </c>
      <c r="AY153" s="48">
        <v>34189</v>
      </c>
      <c r="AZ153" s="48">
        <v>34524</v>
      </c>
      <c r="BA153" s="48">
        <v>34860</v>
      </c>
      <c r="BB153" s="48">
        <v>35223</v>
      </c>
      <c r="BC153" s="48">
        <v>35609</v>
      </c>
      <c r="BD153" s="48">
        <v>36025</v>
      </c>
      <c r="BE153" s="48">
        <v>36459</v>
      </c>
      <c r="BF153" s="48">
        <v>36899</v>
      </c>
      <c r="BG153" s="48">
        <v>37320</v>
      </c>
      <c r="BH153" s="48">
        <v>37723</v>
      </c>
      <c r="BI153" s="48">
        <v>38070</v>
      </c>
      <c r="BJ153" s="48">
        <v>38392</v>
      </c>
      <c r="BK153" s="48">
        <v>38682</v>
      </c>
      <c r="BL153" s="48">
        <v>38967</v>
      </c>
      <c r="BM153" s="48">
        <v>39244</v>
      </c>
      <c r="BN153" s="48" t="str">
        <f>VLOOKUP(B153,Classif!C:F,4,0)</f>
        <v>HIC</v>
      </c>
      <c r="BO153" s="48" t="str">
        <f>VLOOKUP(B153,Classif!C:J,8,0)</f>
        <v>Europe &amp; Central Asia</v>
      </c>
    </row>
    <row r="154" spans="1:67" hidden="1" x14ac:dyDescent="0.25">
      <c r="A154" s="48" t="s">
        <v>571</v>
      </c>
      <c r="B154" s="48" t="s">
        <v>416</v>
      </c>
      <c r="C154" s="48" t="s">
        <v>742</v>
      </c>
      <c r="D154" s="48" t="s">
        <v>741</v>
      </c>
      <c r="E154" s="48">
        <v>2043664</v>
      </c>
      <c r="F154" s="48">
        <v>2092667</v>
      </c>
      <c r="G154" s="48">
        <v>2140063</v>
      </c>
      <c r="H154" s="48">
        <v>2185050</v>
      </c>
      <c r="I154" s="48">
        <v>2228429</v>
      </c>
      <c r="J154" s="48">
        <v>2269399</v>
      </c>
      <c r="K154" s="48">
        <v>2307959</v>
      </c>
      <c r="L154" s="48">
        <v>2344108</v>
      </c>
      <c r="M154" s="48">
        <v>2377848</v>
      </c>
      <c r="N154" s="48">
        <v>2411588</v>
      </c>
      <c r="O154" s="48">
        <v>2445328</v>
      </c>
      <c r="P154" s="48">
        <v>2479871</v>
      </c>
      <c r="Q154" s="48">
        <v>2515217</v>
      </c>
      <c r="R154" s="48">
        <v>2549760</v>
      </c>
      <c r="S154" s="48">
        <v>2582697</v>
      </c>
      <c r="T154" s="48">
        <v>2611616</v>
      </c>
      <c r="U154" s="48">
        <v>2638126</v>
      </c>
      <c r="V154" s="48">
        <v>2660619</v>
      </c>
      <c r="W154" s="48">
        <v>2682309</v>
      </c>
      <c r="X154" s="48">
        <v>2703999</v>
      </c>
      <c r="Y154" s="48">
        <v>2728099</v>
      </c>
      <c r="Z154" s="48">
        <v>2754609</v>
      </c>
      <c r="AA154" s="48">
        <v>2782725</v>
      </c>
      <c r="AB154" s="48">
        <v>2811645</v>
      </c>
      <c r="AC154" s="48">
        <v>2840565</v>
      </c>
      <c r="AD154" s="48">
        <v>2867878</v>
      </c>
      <c r="AE154" s="48">
        <v>2893584</v>
      </c>
      <c r="AF154" s="48">
        <v>2918487</v>
      </c>
      <c r="AG154" s="48">
        <v>2940177</v>
      </c>
      <c r="AH154" s="48">
        <v>2957047</v>
      </c>
      <c r="AI154" s="48">
        <v>2969097</v>
      </c>
      <c r="AJ154" s="48">
        <v>2975523</v>
      </c>
      <c r="AK154" s="48">
        <v>2977130</v>
      </c>
      <c r="AL154" s="48">
        <v>2973114</v>
      </c>
      <c r="AM154" s="48">
        <v>2964277</v>
      </c>
      <c r="AN154" s="48">
        <v>2952307</v>
      </c>
      <c r="AO154" s="48">
        <v>2946401</v>
      </c>
      <c r="AP154" s="48">
        <v>2935524</v>
      </c>
      <c r="AQ154" s="48">
        <v>2934339</v>
      </c>
      <c r="AR154" s="48">
        <v>2929735</v>
      </c>
      <c r="AS154" s="48">
        <v>2923783</v>
      </c>
      <c r="AT154" s="48">
        <v>2917252</v>
      </c>
      <c r="AU154" s="48">
        <v>2910504</v>
      </c>
      <c r="AV154" s="48">
        <v>2902320</v>
      </c>
      <c r="AW154" s="48">
        <v>2895147</v>
      </c>
      <c r="AX154" s="48">
        <v>2888111</v>
      </c>
      <c r="AY154" s="48">
        <v>2880095</v>
      </c>
      <c r="AZ154" s="48">
        <v>2873429</v>
      </c>
      <c r="BA154" s="48">
        <v>2867964</v>
      </c>
      <c r="BB154" s="48">
        <v>2864346</v>
      </c>
      <c r="BC154" s="48">
        <v>2861487</v>
      </c>
      <c r="BD154" s="48">
        <v>2859833</v>
      </c>
      <c r="BE154" s="48">
        <v>2859458</v>
      </c>
      <c r="BF154" s="48">
        <v>2858692</v>
      </c>
      <c r="BG154" s="48">
        <v>2856950</v>
      </c>
      <c r="BH154" s="48">
        <v>2834530</v>
      </c>
      <c r="BI154" s="48">
        <v>2802170</v>
      </c>
      <c r="BJ154" s="48">
        <v>2755158</v>
      </c>
      <c r="BK154" s="48">
        <v>2708214</v>
      </c>
      <c r="BL154" s="48">
        <v>2663251</v>
      </c>
      <c r="BM154" s="48">
        <v>2617820</v>
      </c>
      <c r="BN154" s="48" t="str">
        <f>VLOOKUP(B154,Classif!C:F,4,0)</f>
        <v>LMY</v>
      </c>
      <c r="BO154" s="48" t="str">
        <f>VLOOKUP(B154,Classif!C:J,8,0)</f>
        <v>Europe &amp; Central Asia</v>
      </c>
    </row>
    <row r="155" spans="1:67" hidden="1" x14ac:dyDescent="0.25">
      <c r="A155" s="48" t="s">
        <v>79</v>
      </c>
      <c r="B155" s="48" t="s">
        <v>415</v>
      </c>
      <c r="C155" s="48" t="s">
        <v>742</v>
      </c>
      <c r="D155" s="48" t="s">
        <v>741</v>
      </c>
      <c r="E155" s="48">
        <v>5099368</v>
      </c>
      <c r="F155" s="48">
        <v>5223561</v>
      </c>
      <c r="G155" s="48">
        <v>5352497</v>
      </c>
      <c r="H155" s="48">
        <v>5486319</v>
      </c>
      <c r="I155" s="48">
        <v>5625164</v>
      </c>
      <c r="J155" s="48">
        <v>5769215</v>
      </c>
      <c r="K155" s="48">
        <v>5918592</v>
      </c>
      <c r="L155" s="48">
        <v>6073529</v>
      </c>
      <c r="M155" s="48">
        <v>6234468</v>
      </c>
      <c r="N155" s="48">
        <v>6401920</v>
      </c>
      <c r="O155" s="48">
        <v>6576305</v>
      </c>
      <c r="P155" s="48">
        <v>6757853</v>
      </c>
      <c r="Q155" s="48">
        <v>6946619</v>
      </c>
      <c r="R155" s="48">
        <v>7142634</v>
      </c>
      <c r="S155" s="48">
        <v>7345773</v>
      </c>
      <c r="T155" s="48">
        <v>7556032</v>
      </c>
      <c r="U155" s="48">
        <v>7773452</v>
      </c>
      <c r="V155" s="48">
        <v>7998157</v>
      </c>
      <c r="W155" s="48">
        <v>8230214</v>
      </c>
      <c r="X155" s="48">
        <v>8469677</v>
      </c>
      <c r="Y155" s="48">
        <v>8716549</v>
      </c>
      <c r="Z155" s="48">
        <v>8971339</v>
      </c>
      <c r="AA155" s="48">
        <v>9234137</v>
      </c>
      <c r="AB155" s="48">
        <v>9504283</v>
      </c>
      <c r="AC155" s="48">
        <v>9780869</v>
      </c>
      <c r="AD155" s="48">
        <v>10063493</v>
      </c>
      <c r="AE155" s="48">
        <v>10352117</v>
      </c>
      <c r="AF155" s="48">
        <v>10647753</v>
      </c>
      <c r="AG155" s="48">
        <v>10952396</v>
      </c>
      <c r="AH155" s="48">
        <v>11268653</v>
      </c>
      <c r="AI155" s="48">
        <v>11598647</v>
      </c>
      <c r="AJ155" s="48">
        <v>11942809</v>
      </c>
      <c r="AK155" s="48">
        <v>12301338</v>
      </c>
      <c r="AL155" s="48">
        <v>12675469</v>
      </c>
      <c r="AM155" s="48">
        <v>13066544</v>
      </c>
      <c r="AN155" s="48">
        <v>13475403</v>
      </c>
      <c r="AO155" s="48">
        <v>13902697</v>
      </c>
      <c r="AP155" s="48">
        <v>14347860</v>
      </c>
      <c r="AQ155" s="48">
        <v>14808791</v>
      </c>
      <c r="AR155" s="48">
        <v>15282524</v>
      </c>
      <c r="AS155" s="48">
        <v>15766806</v>
      </c>
      <c r="AT155" s="48">
        <v>16260933</v>
      </c>
      <c r="AU155" s="48">
        <v>16765122</v>
      </c>
      <c r="AV155" s="48">
        <v>17279139</v>
      </c>
      <c r="AW155" s="48">
        <v>17802992</v>
      </c>
      <c r="AX155" s="48">
        <v>18336722</v>
      </c>
      <c r="AY155" s="48">
        <v>18880265</v>
      </c>
      <c r="AZ155" s="48">
        <v>19433520</v>
      </c>
      <c r="BA155" s="48">
        <v>19996476</v>
      </c>
      <c r="BB155" s="48">
        <v>20569115</v>
      </c>
      <c r="BC155" s="48">
        <v>21151640</v>
      </c>
      <c r="BD155" s="48">
        <v>21743970</v>
      </c>
      <c r="BE155" s="48">
        <v>22346641</v>
      </c>
      <c r="BF155" s="48">
        <v>22961259</v>
      </c>
      <c r="BG155" s="48">
        <v>23589897</v>
      </c>
      <c r="BH155" s="48">
        <v>24234080</v>
      </c>
      <c r="BI155" s="48">
        <v>24894370</v>
      </c>
      <c r="BJ155" s="48">
        <v>25570511</v>
      </c>
      <c r="BK155" s="48">
        <v>26262313</v>
      </c>
      <c r="BL155" s="48">
        <v>26969306</v>
      </c>
      <c r="BM155" s="48">
        <v>27691019</v>
      </c>
      <c r="BN155" s="48" t="str">
        <f>VLOOKUP(B155,Classif!C:F,3,0)</f>
        <v>LIC</v>
      </c>
      <c r="BO155" s="48" t="str">
        <f>VLOOKUP(B155,Classif!C:J,8,0)</f>
        <v>Sub-Saharan Africa</v>
      </c>
    </row>
    <row r="156" spans="1:67" hidden="1" x14ac:dyDescent="0.25">
      <c r="A156" s="48" t="s">
        <v>165</v>
      </c>
      <c r="B156" s="48" t="s">
        <v>414</v>
      </c>
      <c r="C156" s="48" t="s">
        <v>742</v>
      </c>
      <c r="D156" s="48" t="s">
        <v>741</v>
      </c>
      <c r="E156" s="48">
        <v>89873</v>
      </c>
      <c r="F156" s="48">
        <v>92328</v>
      </c>
      <c r="G156" s="48">
        <v>94902</v>
      </c>
      <c r="H156" s="48">
        <v>97540</v>
      </c>
      <c r="I156" s="48">
        <v>100177</v>
      </c>
      <c r="J156" s="48">
        <v>102710</v>
      </c>
      <c r="K156" s="48">
        <v>105129</v>
      </c>
      <c r="L156" s="48">
        <v>107481</v>
      </c>
      <c r="M156" s="48">
        <v>109893</v>
      </c>
      <c r="N156" s="48">
        <v>112582</v>
      </c>
      <c r="O156" s="48">
        <v>115688</v>
      </c>
      <c r="P156" s="48">
        <v>119303</v>
      </c>
      <c r="Q156" s="48">
        <v>123347</v>
      </c>
      <c r="R156" s="48">
        <v>127700</v>
      </c>
      <c r="S156" s="48">
        <v>132102</v>
      </c>
      <c r="T156" s="48">
        <v>136418</v>
      </c>
      <c r="U156" s="48">
        <v>140563</v>
      </c>
      <c r="V156" s="48">
        <v>144625</v>
      </c>
      <c r="W156" s="48">
        <v>148774</v>
      </c>
      <c r="X156" s="48">
        <v>153276</v>
      </c>
      <c r="Y156" s="48">
        <v>158271</v>
      </c>
      <c r="Z156" s="48">
        <v>163821</v>
      </c>
      <c r="AA156" s="48">
        <v>169849</v>
      </c>
      <c r="AB156" s="48">
        <v>176255</v>
      </c>
      <c r="AC156" s="48">
        <v>182848</v>
      </c>
      <c r="AD156" s="48">
        <v>189540</v>
      </c>
      <c r="AE156" s="48">
        <v>196262</v>
      </c>
      <c r="AF156" s="48">
        <v>203024</v>
      </c>
      <c r="AG156" s="48">
        <v>209787</v>
      </c>
      <c r="AH156" s="48">
        <v>216502</v>
      </c>
      <c r="AI156" s="48">
        <v>223159</v>
      </c>
      <c r="AJ156" s="48">
        <v>229743</v>
      </c>
      <c r="AK156" s="48">
        <v>236271</v>
      </c>
      <c r="AL156" s="48">
        <v>242596</v>
      </c>
      <c r="AM156" s="48">
        <v>248582</v>
      </c>
      <c r="AN156" s="48">
        <v>254144</v>
      </c>
      <c r="AO156" s="48">
        <v>259178</v>
      </c>
      <c r="AP156" s="48">
        <v>263836</v>
      </c>
      <c r="AQ156" s="48">
        <v>268445</v>
      </c>
      <c r="AR156" s="48">
        <v>273522</v>
      </c>
      <c r="AS156" s="48">
        <v>279396</v>
      </c>
      <c r="AT156" s="48">
        <v>286309</v>
      </c>
      <c r="AU156" s="48">
        <v>294185</v>
      </c>
      <c r="AV156" s="48">
        <v>302681</v>
      </c>
      <c r="AW156" s="48">
        <v>311265</v>
      </c>
      <c r="AX156" s="48">
        <v>319604</v>
      </c>
      <c r="AY156" s="48">
        <v>327489</v>
      </c>
      <c r="AZ156" s="48">
        <v>335172</v>
      </c>
      <c r="BA156" s="48">
        <v>343448</v>
      </c>
      <c r="BB156" s="48">
        <v>353391</v>
      </c>
      <c r="BC156" s="48">
        <v>365730</v>
      </c>
      <c r="BD156" s="48">
        <v>380493</v>
      </c>
      <c r="BE156" s="48">
        <v>397231</v>
      </c>
      <c r="BF156" s="48">
        <v>415592</v>
      </c>
      <c r="BG156" s="48">
        <v>435018</v>
      </c>
      <c r="BH156" s="48">
        <v>454914</v>
      </c>
      <c r="BI156" s="48">
        <v>475505</v>
      </c>
      <c r="BJ156" s="48">
        <v>496398</v>
      </c>
      <c r="BK156" s="48">
        <v>515704</v>
      </c>
      <c r="BL156" s="48">
        <v>530957</v>
      </c>
      <c r="BM156" s="48">
        <v>540542</v>
      </c>
      <c r="BN156" s="48" t="str">
        <f>VLOOKUP(B156,Classif!C:F,4,0)</f>
        <v>LMY</v>
      </c>
      <c r="BO156" s="48" t="str">
        <f>VLOOKUP(B156,Classif!C:J,8,0)</f>
        <v>South Asia</v>
      </c>
    </row>
    <row r="157" spans="1:67" hidden="1" x14ac:dyDescent="0.25">
      <c r="A157" s="48" t="s">
        <v>671</v>
      </c>
      <c r="B157" s="48" t="s">
        <v>670</v>
      </c>
      <c r="C157" s="48" t="s">
        <v>742</v>
      </c>
      <c r="D157" s="48" t="s">
        <v>741</v>
      </c>
      <c r="E157" s="48">
        <v>105203230</v>
      </c>
      <c r="F157" s="48">
        <v>108061826</v>
      </c>
      <c r="G157" s="48">
        <v>111045418</v>
      </c>
      <c r="H157" s="48">
        <v>114101578</v>
      </c>
      <c r="I157" s="48">
        <v>117271192</v>
      </c>
      <c r="J157" s="48">
        <v>120541198</v>
      </c>
      <c r="K157" s="48">
        <v>123908187</v>
      </c>
      <c r="L157" s="48">
        <v>127444919</v>
      </c>
      <c r="M157" s="48">
        <v>131026902</v>
      </c>
      <c r="N157" s="48">
        <v>134704201</v>
      </c>
      <c r="O157" s="48">
        <v>138473057</v>
      </c>
      <c r="P157" s="48">
        <v>142307871</v>
      </c>
      <c r="Q157" s="48">
        <v>146213398</v>
      </c>
      <c r="R157" s="48">
        <v>150292311</v>
      </c>
      <c r="S157" s="48">
        <v>154509840</v>
      </c>
      <c r="T157" s="48">
        <v>158917282</v>
      </c>
      <c r="U157" s="48">
        <v>163532333</v>
      </c>
      <c r="V157" s="48">
        <v>168361040</v>
      </c>
      <c r="W157" s="48">
        <v>173447050</v>
      </c>
      <c r="X157" s="48">
        <v>178866336</v>
      </c>
      <c r="Y157" s="48">
        <v>184628581</v>
      </c>
      <c r="Z157" s="48">
        <v>190731389</v>
      </c>
      <c r="AA157" s="48">
        <v>197157155</v>
      </c>
      <c r="AB157" s="48">
        <v>203834175</v>
      </c>
      <c r="AC157" s="48">
        <v>210648804</v>
      </c>
      <c r="AD157" s="48">
        <v>217572797</v>
      </c>
      <c r="AE157" s="48">
        <v>224549836</v>
      </c>
      <c r="AF157" s="48">
        <v>231570125</v>
      </c>
      <c r="AG157" s="48">
        <v>238565130</v>
      </c>
      <c r="AH157" s="48">
        <v>245453236</v>
      </c>
      <c r="AI157" s="48">
        <v>254215127</v>
      </c>
      <c r="AJ157" s="48">
        <v>261046286</v>
      </c>
      <c r="AK157" s="48">
        <v>265656639</v>
      </c>
      <c r="AL157" s="48">
        <v>272107854</v>
      </c>
      <c r="AM157" s="48">
        <v>278384977</v>
      </c>
      <c r="AN157" s="48">
        <v>286096967</v>
      </c>
      <c r="AO157" s="48">
        <v>292041169</v>
      </c>
      <c r="AP157" s="48">
        <v>297891711</v>
      </c>
      <c r="AQ157" s="48">
        <v>303641719</v>
      </c>
      <c r="AR157" s="48">
        <v>309436718</v>
      </c>
      <c r="AS157" s="48">
        <v>315326781</v>
      </c>
      <c r="AT157" s="48">
        <v>321297196</v>
      </c>
      <c r="AU157" s="48">
        <v>327362274</v>
      </c>
      <c r="AV157" s="48">
        <v>333608806</v>
      </c>
      <c r="AW157" s="48">
        <v>340143477</v>
      </c>
      <c r="AX157" s="48">
        <v>347029862</v>
      </c>
      <c r="AY157" s="48">
        <v>354302465</v>
      </c>
      <c r="AZ157" s="48">
        <v>361929175</v>
      </c>
      <c r="BA157" s="48">
        <v>369823227</v>
      </c>
      <c r="BB157" s="48">
        <v>377883960</v>
      </c>
      <c r="BC157" s="48">
        <v>385917928</v>
      </c>
      <c r="BD157" s="48">
        <v>393942668</v>
      </c>
      <c r="BE157" s="48">
        <v>401968363</v>
      </c>
      <c r="BF157" s="48">
        <v>409968633</v>
      </c>
      <c r="BG157" s="48">
        <v>417924350</v>
      </c>
      <c r="BH157" s="48">
        <v>425821771</v>
      </c>
      <c r="BI157" s="48">
        <v>433616042</v>
      </c>
      <c r="BJ157" s="48">
        <v>441298977</v>
      </c>
      <c r="BK157" s="48">
        <v>448974232</v>
      </c>
      <c r="BL157" s="48">
        <v>456709496</v>
      </c>
      <c r="BM157" s="48">
        <v>464554123</v>
      </c>
      <c r="BN157" s="48" t="e">
        <f>VLOOKUP(B157,Classif!C:F,4,0)</f>
        <v>#N/A</v>
      </c>
      <c r="BO157" s="48" t="e">
        <f>VLOOKUP(B157,Classif!C:J,8,0)</f>
        <v>#N/A</v>
      </c>
    </row>
    <row r="158" spans="1:67" hidden="1" x14ac:dyDescent="0.25">
      <c r="A158" s="48" t="s">
        <v>214</v>
      </c>
      <c r="B158" s="48" t="s">
        <v>413</v>
      </c>
      <c r="C158" s="48" t="s">
        <v>742</v>
      </c>
      <c r="D158" s="48" t="s">
        <v>741</v>
      </c>
      <c r="E158" s="48">
        <v>37771861</v>
      </c>
      <c r="F158" s="48">
        <v>38966049</v>
      </c>
      <c r="G158" s="48">
        <v>40195318</v>
      </c>
      <c r="H158" s="48">
        <v>41462373</v>
      </c>
      <c r="I158" s="48">
        <v>42771077</v>
      </c>
      <c r="J158" s="48">
        <v>44123863</v>
      </c>
      <c r="K158" s="48">
        <v>45519746</v>
      </c>
      <c r="L158" s="48">
        <v>46956208</v>
      </c>
      <c r="M158" s="48">
        <v>48431971</v>
      </c>
      <c r="N158" s="48">
        <v>49945278</v>
      </c>
      <c r="O158" s="48">
        <v>51493565</v>
      </c>
      <c r="P158" s="48">
        <v>53076366</v>
      </c>
      <c r="Q158" s="48">
        <v>54689944</v>
      </c>
      <c r="R158" s="48">
        <v>56324310</v>
      </c>
      <c r="S158" s="48">
        <v>57966812</v>
      </c>
      <c r="T158" s="48">
        <v>59607947</v>
      </c>
      <c r="U158" s="48">
        <v>61242189</v>
      </c>
      <c r="V158" s="48">
        <v>62869908</v>
      </c>
      <c r="W158" s="48">
        <v>64494872</v>
      </c>
      <c r="X158" s="48">
        <v>66123908</v>
      </c>
      <c r="Y158" s="48">
        <v>67761367</v>
      </c>
      <c r="Z158" s="48">
        <v>69407623</v>
      </c>
      <c r="AA158" s="48">
        <v>71058650</v>
      </c>
      <c r="AB158" s="48">
        <v>72709306</v>
      </c>
      <c r="AC158" s="48">
        <v>74352631</v>
      </c>
      <c r="AD158" s="48">
        <v>75983486</v>
      </c>
      <c r="AE158" s="48">
        <v>77599105</v>
      </c>
      <c r="AF158" s="48">
        <v>79200081</v>
      </c>
      <c r="AG158" s="48">
        <v>80788725</v>
      </c>
      <c r="AH158" s="48">
        <v>82368930</v>
      </c>
      <c r="AI158" s="48">
        <v>83943135</v>
      </c>
      <c r="AJ158" s="48">
        <v>85512621</v>
      </c>
      <c r="AK158" s="48">
        <v>87075136</v>
      </c>
      <c r="AL158" s="48">
        <v>88625440</v>
      </c>
      <c r="AM158" s="48">
        <v>90156396</v>
      </c>
      <c r="AN158" s="48">
        <v>91663290</v>
      </c>
      <c r="AO158" s="48">
        <v>93147045</v>
      </c>
      <c r="AP158" s="48">
        <v>94611008</v>
      </c>
      <c r="AQ158" s="48">
        <v>96056313</v>
      </c>
      <c r="AR158" s="48">
        <v>97484823</v>
      </c>
      <c r="AS158" s="48">
        <v>98899845</v>
      </c>
      <c r="AT158" s="48">
        <v>100298152</v>
      </c>
      <c r="AU158" s="48">
        <v>101684764</v>
      </c>
      <c r="AV158" s="48">
        <v>103081020</v>
      </c>
      <c r="AW158" s="48">
        <v>104514934</v>
      </c>
      <c r="AX158" s="48">
        <v>106005199</v>
      </c>
      <c r="AY158" s="48">
        <v>107560155</v>
      </c>
      <c r="AZ158" s="48">
        <v>109170503</v>
      </c>
      <c r="BA158" s="48">
        <v>110815272</v>
      </c>
      <c r="BB158" s="48">
        <v>112463886</v>
      </c>
      <c r="BC158" s="48">
        <v>114092961</v>
      </c>
      <c r="BD158" s="48">
        <v>115695468</v>
      </c>
      <c r="BE158" s="48">
        <v>117274156</v>
      </c>
      <c r="BF158" s="48">
        <v>118827158</v>
      </c>
      <c r="BG158" s="48">
        <v>120355137</v>
      </c>
      <c r="BH158" s="48">
        <v>121858251</v>
      </c>
      <c r="BI158" s="48">
        <v>123333379</v>
      </c>
      <c r="BJ158" s="48">
        <v>124777326</v>
      </c>
      <c r="BK158" s="48">
        <v>126190782</v>
      </c>
      <c r="BL158" s="48">
        <v>127575529</v>
      </c>
      <c r="BM158" s="48">
        <v>128932753</v>
      </c>
      <c r="BN158" s="48" t="str">
        <f>VLOOKUP(B158,Classif!C:F,4,0)</f>
        <v>LMY</v>
      </c>
      <c r="BO158" s="48" t="str">
        <f>VLOOKUP(B158,Classif!C:J,8,0)</f>
        <v>Latin America &amp; Caribbean</v>
      </c>
    </row>
    <row r="159" spans="1:67" hidden="1" x14ac:dyDescent="0.25">
      <c r="A159" s="48" t="s">
        <v>574</v>
      </c>
      <c r="B159" s="48" t="s">
        <v>575</v>
      </c>
      <c r="C159" s="48" t="s">
        <v>742</v>
      </c>
      <c r="D159" s="48" t="s">
        <v>741</v>
      </c>
      <c r="E159" s="48">
        <v>14674</v>
      </c>
      <c r="F159" s="48">
        <v>15056</v>
      </c>
      <c r="G159" s="48">
        <v>15547</v>
      </c>
      <c r="H159" s="48">
        <v>16111</v>
      </c>
      <c r="I159" s="48">
        <v>16710</v>
      </c>
      <c r="J159" s="48">
        <v>17282</v>
      </c>
      <c r="K159" s="48">
        <v>17834</v>
      </c>
      <c r="L159" s="48">
        <v>18383</v>
      </c>
      <c r="M159" s="48">
        <v>18966</v>
      </c>
      <c r="N159" s="48">
        <v>19617</v>
      </c>
      <c r="O159" s="48">
        <v>20394</v>
      </c>
      <c r="P159" s="48">
        <v>21305</v>
      </c>
      <c r="Q159" s="48">
        <v>22335</v>
      </c>
      <c r="R159" s="48">
        <v>23440</v>
      </c>
      <c r="S159" s="48">
        <v>24530</v>
      </c>
      <c r="T159" s="48">
        <v>25579</v>
      </c>
      <c r="U159" s="48">
        <v>26548</v>
      </c>
      <c r="V159" s="48">
        <v>27479</v>
      </c>
      <c r="W159" s="48">
        <v>28400</v>
      </c>
      <c r="X159" s="48">
        <v>29417</v>
      </c>
      <c r="Y159" s="48">
        <v>30574</v>
      </c>
      <c r="Z159" s="48">
        <v>31883</v>
      </c>
      <c r="AA159" s="48">
        <v>33330</v>
      </c>
      <c r="AB159" s="48">
        <v>34881</v>
      </c>
      <c r="AC159" s="48">
        <v>36564</v>
      </c>
      <c r="AD159" s="48">
        <v>38331</v>
      </c>
      <c r="AE159" s="48">
        <v>40212</v>
      </c>
      <c r="AF159" s="48">
        <v>42168</v>
      </c>
      <c r="AG159" s="48">
        <v>44092</v>
      </c>
      <c r="AH159" s="48">
        <v>45827</v>
      </c>
      <c r="AI159" s="48">
        <v>47265</v>
      </c>
      <c r="AJ159" s="48">
        <v>48403</v>
      </c>
      <c r="AK159" s="48">
        <v>49242</v>
      </c>
      <c r="AL159" s="48">
        <v>49828</v>
      </c>
      <c r="AM159" s="48">
        <v>50214</v>
      </c>
      <c r="AN159" s="48">
        <v>50454</v>
      </c>
      <c r="AO159" s="48">
        <v>50523</v>
      </c>
      <c r="AP159" s="48">
        <v>50453</v>
      </c>
      <c r="AQ159" s="48">
        <v>50356</v>
      </c>
      <c r="AR159" s="48">
        <v>50418</v>
      </c>
      <c r="AS159" s="48">
        <v>50754</v>
      </c>
      <c r="AT159" s="48">
        <v>51411</v>
      </c>
      <c r="AU159" s="48">
        <v>52368</v>
      </c>
      <c r="AV159" s="48">
        <v>53465</v>
      </c>
      <c r="AW159" s="48">
        <v>54476</v>
      </c>
      <c r="AX159" s="48">
        <v>55257</v>
      </c>
      <c r="AY159" s="48">
        <v>55765</v>
      </c>
      <c r="AZ159" s="48">
        <v>56046</v>
      </c>
      <c r="BA159" s="48">
        <v>56166</v>
      </c>
      <c r="BB159" s="48">
        <v>56255</v>
      </c>
      <c r="BC159" s="48">
        <v>56361</v>
      </c>
      <c r="BD159" s="48">
        <v>56524</v>
      </c>
      <c r="BE159" s="48">
        <v>56712</v>
      </c>
      <c r="BF159" s="48">
        <v>56933</v>
      </c>
      <c r="BG159" s="48">
        <v>57183</v>
      </c>
      <c r="BH159" s="48">
        <v>57444</v>
      </c>
      <c r="BI159" s="48">
        <v>57723</v>
      </c>
      <c r="BJ159" s="48">
        <v>58053</v>
      </c>
      <c r="BK159" s="48">
        <v>58412</v>
      </c>
      <c r="BL159" s="48">
        <v>58791</v>
      </c>
      <c r="BM159" s="48">
        <v>59194</v>
      </c>
      <c r="BN159" s="48" t="str">
        <f>VLOOKUP(B159,Classif!C:F,4,0)</f>
        <v>LMY</v>
      </c>
      <c r="BO159" s="48" t="str">
        <f>VLOOKUP(B159,Classif!C:J,8,0)</f>
        <v>East Asia &amp; Pacific</v>
      </c>
    </row>
    <row r="160" spans="1:67" hidden="1" x14ac:dyDescent="0.25">
      <c r="A160" s="48" t="s">
        <v>669</v>
      </c>
      <c r="B160" s="48" t="s">
        <v>668</v>
      </c>
      <c r="C160" s="48" t="s">
        <v>742</v>
      </c>
      <c r="D160" s="48" t="s">
        <v>741</v>
      </c>
      <c r="E160" s="48">
        <v>2126448264</v>
      </c>
      <c r="F160" s="48">
        <v>2152809007</v>
      </c>
      <c r="G160" s="48">
        <v>2192361842</v>
      </c>
      <c r="H160" s="48">
        <v>2243997513</v>
      </c>
      <c r="I160" s="48">
        <v>2295948515</v>
      </c>
      <c r="J160" s="48">
        <v>2349465399</v>
      </c>
      <c r="K160" s="48">
        <v>2406516627</v>
      </c>
      <c r="L160" s="48">
        <v>2463391488</v>
      </c>
      <c r="M160" s="48">
        <v>2521807094</v>
      </c>
      <c r="N160" s="48">
        <v>2582528080</v>
      </c>
      <c r="O160" s="48">
        <v>2644861764</v>
      </c>
      <c r="P160" s="48">
        <v>2708528816</v>
      </c>
      <c r="Q160" s="48">
        <v>2771182528</v>
      </c>
      <c r="R160" s="48">
        <v>2833690114</v>
      </c>
      <c r="S160" s="48">
        <v>2895649327</v>
      </c>
      <c r="T160" s="48">
        <v>2956240605</v>
      </c>
      <c r="U160" s="48">
        <v>3016172468</v>
      </c>
      <c r="V160" s="48">
        <v>3075486612</v>
      </c>
      <c r="W160" s="48">
        <v>3135818510</v>
      </c>
      <c r="X160" s="48">
        <v>3197590308</v>
      </c>
      <c r="Y160" s="48">
        <v>3260260585</v>
      </c>
      <c r="Z160" s="48">
        <v>3324908371</v>
      </c>
      <c r="AA160" s="48">
        <v>3392871650</v>
      </c>
      <c r="AB160" s="48">
        <v>3461843641</v>
      </c>
      <c r="AC160" s="48">
        <v>3530665529</v>
      </c>
      <c r="AD160" s="48">
        <v>3600671134</v>
      </c>
      <c r="AE160" s="48">
        <v>3672585884</v>
      </c>
      <c r="AF160" s="48">
        <v>3746363999</v>
      </c>
      <c r="AG160" s="48">
        <v>3820564035</v>
      </c>
      <c r="AH160" s="48">
        <v>3893872030</v>
      </c>
      <c r="AI160" s="48">
        <v>3967667123</v>
      </c>
      <c r="AJ160" s="48">
        <v>4038220702</v>
      </c>
      <c r="AK160" s="48">
        <v>4106796121</v>
      </c>
      <c r="AL160" s="48">
        <v>4174215690</v>
      </c>
      <c r="AM160" s="48">
        <v>4240915431</v>
      </c>
      <c r="AN160" s="48">
        <v>4306838181</v>
      </c>
      <c r="AO160" s="48">
        <v>4372587756</v>
      </c>
      <c r="AP160" s="48">
        <v>4438192507</v>
      </c>
      <c r="AQ160" s="48">
        <v>4502894991</v>
      </c>
      <c r="AR160" s="48">
        <v>4566082338</v>
      </c>
      <c r="AS160" s="48">
        <v>4628232414</v>
      </c>
      <c r="AT160" s="48">
        <v>4689019618</v>
      </c>
      <c r="AU160" s="48">
        <v>4748863462</v>
      </c>
      <c r="AV160" s="48">
        <v>4808439643</v>
      </c>
      <c r="AW160" s="48">
        <v>4867805919</v>
      </c>
      <c r="AX160" s="48">
        <v>4927197493</v>
      </c>
      <c r="AY160" s="48">
        <v>4986384065</v>
      </c>
      <c r="AZ160" s="48">
        <v>5045297678</v>
      </c>
      <c r="BA160" s="48">
        <v>5104749071</v>
      </c>
      <c r="BB160" s="48">
        <v>5164826856</v>
      </c>
      <c r="BC160" s="48">
        <v>5225459282</v>
      </c>
      <c r="BD160" s="48">
        <v>5286883542</v>
      </c>
      <c r="BE160" s="48">
        <v>5348757979</v>
      </c>
      <c r="BF160" s="48">
        <v>5411425495</v>
      </c>
      <c r="BG160" s="48">
        <v>5474458691</v>
      </c>
      <c r="BH160" s="48">
        <v>5537592502</v>
      </c>
      <c r="BI160" s="48">
        <v>5601151400</v>
      </c>
      <c r="BJ160" s="48">
        <v>5664768985</v>
      </c>
      <c r="BK160" s="48">
        <v>5726499645</v>
      </c>
      <c r="BL160" s="48">
        <v>5786162963</v>
      </c>
      <c r="BM160" s="48">
        <v>5844325339</v>
      </c>
      <c r="BN160" s="48" t="e">
        <f>VLOOKUP(B160,Classif!C:F,4,0)</f>
        <v>#N/A</v>
      </c>
      <c r="BO160" s="48" t="e">
        <f>VLOOKUP(B160,Classif!C:J,8,0)</f>
        <v>#N/A</v>
      </c>
    </row>
    <row r="161" spans="1:67" hidden="1" x14ac:dyDescent="0.25">
      <c r="A161" s="48" t="s">
        <v>279</v>
      </c>
      <c r="B161" s="48" t="s">
        <v>412</v>
      </c>
      <c r="C161" s="48" t="s">
        <v>742</v>
      </c>
      <c r="D161" s="48" t="s">
        <v>741</v>
      </c>
      <c r="E161" s="48">
        <v>1488670</v>
      </c>
      <c r="F161" s="48">
        <v>1507647</v>
      </c>
      <c r="G161" s="48">
        <v>1527109</v>
      </c>
      <c r="H161" s="48">
        <v>1547449</v>
      </c>
      <c r="I161" s="48">
        <v>1569139</v>
      </c>
      <c r="J161" s="48">
        <v>1592437</v>
      </c>
      <c r="K161" s="48">
        <v>1617797</v>
      </c>
      <c r="L161" s="48">
        <v>1644949</v>
      </c>
      <c r="M161" s="48">
        <v>1672399</v>
      </c>
      <c r="N161" s="48">
        <v>1698150</v>
      </c>
      <c r="O161" s="48">
        <v>1720805</v>
      </c>
      <c r="P161" s="48">
        <v>1739529</v>
      </c>
      <c r="Q161" s="48">
        <v>1754951</v>
      </c>
      <c r="R161" s="48">
        <v>1769002</v>
      </c>
      <c r="S161" s="48">
        <v>1784400</v>
      </c>
      <c r="T161" s="48">
        <v>1803008</v>
      </c>
      <c r="U161" s="48">
        <v>1825559</v>
      </c>
      <c r="V161" s="48">
        <v>1851070</v>
      </c>
      <c r="W161" s="48">
        <v>1877690</v>
      </c>
      <c r="X161" s="48">
        <v>1902718</v>
      </c>
      <c r="Y161" s="48">
        <v>1924203</v>
      </c>
      <c r="Z161" s="48">
        <v>1941527</v>
      </c>
      <c r="AA161" s="48">
        <v>1955247</v>
      </c>
      <c r="AB161" s="48">
        <v>1965892</v>
      </c>
      <c r="AC161" s="48">
        <v>1974413</v>
      </c>
      <c r="AD161" s="48">
        <v>1981536</v>
      </c>
      <c r="AE161" s="48">
        <v>1987538</v>
      </c>
      <c r="AF161" s="48">
        <v>1992278</v>
      </c>
      <c r="AG161" s="48">
        <v>1995508</v>
      </c>
      <c r="AH161" s="48">
        <v>1996863</v>
      </c>
      <c r="AI161" s="48">
        <v>1996218</v>
      </c>
      <c r="AJ161" s="48">
        <v>1993304</v>
      </c>
      <c r="AK161" s="48">
        <v>1988659</v>
      </c>
      <c r="AL161" s="48">
        <v>1984024</v>
      </c>
      <c r="AM161" s="48">
        <v>1981713</v>
      </c>
      <c r="AN161" s="48">
        <v>1983259</v>
      </c>
      <c r="AO161" s="48">
        <v>1989441</v>
      </c>
      <c r="AP161" s="48">
        <v>1999588</v>
      </c>
      <c r="AQ161" s="48">
        <v>2012052</v>
      </c>
      <c r="AR161" s="48">
        <v>2024393</v>
      </c>
      <c r="AS161" s="48">
        <v>2034823</v>
      </c>
      <c r="AT161" s="48">
        <v>2042844</v>
      </c>
      <c r="AU161" s="48">
        <v>2048930</v>
      </c>
      <c r="AV161" s="48">
        <v>2053426</v>
      </c>
      <c r="AW161" s="48">
        <v>2057044</v>
      </c>
      <c r="AX161" s="48">
        <v>2060280</v>
      </c>
      <c r="AY161" s="48">
        <v>2063132</v>
      </c>
      <c r="AZ161" s="48">
        <v>2065408</v>
      </c>
      <c r="BA161" s="48">
        <v>2067309</v>
      </c>
      <c r="BB161" s="48">
        <v>2069030</v>
      </c>
      <c r="BC161" s="48">
        <v>2070737</v>
      </c>
      <c r="BD161" s="48">
        <v>2072484</v>
      </c>
      <c r="BE161" s="48">
        <v>2074275</v>
      </c>
      <c r="BF161" s="48">
        <v>2076065</v>
      </c>
      <c r="BG161" s="48">
        <v>2077780</v>
      </c>
      <c r="BH161" s="48">
        <v>2079335</v>
      </c>
      <c r="BI161" s="48">
        <v>2080746</v>
      </c>
      <c r="BJ161" s="48">
        <v>2081996</v>
      </c>
      <c r="BK161" s="48">
        <v>2082957</v>
      </c>
      <c r="BL161" s="48">
        <v>2083458</v>
      </c>
      <c r="BM161" s="48">
        <v>2083380</v>
      </c>
      <c r="BN161" s="48" t="str">
        <f>VLOOKUP(B161,Classif!C:F,4,0)</f>
        <v>LMY</v>
      </c>
      <c r="BO161" s="48" t="str">
        <f>VLOOKUP(B161,Classif!C:J,8,0)</f>
        <v>Europe &amp; Central Asia</v>
      </c>
    </row>
    <row r="162" spans="1:67" hidden="1" x14ac:dyDescent="0.25">
      <c r="A162" s="48" t="s">
        <v>119</v>
      </c>
      <c r="B162" s="48" t="s">
        <v>411</v>
      </c>
      <c r="C162" s="48" t="s">
        <v>742</v>
      </c>
      <c r="D162" s="48" t="s">
        <v>741</v>
      </c>
      <c r="E162" s="48">
        <v>5263727</v>
      </c>
      <c r="F162" s="48">
        <v>5322269</v>
      </c>
      <c r="G162" s="48">
        <v>5381367</v>
      </c>
      <c r="H162" s="48">
        <v>5441618</v>
      </c>
      <c r="I162" s="48">
        <v>5503750</v>
      </c>
      <c r="J162" s="48">
        <v>5568495</v>
      </c>
      <c r="K162" s="48">
        <v>5635864</v>
      </c>
      <c r="L162" s="48">
        <v>5706192</v>
      </c>
      <c r="M162" s="48">
        <v>5780836</v>
      </c>
      <c r="N162" s="48">
        <v>5861417</v>
      </c>
      <c r="O162" s="48">
        <v>5949042</v>
      </c>
      <c r="P162" s="48">
        <v>6044524</v>
      </c>
      <c r="Q162" s="48">
        <v>6147464</v>
      </c>
      <c r="R162" s="48">
        <v>6256191</v>
      </c>
      <c r="S162" s="48">
        <v>6368346</v>
      </c>
      <c r="T162" s="48">
        <v>6482282</v>
      </c>
      <c r="U162" s="48">
        <v>6596721</v>
      </c>
      <c r="V162" s="48">
        <v>6712267</v>
      </c>
      <c r="W162" s="48">
        <v>6831090</v>
      </c>
      <c r="X162" s="48">
        <v>6956409</v>
      </c>
      <c r="Y162" s="48">
        <v>7090124</v>
      </c>
      <c r="Z162" s="48">
        <v>7234725</v>
      </c>
      <c r="AA162" s="48">
        <v>7388670</v>
      </c>
      <c r="AB162" s="48">
        <v>7545163</v>
      </c>
      <c r="AC162" s="48">
        <v>7694857</v>
      </c>
      <c r="AD162" s="48">
        <v>7831888</v>
      </c>
      <c r="AE162" s="48">
        <v>7952863</v>
      </c>
      <c r="AF162" s="48">
        <v>8062216</v>
      </c>
      <c r="AG162" s="48">
        <v>8171525</v>
      </c>
      <c r="AH162" s="48">
        <v>8296919</v>
      </c>
      <c r="AI162" s="48">
        <v>8449915</v>
      </c>
      <c r="AJ162" s="48">
        <v>8635528</v>
      </c>
      <c r="AK162" s="48">
        <v>8850334</v>
      </c>
      <c r="AL162" s="48">
        <v>9087173</v>
      </c>
      <c r="AM162" s="48">
        <v>9334893</v>
      </c>
      <c r="AN162" s="48">
        <v>9585660</v>
      </c>
      <c r="AO162" s="48">
        <v>9837575</v>
      </c>
      <c r="AP162" s="48">
        <v>10094363</v>
      </c>
      <c r="AQ162" s="48">
        <v>10360564</v>
      </c>
      <c r="AR162" s="48">
        <v>10642937</v>
      </c>
      <c r="AS162" s="48">
        <v>10946448</v>
      </c>
      <c r="AT162" s="48">
        <v>11271603</v>
      </c>
      <c r="AU162" s="48">
        <v>11616890</v>
      </c>
      <c r="AV162" s="48">
        <v>11982692</v>
      </c>
      <c r="AW162" s="48">
        <v>12369078</v>
      </c>
      <c r="AX162" s="48">
        <v>12775509</v>
      </c>
      <c r="AY162" s="48">
        <v>13203378</v>
      </c>
      <c r="AZ162" s="48">
        <v>13651455</v>
      </c>
      <c r="BA162" s="48">
        <v>14113578</v>
      </c>
      <c r="BB162" s="48">
        <v>14581427</v>
      </c>
      <c r="BC162" s="48">
        <v>15049352</v>
      </c>
      <c r="BD162" s="48">
        <v>15514593</v>
      </c>
      <c r="BE162" s="48">
        <v>15979492</v>
      </c>
      <c r="BF162" s="48">
        <v>16449854</v>
      </c>
      <c r="BG162" s="48">
        <v>16934213</v>
      </c>
      <c r="BH162" s="48">
        <v>17438772</v>
      </c>
      <c r="BI162" s="48">
        <v>17965448</v>
      </c>
      <c r="BJ162" s="48">
        <v>18512429</v>
      </c>
      <c r="BK162" s="48">
        <v>19077755</v>
      </c>
      <c r="BL162" s="48">
        <v>19658023</v>
      </c>
      <c r="BM162" s="48">
        <v>20250834</v>
      </c>
      <c r="BN162" s="48" t="str">
        <f>VLOOKUP(B162,Classif!C:F,3,0)</f>
        <v>LIC</v>
      </c>
      <c r="BO162" s="48" t="str">
        <f>VLOOKUP(B162,Classif!C:J,8,0)</f>
        <v>Sub-Saharan Africa</v>
      </c>
    </row>
    <row r="163" spans="1:67" hidden="1" x14ac:dyDescent="0.25">
      <c r="A163" s="48" t="s">
        <v>277</v>
      </c>
      <c r="B163" s="48" t="s">
        <v>410</v>
      </c>
      <c r="C163" s="48" t="s">
        <v>742</v>
      </c>
      <c r="D163" s="48" t="s">
        <v>741</v>
      </c>
      <c r="E163" s="48">
        <v>326550</v>
      </c>
      <c r="F163" s="48">
        <v>325250</v>
      </c>
      <c r="G163" s="48">
        <v>323900</v>
      </c>
      <c r="H163" s="48">
        <v>322550</v>
      </c>
      <c r="I163" s="48">
        <v>321250</v>
      </c>
      <c r="J163" s="48">
        <v>318800</v>
      </c>
      <c r="K163" s="48">
        <v>315200</v>
      </c>
      <c r="L163" s="48">
        <v>311550</v>
      </c>
      <c r="M163" s="48">
        <v>307900</v>
      </c>
      <c r="N163" s="48">
        <v>304300</v>
      </c>
      <c r="O163" s="48">
        <v>302650</v>
      </c>
      <c r="P163" s="48">
        <v>302700</v>
      </c>
      <c r="Q163" s="48">
        <v>302450</v>
      </c>
      <c r="R163" s="48">
        <v>302200</v>
      </c>
      <c r="S163" s="48">
        <v>301996</v>
      </c>
      <c r="T163" s="48">
        <v>304222</v>
      </c>
      <c r="U163" s="48">
        <v>305774</v>
      </c>
      <c r="V163" s="48">
        <v>306970</v>
      </c>
      <c r="W163" s="48">
        <v>310182</v>
      </c>
      <c r="X163" s="48">
        <v>313342</v>
      </c>
      <c r="Y163" s="48">
        <v>316645</v>
      </c>
      <c r="Z163" s="48">
        <v>318982</v>
      </c>
      <c r="AA163" s="48">
        <v>325898</v>
      </c>
      <c r="AB163" s="48">
        <v>330524</v>
      </c>
      <c r="AC163" s="48">
        <v>330593</v>
      </c>
      <c r="AD163" s="48">
        <v>336452</v>
      </c>
      <c r="AE163" s="48">
        <v>342121</v>
      </c>
      <c r="AF163" s="48">
        <v>344485</v>
      </c>
      <c r="AG163" s="48">
        <v>347325</v>
      </c>
      <c r="AH163" s="48">
        <v>350722</v>
      </c>
      <c r="AI163" s="48">
        <v>354170</v>
      </c>
      <c r="AJ163" s="48">
        <v>363845</v>
      </c>
      <c r="AK163" s="48">
        <v>367618</v>
      </c>
      <c r="AL163" s="48">
        <v>371308</v>
      </c>
      <c r="AM163" s="48">
        <v>374797</v>
      </c>
      <c r="AN163" s="48">
        <v>377419</v>
      </c>
      <c r="AO163" s="48">
        <v>379905</v>
      </c>
      <c r="AP163" s="48">
        <v>382791</v>
      </c>
      <c r="AQ163" s="48">
        <v>385287</v>
      </c>
      <c r="AR163" s="48">
        <v>387578</v>
      </c>
      <c r="AS163" s="48">
        <v>390087</v>
      </c>
      <c r="AT163" s="48">
        <v>393028</v>
      </c>
      <c r="AU163" s="48">
        <v>395969</v>
      </c>
      <c r="AV163" s="48">
        <v>398582</v>
      </c>
      <c r="AW163" s="48">
        <v>401268</v>
      </c>
      <c r="AX163" s="48">
        <v>403834</v>
      </c>
      <c r="AY163" s="48">
        <v>405308</v>
      </c>
      <c r="AZ163" s="48">
        <v>406724</v>
      </c>
      <c r="BA163" s="48">
        <v>409379</v>
      </c>
      <c r="BB163" s="48">
        <v>412477</v>
      </c>
      <c r="BC163" s="48">
        <v>414508</v>
      </c>
      <c r="BD163" s="48">
        <v>416268</v>
      </c>
      <c r="BE163" s="48">
        <v>420028</v>
      </c>
      <c r="BF163" s="48">
        <v>425967</v>
      </c>
      <c r="BG163" s="48">
        <v>434558</v>
      </c>
      <c r="BH163" s="48">
        <v>445053</v>
      </c>
      <c r="BI163" s="48">
        <v>455356</v>
      </c>
      <c r="BJ163" s="48">
        <v>467999</v>
      </c>
      <c r="BK163" s="48">
        <v>484630</v>
      </c>
      <c r="BL163" s="48">
        <v>504062</v>
      </c>
      <c r="BM163" s="48">
        <v>525285</v>
      </c>
      <c r="BN163" s="48" t="str">
        <f>VLOOKUP(B163,Classif!C:F,4,0)</f>
        <v>HIC</v>
      </c>
      <c r="BO163" s="48" t="str">
        <f>VLOOKUP(B163,Classif!C:J,8,0)</f>
        <v>Middle East &amp; North Africa</v>
      </c>
    </row>
    <row r="164" spans="1:67" hidden="1" x14ac:dyDescent="0.25">
      <c r="A164" s="48" t="s">
        <v>184</v>
      </c>
      <c r="B164" s="48" t="s">
        <v>409</v>
      </c>
      <c r="C164" s="48" t="s">
        <v>742</v>
      </c>
      <c r="D164" s="48" t="s">
        <v>741</v>
      </c>
      <c r="E164" s="48">
        <v>21736947</v>
      </c>
      <c r="F164" s="48">
        <v>22211626</v>
      </c>
      <c r="G164" s="48">
        <v>22697664</v>
      </c>
      <c r="H164" s="48">
        <v>23198238</v>
      </c>
      <c r="I164" s="48">
        <v>23717785</v>
      </c>
      <c r="J164" s="48">
        <v>24259356</v>
      </c>
      <c r="K164" s="48">
        <v>24823937</v>
      </c>
      <c r="L164" s="48">
        <v>25410054</v>
      </c>
      <c r="M164" s="48">
        <v>26015239</v>
      </c>
      <c r="N164" s="48">
        <v>26635852</v>
      </c>
      <c r="O164" s="48">
        <v>27269063</v>
      </c>
      <c r="P164" s="48">
        <v>27913749</v>
      </c>
      <c r="Q164" s="48">
        <v>28570093</v>
      </c>
      <c r="R164" s="48">
        <v>29238168</v>
      </c>
      <c r="S164" s="48">
        <v>29918469</v>
      </c>
      <c r="T164" s="48">
        <v>30611093</v>
      </c>
      <c r="U164" s="48">
        <v>31314347</v>
      </c>
      <c r="V164" s="48">
        <v>32026748</v>
      </c>
      <c r="W164" s="48">
        <v>32748782</v>
      </c>
      <c r="X164" s="48">
        <v>33481397</v>
      </c>
      <c r="Y164" s="48">
        <v>34224316</v>
      </c>
      <c r="Z164" s="48">
        <v>34976465</v>
      </c>
      <c r="AA164" s="48">
        <v>35734273</v>
      </c>
      <c r="AB164" s="48">
        <v>36491804</v>
      </c>
      <c r="AC164" s="48">
        <v>37241530</v>
      </c>
      <c r="AD164" s="48">
        <v>37977087</v>
      </c>
      <c r="AE164" s="48">
        <v>38698484</v>
      </c>
      <c r="AF164" s="48">
        <v>39404350</v>
      </c>
      <c r="AG164" s="48">
        <v>40085653</v>
      </c>
      <c r="AH164" s="48">
        <v>40731439</v>
      </c>
      <c r="AI164" s="48">
        <v>41335188</v>
      </c>
      <c r="AJ164" s="48">
        <v>41890192</v>
      </c>
      <c r="AK164" s="48">
        <v>42401686</v>
      </c>
      <c r="AL164" s="48">
        <v>42889992</v>
      </c>
      <c r="AM164" s="48">
        <v>43383421</v>
      </c>
      <c r="AN164" s="48">
        <v>43901598</v>
      </c>
      <c r="AO164" s="48">
        <v>44452203</v>
      </c>
      <c r="AP164" s="48">
        <v>45027223</v>
      </c>
      <c r="AQ164" s="48">
        <v>45611220</v>
      </c>
      <c r="AR164" s="48">
        <v>46181075</v>
      </c>
      <c r="AS164" s="48">
        <v>46719698</v>
      </c>
      <c r="AT164" s="48">
        <v>47225119</v>
      </c>
      <c r="AU164" s="48">
        <v>47702163</v>
      </c>
      <c r="AV164" s="48">
        <v>48148907</v>
      </c>
      <c r="AW164" s="48">
        <v>48564489</v>
      </c>
      <c r="AX164" s="48">
        <v>48949931</v>
      </c>
      <c r="AY164" s="48">
        <v>49301049</v>
      </c>
      <c r="AZ164" s="48">
        <v>49621479</v>
      </c>
      <c r="BA164" s="48">
        <v>49929642</v>
      </c>
      <c r="BB164" s="48">
        <v>50250366</v>
      </c>
      <c r="BC164" s="48">
        <v>50600827</v>
      </c>
      <c r="BD164" s="48">
        <v>50990612</v>
      </c>
      <c r="BE164" s="48">
        <v>51413703</v>
      </c>
      <c r="BF164" s="48">
        <v>51852464</v>
      </c>
      <c r="BG164" s="48">
        <v>52280816</v>
      </c>
      <c r="BH164" s="48">
        <v>52680724</v>
      </c>
      <c r="BI164" s="48">
        <v>53045199</v>
      </c>
      <c r="BJ164" s="48">
        <v>53382521</v>
      </c>
      <c r="BK164" s="48">
        <v>53708318</v>
      </c>
      <c r="BL164" s="48">
        <v>54045422</v>
      </c>
      <c r="BM164" s="48">
        <v>54409794</v>
      </c>
      <c r="BN164" s="48" t="str">
        <f>VLOOKUP(B164,Classif!C:F,4,0)</f>
        <v>LMY</v>
      </c>
      <c r="BO164" s="48" t="str">
        <f>VLOOKUP(B164,Classif!C:J,8,0)</f>
        <v>East Asia &amp; Pacific</v>
      </c>
    </row>
    <row r="165" spans="1:67" hidden="1" x14ac:dyDescent="0.25">
      <c r="A165" s="48" t="s">
        <v>667</v>
      </c>
      <c r="B165" s="48" t="s">
        <v>666</v>
      </c>
      <c r="C165" s="48" t="s">
        <v>742</v>
      </c>
      <c r="D165" s="48" t="s">
        <v>741</v>
      </c>
      <c r="E165" s="48">
        <v>97553136</v>
      </c>
      <c r="F165" s="48">
        <v>100147125</v>
      </c>
      <c r="G165" s="48">
        <v>102808039</v>
      </c>
      <c r="H165" s="48">
        <v>105546241</v>
      </c>
      <c r="I165" s="48">
        <v>108376349</v>
      </c>
      <c r="J165" s="48">
        <v>111307810</v>
      </c>
      <c r="K165" s="48">
        <v>114351844</v>
      </c>
      <c r="L165" s="48">
        <v>117503838</v>
      </c>
      <c r="M165" s="48">
        <v>120739199</v>
      </c>
      <c r="N165" s="48">
        <v>124023275</v>
      </c>
      <c r="O165" s="48">
        <v>127335093</v>
      </c>
      <c r="P165" s="48">
        <v>130670746</v>
      </c>
      <c r="Q165" s="48">
        <v>134051048</v>
      </c>
      <c r="R165" s="48">
        <v>137511232</v>
      </c>
      <c r="S165" s="48">
        <v>141099598</v>
      </c>
      <c r="T165" s="48">
        <v>144855662</v>
      </c>
      <c r="U165" s="48">
        <v>148781943</v>
      </c>
      <c r="V165" s="48">
        <v>152881163</v>
      </c>
      <c r="W165" s="48">
        <v>157192250</v>
      </c>
      <c r="X165" s="48">
        <v>161761403</v>
      </c>
      <c r="Y165" s="48">
        <v>166616386</v>
      </c>
      <c r="Z165" s="48">
        <v>171766018</v>
      </c>
      <c r="AA165" s="48">
        <v>177185651</v>
      </c>
      <c r="AB165" s="48">
        <v>182825252</v>
      </c>
      <c r="AC165" s="48">
        <v>188614684</v>
      </c>
      <c r="AD165" s="48">
        <v>194494177</v>
      </c>
      <c r="AE165" s="48">
        <v>200443463</v>
      </c>
      <c r="AF165" s="48">
        <v>206447529</v>
      </c>
      <c r="AG165" s="48">
        <v>212456877</v>
      </c>
      <c r="AH165" s="48">
        <v>218415839</v>
      </c>
      <c r="AI165" s="48">
        <v>226259024</v>
      </c>
      <c r="AJ165" s="48">
        <v>232101413</v>
      </c>
      <c r="AK165" s="48">
        <v>237828686</v>
      </c>
      <c r="AL165" s="48">
        <v>243429317</v>
      </c>
      <c r="AM165" s="48">
        <v>248897278</v>
      </c>
      <c r="AN165" s="48">
        <v>254233340</v>
      </c>
      <c r="AO165" s="48">
        <v>259431598</v>
      </c>
      <c r="AP165" s="48">
        <v>264504158</v>
      </c>
      <c r="AQ165" s="48">
        <v>269440674</v>
      </c>
      <c r="AR165" s="48">
        <v>274350014</v>
      </c>
      <c r="AS165" s="48">
        <v>279279614</v>
      </c>
      <c r="AT165" s="48">
        <v>284249005</v>
      </c>
      <c r="AU165" s="48">
        <v>289264351</v>
      </c>
      <c r="AV165" s="48">
        <v>294343659</v>
      </c>
      <c r="AW165" s="48">
        <v>299502746</v>
      </c>
      <c r="AX165" s="48">
        <v>304755514</v>
      </c>
      <c r="AY165" s="48">
        <v>310109431</v>
      </c>
      <c r="AZ165" s="48">
        <v>315573363</v>
      </c>
      <c r="BA165" s="48">
        <v>321168746</v>
      </c>
      <c r="BB165" s="48">
        <v>326900966</v>
      </c>
      <c r="BC165" s="48">
        <v>332777842</v>
      </c>
      <c r="BD165" s="48">
        <v>338813060</v>
      </c>
      <c r="BE165" s="48">
        <v>344998428</v>
      </c>
      <c r="BF165" s="48">
        <v>351290405</v>
      </c>
      <c r="BG165" s="48">
        <v>357629838</v>
      </c>
      <c r="BH165" s="48">
        <v>363975556</v>
      </c>
      <c r="BI165" s="48">
        <v>370294017</v>
      </c>
      <c r="BJ165" s="48">
        <v>376588457</v>
      </c>
      <c r="BK165" s="48">
        <v>382955167</v>
      </c>
      <c r="BL165" s="48">
        <v>389457075</v>
      </c>
      <c r="BM165" s="48">
        <v>396147843</v>
      </c>
      <c r="BN165" s="48" t="e">
        <f>VLOOKUP(B165,Classif!C:F,4,0)</f>
        <v>#N/A</v>
      </c>
      <c r="BO165" s="48" t="e">
        <f>VLOOKUP(B165,Classif!C:J,8,0)</f>
        <v>#N/A</v>
      </c>
    </row>
    <row r="166" spans="1:67" hidden="1" x14ac:dyDescent="0.25">
      <c r="A166" s="48" t="s">
        <v>278</v>
      </c>
      <c r="B166" s="48" t="s">
        <v>408</v>
      </c>
      <c r="C166" s="48" t="s">
        <v>742</v>
      </c>
      <c r="D166" s="48" t="s">
        <v>741</v>
      </c>
      <c r="E166" s="48">
        <v>480579</v>
      </c>
      <c r="F166" s="48">
        <v>491140</v>
      </c>
      <c r="G166" s="48">
        <v>502558</v>
      </c>
      <c r="H166" s="48">
        <v>513409</v>
      </c>
      <c r="I166" s="48">
        <v>521753</v>
      </c>
      <c r="J166" s="48">
        <v>526327</v>
      </c>
      <c r="K166" s="48">
        <v>526419</v>
      </c>
      <c r="L166" s="48">
        <v>522796</v>
      </c>
      <c r="M166" s="48">
        <v>517481</v>
      </c>
      <c r="N166" s="48">
        <v>513340</v>
      </c>
      <c r="O166" s="48">
        <v>512407</v>
      </c>
      <c r="P166" s="48">
        <v>515449</v>
      </c>
      <c r="Q166" s="48">
        <v>521785</v>
      </c>
      <c r="R166" s="48">
        <v>530220</v>
      </c>
      <c r="S166" s="48">
        <v>538902</v>
      </c>
      <c r="T166" s="48">
        <v>546487</v>
      </c>
      <c r="U166" s="48">
        <v>552562</v>
      </c>
      <c r="V166" s="48">
        <v>557576</v>
      </c>
      <c r="W166" s="48">
        <v>562065</v>
      </c>
      <c r="X166" s="48">
        <v>566888</v>
      </c>
      <c r="Y166" s="48">
        <v>572608</v>
      </c>
      <c r="Z166" s="48">
        <v>579445</v>
      </c>
      <c r="AA166" s="48">
        <v>587001</v>
      </c>
      <c r="AB166" s="48">
        <v>594506</v>
      </c>
      <c r="AC166" s="48">
        <v>600884</v>
      </c>
      <c r="AD166" s="48">
        <v>605398</v>
      </c>
      <c r="AE166" s="48">
        <v>607711</v>
      </c>
      <c r="AF166" s="48">
        <v>608144</v>
      </c>
      <c r="AG166" s="48">
        <v>607413</v>
      </c>
      <c r="AH166" s="48">
        <v>606571</v>
      </c>
      <c r="AI166" s="48">
        <v>606372</v>
      </c>
      <c r="AJ166" s="48">
        <v>607105</v>
      </c>
      <c r="AK166" s="48">
        <v>608516</v>
      </c>
      <c r="AL166" s="48">
        <v>610170</v>
      </c>
      <c r="AM166" s="48">
        <v>611389</v>
      </c>
      <c r="AN166" s="48">
        <v>611712</v>
      </c>
      <c r="AO166" s="48">
        <v>611003</v>
      </c>
      <c r="AP166" s="48">
        <v>609520</v>
      </c>
      <c r="AQ166" s="48">
        <v>607662</v>
      </c>
      <c r="AR166" s="48">
        <v>606001</v>
      </c>
      <c r="AS166" s="48">
        <v>604950</v>
      </c>
      <c r="AT166" s="48">
        <v>607389</v>
      </c>
      <c r="AU166" s="48">
        <v>609828</v>
      </c>
      <c r="AV166" s="48">
        <v>612267</v>
      </c>
      <c r="AW166" s="48">
        <v>613353</v>
      </c>
      <c r="AX166" s="48">
        <v>614261</v>
      </c>
      <c r="AY166" s="48">
        <v>615025</v>
      </c>
      <c r="AZ166" s="48">
        <v>615875</v>
      </c>
      <c r="BA166" s="48">
        <v>616969</v>
      </c>
      <c r="BB166" s="48">
        <v>618294</v>
      </c>
      <c r="BC166" s="48">
        <v>619428</v>
      </c>
      <c r="BD166" s="48">
        <v>620079</v>
      </c>
      <c r="BE166" s="48">
        <v>620601</v>
      </c>
      <c r="BF166" s="48">
        <v>621207</v>
      </c>
      <c r="BG166" s="48">
        <v>621810</v>
      </c>
      <c r="BH166" s="48">
        <v>622159</v>
      </c>
      <c r="BI166" s="48">
        <v>622303</v>
      </c>
      <c r="BJ166" s="48">
        <v>622373</v>
      </c>
      <c r="BK166" s="48">
        <v>622227</v>
      </c>
      <c r="BL166" s="48">
        <v>622028</v>
      </c>
      <c r="BM166" s="48">
        <v>621718</v>
      </c>
      <c r="BN166" s="48" t="str">
        <f>VLOOKUP(B166,Classif!C:F,4,0)</f>
        <v>LMY</v>
      </c>
      <c r="BO166" s="48" t="str">
        <f>VLOOKUP(B166,Classif!C:J,8,0)</f>
        <v>Europe &amp; Central Asia</v>
      </c>
    </row>
    <row r="167" spans="1:67" hidden="1" x14ac:dyDescent="0.25">
      <c r="A167" s="48" t="s">
        <v>176</v>
      </c>
      <c r="B167" s="48" t="s">
        <v>407</v>
      </c>
      <c r="C167" s="48" t="s">
        <v>742</v>
      </c>
      <c r="D167" s="48" t="s">
        <v>741</v>
      </c>
      <c r="E167" s="48">
        <v>955514</v>
      </c>
      <c r="F167" s="48">
        <v>982181</v>
      </c>
      <c r="G167" s="48">
        <v>1011327</v>
      </c>
      <c r="H167" s="48">
        <v>1042387</v>
      </c>
      <c r="I167" s="48">
        <v>1074518</v>
      </c>
      <c r="J167" s="48">
        <v>1107121</v>
      </c>
      <c r="K167" s="48">
        <v>1139962</v>
      </c>
      <c r="L167" s="48">
        <v>1173186</v>
      </c>
      <c r="M167" s="48">
        <v>1207104</v>
      </c>
      <c r="N167" s="48">
        <v>1242213</v>
      </c>
      <c r="O167" s="48">
        <v>1278819</v>
      </c>
      <c r="P167" s="48">
        <v>1317042</v>
      </c>
      <c r="Q167" s="48">
        <v>1356673</v>
      </c>
      <c r="R167" s="48">
        <v>1397305</v>
      </c>
      <c r="S167" s="48">
        <v>1438421</v>
      </c>
      <c r="T167" s="48">
        <v>1479646</v>
      </c>
      <c r="U167" s="48">
        <v>1520868</v>
      </c>
      <c r="V167" s="48">
        <v>1562207</v>
      </c>
      <c r="W167" s="48">
        <v>1603910</v>
      </c>
      <c r="X167" s="48">
        <v>1646290</v>
      </c>
      <c r="Y167" s="48">
        <v>1689622</v>
      </c>
      <c r="Z167" s="48">
        <v>1733475</v>
      </c>
      <c r="AA167" s="48">
        <v>1777727</v>
      </c>
      <c r="AB167" s="48">
        <v>1823214</v>
      </c>
      <c r="AC167" s="48">
        <v>1871089</v>
      </c>
      <c r="AD167" s="48">
        <v>1921889</v>
      </c>
      <c r="AE167" s="48">
        <v>1976313</v>
      </c>
      <c r="AF167" s="48">
        <v>2033351</v>
      </c>
      <c r="AG167" s="48">
        <v>2089709</v>
      </c>
      <c r="AH167" s="48">
        <v>2141005</v>
      </c>
      <c r="AI167" s="48">
        <v>2184139</v>
      </c>
      <c r="AJ167" s="48">
        <v>2217918</v>
      </c>
      <c r="AK167" s="48">
        <v>2243495</v>
      </c>
      <c r="AL167" s="48">
        <v>2263196</v>
      </c>
      <c r="AM167" s="48">
        <v>2280475</v>
      </c>
      <c r="AN167" s="48">
        <v>2298017</v>
      </c>
      <c r="AO167" s="48">
        <v>2316571</v>
      </c>
      <c r="AP167" s="48">
        <v>2335744</v>
      </c>
      <c r="AQ167" s="48">
        <v>2355667</v>
      </c>
      <c r="AR167" s="48">
        <v>2376228</v>
      </c>
      <c r="AS167" s="48">
        <v>2397417</v>
      </c>
      <c r="AT167" s="48">
        <v>2419594</v>
      </c>
      <c r="AU167" s="48">
        <v>2443261</v>
      </c>
      <c r="AV167" s="48">
        <v>2468765</v>
      </c>
      <c r="AW167" s="48">
        <v>2496394</v>
      </c>
      <c r="AX167" s="48">
        <v>2526429</v>
      </c>
      <c r="AY167" s="48">
        <v>2558854</v>
      </c>
      <c r="AZ167" s="48">
        <v>2593819</v>
      </c>
      <c r="BA167" s="48">
        <v>2631899</v>
      </c>
      <c r="BB167" s="48">
        <v>2673794</v>
      </c>
      <c r="BC167" s="48">
        <v>2719902</v>
      </c>
      <c r="BD167" s="48">
        <v>2770357</v>
      </c>
      <c r="BE167" s="48">
        <v>2824698</v>
      </c>
      <c r="BF167" s="48">
        <v>2881783</v>
      </c>
      <c r="BG167" s="48">
        <v>2940111</v>
      </c>
      <c r="BH167" s="48">
        <v>2998433</v>
      </c>
      <c r="BI167" s="48">
        <v>3056358</v>
      </c>
      <c r="BJ167" s="48">
        <v>3113788</v>
      </c>
      <c r="BK167" s="48">
        <v>3170214</v>
      </c>
      <c r="BL167" s="48">
        <v>3225166</v>
      </c>
      <c r="BM167" s="48">
        <v>3278292</v>
      </c>
      <c r="BN167" s="48" t="str">
        <f>VLOOKUP(B167,Classif!C:F,4,0)</f>
        <v>LMY</v>
      </c>
      <c r="BO167" s="48" t="str">
        <f>VLOOKUP(B167,Classif!C:J,8,0)</f>
        <v>East Asia &amp; Pacific</v>
      </c>
    </row>
    <row r="168" spans="1:67" hidden="1" x14ac:dyDescent="0.25">
      <c r="A168" s="48" t="s">
        <v>565</v>
      </c>
      <c r="B168" s="48" t="s">
        <v>566</v>
      </c>
      <c r="C168" s="48" t="s">
        <v>742</v>
      </c>
      <c r="D168" s="48" t="s">
        <v>741</v>
      </c>
      <c r="E168" s="48">
        <v>9980</v>
      </c>
      <c r="F168" s="48">
        <v>10243</v>
      </c>
      <c r="G168" s="48">
        <v>10438</v>
      </c>
      <c r="H168" s="48">
        <v>10591</v>
      </c>
      <c r="I168" s="48">
        <v>10780</v>
      </c>
      <c r="J168" s="48">
        <v>11023</v>
      </c>
      <c r="K168" s="48">
        <v>11341</v>
      </c>
      <c r="L168" s="48">
        <v>11723</v>
      </c>
      <c r="M168" s="48">
        <v>12135</v>
      </c>
      <c r="N168" s="48">
        <v>12577</v>
      </c>
      <c r="O168" s="48">
        <v>13000</v>
      </c>
      <c r="P168" s="48">
        <v>13423</v>
      </c>
      <c r="Q168" s="48">
        <v>13884</v>
      </c>
      <c r="R168" s="48">
        <v>14322</v>
      </c>
      <c r="S168" s="48">
        <v>14672</v>
      </c>
      <c r="T168" s="48">
        <v>14917</v>
      </c>
      <c r="U168" s="48">
        <v>15024</v>
      </c>
      <c r="V168" s="48">
        <v>15049</v>
      </c>
      <c r="W168" s="48">
        <v>15167</v>
      </c>
      <c r="X168" s="48">
        <v>15640</v>
      </c>
      <c r="Y168" s="48">
        <v>16633</v>
      </c>
      <c r="Z168" s="48">
        <v>18168</v>
      </c>
      <c r="AA168" s="48">
        <v>20163</v>
      </c>
      <c r="AB168" s="48">
        <v>22622</v>
      </c>
      <c r="AC168" s="48">
        <v>25496</v>
      </c>
      <c r="AD168" s="48">
        <v>28719</v>
      </c>
      <c r="AE168" s="48">
        <v>32377</v>
      </c>
      <c r="AF168" s="48">
        <v>36371</v>
      </c>
      <c r="AG168" s="48">
        <v>40294</v>
      </c>
      <c r="AH168" s="48">
        <v>43542</v>
      </c>
      <c r="AI168" s="48">
        <v>45752</v>
      </c>
      <c r="AJ168" s="48">
        <v>46662</v>
      </c>
      <c r="AK168" s="48">
        <v>46473</v>
      </c>
      <c r="AL168" s="48">
        <v>45763</v>
      </c>
      <c r="AM168" s="48">
        <v>45361</v>
      </c>
      <c r="AN168" s="48">
        <v>45872</v>
      </c>
      <c r="AO168" s="48">
        <v>47518</v>
      </c>
      <c r="AP168" s="48">
        <v>50052</v>
      </c>
      <c r="AQ168" s="48">
        <v>52999</v>
      </c>
      <c r="AR168" s="48">
        <v>55633</v>
      </c>
      <c r="AS168" s="48">
        <v>57453</v>
      </c>
      <c r="AT168" s="48">
        <v>58319</v>
      </c>
      <c r="AU168" s="48">
        <v>58412</v>
      </c>
      <c r="AV168" s="48">
        <v>57954</v>
      </c>
      <c r="AW168" s="48">
        <v>57240</v>
      </c>
      <c r="AX168" s="48">
        <v>56547</v>
      </c>
      <c r="AY168" s="48">
        <v>55886</v>
      </c>
      <c r="AZ168" s="48">
        <v>55215</v>
      </c>
      <c r="BA168" s="48">
        <v>54621</v>
      </c>
      <c r="BB168" s="48">
        <v>54194</v>
      </c>
      <c r="BC168" s="48">
        <v>53971</v>
      </c>
      <c r="BD168" s="48">
        <v>54013</v>
      </c>
      <c r="BE168" s="48">
        <v>54306</v>
      </c>
      <c r="BF168" s="48">
        <v>54786</v>
      </c>
      <c r="BG168" s="48">
        <v>55301</v>
      </c>
      <c r="BH168" s="48">
        <v>55779</v>
      </c>
      <c r="BI168" s="48">
        <v>56187</v>
      </c>
      <c r="BJ168" s="48">
        <v>56553</v>
      </c>
      <c r="BK168" s="48">
        <v>56889</v>
      </c>
      <c r="BL168" s="48">
        <v>57213</v>
      </c>
      <c r="BM168" s="48">
        <v>57557</v>
      </c>
      <c r="BN168" s="48" t="str">
        <f>VLOOKUP(B168,Classif!C:F,4,0)</f>
        <v>HIC</v>
      </c>
      <c r="BO168" s="48" t="str">
        <f>VLOOKUP(B168,Classif!C:J,8,0)</f>
        <v>East Asia &amp; Pacific</v>
      </c>
    </row>
    <row r="169" spans="1:67" hidden="1" x14ac:dyDescent="0.25">
      <c r="A169" s="48" t="s">
        <v>83</v>
      </c>
      <c r="B169" s="48" t="s">
        <v>406</v>
      </c>
      <c r="C169" s="48" t="s">
        <v>742</v>
      </c>
      <c r="D169" s="48" t="s">
        <v>741</v>
      </c>
      <c r="E169" s="48">
        <v>7184870</v>
      </c>
      <c r="F169" s="48">
        <v>7342117</v>
      </c>
      <c r="G169" s="48">
        <v>7507309</v>
      </c>
      <c r="H169" s="48">
        <v>7679465</v>
      </c>
      <c r="I169" s="48">
        <v>7857107</v>
      </c>
      <c r="J169" s="48">
        <v>8039217</v>
      </c>
      <c r="K169" s="48">
        <v>8225919</v>
      </c>
      <c r="L169" s="48">
        <v>8417698</v>
      </c>
      <c r="M169" s="48">
        <v>8614445</v>
      </c>
      <c r="N169" s="48">
        <v>8816056</v>
      </c>
      <c r="O169" s="48">
        <v>9022747</v>
      </c>
      <c r="P169" s="48">
        <v>9232655</v>
      </c>
      <c r="Q169" s="48">
        <v>9446235</v>
      </c>
      <c r="R169" s="48">
        <v>9668655</v>
      </c>
      <c r="S169" s="48">
        <v>9906963</v>
      </c>
      <c r="T169" s="48">
        <v>10165216</v>
      </c>
      <c r="U169" s="48">
        <v>10443954</v>
      </c>
      <c r="V169" s="48">
        <v>10738534</v>
      </c>
      <c r="W169" s="48">
        <v>11041206</v>
      </c>
      <c r="X169" s="48">
        <v>11341405</v>
      </c>
      <c r="Y169" s="48">
        <v>11630194</v>
      </c>
      <c r="Z169" s="48">
        <v>11913085</v>
      </c>
      <c r="AA169" s="48">
        <v>12189817</v>
      </c>
      <c r="AB169" s="48">
        <v>12439773</v>
      </c>
      <c r="AC169" s="48">
        <v>12636120</v>
      </c>
      <c r="AD169" s="48">
        <v>12764385</v>
      </c>
      <c r="AE169" s="48">
        <v>12808566</v>
      </c>
      <c r="AF169" s="48">
        <v>12786353</v>
      </c>
      <c r="AG169" s="48">
        <v>12758003</v>
      </c>
      <c r="AH169" s="48">
        <v>12805950</v>
      </c>
      <c r="AI169" s="48">
        <v>12987292</v>
      </c>
      <c r="AJ169" s="48">
        <v>13328029</v>
      </c>
      <c r="AK169" s="48">
        <v>13805999</v>
      </c>
      <c r="AL169" s="48">
        <v>14370950</v>
      </c>
      <c r="AM169" s="48">
        <v>14948050</v>
      </c>
      <c r="AN169" s="48">
        <v>15483277</v>
      </c>
      <c r="AO169" s="48">
        <v>15960445</v>
      </c>
      <c r="AP169" s="48">
        <v>16397175</v>
      </c>
      <c r="AQ169" s="48">
        <v>16813946</v>
      </c>
      <c r="AR169" s="48">
        <v>17244176</v>
      </c>
      <c r="AS169" s="48">
        <v>17711925</v>
      </c>
      <c r="AT169" s="48">
        <v>18221884</v>
      </c>
      <c r="AU169" s="48">
        <v>18764147</v>
      </c>
      <c r="AV169" s="48">
        <v>19331097</v>
      </c>
      <c r="AW169" s="48">
        <v>19910549</v>
      </c>
      <c r="AX169" s="48">
        <v>20493927</v>
      </c>
      <c r="AY169" s="48">
        <v>21080108</v>
      </c>
      <c r="AZ169" s="48">
        <v>21673319</v>
      </c>
      <c r="BA169" s="48">
        <v>22276596</v>
      </c>
      <c r="BB169" s="48">
        <v>22894718</v>
      </c>
      <c r="BC169" s="48">
        <v>23531567</v>
      </c>
      <c r="BD169" s="48">
        <v>24187500</v>
      </c>
      <c r="BE169" s="48">
        <v>24862673</v>
      </c>
      <c r="BF169" s="48">
        <v>25560752</v>
      </c>
      <c r="BG169" s="48">
        <v>26286192</v>
      </c>
      <c r="BH169" s="48">
        <v>27042001</v>
      </c>
      <c r="BI169" s="48">
        <v>27829930</v>
      </c>
      <c r="BJ169" s="48">
        <v>28649007</v>
      </c>
      <c r="BK169" s="48">
        <v>29496009</v>
      </c>
      <c r="BL169" s="48">
        <v>30366043</v>
      </c>
      <c r="BM169" s="48">
        <v>31255435</v>
      </c>
      <c r="BN169" s="48" t="str">
        <f>VLOOKUP(B169,Classif!C:F,3,0)</f>
        <v>LIC</v>
      </c>
      <c r="BO169" s="48" t="str">
        <f>VLOOKUP(B169,Classif!C:J,8,0)</f>
        <v>Sub-Saharan Africa</v>
      </c>
    </row>
    <row r="170" spans="1:67" hidden="1" x14ac:dyDescent="0.25">
      <c r="A170" s="48" t="s">
        <v>120</v>
      </c>
      <c r="B170" s="48" t="s">
        <v>405</v>
      </c>
      <c r="C170" s="48" t="s">
        <v>742</v>
      </c>
      <c r="D170" s="48" t="s">
        <v>741</v>
      </c>
      <c r="E170" s="48">
        <v>850377</v>
      </c>
      <c r="F170" s="48">
        <v>875586</v>
      </c>
      <c r="G170" s="48">
        <v>901690</v>
      </c>
      <c r="H170" s="48">
        <v>928742</v>
      </c>
      <c r="I170" s="48">
        <v>956794</v>
      </c>
      <c r="J170" s="48">
        <v>985907</v>
      </c>
      <c r="K170" s="48">
        <v>1016093</v>
      </c>
      <c r="L170" s="48">
        <v>1047345</v>
      </c>
      <c r="M170" s="48">
        <v>1079580</v>
      </c>
      <c r="N170" s="48">
        <v>1112749</v>
      </c>
      <c r="O170" s="48">
        <v>1146776</v>
      </c>
      <c r="P170" s="48">
        <v>1181659</v>
      </c>
      <c r="Q170" s="48">
        <v>1217443</v>
      </c>
      <c r="R170" s="48">
        <v>1254156</v>
      </c>
      <c r="S170" s="48">
        <v>1291857</v>
      </c>
      <c r="T170" s="48">
        <v>1330594</v>
      </c>
      <c r="U170" s="48">
        <v>1370364</v>
      </c>
      <c r="V170" s="48">
        <v>1411139</v>
      </c>
      <c r="W170" s="48">
        <v>1453028</v>
      </c>
      <c r="X170" s="48">
        <v>1496174</v>
      </c>
      <c r="Y170" s="48">
        <v>1540644</v>
      </c>
      <c r="Z170" s="48">
        <v>1586496</v>
      </c>
      <c r="AA170" s="48">
        <v>1633655</v>
      </c>
      <c r="AB170" s="48">
        <v>1681859</v>
      </c>
      <c r="AC170" s="48">
        <v>1730737</v>
      </c>
      <c r="AD170" s="48">
        <v>1780033</v>
      </c>
      <c r="AE170" s="48">
        <v>1829678</v>
      </c>
      <c r="AF170" s="48">
        <v>1879756</v>
      </c>
      <c r="AG170" s="48">
        <v>1930427</v>
      </c>
      <c r="AH170" s="48">
        <v>1981902</v>
      </c>
      <c r="AI170" s="48">
        <v>2034347</v>
      </c>
      <c r="AJ170" s="48">
        <v>2087914</v>
      </c>
      <c r="AK170" s="48">
        <v>2142645</v>
      </c>
      <c r="AL170" s="48">
        <v>2198538</v>
      </c>
      <c r="AM170" s="48">
        <v>2255520</v>
      </c>
      <c r="AN170" s="48">
        <v>2313630</v>
      </c>
      <c r="AO170" s="48">
        <v>2372900</v>
      </c>
      <c r="AP170" s="48">
        <v>2433567</v>
      </c>
      <c r="AQ170" s="48">
        <v>2496217</v>
      </c>
      <c r="AR170" s="48">
        <v>2561584</v>
      </c>
      <c r="AS170" s="48">
        <v>2630217</v>
      </c>
      <c r="AT170" s="48">
        <v>2702405</v>
      </c>
      <c r="AU170" s="48">
        <v>2778097</v>
      </c>
      <c r="AV170" s="48">
        <v>2857150</v>
      </c>
      <c r="AW170" s="48">
        <v>2939246</v>
      </c>
      <c r="AX170" s="48">
        <v>3024198</v>
      </c>
      <c r="AY170" s="48">
        <v>3111908</v>
      </c>
      <c r="AZ170" s="48">
        <v>3202512</v>
      </c>
      <c r="BA170" s="48">
        <v>3296237</v>
      </c>
      <c r="BB170" s="48">
        <v>3393408</v>
      </c>
      <c r="BC170" s="48">
        <v>3494200</v>
      </c>
      <c r="BD170" s="48">
        <v>3598646</v>
      </c>
      <c r="BE170" s="48">
        <v>3706555</v>
      </c>
      <c r="BF170" s="48">
        <v>3817497</v>
      </c>
      <c r="BG170" s="48">
        <v>3930894</v>
      </c>
      <c r="BH170" s="48">
        <v>4046304</v>
      </c>
      <c r="BI170" s="48">
        <v>4163532</v>
      </c>
      <c r="BJ170" s="48">
        <v>4282582</v>
      </c>
      <c r="BK170" s="48">
        <v>4403312</v>
      </c>
      <c r="BL170" s="48">
        <v>4525698</v>
      </c>
      <c r="BM170" s="48">
        <v>4649660</v>
      </c>
      <c r="BN170" s="48" t="str">
        <f>VLOOKUP(B170,Classif!C:F,3,0)</f>
        <v>LMC</v>
      </c>
      <c r="BO170" s="48" t="str">
        <f>VLOOKUP(B170,Classif!C:J,8,0)</f>
        <v>Sub-Saharan Africa</v>
      </c>
    </row>
    <row r="171" spans="1:67" x14ac:dyDescent="0.25">
      <c r="A171" s="48" t="s">
        <v>81</v>
      </c>
      <c r="B171" s="48" t="s">
        <v>403</v>
      </c>
      <c r="C171" s="48" t="s">
        <v>742</v>
      </c>
      <c r="D171" s="48" t="s">
        <v>741</v>
      </c>
      <c r="E171" s="48">
        <v>659351</v>
      </c>
      <c r="F171" s="48">
        <v>680757</v>
      </c>
      <c r="G171" s="48">
        <v>700349</v>
      </c>
      <c r="H171" s="48">
        <v>718861</v>
      </c>
      <c r="I171" s="48">
        <v>736381</v>
      </c>
      <c r="J171" s="48">
        <v>753000</v>
      </c>
      <c r="K171" s="48">
        <v>768813</v>
      </c>
      <c r="L171" s="48">
        <v>783917</v>
      </c>
      <c r="M171" s="48">
        <v>798413</v>
      </c>
      <c r="N171" s="48">
        <v>812405</v>
      </c>
      <c r="O171" s="48">
        <v>826000</v>
      </c>
      <c r="P171" s="48">
        <v>839230</v>
      </c>
      <c r="Q171" s="48">
        <v>852053</v>
      </c>
      <c r="R171" s="48">
        <v>864819</v>
      </c>
      <c r="S171" s="48">
        <v>878042</v>
      </c>
      <c r="T171" s="48">
        <v>892000</v>
      </c>
      <c r="U171" s="48">
        <v>906507</v>
      </c>
      <c r="V171" s="48">
        <v>921379</v>
      </c>
      <c r="W171" s="48">
        <v>933499</v>
      </c>
      <c r="X171" s="48">
        <v>949888</v>
      </c>
      <c r="Y171" s="48">
        <v>966039</v>
      </c>
      <c r="Z171" s="48">
        <v>980462</v>
      </c>
      <c r="AA171" s="48">
        <v>992521</v>
      </c>
      <c r="AB171" s="48">
        <v>1001691</v>
      </c>
      <c r="AC171" s="48">
        <v>1012221</v>
      </c>
      <c r="AD171" s="48">
        <v>1020528</v>
      </c>
      <c r="AE171" s="48">
        <v>1028360</v>
      </c>
      <c r="AF171" s="48">
        <v>1036082</v>
      </c>
      <c r="AG171" s="48">
        <v>1043239</v>
      </c>
      <c r="AH171" s="48">
        <v>1051260</v>
      </c>
      <c r="AI171" s="48">
        <v>1058775</v>
      </c>
      <c r="AJ171" s="48">
        <v>1070266</v>
      </c>
      <c r="AK171" s="48">
        <v>1084441</v>
      </c>
      <c r="AL171" s="48">
        <v>1097374</v>
      </c>
      <c r="AM171" s="48">
        <v>1112846</v>
      </c>
      <c r="AN171" s="48">
        <v>1122457</v>
      </c>
      <c r="AO171" s="48">
        <v>1133996</v>
      </c>
      <c r="AP171" s="48">
        <v>1148284</v>
      </c>
      <c r="AQ171" s="48">
        <v>1160421</v>
      </c>
      <c r="AR171" s="48">
        <v>1175267</v>
      </c>
      <c r="AS171" s="48">
        <v>1186873</v>
      </c>
      <c r="AT171" s="48">
        <v>1196287</v>
      </c>
      <c r="AU171" s="48">
        <v>1204621</v>
      </c>
      <c r="AV171" s="48">
        <v>1213370</v>
      </c>
      <c r="AW171" s="48">
        <v>1221003</v>
      </c>
      <c r="AX171" s="48">
        <v>1228254</v>
      </c>
      <c r="AY171" s="48">
        <v>1233996</v>
      </c>
      <c r="AZ171" s="48">
        <v>1239630</v>
      </c>
      <c r="BA171" s="48">
        <v>1244121</v>
      </c>
      <c r="BB171" s="48">
        <v>1247429</v>
      </c>
      <c r="BC171" s="48">
        <v>1250400</v>
      </c>
      <c r="BD171" s="48">
        <v>1252404</v>
      </c>
      <c r="BE171" s="48">
        <v>1255882</v>
      </c>
      <c r="BF171" s="48">
        <v>1258653</v>
      </c>
      <c r="BG171" s="48">
        <v>1260934</v>
      </c>
      <c r="BH171" s="48">
        <v>1262605</v>
      </c>
      <c r="BI171" s="48">
        <v>1263473</v>
      </c>
      <c r="BJ171" s="48">
        <v>1264613</v>
      </c>
      <c r="BK171" s="48">
        <v>1265303</v>
      </c>
      <c r="BL171" s="48">
        <v>1265711</v>
      </c>
      <c r="BM171" s="48">
        <v>1265740</v>
      </c>
      <c r="BN171" s="48" t="str">
        <f>VLOOKUP(B171,Classif!C:F,3,0)</f>
        <v>UMC</v>
      </c>
      <c r="BO171" s="48" t="str">
        <f>VLOOKUP(B171,Classif!C:J,8,0)</f>
        <v>Sub-Saharan Africa</v>
      </c>
    </row>
    <row r="172" spans="1:67" hidden="1" x14ac:dyDescent="0.25">
      <c r="A172" s="48" t="s">
        <v>80</v>
      </c>
      <c r="B172" s="48" t="s">
        <v>402</v>
      </c>
      <c r="C172" s="48" t="s">
        <v>742</v>
      </c>
      <c r="D172" s="48" t="s">
        <v>741</v>
      </c>
      <c r="E172" s="48">
        <v>3659980</v>
      </c>
      <c r="F172" s="48">
        <v>3747758</v>
      </c>
      <c r="G172" s="48">
        <v>3839047</v>
      </c>
      <c r="H172" s="48">
        <v>3933914</v>
      </c>
      <c r="I172" s="48">
        <v>4032364</v>
      </c>
      <c r="J172" s="48">
        <v>4134464</v>
      </c>
      <c r="K172" s="48">
        <v>4240430</v>
      </c>
      <c r="L172" s="48">
        <v>4350456</v>
      </c>
      <c r="M172" s="48">
        <v>4464427</v>
      </c>
      <c r="N172" s="48">
        <v>4582197</v>
      </c>
      <c r="O172" s="48">
        <v>4703783</v>
      </c>
      <c r="P172" s="48">
        <v>4829092</v>
      </c>
      <c r="Q172" s="48">
        <v>4958556</v>
      </c>
      <c r="R172" s="48">
        <v>5093368</v>
      </c>
      <c r="S172" s="48">
        <v>5235074</v>
      </c>
      <c r="T172" s="48">
        <v>5384798</v>
      </c>
      <c r="U172" s="48">
        <v>5545653</v>
      </c>
      <c r="V172" s="48">
        <v>5717954</v>
      </c>
      <c r="W172" s="48">
        <v>5896864</v>
      </c>
      <c r="X172" s="48">
        <v>6075485</v>
      </c>
      <c r="Y172" s="48">
        <v>6250434</v>
      </c>
      <c r="Z172" s="48">
        <v>6412380</v>
      </c>
      <c r="AA172" s="48">
        <v>6565985</v>
      </c>
      <c r="AB172" s="48">
        <v>6737924</v>
      </c>
      <c r="AC172" s="48">
        <v>6964613</v>
      </c>
      <c r="AD172" s="48">
        <v>7268271</v>
      </c>
      <c r="AE172" s="48">
        <v>7666390</v>
      </c>
      <c r="AF172" s="48">
        <v>8141140</v>
      </c>
      <c r="AG172" s="48">
        <v>8636686</v>
      </c>
      <c r="AH172" s="48">
        <v>9075568</v>
      </c>
      <c r="AI172" s="48">
        <v>9404499</v>
      </c>
      <c r="AJ172" s="48">
        <v>9600361</v>
      </c>
      <c r="AK172" s="48">
        <v>9685974</v>
      </c>
      <c r="AL172" s="48">
        <v>9710335</v>
      </c>
      <c r="AM172" s="48">
        <v>9745695</v>
      </c>
      <c r="AN172" s="48">
        <v>9844418</v>
      </c>
      <c r="AO172" s="48">
        <v>10022783</v>
      </c>
      <c r="AP172" s="48">
        <v>10264906</v>
      </c>
      <c r="AQ172" s="48">
        <v>10552345</v>
      </c>
      <c r="AR172" s="48">
        <v>10854325</v>
      </c>
      <c r="AS172" s="48">
        <v>11148751</v>
      </c>
      <c r="AT172" s="48">
        <v>11432001</v>
      </c>
      <c r="AU172" s="48">
        <v>11713663</v>
      </c>
      <c r="AV172" s="48">
        <v>12000183</v>
      </c>
      <c r="AW172" s="48">
        <v>12301837</v>
      </c>
      <c r="AX172" s="48">
        <v>12625950</v>
      </c>
      <c r="AY172" s="48">
        <v>12973693</v>
      </c>
      <c r="AZ172" s="48">
        <v>13341808</v>
      </c>
      <c r="BA172" s="48">
        <v>13727899</v>
      </c>
      <c r="BB172" s="48">
        <v>14128161</v>
      </c>
      <c r="BC172" s="48">
        <v>14539609</v>
      </c>
      <c r="BD172" s="48">
        <v>14962118</v>
      </c>
      <c r="BE172" s="48">
        <v>15396010</v>
      </c>
      <c r="BF172" s="48">
        <v>15839287</v>
      </c>
      <c r="BG172" s="48">
        <v>16289550</v>
      </c>
      <c r="BH172" s="48">
        <v>16745305</v>
      </c>
      <c r="BI172" s="48">
        <v>17205253</v>
      </c>
      <c r="BJ172" s="48">
        <v>17670193</v>
      </c>
      <c r="BK172" s="48">
        <v>18143215</v>
      </c>
      <c r="BL172" s="48">
        <v>18628749</v>
      </c>
      <c r="BM172" s="48">
        <v>19129955</v>
      </c>
      <c r="BN172" s="48" t="str">
        <f>VLOOKUP(B172,Classif!C:F,3,0)</f>
        <v>LIC</v>
      </c>
      <c r="BO172" s="48" t="str">
        <f>VLOOKUP(B172,Classif!C:J,8,0)</f>
        <v>Sub-Saharan Africa</v>
      </c>
    </row>
    <row r="173" spans="1:67" hidden="1" x14ac:dyDescent="0.25">
      <c r="A173" s="48" t="s">
        <v>183</v>
      </c>
      <c r="B173" s="48" t="s">
        <v>401</v>
      </c>
      <c r="C173" s="48" t="s">
        <v>742</v>
      </c>
      <c r="D173" s="48" t="s">
        <v>741</v>
      </c>
      <c r="E173" s="48">
        <v>8156342</v>
      </c>
      <c r="F173" s="48">
        <v>8417821</v>
      </c>
      <c r="G173" s="48">
        <v>8692337</v>
      </c>
      <c r="H173" s="48">
        <v>8973791</v>
      </c>
      <c r="I173" s="48">
        <v>9253827</v>
      </c>
      <c r="J173" s="48">
        <v>9526558</v>
      </c>
      <c r="K173" s="48">
        <v>9790083</v>
      </c>
      <c r="L173" s="48">
        <v>10046321</v>
      </c>
      <c r="M173" s="48">
        <v>10297983</v>
      </c>
      <c r="N173" s="48">
        <v>10549395</v>
      </c>
      <c r="O173" s="48">
        <v>10804131</v>
      </c>
      <c r="P173" s="48">
        <v>11062434</v>
      </c>
      <c r="Q173" s="48">
        <v>11324277</v>
      </c>
      <c r="R173" s="48">
        <v>11592638</v>
      </c>
      <c r="S173" s="48">
        <v>11871102</v>
      </c>
      <c r="T173" s="48">
        <v>12162189</v>
      </c>
      <c r="U173" s="48">
        <v>12468688</v>
      </c>
      <c r="V173" s="48">
        <v>12790313</v>
      </c>
      <c r="W173" s="48">
        <v>13122833</v>
      </c>
      <c r="X173" s="48">
        <v>13460035</v>
      </c>
      <c r="Y173" s="48">
        <v>13798094</v>
      </c>
      <c r="Z173" s="48">
        <v>14134060</v>
      </c>
      <c r="AA173" s="48">
        <v>14471215</v>
      </c>
      <c r="AB173" s="48">
        <v>14819430</v>
      </c>
      <c r="AC173" s="48">
        <v>15192300</v>
      </c>
      <c r="AD173" s="48">
        <v>15598924</v>
      </c>
      <c r="AE173" s="48">
        <v>16043736</v>
      </c>
      <c r="AF173" s="48">
        <v>16522004</v>
      </c>
      <c r="AG173" s="48">
        <v>17022470</v>
      </c>
      <c r="AH173" s="48">
        <v>17528961</v>
      </c>
      <c r="AI173" s="48">
        <v>18029824</v>
      </c>
      <c r="AJ173" s="48">
        <v>18519941</v>
      </c>
      <c r="AK173" s="48">
        <v>19002660</v>
      </c>
      <c r="AL173" s="48">
        <v>19484901</v>
      </c>
      <c r="AM173" s="48">
        <v>19977508</v>
      </c>
      <c r="AN173" s="48">
        <v>20487604</v>
      </c>
      <c r="AO173" s="48">
        <v>21017619</v>
      </c>
      <c r="AP173" s="48">
        <v>21562790</v>
      </c>
      <c r="AQ173" s="48">
        <v>22114647</v>
      </c>
      <c r="AR173" s="48">
        <v>22661293</v>
      </c>
      <c r="AS173" s="48">
        <v>23194252</v>
      </c>
      <c r="AT173" s="48">
        <v>23709115</v>
      </c>
      <c r="AU173" s="48">
        <v>24208391</v>
      </c>
      <c r="AV173" s="48">
        <v>24698821</v>
      </c>
      <c r="AW173" s="48">
        <v>25190647</v>
      </c>
      <c r="AX173" s="48">
        <v>25690615</v>
      </c>
      <c r="AY173" s="48">
        <v>26201954</v>
      </c>
      <c r="AZ173" s="48">
        <v>26720367</v>
      </c>
      <c r="BA173" s="48">
        <v>27236003</v>
      </c>
      <c r="BB173" s="48">
        <v>27735038</v>
      </c>
      <c r="BC173" s="48">
        <v>28208028</v>
      </c>
      <c r="BD173" s="48">
        <v>28650962</v>
      </c>
      <c r="BE173" s="48">
        <v>29068189</v>
      </c>
      <c r="BF173" s="48">
        <v>29468923</v>
      </c>
      <c r="BG173" s="48">
        <v>29866606</v>
      </c>
      <c r="BH173" s="48">
        <v>30270965</v>
      </c>
      <c r="BI173" s="48">
        <v>30684652</v>
      </c>
      <c r="BJ173" s="48">
        <v>31104655</v>
      </c>
      <c r="BK173" s="48">
        <v>31528033</v>
      </c>
      <c r="BL173" s="48">
        <v>31949789</v>
      </c>
      <c r="BM173" s="48">
        <v>32365998</v>
      </c>
      <c r="BN173" s="48" t="str">
        <f>VLOOKUP(B173,Classif!C:F,4,0)</f>
        <v>LMY</v>
      </c>
      <c r="BO173" s="48" t="str">
        <f>VLOOKUP(B173,Classif!C:J,8,0)</f>
        <v>East Asia &amp; Pacific</v>
      </c>
    </row>
    <row r="174" spans="1:67" hidden="1" x14ac:dyDescent="0.25">
      <c r="A174" s="48" t="s">
        <v>665</v>
      </c>
      <c r="B174" s="48" t="s">
        <v>664</v>
      </c>
      <c r="C174" s="48" t="s">
        <v>742</v>
      </c>
      <c r="D174" s="48" t="s">
        <v>741</v>
      </c>
      <c r="E174" s="48">
        <v>198624409</v>
      </c>
      <c r="F174" s="48">
        <v>202007500</v>
      </c>
      <c r="G174" s="48">
        <v>205198600</v>
      </c>
      <c r="H174" s="48">
        <v>208253700</v>
      </c>
      <c r="I174" s="48">
        <v>211262900</v>
      </c>
      <c r="J174" s="48">
        <v>214031100</v>
      </c>
      <c r="K174" s="48">
        <v>216659000</v>
      </c>
      <c r="L174" s="48">
        <v>219176000</v>
      </c>
      <c r="M174" s="48">
        <v>221503000</v>
      </c>
      <c r="N174" s="48">
        <v>223759000</v>
      </c>
      <c r="O174" s="48">
        <v>226431000</v>
      </c>
      <c r="P174" s="48">
        <v>229677632</v>
      </c>
      <c r="Q174" s="48">
        <v>232168663</v>
      </c>
      <c r="R174" s="48">
        <v>234454577</v>
      </c>
      <c r="S174" s="48">
        <v>236715369</v>
      </c>
      <c r="T174" s="48">
        <v>239169275</v>
      </c>
      <c r="U174" s="48">
        <v>241538008</v>
      </c>
      <c r="V174" s="48">
        <v>244018243</v>
      </c>
      <c r="W174" s="48">
        <v>246601803</v>
      </c>
      <c r="X174" s="48">
        <v>249310344</v>
      </c>
      <c r="Y174" s="48">
        <v>251795337</v>
      </c>
      <c r="Z174" s="48">
        <v>254340965</v>
      </c>
      <c r="AA174" s="48">
        <v>256836391</v>
      </c>
      <c r="AB174" s="48">
        <v>259214381</v>
      </c>
      <c r="AC174" s="48">
        <v>261488476</v>
      </c>
      <c r="AD174" s="48">
        <v>263823014</v>
      </c>
      <c r="AE174" s="48">
        <v>266290660</v>
      </c>
      <c r="AF174" s="48">
        <v>268793450</v>
      </c>
      <c r="AG174" s="48">
        <v>271349094</v>
      </c>
      <c r="AH174" s="48">
        <v>274154622</v>
      </c>
      <c r="AI174" s="48">
        <v>277373464</v>
      </c>
      <c r="AJ174" s="48">
        <v>281077441</v>
      </c>
      <c r="AK174" s="48">
        <v>284943859</v>
      </c>
      <c r="AL174" s="48">
        <v>288662674</v>
      </c>
      <c r="AM174" s="48">
        <v>292185983</v>
      </c>
      <c r="AN174" s="48">
        <v>295640057</v>
      </c>
      <c r="AO174" s="48">
        <v>299064347</v>
      </c>
      <c r="AP174" s="48">
        <v>302623445</v>
      </c>
      <c r="AQ174" s="48">
        <v>306070116</v>
      </c>
      <c r="AR174" s="48">
        <v>309502571</v>
      </c>
      <c r="AS174" s="48">
        <v>312909974</v>
      </c>
      <c r="AT174" s="48">
        <v>316052361</v>
      </c>
      <c r="AU174" s="48">
        <v>319048184</v>
      </c>
      <c r="AV174" s="48">
        <v>321815286</v>
      </c>
      <c r="AW174" s="48">
        <v>324809693</v>
      </c>
      <c r="AX174" s="48">
        <v>327824506</v>
      </c>
      <c r="AY174" s="48">
        <v>331015609</v>
      </c>
      <c r="AZ174" s="48">
        <v>334185120</v>
      </c>
      <c r="BA174" s="48">
        <v>337406357</v>
      </c>
      <c r="BB174" s="48">
        <v>340466060</v>
      </c>
      <c r="BC174" s="48">
        <v>343397156</v>
      </c>
      <c r="BD174" s="48">
        <v>345987373</v>
      </c>
      <c r="BE174" s="48">
        <v>348656682</v>
      </c>
      <c r="BF174" s="48">
        <v>351207902</v>
      </c>
      <c r="BG174" s="48">
        <v>353888902</v>
      </c>
      <c r="BH174" s="48">
        <v>356507139</v>
      </c>
      <c r="BI174" s="48">
        <v>359245796</v>
      </c>
      <c r="BJ174" s="48">
        <v>361731296</v>
      </c>
      <c r="BK174" s="48">
        <v>363967296</v>
      </c>
      <c r="BL174" s="48">
        <v>365987250</v>
      </c>
      <c r="BM174" s="48">
        <v>367553264</v>
      </c>
      <c r="BN174" s="48" t="e">
        <f>VLOOKUP(B174,Classif!C:F,4,0)</f>
        <v>#N/A</v>
      </c>
      <c r="BO174" s="48" t="e">
        <f>VLOOKUP(B174,Classif!C:J,8,0)</f>
        <v>#N/A</v>
      </c>
    </row>
    <row r="175" spans="1:67" x14ac:dyDescent="0.25">
      <c r="A175" s="48" t="s">
        <v>107</v>
      </c>
      <c r="B175" s="48" t="s">
        <v>400</v>
      </c>
      <c r="C175" s="48" t="s">
        <v>742</v>
      </c>
      <c r="D175" s="48" t="s">
        <v>741</v>
      </c>
      <c r="E175" s="48">
        <v>634138</v>
      </c>
      <c r="F175" s="48">
        <v>649274</v>
      </c>
      <c r="G175" s="48">
        <v>665119</v>
      </c>
      <c r="H175" s="48">
        <v>681633</v>
      </c>
      <c r="I175" s="48">
        <v>698797</v>
      </c>
      <c r="J175" s="48">
        <v>716588</v>
      </c>
      <c r="K175" s="48">
        <v>734866</v>
      </c>
      <c r="L175" s="48">
        <v>753683</v>
      </c>
      <c r="M175" s="48">
        <v>773428</v>
      </c>
      <c r="N175" s="48">
        <v>794588</v>
      </c>
      <c r="O175" s="48">
        <v>817474</v>
      </c>
      <c r="P175" s="48">
        <v>842353</v>
      </c>
      <c r="Q175" s="48">
        <v>868954</v>
      </c>
      <c r="R175" s="48">
        <v>896264</v>
      </c>
      <c r="S175" s="48">
        <v>922900</v>
      </c>
      <c r="T175" s="48">
        <v>947925</v>
      </c>
      <c r="U175" s="48">
        <v>971117</v>
      </c>
      <c r="V175" s="48">
        <v>992955</v>
      </c>
      <c r="W175" s="48">
        <v>1014055</v>
      </c>
      <c r="X175" s="48">
        <v>1035379</v>
      </c>
      <c r="Y175" s="48">
        <v>1057723</v>
      </c>
      <c r="Z175" s="48">
        <v>1080938</v>
      </c>
      <c r="AA175" s="48">
        <v>1105103</v>
      </c>
      <c r="AB175" s="48">
        <v>1131624</v>
      </c>
      <c r="AC175" s="48">
        <v>1162282</v>
      </c>
      <c r="AD175" s="48">
        <v>1198149</v>
      </c>
      <c r="AE175" s="48">
        <v>1239923</v>
      </c>
      <c r="AF175" s="48">
        <v>1286796</v>
      </c>
      <c r="AG175" s="48">
        <v>1336545</v>
      </c>
      <c r="AH175" s="48">
        <v>1386011</v>
      </c>
      <c r="AI175" s="48">
        <v>1432899</v>
      </c>
      <c r="AJ175" s="48">
        <v>1476399</v>
      </c>
      <c r="AK175" s="48">
        <v>1516951</v>
      </c>
      <c r="AL175" s="48">
        <v>1555098</v>
      </c>
      <c r="AM175" s="48">
        <v>1591826</v>
      </c>
      <c r="AN175" s="48">
        <v>1627866</v>
      </c>
      <c r="AO175" s="48">
        <v>1663378</v>
      </c>
      <c r="AP175" s="48">
        <v>1698029</v>
      </c>
      <c r="AQ175" s="48">
        <v>1731635</v>
      </c>
      <c r="AR175" s="48">
        <v>1763861</v>
      </c>
      <c r="AS175" s="48">
        <v>1794583</v>
      </c>
      <c r="AT175" s="48">
        <v>1823667</v>
      </c>
      <c r="AU175" s="48">
        <v>1851519</v>
      </c>
      <c r="AV175" s="48">
        <v>1879113</v>
      </c>
      <c r="AW175" s="48">
        <v>1907737</v>
      </c>
      <c r="AX175" s="48">
        <v>1938316</v>
      </c>
      <c r="AY175" s="48">
        <v>1971318</v>
      </c>
      <c r="AZ175" s="48">
        <v>2006516</v>
      </c>
      <c r="BA175" s="48">
        <v>2043382</v>
      </c>
      <c r="BB175" s="48">
        <v>2081039</v>
      </c>
      <c r="BC175" s="48">
        <v>2118877</v>
      </c>
      <c r="BD175" s="48">
        <v>2156698</v>
      </c>
      <c r="BE175" s="48">
        <v>2194777</v>
      </c>
      <c r="BF175" s="48">
        <v>2233506</v>
      </c>
      <c r="BG175" s="48">
        <v>2273426</v>
      </c>
      <c r="BH175" s="48">
        <v>2314901</v>
      </c>
      <c r="BI175" s="48">
        <v>2358044</v>
      </c>
      <c r="BJ175" s="48">
        <v>2402623</v>
      </c>
      <c r="BK175" s="48">
        <v>2448300</v>
      </c>
      <c r="BL175" s="48">
        <v>2494524</v>
      </c>
      <c r="BM175" s="48">
        <v>2540916</v>
      </c>
      <c r="BN175" s="48" t="str">
        <f>VLOOKUP(B175,Classif!C:F,3,0)</f>
        <v>UMC</v>
      </c>
      <c r="BO175" s="48" t="str">
        <f>VLOOKUP(B175,Classif!C:J,8,0)</f>
        <v>Sub-Saharan Africa</v>
      </c>
    </row>
    <row r="176" spans="1:67" hidden="1" x14ac:dyDescent="0.25">
      <c r="A176" s="48" t="s">
        <v>235</v>
      </c>
      <c r="B176" s="48" t="s">
        <v>399</v>
      </c>
      <c r="C176" s="48" t="s">
        <v>742</v>
      </c>
      <c r="D176" s="48" t="s">
        <v>741</v>
      </c>
      <c r="E176" s="48">
        <v>79000</v>
      </c>
      <c r="F176" s="48">
        <v>81200</v>
      </c>
      <c r="G176" s="48">
        <v>83400</v>
      </c>
      <c r="H176" s="48">
        <v>85700</v>
      </c>
      <c r="I176" s="48">
        <v>88100</v>
      </c>
      <c r="J176" s="48">
        <v>90500</v>
      </c>
      <c r="K176" s="48">
        <v>93500</v>
      </c>
      <c r="L176" s="48">
        <v>96500</v>
      </c>
      <c r="M176" s="48">
        <v>99500</v>
      </c>
      <c r="N176" s="48">
        <v>104000</v>
      </c>
      <c r="O176" s="48">
        <v>112000</v>
      </c>
      <c r="P176" s="48">
        <v>120000</v>
      </c>
      <c r="Q176" s="48">
        <v>125500</v>
      </c>
      <c r="R176" s="48">
        <v>128500</v>
      </c>
      <c r="S176" s="48">
        <v>131000</v>
      </c>
      <c r="T176" s="48">
        <v>132500</v>
      </c>
      <c r="U176" s="48">
        <v>134000</v>
      </c>
      <c r="V176" s="48">
        <v>136000</v>
      </c>
      <c r="W176" s="48">
        <v>137500</v>
      </c>
      <c r="X176" s="48">
        <v>138500</v>
      </c>
      <c r="Y176" s="48">
        <v>140050</v>
      </c>
      <c r="Z176" s="48">
        <v>142650</v>
      </c>
      <c r="AA176" s="48">
        <v>145700</v>
      </c>
      <c r="AB176" s="48">
        <v>148700</v>
      </c>
      <c r="AC176" s="48">
        <v>151650</v>
      </c>
      <c r="AD176" s="48">
        <v>154450</v>
      </c>
      <c r="AE176" s="48">
        <v>157350</v>
      </c>
      <c r="AF176" s="48">
        <v>160500</v>
      </c>
      <c r="AG176" s="48">
        <v>163650</v>
      </c>
      <c r="AH176" s="48">
        <v>166898</v>
      </c>
      <c r="AI176" s="48">
        <v>170899</v>
      </c>
      <c r="AJ176" s="48">
        <v>175362</v>
      </c>
      <c r="AK176" s="48">
        <v>179799</v>
      </c>
      <c r="AL176" s="48">
        <v>184496</v>
      </c>
      <c r="AM176" s="48">
        <v>189482</v>
      </c>
      <c r="AN176" s="48">
        <v>193816</v>
      </c>
      <c r="AO176" s="48">
        <v>197564</v>
      </c>
      <c r="AP176" s="48">
        <v>201418</v>
      </c>
      <c r="AQ176" s="48">
        <v>205279</v>
      </c>
      <c r="AR176" s="48">
        <v>209214</v>
      </c>
      <c r="AS176" s="48">
        <v>213230</v>
      </c>
      <c r="AT176" s="48">
        <v>217324</v>
      </c>
      <c r="AU176" s="48">
        <v>221490</v>
      </c>
      <c r="AV176" s="48">
        <v>225296</v>
      </c>
      <c r="AW176" s="48">
        <v>228750</v>
      </c>
      <c r="AX176" s="48">
        <v>232250</v>
      </c>
      <c r="AY176" s="48">
        <v>235750</v>
      </c>
      <c r="AZ176" s="48">
        <v>239250</v>
      </c>
      <c r="BA176" s="48">
        <v>242750</v>
      </c>
      <c r="BB176" s="48">
        <v>245950</v>
      </c>
      <c r="BC176" s="48">
        <v>249750</v>
      </c>
      <c r="BD176" s="48">
        <v>254350</v>
      </c>
      <c r="BE176" s="48">
        <v>259000</v>
      </c>
      <c r="BF176" s="48">
        <v>263650</v>
      </c>
      <c r="BG176" s="48">
        <v>268050</v>
      </c>
      <c r="BH176" s="48">
        <v>268700</v>
      </c>
      <c r="BI176" s="48">
        <v>269350</v>
      </c>
      <c r="BJ176" s="48">
        <v>270000</v>
      </c>
      <c r="BK176" s="48">
        <v>270650</v>
      </c>
      <c r="BL176" s="48">
        <v>271300</v>
      </c>
      <c r="BM176" s="48">
        <v>271960</v>
      </c>
      <c r="BN176" s="48" t="str">
        <f>VLOOKUP(B176,Classif!C:F,4,0)</f>
        <v>HIC</v>
      </c>
      <c r="BO176" s="48" t="str">
        <f>VLOOKUP(B176,Classif!C:J,8,0)</f>
        <v>East Asia &amp; Pacific</v>
      </c>
    </row>
    <row r="177" spans="1:67" hidden="1" x14ac:dyDescent="0.25">
      <c r="A177" s="48" t="s">
        <v>121</v>
      </c>
      <c r="B177" s="48" t="s">
        <v>398</v>
      </c>
      <c r="C177" s="48" t="s">
        <v>742</v>
      </c>
      <c r="D177" s="48" t="s">
        <v>741</v>
      </c>
      <c r="E177" s="48">
        <v>3388774</v>
      </c>
      <c r="F177" s="48">
        <v>3486322</v>
      </c>
      <c r="G177" s="48">
        <v>3588228</v>
      </c>
      <c r="H177" s="48">
        <v>3693985</v>
      </c>
      <c r="I177" s="48">
        <v>3802802</v>
      </c>
      <c r="J177" s="48">
        <v>3914118</v>
      </c>
      <c r="K177" s="48">
        <v>4027969</v>
      </c>
      <c r="L177" s="48">
        <v>4144588</v>
      </c>
      <c r="M177" s="48">
        <v>4263925</v>
      </c>
      <c r="N177" s="48">
        <v>4385925</v>
      </c>
      <c r="O177" s="48">
        <v>4510645</v>
      </c>
      <c r="P177" s="48">
        <v>4637984</v>
      </c>
      <c r="Q177" s="48">
        <v>4768225</v>
      </c>
      <c r="R177" s="48">
        <v>4902151</v>
      </c>
      <c r="S177" s="48">
        <v>5040795</v>
      </c>
      <c r="T177" s="48">
        <v>5184940</v>
      </c>
      <c r="U177" s="48">
        <v>5335083</v>
      </c>
      <c r="V177" s="48">
        <v>5491158</v>
      </c>
      <c r="W177" s="48">
        <v>5652655</v>
      </c>
      <c r="X177" s="48">
        <v>5818763</v>
      </c>
      <c r="Y177" s="48">
        <v>5989000</v>
      </c>
      <c r="Z177" s="48">
        <v>6163711</v>
      </c>
      <c r="AA177" s="48">
        <v>6343530</v>
      </c>
      <c r="AB177" s="48">
        <v>6528646</v>
      </c>
      <c r="AC177" s="48">
        <v>6719310</v>
      </c>
      <c r="AD177" s="48">
        <v>6915994</v>
      </c>
      <c r="AE177" s="48">
        <v>7118885</v>
      </c>
      <c r="AF177" s="48">
        <v>7328934</v>
      </c>
      <c r="AG177" s="48">
        <v>7548429</v>
      </c>
      <c r="AH177" s="48">
        <v>7780242</v>
      </c>
      <c r="AI177" s="48">
        <v>8026592</v>
      </c>
      <c r="AJ177" s="48">
        <v>8288739</v>
      </c>
      <c r="AK177" s="48">
        <v>8566773</v>
      </c>
      <c r="AL177" s="48">
        <v>8860297</v>
      </c>
      <c r="AM177" s="48">
        <v>9168316</v>
      </c>
      <c r="AN177" s="48">
        <v>9490289</v>
      </c>
      <c r="AO177" s="48">
        <v>9826600</v>
      </c>
      <c r="AP177" s="48">
        <v>10178196</v>
      </c>
      <c r="AQ177" s="48">
        <v>10545720</v>
      </c>
      <c r="AR177" s="48">
        <v>10929922</v>
      </c>
      <c r="AS177" s="48">
        <v>11331561</v>
      </c>
      <c r="AT177" s="48">
        <v>11751364</v>
      </c>
      <c r="AU177" s="48">
        <v>12189988</v>
      </c>
      <c r="AV177" s="48">
        <v>12647983</v>
      </c>
      <c r="AW177" s="48">
        <v>13125914</v>
      </c>
      <c r="AX177" s="48">
        <v>13624474</v>
      </c>
      <c r="AY177" s="48">
        <v>14143969</v>
      </c>
      <c r="AZ177" s="48">
        <v>14685404</v>
      </c>
      <c r="BA177" s="48">
        <v>15250913</v>
      </c>
      <c r="BB177" s="48">
        <v>15843131</v>
      </c>
      <c r="BC177" s="48">
        <v>16464025</v>
      </c>
      <c r="BD177" s="48">
        <v>17114770</v>
      </c>
      <c r="BE177" s="48">
        <v>17795209</v>
      </c>
      <c r="BF177" s="48">
        <v>18504287</v>
      </c>
      <c r="BG177" s="48">
        <v>19240182</v>
      </c>
      <c r="BH177" s="48">
        <v>20001663</v>
      </c>
      <c r="BI177" s="48">
        <v>20788789</v>
      </c>
      <c r="BJ177" s="48">
        <v>21602388</v>
      </c>
      <c r="BK177" s="48">
        <v>22442831</v>
      </c>
      <c r="BL177" s="48">
        <v>23310719</v>
      </c>
      <c r="BM177" s="48">
        <v>24206636</v>
      </c>
      <c r="BN177" s="48" t="str">
        <f>VLOOKUP(B177,Classif!C:F,3,0)</f>
        <v>LIC</v>
      </c>
      <c r="BO177" s="48" t="str">
        <f>VLOOKUP(B177,Classif!C:J,8,0)</f>
        <v>Sub-Saharan Africa</v>
      </c>
    </row>
    <row r="178" spans="1:67" hidden="1" x14ac:dyDescent="0.25">
      <c r="A178" s="48" t="s">
        <v>122</v>
      </c>
      <c r="B178" s="48" t="s">
        <v>397</v>
      </c>
      <c r="C178" s="48" t="s">
        <v>742</v>
      </c>
      <c r="D178" s="48" t="s">
        <v>741</v>
      </c>
      <c r="E178" s="48">
        <v>45138460</v>
      </c>
      <c r="F178" s="48">
        <v>46063570</v>
      </c>
      <c r="G178" s="48">
        <v>47029818</v>
      </c>
      <c r="H178" s="48">
        <v>48032932</v>
      </c>
      <c r="I178" s="48">
        <v>49066762</v>
      </c>
      <c r="J178" s="48">
        <v>50127920</v>
      </c>
      <c r="K178" s="48">
        <v>51217969</v>
      </c>
      <c r="L178" s="48">
        <v>52342231</v>
      </c>
      <c r="M178" s="48">
        <v>53506201</v>
      </c>
      <c r="N178" s="48">
        <v>54717035</v>
      </c>
      <c r="O178" s="48">
        <v>55982142</v>
      </c>
      <c r="P178" s="48">
        <v>57296988</v>
      </c>
      <c r="Q178" s="48">
        <v>58665813</v>
      </c>
      <c r="R178" s="48">
        <v>60114615</v>
      </c>
      <c r="S178" s="48">
        <v>61677167</v>
      </c>
      <c r="T178" s="48">
        <v>63374289</v>
      </c>
      <c r="U178" s="48">
        <v>65221379</v>
      </c>
      <c r="V178" s="48">
        <v>67203134</v>
      </c>
      <c r="W178" s="48">
        <v>69271915</v>
      </c>
      <c r="X178" s="48">
        <v>71361141</v>
      </c>
      <c r="Y178" s="48">
        <v>73423646</v>
      </c>
      <c r="Z178" s="48">
        <v>75440505</v>
      </c>
      <c r="AA178" s="48">
        <v>77427539</v>
      </c>
      <c r="AB178" s="48">
        <v>79414841</v>
      </c>
      <c r="AC178" s="48">
        <v>81448757</v>
      </c>
      <c r="AD178" s="48">
        <v>83562776</v>
      </c>
      <c r="AE178" s="48">
        <v>85766396</v>
      </c>
      <c r="AF178" s="48">
        <v>88048029</v>
      </c>
      <c r="AG178" s="48">
        <v>90395278</v>
      </c>
      <c r="AH178" s="48">
        <v>92788039</v>
      </c>
      <c r="AI178" s="48">
        <v>95212454</v>
      </c>
      <c r="AJ178" s="48">
        <v>97667632</v>
      </c>
      <c r="AK178" s="48">
        <v>100161708</v>
      </c>
      <c r="AL178" s="48">
        <v>102700751</v>
      </c>
      <c r="AM178" s="48">
        <v>105293701</v>
      </c>
      <c r="AN178" s="48">
        <v>107948339</v>
      </c>
      <c r="AO178" s="48">
        <v>110668784</v>
      </c>
      <c r="AP178" s="48">
        <v>113457661</v>
      </c>
      <c r="AQ178" s="48">
        <v>116319763</v>
      </c>
      <c r="AR178" s="48">
        <v>119260055</v>
      </c>
      <c r="AS178" s="48">
        <v>122283853</v>
      </c>
      <c r="AT178" s="48">
        <v>125394046</v>
      </c>
      <c r="AU178" s="48">
        <v>128596079</v>
      </c>
      <c r="AV178" s="48">
        <v>131900634</v>
      </c>
      <c r="AW178" s="48">
        <v>135320420</v>
      </c>
      <c r="AX178" s="48">
        <v>138865014</v>
      </c>
      <c r="AY178" s="48">
        <v>142538305</v>
      </c>
      <c r="AZ178" s="48">
        <v>146339971</v>
      </c>
      <c r="BA178" s="48">
        <v>150269622</v>
      </c>
      <c r="BB178" s="48">
        <v>154324939</v>
      </c>
      <c r="BC178" s="48">
        <v>158503203</v>
      </c>
      <c r="BD178" s="48">
        <v>162805080</v>
      </c>
      <c r="BE178" s="48">
        <v>167228803</v>
      </c>
      <c r="BF178" s="48">
        <v>171765819</v>
      </c>
      <c r="BG178" s="48">
        <v>176404931</v>
      </c>
      <c r="BH178" s="48">
        <v>181137454</v>
      </c>
      <c r="BI178" s="48">
        <v>185960244</v>
      </c>
      <c r="BJ178" s="48">
        <v>190873247</v>
      </c>
      <c r="BK178" s="48">
        <v>195874685</v>
      </c>
      <c r="BL178" s="48">
        <v>200963603</v>
      </c>
      <c r="BM178" s="48">
        <v>206139587</v>
      </c>
      <c r="BN178" s="48" t="str">
        <f>VLOOKUP(B178,Classif!C:F,3,0)</f>
        <v>LMC</v>
      </c>
      <c r="BO178" s="48" t="str">
        <f>VLOOKUP(B178,Classif!C:J,8,0)</f>
        <v>Sub-Saharan Africa</v>
      </c>
    </row>
    <row r="179" spans="1:67" hidden="1" x14ac:dyDescent="0.25">
      <c r="A179" s="48" t="s">
        <v>215</v>
      </c>
      <c r="B179" s="48" t="s">
        <v>396</v>
      </c>
      <c r="C179" s="48" t="s">
        <v>742</v>
      </c>
      <c r="D179" s="48" t="s">
        <v>741</v>
      </c>
      <c r="E179" s="48">
        <v>1773132</v>
      </c>
      <c r="F179" s="48">
        <v>1829772</v>
      </c>
      <c r="G179" s="48">
        <v>1887426</v>
      </c>
      <c r="H179" s="48">
        <v>1946240</v>
      </c>
      <c r="I179" s="48">
        <v>2006478</v>
      </c>
      <c r="J179" s="48">
        <v>2068379</v>
      </c>
      <c r="K179" s="48">
        <v>2131973</v>
      </c>
      <c r="L179" s="48">
        <v>2197303</v>
      </c>
      <c r="M179" s="48">
        <v>2264623</v>
      </c>
      <c r="N179" s="48">
        <v>2334285</v>
      </c>
      <c r="O179" s="48">
        <v>2406523</v>
      </c>
      <c r="P179" s="48">
        <v>2481345</v>
      </c>
      <c r="Q179" s="48">
        <v>2558705</v>
      </c>
      <c r="R179" s="48">
        <v>2638699</v>
      </c>
      <c r="S179" s="48">
        <v>2721417</v>
      </c>
      <c r="T179" s="48">
        <v>2806859</v>
      </c>
      <c r="U179" s="48">
        <v>2894967</v>
      </c>
      <c r="V179" s="48">
        <v>2985480</v>
      </c>
      <c r="W179" s="48">
        <v>3077861</v>
      </c>
      <c r="X179" s="48">
        <v>3171404</v>
      </c>
      <c r="Y179" s="48">
        <v>3265520</v>
      </c>
      <c r="Z179" s="48">
        <v>3360142</v>
      </c>
      <c r="AA179" s="48">
        <v>3455129</v>
      </c>
      <c r="AB179" s="48">
        <v>3549711</v>
      </c>
      <c r="AC179" s="48">
        <v>3642978</v>
      </c>
      <c r="AD179" s="48">
        <v>3734343</v>
      </c>
      <c r="AE179" s="48">
        <v>3823133</v>
      </c>
      <c r="AF179" s="48">
        <v>3909672</v>
      </c>
      <c r="AG179" s="48">
        <v>3995529</v>
      </c>
      <c r="AH179" s="48">
        <v>4082958</v>
      </c>
      <c r="AI179" s="48">
        <v>4173435</v>
      </c>
      <c r="AJ179" s="48">
        <v>4267570</v>
      </c>
      <c r="AK179" s="48">
        <v>4364514</v>
      </c>
      <c r="AL179" s="48">
        <v>4462496</v>
      </c>
      <c r="AM179" s="48">
        <v>4559010</v>
      </c>
      <c r="AN179" s="48">
        <v>4652185</v>
      </c>
      <c r="AO179" s="48">
        <v>4741571</v>
      </c>
      <c r="AP179" s="48">
        <v>4827658</v>
      </c>
      <c r="AQ179" s="48">
        <v>4910642</v>
      </c>
      <c r="AR179" s="48">
        <v>4991041</v>
      </c>
      <c r="AS179" s="48">
        <v>5069310</v>
      </c>
      <c r="AT179" s="48">
        <v>5145367</v>
      </c>
      <c r="AU179" s="48">
        <v>5219324</v>
      </c>
      <c r="AV179" s="48">
        <v>5292115</v>
      </c>
      <c r="AW179" s="48">
        <v>5364930</v>
      </c>
      <c r="AX179" s="48">
        <v>5438692</v>
      </c>
      <c r="AY179" s="48">
        <v>5513757</v>
      </c>
      <c r="AZ179" s="48">
        <v>5590066</v>
      </c>
      <c r="BA179" s="48">
        <v>5667436</v>
      </c>
      <c r="BB179" s="48">
        <v>5745538</v>
      </c>
      <c r="BC179" s="48">
        <v>5824058</v>
      </c>
      <c r="BD179" s="48">
        <v>5903035</v>
      </c>
      <c r="BE179" s="48">
        <v>5982530</v>
      </c>
      <c r="BF179" s="48">
        <v>6062462</v>
      </c>
      <c r="BG179" s="48">
        <v>6142734</v>
      </c>
      <c r="BH179" s="48">
        <v>6223234</v>
      </c>
      <c r="BI179" s="48">
        <v>6303970</v>
      </c>
      <c r="BJ179" s="48">
        <v>6384843</v>
      </c>
      <c r="BK179" s="48">
        <v>6465502</v>
      </c>
      <c r="BL179" s="48">
        <v>6545503</v>
      </c>
      <c r="BM179" s="48">
        <v>6624554</v>
      </c>
      <c r="BN179" s="48" t="str">
        <f>VLOOKUP(B179,Classif!C:F,4,0)</f>
        <v>LMY</v>
      </c>
      <c r="BO179" s="48" t="str">
        <f>VLOOKUP(B179,Classif!C:J,8,0)</f>
        <v>Latin America &amp; Caribbean</v>
      </c>
    </row>
    <row r="180" spans="1:67" hidden="1" x14ac:dyDescent="0.25">
      <c r="A180" s="48" t="s">
        <v>290</v>
      </c>
      <c r="B180" s="48" t="s">
        <v>395</v>
      </c>
      <c r="C180" s="48" t="s">
        <v>742</v>
      </c>
      <c r="D180" s="48" t="s">
        <v>741</v>
      </c>
      <c r="E180" s="48">
        <v>11486631</v>
      </c>
      <c r="F180" s="48">
        <v>11638712</v>
      </c>
      <c r="G180" s="48">
        <v>11805689</v>
      </c>
      <c r="H180" s="48">
        <v>11965966</v>
      </c>
      <c r="I180" s="48">
        <v>12127120</v>
      </c>
      <c r="J180" s="48">
        <v>12294732</v>
      </c>
      <c r="K180" s="48">
        <v>12456251</v>
      </c>
      <c r="L180" s="48">
        <v>12598201</v>
      </c>
      <c r="M180" s="48">
        <v>12729721</v>
      </c>
      <c r="N180" s="48">
        <v>12877984</v>
      </c>
      <c r="O180" s="48">
        <v>13038526</v>
      </c>
      <c r="P180" s="48">
        <v>13194497</v>
      </c>
      <c r="Q180" s="48">
        <v>13328593</v>
      </c>
      <c r="R180" s="48">
        <v>13439322</v>
      </c>
      <c r="S180" s="48">
        <v>13545056</v>
      </c>
      <c r="T180" s="48">
        <v>13666335</v>
      </c>
      <c r="U180" s="48">
        <v>13774037</v>
      </c>
      <c r="V180" s="48">
        <v>13856185</v>
      </c>
      <c r="W180" s="48">
        <v>13941700</v>
      </c>
      <c r="X180" s="48">
        <v>14038270</v>
      </c>
      <c r="Y180" s="48">
        <v>14149800</v>
      </c>
      <c r="Z180" s="48">
        <v>14247208</v>
      </c>
      <c r="AA180" s="48">
        <v>14312690</v>
      </c>
      <c r="AB180" s="48">
        <v>14367070</v>
      </c>
      <c r="AC180" s="48">
        <v>14424211</v>
      </c>
      <c r="AD180" s="48">
        <v>14491632</v>
      </c>
      <c r="AE180" s="48">
        <v>14572278</v>
      </c>
      <c r="AF180" s="48">
        <v>14665037</v>
      </c>
      <c r="AG180" s="48">
        <v>14760094</v>
      </c>
      <c r="AH180" s="48">
        <v>14848907</v>
      </c>
      <c r="AI180" s="48">
        <v>14951510</v>
      </c>
      <c r="AJ180" s="48">
        <v>15069798</v>
      </c>
      <c r="AK180" s="48">
        <v>15184166</v>
      </c>
      <c r="AL180" s="48">
        <v>15290368</v>
      </c>
      <c r="AM180" s="48">
        <v>15382838</v>
      </c>
      <c r="AN180" s="48">
        <v>15459006</v>
      </c>
      <c r="AO180" s="48">
        <v>15530498</v>
      </c>
      <c r="AP180" s="48">
        <v>15610650</v>
      </c>
      <c r="AQ180" s="48">
        <v>15707209</v>
      </c>
      <c r="AR180" s="48">
        <v>15812088</v>
      </c>
      <c r="AS180" s="48">
        <v>15925513</v>
      </c>
      <c r="AT180" s="48">
        <v>16046180</v>
      </c>
      <c r="AU180" s="48">
        <v>16148929</v>
      </c>
      <c r="AV180" s="48">
        <v>16225302</v>
      </c>
      <c r="AW180" s="48">
        <v>16281779</v>
      </c>
      <c r="AX180" s="48">
        <v>16319868</v>
      </c>
      <c r="AY180" s="48">
        <v>16346101</v>
      </c>
      <c r="AZ180" s="48">
        <v>16381696</v>
      </c>
      <c r="BA180" s="48">
        <v>16445593</v>
      </c>
      <c r="BB180" s="48">
        <v>16530388</v>
      </c>
      <c r="BC180" s="48">
        <v>16615394</v>
      </c>
      <c r="BD180" s="48">
        <v>16693074</v>
      </c>
      <c r="BE180" s="48">
        <v>16754962</v>
      </c>
      <c r="BF180" s="48">
        <v>16804432</v>
      </c>
      <c r="BG180" s="48">
        <v>16865008</v>
      </c>
      <c r="BH180" s="48">
        <v>16939923</v>
      </c>
      <c r="BI180" s="48">
        <v>17030314</v>
      </c>
      <c r="BJ180" s="48">
        <v>17131296</v>
      </c>
      <c r="BK180" s="48">
        <v>17231624</v>
      </c>
      <c r="BL180" s="48">
        <v>17344874</v>
      </c>
      <c r="BM180" s="48">
        <v>17441139</v>
      </c>
      <c r="BN180" s="48" t="str">
        <f>VLOOKUP(B180,Classif!C:F,4,0)</f>
        <v>HIC</v>
      </c>
      <c r="BO180" s="48" t="str">
        <f>VLOOKUP(B180,Classif!C:J,8,0)</f>
        <v>Europe &amp; Central Asia</v>
      </c>
    </row>
    <row r="181" spans="1:67" hidden="1" x14ac:dyDescent="0.25">
      <c r="A181" s="48" t="s">
        <v>268</v>
      </c>
      <c r="B181" s="48" t="s">
        <v>394</v>
      </c>
      <c r="C181" s="48" t="s">
        <v>742</v>
      </c>
      <c r="D181" s="48" t="s">
        <v>741</v>
      </c>
      <c r="E181" s="48">
        <v>3581239</v>
      </c>
      <c r="F181" s="48">
        <v>3609800</v>
      </c>
      <c r="G181" s="48">
        <v>3638918</v>
      </c>
      <c r="H181" s="48">
        <v>3666537</v>
      </c>
      <c r="I181" s="48">
        <v>3694339</v>
      </c>
      <c r="J181" s="48">
        <v>3723168</v>
      </c>
      <c r="K181" s="48">
        <v>3753012</v>
      </c>
      <c r="L181" s="48">
        <v>3784539</v>
      </c>
      <c r="M181" s="48">
        <v>3816486</v>
      </c>
      <c r="N181" s="48">
        <v>3847707</v>
      </c>
      <c r="O181" s="48">
        <v>3875763</v>
      </c>
      <c r="P181" s="48">
        <v>3903039</v>
      </c>
      <c r="Q181" s="48">
        <v>3933004</v>
      </c>
      <c r="R181" s="48">
        <v>3960612</v>
      </c>
      <c r="S181" s="48">
        <v>3985258</v>
      </c>
      <c r="T181" s="48">
        <v>4007313</v>
      </c>
      <c r="U181" s="48">
        <v>4026152</v>
      </c>
      <c r="V181" s="48">
        <v>4043205</v>
      </c>
      <c r="W181" s="48">
        <v>4058671</v>
      </c>
      <c r="X181" s="48">
        <v>4072517</v>
      </c>
      <c r="Y181" s="48">
        <v>4085620</v>
      </c>
      <c r="Z181" s="48">
        <v>4099702</v>
      </c>
      <c r="AA181" s="48">
        <v>4114787</v>
      </c>
      <c r="AB181" s="48">
        <v>4128432</v>
      </c>
      <c r="AC181" s="48">
        <v>4140099</v>
      </c>
      <c r="AD181" s="48">
        <v>4152516</v>
      </c>
      <c r="AE181" s="48">
        <v>4167354</v>
      </c>
      <c r="AF181" s="48">
        <v>4186905</v>
      </c>
      <c r="AG181" s="48">
        <v>4209488</v>
      </c>
      <c r="AH181" s="48">
        <v>4226901</v>
      </c>
      <c r="AI181" s="48">
        <v>4241473</v>
      </c>
      <c r="AJ181" s="48">
        <v>4261732</v>
      </c>
      <c r="AK181" s="48">
        <v>4286401</v>
      </c>
      <c r="AL181" s="48">
        <v>4311991</v>
      </c>
      <c r="AM181" s="48">
        <v>4336613</v>
      </c>
      <c r="AN181" s="48">
        <v>4359184</v>
      </c>
      <c r="AO181" s="48">
        <v>4381336</v>
      </c>
      <c r="AP181" s="48">
        <v>4405157</v>
      </c>
      <c r="AQ181" s="48">
        <v>4431464</v>
      </c>
      <c r="AR181" s="48">
        <v>4461913</v>
      </c>
      <c r="AS181" s="48">
        <v>4490967</v>
      </c>
      <c r="AT181" s="48">
        <v>4513751</v>
      </c>
      <c r="AU181" s="48">
        <v>4538159</v>
      </c>
      <c r="AV181" s="48">
        <v>4564855</v>
      </c>
      <c r="AW181" s="48">
        <v>4591910</v>
      </c>
      <c r="AX181" s="48">
        <v>4623291</v>
      </c>
      <c r="AY181" s="48">
        <v>4660677</v>
      </c>
      <c r="AZ181" s="48">
        <v>4709153</v>
      </c>
      <c r="BA181" s="48">
        <v>4768212</v>
      </c>
      <c r="BB181" s="48">
        <v>4828726</v>
      </c>
      <c r="BC181" s="48">
        <v>4889252</v>
      </c>
      <c r="BD181" s="48">
        <v>4953088</v>
      </c>
      <c r="BE181" s="48">
        <v>5018573</v>
      </c>
      <c r="BF181" s="48">
        <v>5079623</v>
      </c>
      <c r="BG181" s="48">
        <v>5137232</v>
      </c>
      <c r="BH181" s="48">
        <v>5188607</v>
      </c>
      <c r="BI181" s="48">
        <v>5234519</v>
      </c>
      <c r="BJ181" s="48">
        <v>5276968</v>
      </c>
      <c r="BK181" s="48">
        <v>5311916</v>
      </c>
      <c r="BL181" s="48">
        <v>5347896</v>
      </c>
      <c r="BM181" s="48">
        <v>5379475</v>
      </c>
      <c r="BN181" s="48" t="str">
        <f>VLOOKUP(B181,Classif!C:F,4,0)</f>
        <v>HIC</v>
      </c>
      <c r="BO181" s="48" t="str">
        <f>VLOOKUP(B181,Classif!C:J,8,0)</f>
        <v>Europe &amp; Central Asia</v>
      </c>
    </row>
    <row r="182" spans="1:67" hidden="1" x14ac:dyDescent="0.25">
      <c r="A182" s="48" t="s">
        <v>166</v>
      </c>
      <c r="B182" s="48" t="s">
        <v>393</v>
      </c>
      <c r="C182" s="48" t="s">
        <v>742</v>
      </c>
      <c r="D182" s="48" t="s">
        <v>741</v>
      </c>
      <c r="E182" s="48">
        <v>10105060</v>
      </c>
      <c r="F182" s="48">
        <v>10267260</v>
      </c>
      <c r="G182" s="48">
        <v>10433147</v>
      </c>
      <c r="H182" s="48">
        <v>10604620</v>
      </c>
      <c r="I182" s="48">
        <v>10783958</v>
      </c>
      <c r="J182" s="48">
        <v>10972912</v>
      </c>
      <c r="K182" s="48">
        <v>11172530</v>
      </c>
      <c r="L182" s="48">
        <v>11382965</v>
      </c>
      <c r="M182" s="48">
        <v>11603921</v>
      </c>
      <c r="N182" s="48">
        <v>11834657</v>
      </c>
      <c r="O182" s="48">
        <v>12074628</v>
      </c>
      <c r="P182" s="48">
        <v>12323984</v>
      </c>
      <c r="Q182" s="48">
        <v>12583142</v>
      </c>
      <c r="R182" s="48">
        <v>12852205</v>
      </c>
      <c r="S182" s="48">
        <v>13131260</v>
      </c>
      <c r="T182" s="48">
        <v>13420367</v>
      </c>
      <c r="U182" s="48">
        <v>13719466</v>
      </c>
      <c r="V182" s="48">
        <v>14028535</v>
      </c>
      <c r="W182" s="48">
        <v>14347653</v>
      </c>
      <c r="X182" s="48">
        <v>14676932</v>
      </c>
      <c r="Y182" s="48">
        <v>15016408</v>
      </c>
      <c r="Z182" s="48">
        <v>15367229</v>
      </c>
      <c r="AA182" s="48">
        <v>15729431</v>
      </c>
      <c r="AB182" s="48">
        <v>16100623</v>
      </c>
      <c r="AC182" s="48">
        <v>16477488</v>
      </c>
      <c r="AD182" s="48">
        <v>16858315</v>
      </c>
      <c r="AE182" s="48">
        <v>17239677</v>
      </c>
      <c r="AF182" s="48">
        <v>17623697</v>
      </c>
      <c r="AG182" s="48">
        <v>18020755</v>
      </c>
      <c r="AH182" s="48">
        <v>18445021</v>
      </c>
      <c r="AI182" s="48">
        <v>18905480</v>
      </c>
      <c r="AJ182" s="48">
        <v>19405506</v>
      </c>
      <c r="AK182" s="48">
        <v>19938322</v>
      </c>
      <c r="AL182" s="48">
        <v>20489973</v>
      </c>
      <c r="AM182" s="48">
        <v>21040899</v>
      </c>
      <c r="AN182" s="48">
        <v>21576074</v>
      </c>
      <c r="AO182" s="48">
        <v>22090352</v>
      </c>
      <c r="AP182" s="48">
        <v>22584772</v>
      </c>
      <c r="AQ182" s="48">
        <v>23057875</v>
      </c>
      <c r="AR182" s="48">
        <v>23509971</v>
      </c>
      <c r="AS182" s="48">
        <v>23941099</v>
      </c>
      <c r="AT182" s="48">
        <v>24347113</v>
      </c>
      <c r="AU182" s="48">
        <v>24725625</v>
      </c>
      <c r="AV182" s="48">
        <v>25080880</v>
      </c>
      <c r="AW182" s="48">
        <v>25419337</v>
      </c>
      <c r="AX182" s="48">
        <v>25744500</v>
      </c>
      <c r="AY182" s="48">
        <v>26066687</v>
      </c>
      <c r="AZ182" s="48">
        <v>26382586</v>
      </c>
      <c r="BA182" s="48">
        <v>26666581</v>
      </c>
      <c r="BB182" s="48">
        <v>26883531</v>
      </c>
      <c r="BC182" s="48">
        <v>27013207</v>
      </c>
      <c r="BD182" s="48">
        <v>27041220</v>
      </c>
      <c r="BE182" s="48">
        <v>26989160</v>
      </c>
      <c r="BF182" s="48">
        <v>26916795</v>
      </c>
      <c r="BG182" s="48">
        <v>26905982</v>
      </c>
      <c r="BH182" s="48">
        <v>27015033</v>
      </c>
      <c r="BI182" s="48">
        <v>27263430</v>
      </c>
      <c r="BJ182" s="48">
        <v>27632682</v>
      </c>
      <c r="BK182" s="48">
        <v>28095712</v>
      </c>
      <c r="BL182" s="48">
        <v>28608715</v>
      </c>
      <c r="BM182" s="48">
        <v>29136808</v>
      </c>
      <c r="BN182" s="48" t="str">
        <f>VLOOKUP(B182,Classif!C:F,4,0)</f>
        <v>LMY</v>
      </c>
      <c r="BO182" s="48" t="str">
        <f>VLOOKUP(B182,Classif!C:J,8,0)</f>
        <v>South Asia</v>
      </c>
    </row>
    <row r="183" spans="1:67" hidden="1" x14ac:dyDescent="0.25">
      <c r="A183" s="48" t="s">
        <v>567</v>
      </c>
      <c r="B183" s="48" t="s">
        <v>568</v>
      </c>
      <c r="C183" s="48" t="s">
        <v>742</v>
      </c>
      <c r="D183" s="48" t="s">
        <v>741</v>
      </c>
      <c r="E183" s="48">
        <v>4377</v>
      </c>
      <c r="F183" s="48">
        <v>4627</v>
      </c>
      <c r="G183" s="48">
        <v>4942</v>
      </c>
      <c r="H183" s="48">
        <v>5270</v>
      </c>
      <c r="I183" s="48">
        <v>5590</v>
      </c>
      <c r="J183" s="48">
        <v>5859</v>
      </c>
      <c r="K183" s="48">
        <v>6065</v>
      </c>
      <c r="L183" s="48">
        <v>6221</v>
      </c>
      <c r="M183" s="48">
        <v>6343</v>
      </c>
      <c r="N183" s="48">
        <v>6445</v>
      </c>
      <c r="O183" s="48">
        <v>6553</v>
      </c>
      <c r="P183" s="48">
        <v>6669</v>
      </c>
      <c r="Q183" s="48">
        <v>6798</v>
      </c>
      <c r="R183" s="48">
        <v>6929</v>
      </c>
      <c r="S183" s="48">
        <v>7062</v>
      </c>
      <c r="T183" s="48">
        <v>7178</v>
      </c>
      <c r="U183" s="48">
        <v>7284</v>
      </c>
      <c r="V183" s="48">
        <v>7396</v>
      </c>
      <c r="W183" s="48">
        <v>7505</v>
      </c>
      <c r="X183" s="48">
        <v>7626</v>
      </c>
      <c r="Y183" s="48">
        <v>7751</v>
      </c>
      <c r="Z183" s="48">
        <v>7871</v>
      </c>
      <c r="AA183" s="48">
        <v>8016</v>
      </c>
      <c r="AB183" s="48">
        <v>8163</v>
      </c>
      <c r="AC183" s="48">
        <v>8331</v>
      </c>
      <c r="AD183" s="48">
        <v>8501</v>
      </c>
      <c r="AE183" s="48">
        <v>8679</v>
      </c>
      <c r="AF183" s="48">
        <v>8868</v>
      </c>
      <c r="AG183" s="48">
        <v>9058</v>
      </c>
      <c r="AH183" s="48">
        <v>9275</v>
      </c>
      <c r="AI183" s="48">
        <v>9506</v>
      </c>
      <c r="AJ183" s="48">
        <v>9766</v>
      </c>
      <c r="AK183" s="48">
        <v>10030</v>
      </c>
      <c r="AL183" s="48">
        <v>10287</v>
      </c>
      <c r="AM183" s="48">
        <v>10496</v>
      </c>
      <c r="AN183" s="48">
        <v>10626</v>
      </c>
      <c r="AO183" s="48">
        <v>10677</v>
      </c>
      <c r="AP183" s="48">
        <v>10643</v>
      </c>
      <c r="AQ183" s="48">
        <v>10567</v>
      </c>
      <c r="AR183" s="48">
        <v>10449</v>
      </c>
      <c r="AS183" s="48">
        <v>10335</v>
      </c>
      <c r="AT183" s="48">
        <v>10219</v>
      </c>
      <c r="AU183" s="48">
        <v>10102</v>
      </c>
      <c r="AV183" s="48">
        <v>9990</v>
      </c>
      <c r="AW183" s="48">
        <v>9906</v>
      </c>
      <c r="AX183" s="48">
        <v>9848</v>
      </c>
      <c r="AY183" s="48">
        <v>9827</v>
      </c>
      <c r="AZ183" s="48">
        <v>9846</v>
      </c>
      <c r="BA183" s="48">
        <v>9880</v>
      </c>
      <c r="BB183" s="48">
        <v>9945</v>
      </c>
      <c r="BC183" s="48">
        <v>10009</v>
      </c>
      <c r="BD183" s="48">
        <v>10069</v>
      </c>
      <c r="BE183" s="48">
        <v>10136</v>
      </c>
      <c r="BF183" s="48">
        <v>10208</v>
      </c>
      <c r="BG183" s="48">
        <v>10289</v>
      </c>
      <c r="BH183" s="48">
        <v>10374</v>
      </c>
      <c r="BI183" s="48">
        <v>10474</v>
      </c>
      <c r="BJ183" s="48">
        <v>10577</v>
      </c>
      <c r="BK183" s="48">
        <v>10678</v>
      </c>
      <c r="BL183" s="48">
        <v>10764</v>
      </c>
      <c r="BM183" s="48">
        <v>10834</v>
      </c>
      <c r="BN183" s="48" t="str">
        <f>VLOOKUP(B183,Classif!C:F,4,0)</f>
        <v>HIC</v>
      </c>
      <c r="BO183" s="48" t="str">
        <f>VLOOKUP(B183,Classif!C:J,8,0)</f>
        <v>East Asia &amp; Pacific</v>
      </c>
    </row>
    <row r="184" spans="1:67" hidden="1" x14ac:dyDescent="0.25">
      <c r="A184" s="48" t="s">
        <v>232</v>
      </c>
      <c r="B184" s="48" t="s">
        <v>392</v>
      </c>
      <c r="C184" s="48" t="s">
        <v>742</v>
      </c>
      <c r="D184" s="48" t="s">
        <v>741</v>
      </c>
      <c r="E184" s="48">
        <v>2371800</v>
      </c>
      <c r="F184" s="48">
        <v>2419700</v>
      </c>
      <c r="G184" s="48">
        <v>2482000</v>
      </c>
      <c r="H184" s="48">
        <v>2531800</v>
      </c>
      <c r="I184" s="48">
        <v>2585400</v>
      </c>
      <c r="J184" s="48">
        <v>2628400</v>
      </c>
      <c r="K184" s="48">
        <v>2675900</v>
      </c>
      <c r="L184" s="48">
        <v>2724100</v>
      </c>
      <c r="M184" s="48">
        <v>2748100</v>
      </c>
      <c r="N184" s="48">
        <v>2772800</v>
      </c>
      <c r="O184" s="48">
        <v>2810700</v>
      </c>
      <c r="P184" s="48">
        <v>2853000</v>
      </c>
      <c r="Q184" s="48">
        <v>2903900</v>
      </c>
      <c r="R184" s="48">
        <v>2961300</v>
      </c>
      <c r="S184" s="48">
        <v>3023700</v>
      </c>
      <c r="T184" s="48">
        <v>3083100</v>
      </c>
      <c r="U184" s="48">
        <v>3110500</v>
      </c>
      <c r="V184" s="48">
        <v>3120200</v>
      </c>
      <c r="W184" s="48">
        <v>3121200</v>
      </c>
      <c r="X184" s="48">
        <v>3109000</v>
      </c>
      <c r="Y184" s="48">
        <v>3112900</v>
      </c>
      <c r="Z184" s="48">
        <v>3124900</v>
      </c>
      <c r="AA184" s="48">
        <v>3156100</v>
      </c>
      <c r="AB184" s="48">
        <v>3199300</v>
      </c>
      <c r="AC184" s="48">
        <v>3227100</v>
      </c>
      <c r="AD184" s="48">
        <v>3247100</v>
      </c>
      <c r="AE184" s="48">
        <v>3246300</v>
      </c>
      <c r="AF184" s="48">
        <v>3274400</v>
      </c>
      <c r="AG184" s="48">
        <v>3283400</v>
      </c>
      <c r="AH184" s="48">
        <v>3299200</v>
      </c>
      <c r="AI184" s="48">
        <v>3329800</v>
      </c>
      <c r="AJ184" s="48">
        <v>3495100</v>
      </c>
      <c r="AK184" s="48">
        <v>3531700</v>
      </c>
      <c r="AL184" s="48">
        <v>3572200</v>
      </c>
      <c r="AM184" s="48">
        <v>3620000</v>
      </c>
      <c r="AN184" s="48">
        <v>3673400</v>
      </c>
      <c r="AO184" s="48">
        <v>3732000</v>
      </c>
      <c r="AP184" s="48">
        <v>3781300</v>
      </c>
      <c r="AQ184" s="48">
        <v>3815000</v>
      </c>
      <c r="AR184" s="48">
        <v>3835100</v>
      </c>
      <c r="AS184" s="48">
        <v>3857700</v>
      </c>
      <c r="AT184" s="48">
        <v>3880500</v>
      </c>
      <c r="AU184" s="48">
        <v>3948500</v>
      </c>
      <c r="AV184" s="48">
        <v>4027200</v>
      </c>
      <c r="AW184" s="48">
        <v>4087500</v>
      </c>
      <c r="AX184" s="48">
        <v>4133900</v>
      </c>
      <c r="AY184" s="48">
        <v>4184600</v>
      </c>
      <c r="AZ184" s="48">
        <v>4223800</v>
      </c>
      <c r="BA184" s="48">
        <v>4259800</v>
      </c>
      <c r="BB184" s="48">
        <v>4302600</v>
      </c>
      <c r="BC184" s="48">
        <v>4350700</v>
      </c>
      <c r="BD184" s="48">
        <v>4384000</v>
      </c>
      <c r="BE184" s="48">
        <v>4408100</v>
      </c>
      <c r="BF184" s="48">
        <v>4442100</v>
      </c>
      <c r="BG184" s="48">
        <v>4516500</v>
      </c>
      <c r="BH184" s="48">
        <v>4609400</v>
      </c>
      <c r="BI184" s="48">
        <v>4714100</v>
      </c>
      <c r="BJ184" s="48">
        <v>4813600</v>
      </c>
      <c r="BK184" s="48">
        <v>4900600</v>
      </c>
      <c r="BL184" s="48">
        <v>4979300</v>
      </c>
      <c r="BM184" s="48">
        <v>5084300</v>
      </c>
      <c r="BN184" s="48" t="str">
        <f>VLOOKUP(B184,Classif!C:F,4,0)</f>
        <v>HIC</v>
      </c>
      <c r="BO184" s="48" t="str">
        <f>VLOOKUP(B184,Classif!C:J,8,0)</f>
        <v>East Asia &amp; Pacific</v>
      </c>
    </row>
    <row r="185" spans="1:67" hidden="1" x14ac:dyDescent="0.25">
      <c r="A185" s="48" t="s">
        <v>663</v>
      </c>
      <c r="B185" s="48" t="s">
        <v>662</v>
      </c>
      <c r="C185" s="48" t="s">
        <v>742</v>
      </c>
      <c r="D185" s="48" t="s">
        <v>741</v>
      </c>
      <c r="E185" s="48">
        <v>809413164</v>
      </c>
      <c r="F185" s="48">
        <v>820690358</v>
      </c>
      <c r="G185" s="48">
        <v>832204126</v>
      </c>
      <c r="H185" s="48">
        <v>843700013</v>
      </c>
      <c r="I185" s="48">
        <v>855187441</v>
      </c>
      <c r="J185" s="48">
        <v>866357882</v>
      </c>
      <c r="K185" s="48">
        <v>877034871</v>
      </c>
      <c r="L185" s="48">
        <v>887433263</v>
      </c>
      <c r="M185" s="48">
        <v>897619456</v>
      </c>
      <c r="N185" s="48">
        <v>907848349</v>
      </c>
      <c r="O185" s="48">
        <v>917970733</v>
      </c>
      <c r="P185" s="48">
        <v>929959388</v>
      </c>
      <c r="Q185" s="48">
        <v>940747243</v>
      </c>
      <c r="R185" s="48">
        <v>951245160</v>
      </c>
      <c r="S185" s="48">
        <v>961564535</v>
      </c>
      <c r="T185" s="48">
        <v>971664215</v>
      </c>
      <c r="U185" s="48">
        <v>981155050</v>
      </c>
      <c r="V185" s="48">
        <v>990517797</v>
      </c>
      <c r="W185" s="48">
        <v>999924442</v>
      </c>
      <c r="X185" s="48">
        <v>1009488956</v>
      </c>
      <c r="Y185" s="48">
        <v>1018954080</v>
      </c>
      <c r="Z185" s="48">
        <v>1028314741</v>
      </c>
      <c r="AA185" s="48">
        <v>1037309705</v>
      </c>
      <c r="AB185" s="48">
        <v>1045955467</v>
      </c>
      <c r="AC185" s="48">
        <v>1054256534</v>
      </c>
      <c r="AD185" s="48">
        <v>1062613469</v>
      </c>
      <c r="AE185" s="48">
        <v>1071150369</v>
      </c>
      <c r="AF185" s="48">
        <v>1079711152</v>
      </c>
      <c r="AG185" s="48">
        <v>1088387125</v>
      </c>
      <c r="AH185" s="48">
        <v>1097531158</v>
      </c>
      <c r="AI185" s="48">
        <v>1107196961</v>
      </c>
      <c r="AJ185" s="48">
        <v>1117820520</v>
      </c>
      <c r="AK185" s="48">
        <v>1128349539</v>
      </c>
      <c r="AL185" s="48">
        <v>1138362949</v>
      </c>
      <c r="AM185" s="48">
        <v>1147748534</v>
      </c>
      <c r="AN185" s="48">
        <v>1156879819</v>
      </c>
      <c r="AO185" s="48">
        <v>1165880992</v>
      </c>
      <c r="AP185" s="48">
        <v>1174865635</v>
      </c>
      <c r="AQ185" s="48">
        <v>1183546848</v>
      </c>
      <c r="AR185" s="48">
        <v>1192267323</v>
      </c>
      <c r="AS185" s="48">
        <v>1200836415</v>
      </c>
      <c r="AT185" s="48">
        <v>1209787876</v>
      </c>
      <c r="AU185" s="48">
        <v>1218855820</v>
      </c>
      <c r="AV185" s="48">
        <v>1227854277</v>
      </c>
      <c r="AW185" s="48">
        <v>1236872189</v>
      </c>
      <c r="AX185" s="48">
        <v>1245821323</v>
      </c>
      <c r="AY185" s="48">
        <v>1255133872</v>
      </c>
      <c r="AZ185" s="48">
        <v>1264614793</v>
      </c>
      <c r="BA185" s="48">
        <v>1274522708</v>
      </c>
      <c r="BB185" s="48">
        <v>1283634878</v>
      </c>
      <c r="BC185" s="48">
        <v>1292110708</v>
      </c>
      <c r="BD185" s="48">
        <v>1298723126</v>
      </c>
      <c r="BE185" s="48">
        <v>1306807834</v>
      </c>
      <c r="BF185" s="48">
        <v>1315224394</v>
      </c>
      <c r="BG185" s="48">
        <v>1324034852</v>
      </c>
      <c r="BH185" s="48">
        <v>1332787383</v>
      </c>
      <c r="BI185" s="48">
        <v>1341701902</v>
      </c>
      <c r="BJ185" s="48">
        <v>1350048436</v>
      </c>
      <c r="BK185" s="48">
        <v>1358019416</v>
      </c>
      <c r="BL185" s="48">
        <v>1364841892</v>
      </c>
      <c r="BM185" s="48">
        <v>1370858752</v>
      </c>
      <c r="BN185" s="48" t="e">
        <f>VLOOKUP(B185,Classif!C:F,4,0)</f>
        <v>#N/A</v>
      </c>
      <c r="BO185" s="48" t="e">
        <f>VLOOKUP(B185,Classif!C:J,8,0)</f>
        <v>#N/A</v>
      </c>
    </row>
    <row r="186" spans="1:67" hidden="1" x14ac:dyDescent="0.25">
      <c r="A186" s="48" t="s">
        <v>145</v>
      </c>
      <c r="B186" s="48" t="s">
        <v>391</v>
      </c>
      <c r="C186" s="48" t="s">
        <v>742</v>
      </c>
      <c r="D186" s="48" t="s">
        <v>741</v>
      </c>
      <c r="E186" s="48">
        <v>551735</v>
      </c>
      <c r="F186" s="48">
        <v>564891</v>
      </c>
      <c r="G186" s="48">
        <v>578827</v>
      </c>
      <c r="H186" s="48">
        <v>593498</v>
      </c>
      <c r="I186" s="48">
        <v>608890</v>
      </c>
      <c r="J186" s="48">
        <v>625006</v>
      </c>
      <c r="K186" s="48">
        <v>642007</v>
      </c>
      <c r="L186" s="48">
        <v>660117</v>
      </c>
      <c r="M186" s="48">
        <v>679592</v>
      </c>
      <c r="N186" s="48">
        <v>700725</v>
      </c>
      <c r="O186" s="48">
        <v>723842</v>
      </c>
      <c r="P186" s="48">
        <v>748968</v>
      </c>
      <c r="Q186" s="48">
        <v>776385</v>
      </c>
      <c r="R186" s="48">
        <v>806985</v>
      </c>
      <c r="S186" s="48">
        <v>841952</v>
      </c>
      <c r="T186" s="48">
        <v>882038</v>
      </c>
      <c r="U186" s="48">
        <v>927434</v>
      </c>
      <c r="V186" s="48">
        <v>977804</v>
      </c>
      <c r="W186" s="48">
        <v>1032797</v>
      </c>
      <c r="X186" s="48">
        <v>1091858</v>
      </c>
      <c r="Y186" s="48">
        <v>1154373</v>
      </c>
      <c r="Z186" s="48">
        <v>1220578</v>
      </c>
      <c r="AA186" s="48">
        <v>1290121</v>
      </c>
      <c r="AB186" s="48">
        <v>1361085</v>
      </c>
      <c r="AC186" s="48">
        <v>1431066</v>
      </c>
      <c r="AD186" s="48">
        <v>1498413</v>
      </c>
      <c r="AE186" s="48">
        <v>1561180</v>
      </c>
      <c r="AF186" s="48">
        <v>1619871</v>
      </c>
      <c r="AG186" s="48">
        <v>1678119</v>
      </c>
      <c r="AH186" s="48">
        <v>1741155</v>
      </c>
      <c r="AI186" s="48">
        <v>1812158</v>
      </c>
      <c r="AJ186" s="48">
        <v>1893761</v>
      </c>
      <c r="AK186" s="48">
        <v>1983272</v>
      </c>
      <c r="AL186" s="48">
        <v>2072106</v>
      </c>
      <c r="AM186" s="48">
        <v>2148416</v>
      </c>
      <c r="AN186" s="48">
        <v>2204267</v>
      </c>
      <c r="AO186" s="48">
        <v>2236652</v>
      </c>
      <c r="AP186" s="48">
        <v>2249759</v>
      </c>
      <c r="AQ186" s="48">
        <v>2251859</v>
      </c>
      <c r="AR186" s="48">
        <v>2254898</v>
      </c>
      <c r="AS186" s="48">
        <v>2267973</v>
      </c>
      <c r="AT186" s="48">
        <v>2294959</v>
      </c>
      <c r="AU186" s="48">
        <v>2334860</v>
      </c>
      <c r="AV186" s="48">
        <v>2386164</v>
      </c>
      <c r="AW186" s="48">
        <v>2445524</v>
      </c>
      <c r="AX186" s="48">
        <v>2511254</v>
      </c>
      <c r="AY186" s="48">
        <v>2580753</v>
      </c>
      <c r="AZ186" s="48">
        <v>2657162</v>
      </c>
      <c r="BA186" s="48">
        <v>2750956</v>
      </c>
      <c r="BB186" s="48">
        <v>2876186</v>
      </c>
      <c r="BC186" s="48">
        <v>3041435</v>
      </c>
      <c r="BD186" s="48">
        <v>3251102</v>
      </c>
      <c r="BE186" s="48">
        <v>3498031</v>
      </c>
      <c r="BF186" s="48">
        <v>3764805</v>
      </c>
      <c r="BG186" s="48">
        <v>4027255</v>
      </c>
      <c r="BH186" s="48">
        <v>4267341</v>
      </c>
      <c r="BI186" s="48">
        <v>4479217</v>
      </c>
      <c r="BJ186" s="48">
        <v>4665926</v>
      </c>
      <c r="BK186" s="48">
        <v>4829476</v>
      </c>
      <c r="BL186" s="48">
        <v>4974992</v>
      </c>
      <c r="BM186" s="48">
        <v>5106622</v>
      </c>
      <c r="BN186" s="48" t="str">
        <f>VLOOKUP(B186,Classif!C:F,4,0)</f>
        <v>HIC</v>
      </c>
      <c r="BO186" s="48" t="str">
        <f>VLOOKUP(B186,Classif!C:J,8,0)</f>
        <v>Middle East &amp; North Africa</v>
      </c>
    </row>
    <row r="187" spans="1:67" hidden="1" x14ac:dyDescent="0.25">
      <c r="A187" s="48" t="s">
        <v>661</v>
      </c>
      <c r="B187" s="48" t="s">
        <v>660</v>
      </c>
      <c r="C187" s="48" t="s">
        <v>742</v>
      </c>
      <c r="D187" s="48" t="s">
        <v>741</v>
      </c>
      <c r="E187" s="48">
        <v>9151857</v>
      </c>
      <c r="F187" s="48">
        <v>9315834</v>
      </c>
      <c r="G187" s="48">
        <v>9485194</v>
      </c>
      <c r="H187" s="48">
        <v>9659416</v>
      </c>
      <c r="I187" s="48">
        <v>9840401</v>
      </c>
      <c r="J187" s="48">
        <v>10026023</v>
      </c>
      <c r="K187" s="48">
        <v>10214282</v>
      </c>
      <c r="L187" s="48">
        <v>10406007</v>
      </c>
      <c r="M187" s="48">
        <v>10606217</v>
      </c>
      <c r="N187" s="48">
        <v>10813719</v>
      </c>
      <c r="O187" s="48">
        <v>11029164</v>
      </c>
      <c r="P187" s="48">
        <v>11255188</v>
      </c>
      <c r="Q187" s="48">
        <v>11488070</v>
      </c>
      <c r="R187" s="48">
        <v>11725338</v>
      </c>
      <c r="S187" s="48">
        <v>11968057</v>
      </c>
      <c r="T187" s="48">
        <v>12219420</v>
      </c>
      <c r="U187" s="48">
        <v>12475005</v>
      </c>
      <c r="V187" s="48">
        <v>12737700</v>
      </c>
      <c r="W187" s="48">
        <v>13008020</v>
      </c>
      <c r="X187" s="48">
        <v>13294824</v>
      </c>
      <c r="Y187" s="48">
        <v>13598547</v>
      </c>
      <c r="Z187" s="48">
        <v>13917150</v>
      </c>
      <c r="AA187" s="48">
        <v>14253285</v>
      </c>
      <c r="AB187" s="48">
        <v>14600166</v>
      </c>
      <c r="AC187" s="48">
        <v>14962369</v>
      </c>
      <c r="AD187" s="48">
        <v>15347574</v>
      </c>
      <c r="AE187" s="48">
        <v>15754491</v>
      </c>
      <c r="AF187" s="48">
        <v>16180206</v>
      </c>
      <c r="AG187" s="48">
        <v>16610046</v>
      </c>
      <c r="AH187" s="48">
        <v>17031505</v>
      </c>
      <c r="AI187" s="48">
        <v>17430785</v>
      </c>
      <c r="AJ187" s="48">
        <v>17813808</v>
      </c>
      <c r="AK187" s="48">
        <v>18156582</v>
      </c>
      <c r="AL187" s="48">
        <v>18476080</v>
      </c>
      <c r="AM187" s="48">
        <v>18801091</v>
      </c>
      <c r="AN187" s="48">
        <v>19125038</v>
      </c>
      <c r="AO187" s="48">
        <v>19460551</v>
      </c>
      <c r="AP187" s="48">
        <v>19809591</v>
      </c>
      <c r="AQ187" s="48">
        <v>20163900</v>
      </c>
      <c r="AR187" s="48">
        <v>20540135</v>
      </c>
      <c r="AS187" s="48">
        <v>20917080</v>
      </c>
      <c r="AT187" s="48">
        <v>21276754</v>
      </c>
      <c r="AU187" s="48">
        <v>21639144</v>
      </c>
      <c r="AV187" s="48">
        <v>22018460</v>
      </c>
      <c r="AW187" s="48">
        <v>22442097</v>
      </c>
      <c r="AX187" s="48">
        <v>22929069</v>
      </c>
      <c r="AY187" s="48">
        <v>23486191</v>
      </c>
      <c r="AZ187" s="48">
        <v>24104686</v>
      </c>
      <c r="BA187" s="48">
        <v>24762404</v>
      </c>
      <c r="BB187" s="48">
        <v>25417810</v>
      </c>
      <c r="BC187" s="48">
        <v>26050929</v>
      </c>
      <c r="BD187" s="48">
        <v>26647965</v>
      </c>
      <c r="BE187" s="48">
        <v>27227313</v>
      </c>
      <c r="BF187" s="48">
        <v>27794594</v>
      </c>
      <c r="BG187" s="48">
        <v>28364446</v>
      </c>
      <c r="BH187" s="48">
        <v>28948893</v>
      </c>
      <c r="BI187" s="48">
        <v>29542903</v>
      </c>
      <c r="BJ187" s="48">
        <v>30148954</v>
      </c>
      <c r="BK187" s="48">
        <v>30760469</v>
      </c>
      <c r="BL187" s="48">
        <v>31361259</v>
      </c>
      <c r="BM187" s="48">
        <v>31941786</v>
      </c>
      <c r="BN187" s="48" t="e">
        <f>VLOOKUP(B187,Classif!C:F,4,0)</f>
        <v>#N/A</v>
      </c>
      <c r="BO187" s="48" t="e">
        <f>VLOOKUP(B187,Classif!C:J,8,0)</f>
        <v>#N/A</v>
      </c>
    </row>
    <row r="188" spans="1:67" hidden="1" x14ac:dyDescent="0.25">
      <c r="A188" s="48" t="s">
        <v>167</v>
      </c>
      <c r="B188" s="48" t="s">
        <v>390</v>
      </c>
      <c r="C188" s="48" t="s">
        <v>742</v>
      </c>
      <c r="D188" s="48" t="s">
        <v>741</v>
      </c>
      <c r="E188" s="48">
        <v>44988690</v>
      </c>
      <c r="F188" s="48">
        <v>46065229</v>
      </c>
      <c r="G188" s="48">
        <v>47198886</v>
      </c>
      <c r="H188" s="48">
        <v>48387293</v>
      </c>
      <c r="I188" s="48">
        <v>49627623</v>
      </c>
      <c r="J188" s="48">
        <v>50917975</v>
      </c>
      <c r="K188" s="48">
        <v>52260183</v>
      </c>
      <c r="L188" s="48">
        <v>53655783</v>
      </c>
      <c r="M188" s="48">
        <v>55102690</v>
      </c>
      <c r="N188" s="48">
        <v>56598148</v>
      </c>
      <c r="O188" s="48">
        <v>58142062</v>
      </c>
      <c r="P188" s="48">
        <v>59734479</v>
      </c>
      <c r="Q188" s="48">
        <v>61381982</v>
      </c>
      <c r="R188" s="48">
        <v>63099404</v>
      </c>
      <c r="S188" s="48">
        <v>64905996</v>
      </c>
      <c r="T188" s="48">
        <v>66816875</v>
      </c>
      <c r="U188" s="48">
        <v>68834324</v>
      </c>
      <c r="V188" s="48">
        <v>70958168</v>
      </c>
      <c r="W188" s="48">
        <v>73197254</v>
      </c>
      <c r="X188" s="48">
        <v>75561128</v>
      </c>
      <c r="Y188" s="48">
        <v>78054346</v>
      </c>
      <c r="Z188" s="48">
        <v>80680461</v>
      </c>
      <c r="AA188" s="48">
        <v>83431597</v>
      </c>
      <c r="AB188" s="48">
        <v>86285936</v>
      </c>
      <c r="AC188" s="48">
        <v>89213708</v>
      </c>
      <c r="AD188" s="48">
        <v>92191505</v>
      </c>
      <c r="AE188" s="48">
        <v>95215375</v>
      </c>
      <c r="AF188" s="48">
        <v>98285762</v>
      </c>
      <c r="AG188" s="48">
        <v>101389603</v>
      </c>
      <c r="AH188" s="48">
        <v>104512874</v>
      </c>
      <c r="AI188" s="48">
        <v>107647918</v>
      </c>
      <c r="AJ188" s="48">
        <v>110778655</v>
      </c>
      <c r="AK188" s="48">
        <v>113911126</v>
      </c>
      <c r="AL188" s="48">
        <v>117086680</v>
      </c>
      <c r="AM188" s="48">
        <v>120362764</v>
      </c>
      <c r="AN188" s="48">
        <v>123776835</v>
      </c>
      <c r="AO188" s="48">
        <v>127349293</v>
      </c>
      <c r="AP188" s="48">
        <v>131057432</v>
      </c>
      <c r="AQ188" s="48">
        <v>134843233</v>
      </c>
      <c r="AR188" s="48">
        <v>138624625</v>
      </c>
      <c r="AS188" s="48">
        <v>142343583</v>
      </c>
      <c r="AT188" s="48">
        <v>145978408</v>
      </c>
      <c r="AU188" s="48">
        <v>149549695</v>
      </c>
      <c r="AV188" s="48">
        <v>153093371</v>
      </c>
      <c r="AW188" s="48">
        <v>156664698</v>
      </c>
      <c r="AX188" s="48">
        <v>160304007</v>
      </c>
      <c r="AY188" s="48">
        <v>164022626</v>
      </c>
      <c r="AZ188" s="48">
        <v>167808106</v>
      </c>
      <c r="BA188" s="48">
        <v>171648984</v>
      </c>
      <c r="BB188" s="48">
        <v>175525610</v>
      </c>
      <c r="BC188" s="48">
        <v>179424643</v>
      </c>
      <c r="BD188" s="48">
        <v>183340168</v>
      </c>
      <c r="BE188" s="48">
        <v>187280125</v>
      </c>
      <c r="BF188" s="48">
        <v>191260799</v>
      </c>
      <c r="BG188" s="48">
        <v>195305012</v>
      </c>
      <c r="BH188" s="48">
        <v>199426953</v>
      </c>
      <c r="BI188" s="48">
        <v>203631356</v>
      </c>
      <c r="BJ188" s="48">
        <v>207906210</v>
      </c>
      <c r="BK188" s="48">
        <v>212228288</v>
      </c>
      <c r="BL188" s="48">
        <v>216565317</v>
      </c>
      <c r="BM188" s="48">
        <v>220892331</v>
      </c>
      <c r="BN188" s="48" t="str">
        <f>VLOOKUP(B188,Classif!C:F,4,0)</f>
        <v>LMY</v>
      </c>
      <c r="BO188" s="48" t="str">
        <f>VLOOKUP(B188,Classif!C:J,8,0)</f>
        <v>South Asia</v>
      </c>
    </row>
    <row r="189" spans="1:67" hidden="1" x14ac:dyDescent="0.25">
      <c r="A189" s="48" t="s">
        <v>216</v>
      </c>
      <c r="B189" s="48" t="s">
        <v>389</v>
      </c>
      <c r="C189" s="48" t="s">
        <v>742</v>
      </c>
      <c r="D189" s="48" t="s">
        <v>741</v>
      </c>
      <c r="E189" s="48">
        <v>1133005</v>
      </c>
      <c r="F189" s="48">
        <v>1167120</v>
      </c>
      <c r="G189" s="48">
        <v>1202447</v>
      </c>
      <c r="H189" s="48">
        <v>1238893</v>
      </c>
      <c r="I189" s="48">
        <v>1276331</v>
      </c>
      <c r="J189" s="48">
        <v>1314679</v>
      </c>
      <c r="K189" s="48">
        <v>1353847</v>
      </c>
      <c r="L189" s="48">
        <v>1393824</v>
      </c>
      <c r="M189" s="48">
        <v>1434676</v>
      </c>
      <c r="N189" s="48">
        <v>1476481</v>
      </c>
      <c r="O189" s="48">
        <v>1519286</v>
      </c>
      <c r="P189" s="48">
        <v>1563093</v>
      </c>
      <c r="Q189" s="48">
        <v>1607797</v>
      </c>
      <c r="R189" s="48">
        <v>1653208</v>
      </c>
      <c r="S189" s="48">
        <v>1699056</v>
      </c>
      <c r="T189" s="48">
        <v>1745142</v>
      </c>
      <c r="U189" s="48">
        <v>1791389</v>
      </c>
      <c r="V189" s="48">
        <v>1837804</v>
      </c>
      <c r="W189" s="48">
        <v>1884427</v>
      </c>
      <c r="X189" s="48">
        <v>1931302</v>
      </c>
      <c r="Y189" s="48">
        <v>1978489</v>
      </c>
      <c r="Z189" s="48">
        <v>2025965</v>
      </c>
      <c r="AA189" s="48">
        <v>2073748</v>
      </c>
      <c r="AB189" s="48">
        <v>2121863</v>
      </c>
      <c r="AC189" s="48">
        <v>2170330</v>
      </c>
      <c r="AD189" s="48">
        <v>2219200</v>
      </c>
      <c r="AE189" s="48">
        <v>2268500</v>
      </c>
      <c r="AF189" s="48">
        <v>2318259</v>
      </c>
      <c r="AG189" s="48">
        <v>2368556</v>
      </c>
      <c r="AH189" s="48">
        <v>2419424</v>
      </c>
      <c r="AI189" s="48">
        <v>2470946</v>
      </c>
      <c r="AJ189" s="48">
        <v>2523115</v>
      </c>
      <c r="AK189" s="48">
        <v>2575949</v>
      </c>
      <c r="AL189" s="48">
        <v>2629584</v>
      </c>
      <c r="AM189" s="48">
        <v>2684117</v>
      </c>
      <c r="AN189" s="48">
        <v>2739667</v>
      </c>
      <c r="AO189" s="48">
        <v>2796291</v>
      </c>
      <c r="AP189" s="48">
        <v>2853907</v>
      </c>
      <c r="AQ189" s="48">
        <v>2912318</v>
      </c>
      <c r="AR189" s="48">
        <v>2971197</v>
      </c>
      <c r="AS189" s="48">
        <v>3030333</v>
      </c>
      <c r="AT189" s="48">
        <v>3089641</v>
      </c>
      <c r="AU189" s="48">
        <v>3149195</v>
      </c>
      <c r="AV189" s="48">
        <v>3209056</v>
      </c>
      <c r="AW189" s="48">
        <v>3269356</v>
      </c>
      <c r="AX189" s="48">
        <v>3330222</v>
      </c>
      <c r="AY189" s="48">
        <v>3391673</v>
      </c>
      <c r="AZ189" s="48">
        <v>3453671</v>
      </c>
      <c r="BA189" s="48">
        <v>3516204</v>
      </c>
      <c r="BB189" s="48">
        <v>3579215</v>
      </c>
      <c r="BC189" s="48">
        <v>3642691</v>
      </c>
      <c r="BD189" s="48">
        <v>3706479</v>
      </c>
      <c r="BE189" s="48">
        <v>3770635</v>
      </c>
      <c r="BF189" s="48">
        <v>3835447</v>
      </c>
      <c r="BG189" s="48">
        <v>3901311</v>
      </c>
      <c r="BH189" s="48">
        <v>3968490</v>
      </c>
      <c r="BI189" s="48">
        <v>4037073</v>
      </c>
      <c r="BJ189" s="48">
        <v>4106764</v>
      </c>
      <c r="BK189" s="48">
        <v>4176868</v>
      </c>
      <c r="BL189" s="48">
        <v>4246440</v>
      </c>
      <c r="BM189" s="48">
        <v>4314768</v>
      </c>
      <c r="BN189" s="48" t="str">
        <f>VLOOKUP(B189,Classif!C:F,4,0)</f>
        <v>LMY</v>
      </c>
      <c r="BO189" s="48" t="str">
        <f>VLOOKUP(B189,Classif!C:J,8,0)</f>
        <v>Latin America &amp; Caribbean</v>
      </c>
    </row>
    <row r="190" spans="1:67" hidden="1" x14ac:dyDescent="0.25">
      <c r="A190" s="48" t="s">
        <v>227</v>
      </c>
      <c r="B190" s="48" t="s">
        <v>388</v>
      </c>
      <c r="C190" s="48" t="s">
        <v>742</v>
      </c>
      <c r="D190" s="48" t="s">
        <v>741</v>
      </c>
      <c r="E190" s="48">
        <v>10155011</v>
      </c>
      <c r="F190" s="48">
        <v>10446618</v>
      </c>
      <c r="G190" s="48">
        <v>10749463</v>
      </c>
      <c r="H190" s="48">
        <v>11062295</v>
      </c>
      <c r="I190" s="48">
        <v>11383364</v>
      </c>
      <c r="J190" s="48">
        <v>11711402</v>
      </c>
      <c r="K190" s="48">
        <v>12045783</v>
      </c>
      <c r="L190" s="48">
        <v>12386868</v>
      </c>
      <c r="M190" s="48">
        <v>12735491</v>
      </c>
      <c r="N190" s="48">
        <v>13092846</v>
      </c>
      <c r="O190" s="48">
        <v>13459789</v>
      </c>
      <c r="P190" s="48">
        <v>13836365</v>
      </c>
      <c r="Q190" s="48">
        <v>14221954</v>
      </c>
      <c r="R190" s="48">
        <v>14615847</v>
      </c>
      <c r="S190" s="48">
        <v>15017060</v>
      </c>
      <c r="T190" s="48">
        <v>15424745</v>
      </c>
      <c r="U190" s="48">
        <v>15838568</v>
      </c>
      <c r="V190" s="48">
        <v>16258323</v>
      </c>
      <c r="W190" s="48">
        <v>16683451</v>
      </c>
      <c r="X190" s="48">
        <v>17113393</v>
      </c>
      <c r="Y190" s="48">
        <v>17547612</v>
      </c>
      <c r="Z190" s="48">
        <v>17985398</v>
      </c>
      <c r="AA190" s="48">
        <v>18426420</v>
      </c>
      <c r="AB190" s="48">
        <v>18870988</v>
      </c>
      <c r="AC190" s="48">
        <v>19319746</v>
      </c>
      <c r="AD190" s="48">
        <v>19772871</v>
      </c>
      <c r="AE190" s="48">
        <v>20230385</v>
      </c>
      <c r="AF190" s="48">
        <v>20691285</v>
      </c>
      <c r="AG190" s="48">
        <v>21153462</v>
      </c>
      <c r="AH190" s="48">
        <v>21614193</v>
      </c>
      <c r="AI190" s="48">
        <v>22071433</v>
      </c>
      <c r="AJ190" s="48">
        <v>22522383</v>
      </c>
      <c r="AK190" s="48">
        <v>22966822</v>
      </c>
      <c r="AL190" s="48">
        <v>23408135</v>
      </c>
      <c r="AM190" s="48">
        <v>23851405</v>
      </c>
      <c r="AN190" s="48">
        <v>24299168</v>
      </c>
      <c r="AO190" s="48">
        <v>24753825</v>
      </c>
      <c r="AP190" s="48">
        <v>25210957</v>
      </c>
      <c r="AQ190" s="48">
        <v>25658070</v>
      </c>
      <c r="AR190" s="48">
        <v>26078295</v>
      </c>
      <c r="AS190" s="48">
        <v>26459944</v>
      </c>
      <c r="AT190" s="48">
        <v>26799289</v>
      </c>
      <c r="AU190" s="48">
        <v>27100964</v>
      </c>
      <c r="AV190" s="48">
        <v>27372217</v>
      </c>
      <c r="AW190" s="48">
        <v>27624226</v>
      </c>
      <c r="AX190" s="48">
        <v>27866140</v>
      </c>
      <c r="AY190" s="48">
        <v>28102055</v>
      </c>
      <c r="AZ190" s="48">
        <v>28333050</v>
      </c>
      <c r="BA190" s="48">
        <v>28562321</v>
      </c>
      <c r="BB190" s="48">
        <v>28792663</v>
      </c>
      <c r="BC190" s="48">
        <v>29027680</v>
      </c>
      <c r="BD190" s="48">
        <v>29264314</v>
      </c>
      <c r="BE190" s="48">
        <v>29506790</v>
      </c>
      <c r="BF190" s="48">
        <v>29773986</v>
      </c>
      <c r="BG190" s="48">
        <v>30090372</v>
      </c>
      <c r="BH190" s="48">
        <v>30470739</v>
      </c>
      <c r="BI190" s="48">
        <v>30926036</v>
      </c>
      <c r="BJ190" s="48">
        <v>31444299</v>
      </c>
      <c r="BK190" s="48">
        <v>31989265</v>
      </c>
      <c r="BL190" s="48">
        <v>32510462</v>
      </c>
      <c r="BM190" s="48">
        <v>32971846</v>
      </c>
      <c r="BN190" s="48" t="str">
        <f>VLOOKUP(B190,Classif!C:F,4,0)</f>
        <v>LMY</v>
      </c>
      <c r="BO190" s="48" t="str">
        <f>VLOOKUP(B190,Classif!C:J,8,0)</f>
        <v>Latin America &amp; Caribbean</v>
      </c>
    </row>
    <row r="191" spans="1:67" hidden="1" x14ac:dyDescent="0.25">
      <c r="A191" s="48" t="s">
        <v>185</v>
      </c>
      <c r="B191" s="48" t="s">
        <v>387</v>
      </c>
      <c r="C191" s="48" t="s">
        <v>742</v>
      </c>
      <c r="D191" s="48" t="s">
        <v>741</v>
      </c>
      <c r="E191" s="48">
        <v>26269741</v>
      </c>
      <c r="F191" s="48">
        <v>27161052</v>
      </c>
      <c r="G191" s="48">
        <v>28077345</v>
      </c>
      <c r="H191" s="48">
        <v>29012630</v>
      </c>
      <c r="I191" s="48">
        <v>29958687</v>
      </c>
      <c r="J191" s="48">
        <v>30909997</v>
      </c>
      <c r="K191" s="48">
        <v>31864175</v>
      </c>
      <c r="L191" s="48">
        <v>32823970</v>
      </c>
      <c r="M191" s="48">
        <v>33795203</v>
      </c>
      <c r="N191" s="48">
        <v>34786309</v>
      </c>
      <c r="O191" s="48">
        <v>35803591</v>
      </c>
      <c r="P191" s="48">
        <v>36849678</v>
      </c>
      <c r="Q191" s="48">
        <v>37923400</v>
      </c>
      <c r="R191" s="48">
        <v>39022759</v>
      </c>
      <c r="S191" s="48">
        <v>40144250</v>
      </c>
      <c r="T191" s="48">
        <v>41285741</v>
      </c>
      <c r="U191" s="48">
        <v>42446659</v>
      </c>
      <c r="V191" s="48">
        <v>43629415</v>
      </c>
      <c r="W191" s="48">
        <v>44838485</v>
      </c>
      <c r="X191" s="48">
        <v>46079844</v>
      </c>
      <c r="Y191" s="48">
        <v>47357741</v>
      </c>
      <c r="Z191" s="48">
        <v>48672831</v>
      </c>
      <c r="AA191" s="48">
        <v>50023564</v>
      </c>
      <c r="AB191" s="48">
        <v>51408910</v>
      </c>
      <c r="AC191" s="48">
        <v>52827047</v>
      </c>
      <c r="AD191" s="48">
        <v>54275836</v>
      </c>
      <c r="AE191" s="48">
        <v>55755346</v>
      </c>
      <c r="AF191" s="48">
        <v>57263835</v>
      </c>
      <c r="AG191" s="48">
        <v>58794999</v>
      </c>
      <c r="AH191" s="48">
        <v>60340768</v>
      </c>
      <c r="AI191" s="48">
        <v>61895169</v>
      </c>
      <c r="AJ191" s="48">
        <v>63454785</v>
      </c>
      <c r="AK191" s="48">
        <v>65020124</v>
      </c>
      <c r="AL191" s="48">
        <v>66593904</v>
      </c>
      <c r="AM191" s="48">
        <v>68180846</v>
      </c>
      <c r="AN191" s="48">
        <v>69784087</v>
      </c>
      <c r="AO191" s="48">
        <v>71401743</v>
      </c>
      <c r="AP191" s="48">
        <v>73030879</v>
      </c>
      <c r="AQ191" s="48">
        <v>74672009</v>
      </c>
      <c r="AR191" s="48">
        <v>76325927</v>
      </c>
      <c r="AS191" s="48">
        <v>77991757</v>
      </c>
      <c r="AT191" s="48">
        <v>79672869</v>
      </c>
      <c r="AU191" s="48">
        <v>81365260</v>
      </c>
      <c r="AV191" s="48">
        <v>83051970</v>
      </c>
      <c r="AW191" s="48">
        <v>84710544</v>
      </c>
      <c r="AX191" s="48">
        <v>86326251</v>
      </c>
      <c r="AY191" s="48">
        <v>87888675</v>
      </c>
      <c r="AZ191" s="48">
        <v>89405482</v>
      </c>
      <c r="BA191" s="48">
        <v>90901967</v>
      </c>
      <c r="BB191" s="48">
        <v>92414161</v>
      </c>
      <c r="BC191" s="48">
        <v>93966784</v>
      </c>
      <c r="BD191" s="48">
        <v>95570049</v>
      </c>
      <c r="BE191" s="48">
        <v>97212639</v>
      </c>
      <c r="BF191" s="48">
        <v>98871558</v>
      </c>
      <c r="BG191" s="48">
        <v>100513137</v>
      </c>
      <c r="BH191" s="48">
        <v>102113206</v>
      </c>
      <c r="BI191" s="48">
        <v>103663812</v>
      </c>
      <c r="BJ191" s="48">
        <v>105172921</v>
      </c>
      <c r="BK191" s="48">
        <v>106651394</v>
      </c>
      <c r="BL191" s="48">
        <v>108116622</v>
      </c>
      <c r="BM191" s="48">
        <v>109581085</v>
      </c>
      <c r="BN191" s="48" t="str">
        <f>VLOOKUP(B191,Classif!C:F,4,0)</f>
        <v>LMY</v>
      </c>
      <c r="BO191" s="48" t="str">
        <f>VLOOKUP(B191,Classif!C:J,8,0)</f>
        <v>East Asia &amp; Pacific</v>
      </c>
    </row>
    <row r="192" spans="1:67" hidden="1" x14ac:dyDescent="0.25">
      <c r="A192" s="48" t="s">
        <v>563</v>
      </c>
      <c r="B192" s="48" t="s">
        <v>564</v>
      </c>
      <c r="C192" s="48" t="s">
        <v>742</v>
      </c>
      <c r="D192" s="48" t="s">
        <v>741</v>
      </c>
      <c r="E192" s="48">
        <v>9769</v>
      </c>
      <c r="F192" s="48">
        <v>10046</v>
      </c>
      <c r="G192" s="48">
        <v>10329</v>
      </c>
      <c r="H192" s="48">
        <v>10566</v>
      </c>
      <c r="I192" s="48">
        <v>10792</v>
      </c>
      <c r="J192" s="48">
        <v>11005</v>
      </c>
      <c r="K192" s="48">
        <v>11178</v>
      </c>
      <c r="L192" s="48">
        <v>11329</v>
      </c>
      <c r="M192" s="48">
        <v>11460</v>
      </c>
      <c r="N192" s="48">
        <v>11617</v>
      </c>
      <c r="O192" s="48">
        <v>11803</v>
      </c>
      <c r="P192" s="48">
        <v>12051</v>
      </c>
      <c r="Q192" s="48">
        <v>12342</v>
      </c>
      <c r="R192" s="48">
        <v>12625</v>
      </c>
      <c r="S192" s="48">
        <v>12823</v>
      </c>
      <c r="T192" s="48">
        <v>12898</v>
      </c>
      <c r="U192" s="48">
        <v>12835</v>
      </c>
      <c r="V192" s="48">
        <v>12646</v>
      </c>
      <c r="W192" s="48">
        <v>12409</v>
      </c>
      <c r="X192" s="48">
        <v>12231</v>
      </c>
      <c r="Y192" s="48">
        <v>12178</v>
      </c>
      <c r="Z192" s="48">
        <v>12281</v>
      </c>
      <c r="AA192" s="48">
        <v>12519</v>
      </c>
      <c r="AB192" s="48">
        <v>12842</v>
      </c>
      <c r="AC192" s="48">
        <v>13190</v>
      </c>
      <c r="AD192" s="48">
        <v>13534</v>
      </c>
      <c r="AE192" s="48">
        <v>13835</v>
      </c>
      <c r="AF192" s="48">
        <v>14121</v>
      </c>
      <c r="AG192" s="48">
        <v>14400</v>
      </c>
      <c r="AH192" s="48">
        <v>14704</v>
      </c>
      <c r="AI192" s="48">
        <v>15063</v>
      </c>
      <c r="AJ192" s="48">
        <v>15442</v>
      </c>
      <c r="AK192" s="48">
        <v>15859</v>
      </c>
      <c r="AL192" s="48">
        <v>16285</v>
      </c>
      <c r="AM192" s="48">
        <v>16735</v>
      </c>
      <c r="AN192" s="48">
        <v>17158</v>
      </c>
      <c r="AO192" s="48">
        <v>17599</v>
      </c>
      <c r="AP192" s="48">
        <v>18016</v>
      </c>
      <c r="AQ192" s="48">
        <v>18409</v>
      </c>
      <c r="AR192" s="48">
        <v>18773</v>
      </c>
      <c r="AS192" s="48">
        <v>19104</v>
      </c>
      <c r="AT192" s="48">
        <v>19390</v>
      </c>
      <c r="AU192" s="48">
        <v>19642</v>
      </c>
      <c r="AV192" s="48">
        <v>19812</v>
      </c>
      <c r="AW192" s="48">
        <v>19861</v>
      </c>
      <c r="AX192" s="48">
        <v>19784</v>
      </c>
      <c r="AY192" s="48">
        <v>19545</v>
      </c>
      <c r="AZ192" s="48">
        <v>19159</v>
      </c>
      <c r="BA192" s="48">
        <v>18708</v>
      </c>
      <c r="BB192" s="48">
        <v>18290</v>
      </c>
      <c r="BC192" s="48">
        <v>17954</v>
      </c>
      <c r="BD192" s="48">
        <v>17748</v>
      </c>
      <c r="BE192" s="48">
        <v>17635</v>
      </c>
      <c r="BF192" s="48">
        <v>17603</v>
      </c>
      <c r="BG192" s="48">
        <v>17625</v>
      </c>
      <c r="BH192" s="48">
        <v>17665</v>
      </c>
      <c r="BI192" s="48">
        <v>17718</v>
      </c>
      <c r="BJ192" s="48">
        <v>17809</v>
      </c>
      <c r="BK192" s="48">
        <v>17911</v>
      </c>
      <c r="BL192" s="48">
        <v>18001</v>
      </c>
      <c r="BM192" s="48">
        <v>18092</v>
      </c>
      <c r="BN192" s="48" t="str">
        <f>VLOOKUP(B192,Classif!C:F,4,0)</f>
        <v>HIC</v>
      </c>
      <c r="BO192" s="48" t="str">
        <f>VLOOKUP(B192,Classif!C:J,8,0)</f>
        <v>East Asia &amp; Pacific</v>
      </c>
    </row>
    <row r="193" spans="1:67" hidden="1" x14ac:dyDescent="0.25">
      <c r="A193" s="48" t="s">
        <v>236</v>
      </c>
      <c r="B193" s="48" t="s">
        <v>386</v>
      </c>
      <c r="C193" s="48" t="s">
        <v>742</v>
      </c>
      <c r="D193" s="48" t="s">
        <v>741</v>
      </c>
      <c r="E193" s="48">
        <v>2255858</v>
      </c>
      <c r="F193" s="48">
        <v>2297052</v>
      </c>
      <c r="G193" s="48">
        <v>2340349</v>
      </c>
      <c r="H193" s="48">
        <v>2385943</v>
      </c>
      <c r="I193" s="48">
        <v>2434220</v>
      </c>
      <c r="J193" s="48">
        <v>2485433</v>
      </c>
      <c r="K193" s="48">
        <v>2539683</v>
      </c>
      <c r="L193" s="48">
        <v>2596820</v>
      </c>
      <c r="M193" s="48">
        <v>2656636</v>
      </c>
      <c r="N193" s="48">
        <v>2718805</v>
      </c>
      <c r="O193" s="48">
        <v>2783132</v>
      </c>
      <c r="P193" s="48">
        <v>2849522</v>
      </c>
      <c r="Q193" s="48">
        <v>2918138</v>
      </c>
      <c r="R193" s="48">
        <v>2989201</v>
      </c>
      <c r="S193" s="48">
        <v>3063051</v>
      </c>
      <c r="T193" s="48">
        <v>3139944</v>
      </c>
      <c r="U193" s="48">
        <v>3219825</v>
      </c>
      <c r="V193" s="48">
        <v>3302636</v>
      </c>
      <c r="W193" s="48">
        <v>3388631</v>
      </c>
      <c r="X193" s="48">
        <v>3478093</v>
      </c>
      <c r="Y193" s="48">
        <v>3571209</v>
      </c>
      <c r="Z193" s="48">
        <v>3668102</v>
      </c>
      <c r="AA193" s="48">
        <v>3768489</v>
      </c>
      <c r="AB193" s="48">
        <v>3871490</v>
      </c>
      <c r="AC193" s="48">
        <v>3975950</v>
      </c>
      <c r="AD193" s="48">
        <v>4081022</v>
      </c>
      <c r="AE193" s="48">
        <v>4186499</v>
      </c>
      <c r="AF193" s="48">
        <v>4292575</v>
      </c>
      <c r="AG193" s="48">
        <v>4399320</v>
      </c>
      <c r="AH193" s="48">
        <v>4506996</v>
      </c>
      <c r="AI193" s="48">
        <v>4615843</v>
      </c>
      <c r="AJ193" s="48">
        <v>4725543</v>
      </c>
      <c r="AK193" s="48">
        <v>4836216</v>
      </c>
      <c r="AL193" s="48">
        <v>4949053</v>
      </c>
      <c r="AM193" s="48">
        <v>5065664</v>
      </c>
      <c r="AN193" s="48">
        <v>5187063</v>
      </c>
      <c r="AO193" s="48">
        <v>5314258</v>
      </c>
      <c r="AP193" s="48">
        <v>5446633</v>
      </c>
      <c r="AQ193" s="48">
        <v>5581767</v>
      </c>
      <c r="AR193" s="48">
        <v>5716166</v>
      </c>
      <c r="AS193" s="48">
        <v>5847590</v>
      </c>
      <c r="AT193" s="48">
        <v>5974627</v>
      </c>
      <c r="AU193" s="48">
        <v>6098621</v>
      </c>
      <c r="AV193" s="48">
        <v>6223378</v>
      </c>
      <c r="AW193" s="48">
        <v>6354247</v>
      </c>
      <c r="AX193" s="48">
        <v>6494902</v>
      </c>
      <c r="AY193" s="48">
        <v>6646891</v>
      </c>
      <c r="AZ193" s="48">
        <v>6808503</v>
      </c>
      <c r="BA193" s="48">
        <v>6976200</v>
      </c>
      <c r="BB193" s="48">
        <v>7144774</v>
      </c>
      <c r="BC193" s="48">
        <v>7310512</v>
      </c>
      <c r="BD193" s="48">
        <v>7472196</v>
      </c>
      <c r="BE193" s="48">
        <v>7631003</v>
      </c>
      <c r="BF193" s="48">
        <v>7788388</v>
      </c>
      <c r="BG193" s="48">
        <v>7946733</v>
      </c>
      <c r="BH193" s="48">
        <v>8107772</v>
      </c>
      <c r="BI193" s="48">
        <v>8271766</v>
      </c>
      <c r="BJ193" s="48">
        <v>8438038</v>
      </c>
      <c r="BK193" s="48">
        <v>8606324</v>
      </c>
      <c r="BL193" s="48">
        <v>8776119</v>
      </c>
      <c r="BM193" s="48">
        <v>8947027</v>
      </c>
      <c r="BN193" s="48" t="str">
        <f>VLOOKUP(B193,Classif!C:F,4,0)</f>
        <v>LMY</v>
      </c>
      <c r="BO193" s="48" t="str">
        <f>VLOOKUP(B193,Classif!C:J,8,0)</f>
        <v>East Asia &amp; Pacific</v>
      </c>
    </row>
    <row r="194" spans="1:67" hidden="1" x14ac:dyDescent="0.25">
      <c r="A194" s="48" t="s">
        <v>253</v>
      </c>
      <c r="B194" s="48" t="s">
        <v>385</v>
      </c>
      <c r="C194" s="48" t="s">
        <v>742</v>
      </c>
      <c r="D194" s="48" t="s">
        <v>741</v>
      </c>
      <c r="E194" s="48">
        <v>29637450</v>
      </c>
      <c r="F194" s="48">
        <v>29964000</v>
      </c>
      <c r="G194" s="48">
        <v>30308500</v>
      </c>
      <c r="H194" s="48">
        <v>30712000</v>
      </c>
      <c r="I194" s="48">
        <v>31139450</v>
      </c>
      <c r="J194" s="48">
        <v>31444950</v>
      </c>
      <c r="K194" s="48">
        <v>31681000</v>
      </c>
      <c r="L194" s="48">
        <v>31987155</v>
      </c>
      <c r="M194" s="48">
        <v>32294655</v>
      </c>
      <c r="N194" s="48">
        <v>32548300</v>
      </c>
      <c r="O194" s="48">
        <v>32664300</v>
      </c>
      <c r="P194" s="48">
        <v>32783500</v>
      </c>
      <c r="Q194" s="48">
        <v>33055650</v>
      </c>
      <c r="R194" s="48">
        <v>33357200</v>
      </c>
      <c r="S194" s="48">
        <v>33678899</v>
      </c>
      <c r="T194" s="48">
        <v>34015199</v>
      </c>
      <c r="U194" s="48">
        <v>34356300</v>
      </c>
      <c r="V194" s="48">
        <v>34689050</v>
      </c>
      <c r="W194" s="48">
        <v>34965600</v>
      </c>
      <c r="X194" s="48">
        <v>35247217</v>
      </c>
      <c r="Y194" s="48">
        <v>35574150</v>
      </c>
      <c r="Z194" s="48">
        <v>35898587</v>
      </c>
      <c r="AA194" s="48">
        <v>36230481</v>
      </c>
      <c r="AB194" s="48">
        <v>36571808</v>
      </c>
      <c r="AC194" s="48">
        <v>36904134</v>
      </c>
      <c r="AD194" s="48">
        <v>37201885</v>
      </c>
      <c r="AE194" s="48">
        <v>37456119</v>
      </c>
      <c r="AF194" s="48">
        <v>37668045</v>
      </c>
      <c r="AG194" s="48">
        <v>37824487</v>
      </c>
      <c r="AH194" s="48">
        <v>37961529</v>
      </c>
      <c r="AI194" s="48">
        <v>38110782</v>
      </c>
      <c r="AJ194" s="48">
        <v>38246193</v>
      </c>
      <c r="AK194" s="48">
        <v>38363667</v>
      </c>
      <c r="AL194" s="48">
        <v>38461408</v>
      </c>
      <c r="AM194" s="48">
        <v>38542652</v>
      </c>
      <c r="AN194" s="48">
        <v>38594998</v>
      </c>
      <c r="AO194" s="48">
        <v>38624370</v>
      </c>
      <c r="AP194" s="48">
        <v>38649660</v>
      </c>
      <c r="AQ194" s="48">
        <v>38663481</v>
      </c>
      <c r="AR194" s="48">
        <v>38660271</v>
      </c>
      <c r="AS194" s="48">
        <v>38258629</v>
      </c>
      <c r="AT194" s="48">
        <v>38248076</v>
      </c>
      <c r="AU194" s="48">
        <v>38230364</v>
      </c>
      <c r="AV194" s="48">
        <v>38204570</v>
      </c>
      <c r="AW194" s="48">
        <v>38182222</v>
      </c>
      <c r="AX194" s="48">
        <v>38165445</v>
      </c>
      <c r="AY194" s="48">
        <v>38141267</v>
      </c>
      <c r="AZ194" s="48">
        <v>38120560</v>
      </c>
      <c r="BA194" s="48">
        <v>38125759</v>
      </c>
      <c r="BB194" s="48">
        <v>38151603</v>
      </c>
      <c r="BC194" s="48">
        <v>38042794</v>
      </c>
      <c r="BD194" s="48">
        <v>38063255</v>
      </c>
      <c r="BE194" s="48">
        <v>38063164</v>
      </c>
      <c r="BF194" s="48">
        <v>38040196</v>
      </c>
      <c r="BG194" s="48">
        <v>38011735</v>
      </c>
      <c r="BH194" s="48">
        <v>37986412</v>
      </c>
      <c r="BI194" s="48">
        <v>37970087</v>
      </c>
      <c r="BJ194" s="48">
        <v>37974826</v>
      </c>
      <c r="BK194" s="48">
        <v>37974750</v>
      </c>
      <c r="BL194" s="48">
        <v>37965475</v>
      </c>
      <c r="BM194" s="48">
        <v>37950802</v>
      </c>
      <c r="BN194" s="48" t="str">
        <f>VLOOKUP(B194,Classif!C:F,4,0)</f>
        <v>HIC</v>
      </c>
      <c r="BO194" s="48" t="str">
        <f>VLOOKUP(B194,Classif!C:J,8,0)</f>
        <v>Europe &amp; Central Asia</v>
      </c>
    </row>
    <row r="195" spans="1:67" hidden="1" x14ac:dyDescent="0.25">
      <c r="A195" s="48" t="s">
        <v>659</v>
      </c>
      <c r="B195" s="48" t="s">
        <v>658</v>
      </c>
      <c r="C195" s="48" t="s">
        <v>742</v>
      </c>
      <c r="D195" s="48" t="s">
        <v>741</v>
      </c>
      <c r="E195" s="48">
        <v>187617086</v>
      </c>
      <c r="F195" s="48">
        <v>191889668</v>
      </c>
      <c r="G195" s="48">
        <v>196349130</v>
      </c>
      <c r="H195" s="48">
        <v>200997696</v>
      </c>
      <c r="I195" s="48">
        <v>205835402</v>
      </c>
      <c r="J195" s="48">
        <v>210865011</v>
      </c>
      <c r="K195" s="48">
        <v>216096182</v>
      </c>
      <c r="L195" s="48">
        <v>221539857</v>
      </c>
      <c r="M195" s="48">
        <v>227201766</v>
      </c>
      <c r="N195" s="48">
        <v>233087196</v>
      </c>
      <c r="O195" s="48">
        <v>239204922</v>
      </c>
      <c r="P195" s="48">
        <v>245537967</v>
      </c>
      <c r="Q195" s="48">
        <v>252097876</v>
      </c>
      <c r="R195" s="48">
        <v>258953399</v>
      </c>
      <c r="S195" s="48">
        <v>266195192</v>
      </c>
      <c r="T195" s="48">
        <v>273877853</v>
      </c>
      <c r="U195" s="48">
        <v>282049633</v>
      </c>
      <c r="V195" s="48">
        <v>290664978</v>
      </c>
      <c r="W195" s="48">
        <v>299570039</v>
      </c>
      <c r="X195" s="48">
        <v>308551498</v>
      </c>
      <c r="Y195" s="48">
        <v>317462476</v>
      </c>
      <c r="Z195" s="48">
        <v>326257709</v>
      </c>
      <c r="AA195" s="48">
        <v>335003783</v>
      </c>
      <c r="AB195" s="48">
        <v>343806080</v>
      </c>
      <c r="AC195" s="48">
        <v>352822095</v>
      </c>
      <c r="AD195" s="48">
        <v>362177648</v>
      </c>
      <c r="AE195" s="48">
        <v>371878713</v>
      </c>
      <c r="AF195" s="48">
        <v>381918442</v>
      </c>
      <c r="AG195" s="48">
        <v>392393113</v>
      </c>
      <c r="AH195" s="48">
        <v>403416174</v>
      </c>
      <c r="AI195" s="48">
        <v>415057402</v>
      </c>
      <c r="AJ195" s="48">
        <v>427398546</v>
      </c>
      <c r="AK195" s="48">
        <v>440397744</v>
      </c>
      <c r="AL195" s="48">
        <v>453849671</v>
      </c>
      <c r="AM195" s="48">
        <v>467465268</v>
      </c>
      <c r="AN195" s="48">
        <v>481049536</v>
      </c>
      <c r="AO195" s="48">
        <v>494517689</v>
      </c>
      <c r="AP195" s="48">
        <v>507968951</v>
      </c>
      <c r="AQ195" s="48">
        <v>521617701</v>
      </c>
      <c r="AR195" s="48">
        <v>535773383</v>
      </c>
      <c r="AS195" s="48">
        <v>550660000</v>
      </c>
      <c r="AT195" s="48">
        <v>566366083</v>
      </c>
      <c r="AU195" s="48">
        <v>582828758</v>
      </c>
      <c r="AV195" s="48">
        <v>599938100</v>
      </c>
      <c r="AW195" s="48">
        <v>617518659</v>
      </c>
      <c r="AX195" s="48">
        <v>635451626</v>
      </c>
      <c r="AY195" s="48">
        <v>653695057</v>
      </c>
      <c r="AZ195" s="48">
        <v>672318862</v>
      </c>
      <c r="BA195" s="48">
        <v>691447634</v>
      </c>
      <c r="BB195" s="48">
        <v>711257518</v>
      </c>
      <c r="BC195" s="48">
        <v>731868780</v>
      </c>
      <c r="BD195" s="48">
        <v>753326898</v>
      </c>
      <c r="BE195" s="48">
        <v>775573262</v>
      </c>
      <c r="BF195" s="48">
        <v>798496024</v>
      </c>
      <c r="BG195" s="48">
        <v>821931559</v>
      </c>
      <c r="BH195" s="48">
        <v>845759372</v>
      </c>
      <c r="BI195" s="48">
        <v>869943573</v>
      </c>
      <c r="BJ195" s="48">
        <v>894512378</v>
      </c>
      <c r="BK195" s="48">
        <v>919485090</v>
      </c>
      <c r="BL195" s="48">
        <v>944902748</v>
      </c>
      <c r="BM195" s="48">
        <v>970795671</v>
      </c>
      <c r="BN195" s="48" t="e">
        <f>VLOOKUP(B195,Classif!C:F,4,0)</f>
        <v>#N/A</v>
      </c>
      <c r="BO195" s="48" t="e">
        <f>VLOOKUP(B195,Classif!C:J,8,0)</f>
        <v>#N/A</v>
      </c>
    </row>
    <row r="196" spans="1:67" hidden="1" x14ac:dyDescent="0.25">
      <c r="A196" s="48" t="s">
        <v>203</v>
      </c>
      <c r="B196" s="48" t="s">
        <v>384</v>
      </c>
      <c r="C196" s="48" t="s">
        <v>742</v>
      </c>
      <c r="D196" s="48" t="s">
        <v>741</v>
      </c>
      <c r="E196" s="48">
        <v>2358000</v>
      </c>
      <c r="F196" s="48">
        <v>2399722</v>
      </c>
      <c r="G196" s="48">
        <v>2450322</v>
      </c>
      <c r="H196" s="48">
        <v>2504530</v>
      </c>
      <c r="I196" s="48">
        <v>2554066</v>
      </c>
      <c r="J196" s="48">
        <v>2594000</v>
      </c>
      <c r="K196" s="48">
        <v>2624995</v>
      </c>
      <c r="L196" s="48">
        <v>2645674</v>
      </c>
      <c r="M196" s="48">
        <v>2662064</v>
      </c>
      <c r="N196" s="48">
        <v>2684150</v>
      </c>
      <c r="O196" s="48">
        <v>2718000</v>
      </c>
      <c r="P196" s="48">
        <v>2762190</v>
      </c>
      <c r="Q196" s="48">
        <v>2817256</v>
      </c>
      <c r="R196" s="48">
        <v>2878786</v>
      </c>
      <c r="S196" s="48">
        <v>2939299</v>
      </c>
      <c r="T196" s="48">
        <v>2994000</v>
      </c>
      <c r="U196" s="48">
        <v>3043854</v>
      </c>
      <c r="V196" s="48">
        <v>3088690</v>
      </c>
      <c r="W196" s="48">
        <v>3129421</v>
      </c>
      <c r="X196" s="48">
        <v>3168088</v>
      </c>
      <c r="Y196" s="48">
        <v>3206000</v>
      </c>
      <c r="Z196" s="48">
        <v>3242552</v>
      </c>
      <c r="AA196" s="48">
        <v>3277453</v>
      </c>
      <c r="AB196" s="48">
        <v>3311138</v>
      </c>
      <c r="AC196" s="48">
        <v>3344190</v>
      </c>
      <c r="AD196" s="48">
        <v>3377000</v>
      </c>
      <c r="AE196" s="48">
        <v>3409554</v>
      </c>
      <c r="AF196" s="48">
        <v>3441850</v>
      </c>
      <c r="AG196" s="48">
        <v>3473898</v>
      </c>
      <c r="AH196" s="48">
        <v>3505650</v>
      </c>
      <c r="AI196" s="48">
        <v>3537000</v>
      </c>
      <c r="AJ196" s="48">
        <v>3562110</v>
      </c>
      <c r="AK196" s="48">
        <v>3585176</v>
      </c>
      <c r="AL196" s="48">
        <v>3615497</v>
      </c>
      <c r="AM196" s="48">
        <v>3649237</v>
      </c>
      <c r="AN196" s="48">
        <v>3683103</v>
      </c>
      <c r="AO196" s="48">
        <v>3724655</v>
      </c>
      <c r="AP196" s="48">
        <v>3759430</v>
      </c>
      <c r="AQ196" s="48">
        <v>3781101</v>
      </c>
      <c r="AR196" s="48">
        <v>3800081</v>
      </c>
      <c r="AS196" s="48">
        <v>3810605</v>
      </c>
      <c r="AT196" s="48">
        <v>3818774</v>
      </c>
      <c r="AU196" s="48">
        <v>3823701</v>
      </c>
      <c r="AV196" s="48">
        <v>3826095</v>
      </c>
      <c r="AW196" s="48">
        <v>3826878</v>
      </c>
      <c r="AX196" s="48">
        <v>3821362</v>
      </c>
      <c r="AY196" s="48">
        <v>3805214</v>
      </c>
      <c r="AZ196" s="48">
        <v>3782995</v>
      </c>
      <c r="BA196" s="48">
        <v>3760866</v>
      </c>
      <c r="BB196" s="48">
        <v>3740410</v>
      </c>
      <c r="BC196" s="48">
        <v>3721525</v>
      </c>
      <c r="BD196" s="48">
        <v>3678732</v>
      </c>
      <c r="BE196" s="48">
        <v>3634488</v>
      </c>
      <c r="BF196" s="48">
        <v>3593077</v>
      </c>
      <c r="BG196" s="48">
        <v>3534874</v>
      </c>
      <c r="BH196" s="48">
        <v>3473232</v>
      </c>
      <c r="BI196" s="48">
        <v>3406672</v>
      </c>
      <c r="BJ196" s="48">
        <v>3325286</v>
      </c>
      <c r="BK196" s="48">
        <v>3193354</v>
      </c>
      <c r="BL196" s="48">
        <v>3193694</v>
      </c>
      <c r="BM196" s="48">
        <v>3194034</v>
      </c>
      <c r="BN196" s="48" t="str">
        <f>VLOOKUP(B196,Classif!C:F,4,0)</f>
        <v>HIC</v>
      </c>
      <c r="BO196" s="48" t="str">
        <f>VLOOKUP(B196,Classif!C:J,8,0)</f>
        <v>Latin America &amp; Caribbean</v>
      </c>
    </row>
    <row r="197" spans="1:67" hidden="1" x14ac:dyDescent="0.25">
      <c r="A197" s="48" t="s">
        <v>657</v>
      </c>
      <c r="B197" s="48" t="s">
        <v>383</v>
      </c>
      <c r="C197" s="48" t="s">
        <v>742</v>
      </c>
      <c r="D197" s="48" t="s">
        <v>741</v>
      </c>
      <c r="E197" s="48">
        <v>11424189</v>
      </c>
      <c r="F197" s="48">
        <v>11665592</v>
      </c>
      <c r="G197" s="48">
        <v>11871726</v>
      </c>
      <c r="H197" s="48">
        <v>12065468</v>
      </c>
      <c r="I197" s="48">
        <v>12282417</v>
      </c>
      <c r="J197" s="48">
        <v>12547524</v>
      </c>
      <c r="K197" s="48">
        <v>12864947</v>
      </c>
      <c r="L197" s="48">
        <v>13222703</v>
      </c>
      <c r="M197" s="48">
        <v>13609976</v>
      </c>
      <c r="N197" s="48">
        <v>14010339</v>
      </c>
      <c r="O197" s="48">
        <v>14410391</v>
      </c>
      <c r="P197" s="48">
        <v>14809518</v>
      </c>
      <c r="Q197" s="48">
        <v>15207765</v>
      </c>
      <c r="R197" s="48">
        <v>15593353</v>
      </c>
      <c r="S197" s="48">
        <v>15952077</v>
      </c>
      <c r="T197" s="48">
        <v>16274737</v>
      </c>
      <c r="U197" s="48">
        <v>16554744</v>
      </c>
      <c r="V197" s="48">
        <v>16796568</v>
      </c>
      <c r="W197" s="48">
        <v>17015984</v>
      </c>
      <c r="X197" s="48">
        <v>17235668</v>
      </c>
      <c r="Y197" s="48">
        <v>17472144</v>
      </c>
      <c r="Z197" s="48">
        <v>17731229</v>
      </c>
      <c r="AA197" s="48">
        <v>18008568</v>
      </c>
      <c r="AB197" s="48">
        <v>18298212</v>
      </c>
      <c r="AC197" s="48">
        <v>18590142</v>
      </c>
      <c r="AD197" s="48">
        <v>18877226</v>
      </c>
      <c r="AE197" s="48">
        <v>19156791</v>
      </c>
      <c r="AF197" s="48">
        <v>19431992</v>
      </c>
      <c r="AG197" s="48">
        <v>19708316</v>
      </c>
      <c r="AH197" s="48">
        <v>19993757</v>
      </c>
      <c r="AI197" s="48">
        <v>20293057</v>
      </c>
      <c r="AJ197" s="48">
        <v>20609151</v>
      </c>
      <c r="AK197" s="48">
        <v>20937407</v>
      </c>
      <c r="AL197" s="48">
        <v>21265832</v>
      </c>
      <c r="AM197" s="48">
        <v>21577979</v>
      </c>
      <c r="AN197" s="48">
        <v>21862300</v>
      </c>
      <c r="AO197" s="48">
        <v>22113428</v>
      </c>
      <c r="AP197" s="48">
        <v>22335263</v>
      </c>
      <c r="AQ197" s="48">
        <v>22536754</v>
      </c>
      <c r="AR197" s="48">
        <v>22731470</v>
      </c>
      <c r="AS197" s="48">
        <v>22929078</v>
      </c>
      <c r="AT197" s="48">
        <v>23132982</v>
      </c>
      <c r="AU197" s="48">
        <v>23339453</v>
      </c>
      <c r="AV197" s="48">
        <v>23542434</v>
      </c>
      <c r="AW197" s="48">
        <v>23732740</v>
      </c>
      <c r="AX197" s="48">
        <v>23904167</v>
      </c>
      <c r="AY197" s="48">
        <v>24054866</v>
      </c>
      <c r="AZ197" s="48">
        <v>24188330</v>
      </c>
      <c r="BA197" s="48">
        <v>24310143</v>
      </c>
      <c r="BB197" s="48">
        <v>24428340</v>
      </c>
      <c r="BC197" s="48">
        <v>24548840</v>
      </c>
      <c r="BD197" s="48">
        <v>24673392</v>
      </c>
      <c r="BE197" s="48">
        <v>24800638</v>
      </c>
      <c r="BF197" s="48">
        <v>24929500</v>
      </c>
      <c r="BG197" s="48">
        <v>25057793</v>
      </c>
      <c r="BH197" s="48">
        <v>25183832</v>
      </c>
      <c r="BI197" s="48">
        <v>25307665</v>
      </c>
      <c r="BJ197" s="48">
        <v>25429816</v>
      </c>
      <c r="BK197" s="48">
        <v>25549606</v>
      </c>
      <c r="BL197" s="48">
        <v>25666158</v>
      </c>
      <c r="BM197" s="48">
        <v>25778815</v>
      </c>
      <c r="BN197" s="48" t="str">
        <f>VLOOKUP(B197,Classif!C:F,4,0)</f>
        <v>LMY</v>
      </c>
      <c r="BO197" s="48" t="str">
        <f>VLOOKUP(B197,Classif!C:J,8,0)</f>
        <v>East Asia &amp; Pacific</v>
      </c>
    </row>
    <row r="198" spans="1:67" hidden="1" x14ac:dyDescent="0.25">
      <c r="A198" s="48" t="s">
        <v>280</v>
      </c>
      <c r="B198" s="48" t="s">
        <v>382</v>
      </c>
      <c r="C198" s="48" t="s">
        <v>742</v>
      </c>
      <c r="D198" s="48" t="s">
        <v>741</v>
      </c>
      <c r="E198" s="48">
        <v>8857716</v>
      </c>
      <c r="F198" s="48">
        <v>8929316</v>
      </c>
      <c r="G198" s="48">
        <v>8993985</v>
      </c>
      <c r="H198" s="48">
        <v>9030355</v>
      </c>
      <c r="I198" s="48">
        <v>9035365</v>
      </c>
      <c r="J198" s="48">
        <v>8998595</v>
      </c>
      <c r="K198" s="48">
        <v>8930990</v>
      </c>
      <c r="L198" s="48">
        <v>8874520</v>
      </c>
      <c r="M198" s="48">
        <v>8836650</v>
      </c>
      <c r="N198" s="48">
        <v>8757705</v>
      </c>
      <c r="O198" s="48">
        <v>8680431</v>
      </c>
      <c r="P198" s="48">
        <v>8643756</v>
      </c>
      <c r="Q198" s="48">
        <v>8630430</v>
      </c>
      <c r="R198" s="48">
        <v>8633100</v>
      </c>
      <c r="S198" s="48">
        <v>8754365</v>
      </c>
      <c r="T198" s="48">
        <v>9093470</v>
      </c>
      <c r="U198" s="48">
        <v>9355810</v>
      </c>
      <c r="V198" s="48">
        <v>9455675</v>
      </c>
      <c r="W198" s="48">
        <v>9558250</v>
      </c>
      <c r="X198" s="48">
        <v>9661265</v>
      </c>
      <c r="Y198" s="48">
        <v>9766312</v>
      </c>
      <c r="Z198" s="48">
        <v>9851362</v>
      </c>
      <c r="AA198" s="48">
        <v>9911771</v>
      </c>
      <c r="AB198" s="48">
        <v>9957865</v>
      </c>
      <c r="AC198" s="48">
        <v>9996232</v>
      </c>
      <c r="AD198" s="48">
        <v>10023613</v>
      </c>
      <c r="AE198" s="48">
        <v>10032734</v>
      </c>
      <c r="AF198" s="48">
        <v>10030031</v>
      </c>
      <c r="AG198" s="48">
        <v>10019610</v>
      </c>
      <c r="AH198" s="48">
        <v>10005000</v>
      </c>
      <c r="AI198" s="48">
        <v>9983218</v>
      </c>
      <c r="AJ198" s="48">
        <v>9960235</v>
      </c>
      <c r="AK198" s="48">
        <v>9952494</v>
      </c>
      <c r="AL198" s="48">
        <v>9964675</v>
      </c>
      <c r="AM198" s="48">
        <v>9991525</v>
      </c>
      <c r="AN198" s="48">
        <v>10026176</v>
      </c>
      <c r="AO198" s="48">
        <v>10063945</v>
      </c>
      <c r="AP198" s="48">
        <v>10108977</v>
      </c>
      <c r="AQ198" s="48">
        <v>10160196</v>
      </c>
      <c r="AR198" s="48">
        <v>10217828</v>
      </c>
      <c r="AS198" s="48">
        <v>10289898</v>
      </c>
      <c r="AT198" s="48">
        <v>10362722</v>
      </c>
      <c r="AU198" s="48">
        <v>10419631</v>
      </c>
      <c r="AV198" s="48">
        <v>10458821</v>
      </c>
      <c r="AW198" s="48">
        <v>10483861</v>
      </c>
      <c r="AX198" s="48">
        <v>10503330</v>
      </c>
      <c r="AY198" s="48">
        <v>10522288</v>
      </c>
      <c r="AZ198" s="48">
        <v>10542964</v>
      </c>
      <c r="BA198" s="48">
        <v>10558177</v>
      </c>
      <c r="BB198" s="48">
        <v>10568247</v>
      </c>
      <c r="BC198" s="48">
        <v>10573100</v>
      </c>
      <c r="BD198" s="48">
        <v>10557560</v>
      </c>
      <c r="BE198" s="48">
        <v>10514844</v>
      </c>
      <c r="BF198" s="48">
        <v>10457295</v>
      </c>
      <c r="BG198" s="48">
        <v>10401062</v>
      </c>
      <c r="BH198" s="48">
        <v>10358076</v>
      </c>
      <c r="BI198" s="48">
        <v>10325452</v>
      </c>
      <c r="BJ198" s="48">
        <v>10300300</v>
      </c>
      <c r="BK198" s="48">
        <v>10283822</v>
      </c>
      <c r="BL198" s="48">
        <v>10286263</v>
      </c>
      <c r="BM198" s="48">
        <v>10305564</v>
      </c>
      <c r="BN198" s="48" t="str">
        <f>VLOOKUP(B198,Classif!C:F,4,0)</f>
        <v>HIC</v>
      </c>
      <c r="BO198" s="48" t="str">
        <f>VLOOKUP(B198,Classif!C:J,8,0)</f>
        <v>Europe &amp; Central Asia</v>
      </c>
    </row>
    <row r="199" spans="1:67" hidden="1" x14ac:dyDescent="0.25">
      <c r="A199" s="48" t="s">
        <v>226</v>
      </c>
      <c r="B199" s="48" t="s">
        <v>381</v>
      </c>
      <c r="C199" s="48" t="s">
        <v>742</v>
      </c>
      <c r="D199" s="48" t="s">
        <v>741</v>
      </c>
      <c r="E199" s="48">
        <v>1903990</v>
      </c>
      <c r="F199" s="48">
        <v>1954552</v>
      </c>
      <c r="G199" s="48">
        <v>2006675</v>
      </c>
      <c r="H199" s="48">
        <v>2060340</v>
      </c>
      <c r="I199" s="48">
        <v>2115573</v>
      </c>
      <c r="J199" s="48">
        <v>2172309</v>
      </c>
      <c r="K199" s="48">
        <v>2230733</v>
      </c>
      <c r="L199" s="48">
        <v>2290797</v>
      </c>
      <c r="M199" s="48">
        <v>2351926</v>
      </c>
      <c r="N199" s="48">
        <v>2413396</v>
      </c>
      <c r="O199" s="48">
        <v>2474757</v>
      </c>
      <c r="P199" s="48">
        <v>2535877</v>
      </c>
      <c r="Q199" s="48">
        <v>2597149</v>
      </c>
      <c r="R199" s="48">
        <v>2659418</v>
      </c>
      <c r="S199" s="48">
        <v>2723816</v>
      </c>
      <c r="T199" s="48">
        <v>2791236</v>
      </c>
      <c r="U199" s="48">
        <v>2861868</v>
      </c>
      <c r="V199" s="48">
        <v>2935710</v>
      </c>
      <c r="W199" s="48">
        <v>3013281</v>
      </c>
      <c r="X199" s="48">
        <v>3095151</v>
      </c>
      <c r="Y199" s="48">
        <v>3181627</v>
      </c>
      <c r="Z199" s="48">
        <v>3272922</v>
      </c>
      <c r="AA199" s="48">
        <v>3368763</v>
      </c>
      <c r="AB199" s="48">
        <v>3468533</v>
      </c>
      <c r="AC199" s="48">
        <v>3571275</v>
      </c>
      <c r="AD199" s="48">
        <v>3676206</v>
      </c>
      <c r="AE199" s="48">
        <v>3783074</v>
      </c>
      <c r="AF199" s="48">
        <v>3891725</v>
      </c>
      <c r="AG199" s="48">
        <v>4001678</v>
      </c>
      <c r="AH199" s="48">
        <v>4112396</v>
      </c>
      <c r="AI199" s="48">
        <v>4223413</v>
      </c>
      <c r="AJ199" s="48">
        <v>4334348</v>
      </c>
      <c r="AK199" s="48">
        <v>4445019</v>
      </c>
      <c r="AL199" s="48">
        <v>4555518</v>
      </c>
      <c r="AM199" s="48">
        <v>4666096</v>
      </c>
      <c r="AN199" s="48">
        <v>4776838</v>
      </c>
      <c r="AO199" s="48">
        <v>4887638</v>
      </c>
      <c r="AP199" s="48">
        <v>4998096</v>
      </c>
      <c r="AQ199" s="48">
        <v>5107840</v>
      </c>
      <c r="AR199" s="48">
        <v>5216346</v>
      </c>
      <c r="AS199" s="48">
        <v>5323202</v>
      </c>
      <c r="AT199" s="48">
        <v>5428442</v>
      </c>
      <c r="AU199" s="48">
        <v>5531958</v>
      </c>
      <c r="AV199" s="48">
        <v>5632983</v>
      </c>
      <c r="AW199" s="48">
        <v>5730556</v>
      </c>
      <c r="AX199" s="48">
        <v>5824095</v>
      </c>
      <c r="AY199" s="48">
        <v>5913212</v>
      </c>
      <c r="AZ199" s="48">
        <v>5998430</v>
      </c>
      <c r="BA199" s="48">
        <v>6081296</v>
      </c>
      <c r="BB199" s="48">
        <v>6163970</v>
      </c>
      <c r="BC199" s="48">
        <v>6248017</v>
      </c>
      <c r="BD199" s="48">
        <v>6333981</v>
      </c>
      <c r="BE199" s="48">
        <v>6421510</v>
      </c>
      <c r="BF199" s="48">
        <v>6510273</v>
      </c>
      <c r="BG199" s="48">
        <v>6599524</v>
      </c>
      <c r="BH199" s="48">
        <v>6688746</v>
      </c>
      <c r="BI199" s="48">
        <v>6777878</v>
      </c>
      <c r="BJ199" s="48">
        <v>6867058</v>
      </c>
      <c r="BK199" s="48">
        <v>6956069</v>
      </c>
      <c r="BL199" s="48">
        <v>7044639</v>
      </c>
      <c r="BM199" s="48">
        <v>7132530</v>
      </c>
      <c r="BN199" s="48" t="str">
        <f>VLOOKUP(B199,Classif!C:F,4,0)</f>
        <v>LMY</v>
      </c>
      <c r="BO199" s="48" t="str">
        <f>VLOOKUP(B199,Classif!C:J,8,0)</f>
        <v>Latin America &amp; Caribbean</v>
      </c>
    </row>
    <row r="200" spans="1:67" hidden="1" x14ac:dyDescent="0.25">
      <c r="A200" s="48" t="s">
        <v>534</v>
      </c>
      <c r="B200" s="48" t="s">
        <v>380</v>
      </c>
      <c r="C200" s="48" t="s">
        <v>742</v>
      </c>
      <c r="D200" s="48" t="s">
        <v>741</v>
      </c>
      <c r="AI200" s="48">
        <v>1978248</v>
      </c>
      <c r="AJ200" s="48">
        <v>2068845</v>
      </c>
      <c r="AK200" s="48">
        <v>2163591</v>
      </c>
      <c r="AL200" s="48">
        <v>2262676</v>
      </c>
      <c r="AM200" s="48">
        <v>2366298</v>
      </c>
      <c r="AN200" s="48">
        <v>2474666</v>
      </c>
      <c r="AO200" s="48">
        <v>2587997</v>
      </c>
      <c r="AP200" s="48">
        <v>2706518</v>
      </c>
      <c r="AQ200" s="48">
        <v>2776568</v>
      </c>
      <c r="AR200" s="48">
        <v>2848431</v>
      </c>
      <c r="AS200" s="48">
        <v>2922153</v>
      </c>
      <c r="AT200" s="48">
        <v>2997784</v>
      </c>
      <c r="AU200" s="48">
        <v>3075373</v>
      </c>
      <c r="AV200" s="48">
        <v>3154969</v>
      </c>
      <c r="AW200" s="48">
        <v>3236626</v>
      </c>
      <c r="AX200" s="48">
        <v>3320396</v>
      </c>
      <c r="AY200" s="48">
        <v>3406334</v>
      </c>
      <c r="AZ200" s="48">
        <v>3494496</v>
      </c>
      <c r="BA200" s="48">
        <v>3591977</v>
      </c>
      <c r="BB200" s="48">
        <v>3689099</v>
      </c>
      <c r="BC200" s="48">
        <v>3786161</v>
      </c>
      <c r="BD200" s="48">
        <v>3882986</v>
      </c>
      <c r="BE200" s="48">
        <v>3979998</v>
      </c>
      <c r="BF200" s="48">
        <v>4076708</v>
      </c>
      <c r="BG200" s="48">
        <v>4173398</v>
      </c>
      <c r="BH200" s="48">
        <v>4270092</v>
      </c>
      <c r="BI200" s="48">
        <v>4367088</v>
      </c>
      <c r="BJ200" s="48">
        <v>4454805</v>
      </c>
      <c r="BK200" s="48">
        <v>4569087</v>
      </c>
      <c r="BL200" s="48">
        <v>4685306</v>
      </c>
      <c r="BM200" s="48">
        <v>4803269</v>
      </c>
      <c r="BN200" s="48" t="str">
        <f>VLOOKUP(B200,Classif!C:F,4,0)</f>
        <v>LMY</v>
      </c>
      <c r="BO200" s="48" t="str">
        <f>VLOOKUP(B200,Classif!C:J,8,0)</f>
        <v>Middle East &amp; North Africa</v>
      </c>
    </row>
    <row r="201" spans="1:67" hidden="1" x14ac:dyDescent="0.25">
      <c r="A201" s="48" t="s">
        <v>656</v>
      </c>
      <c r="B201" s="48" t="s">
        <v>655</v>
      </c>
      <c r="C201" s="48" t="s">
        <v>742</v>
      </c>
      <c r="D201" s="48" t="s">
        <v>741</v>
      </c>
      <c r="E201" s="48">
        <v>865064</v>
      </c>
      <c r="F201" s="48">
        <v>893394</v>
      </c>
      <c r="G201" s="48">
        <v>923320</v>
      </c>
      <c r="H201" s="48">
        <v>954098</v>
      </c>
      <c r="I201" s="48">
        <v>984824</v>
      </c>
      <c r="J201" s="48">
        <v>1014633</v>
      </c>
      <c r="K201" s="48">
        <v>1043365</v>
      </c>
      <c r="L201" s="48">
        <v>1071166</v>
      </c>
      <c r="M201" s="48">
        <v>1098151</v>
      </c>
      <c r="N201" s="48">
        <v>1124577</v>
      </c>
      <c r="O201" s="48">
        <v>1150712</v>
      </c>
      <c r="P201" s="48">
        <v>1176559</v>
      </c>
      <c r="Q201" s="48">
        <v>1202128</v>
      </c>
      <c r="R201" s="48">
        <v>1227653</v>
      </c>
      <c r="S201" s="48">
        <v>1253371</v>
      </c>
      <c r="T201" s="48">
        <v>1279519</v>
      </c>
      <c r="U201" s="48">
        <v>1306023</v>
      </c>
      <c r="V201" s="48">
        <v>1332876</v>
      </c>
      <c r="W201" s="48">
        <v>1360542</v>
      </c>
      <c r="X201" s="48">
        <v>1389594</v>
      </c>
      <c r="Y201" s="48">
        <v>1420314</v>
      </c>
      <c r="Z201" s="48">
        <v>1453209</v>
      </c>
      <c r="AA201" s="48">
        <v>1487849</v>
      </c>
      <c r="AB201" s="48">
        <v>1522650</v>
      </c>
      <c r="AC201" s="48">
        <v>1555395</v>
      </c>
      <c r="AD201" s="48">
        <v>1584644</v>
      </c>
      <c r="AE201" s="48">
        <v>1609572</v>
      </c>
      <c r="AF201" s="48">
        <v>1630869</v>
      </c>
      <c r="AG201" s="48">
        <v>1650438</v>
      </c>
      <c r="AH201" s="48">
        <v>1670962</v>
      </c>
      <c r="AI201" s="48">
        <v>1694327</v>
      </c>
      <c r="AJ201" s="48">
        <v>1721236</v>
      </c>
      <c r="AK201" s="48">
        <v>1750932</v>
      </c>
      <c r="AL201" s="48">
        <v>1782085</v>
      </c>
      <c r="AM201" s="48">
        <v>1812838</v>
      </c>
      <c r="AN201" s="48">
        <v>1841674</v>
      </c>
      <c r="AO201" s="48">
        <v>1868390</v>
      </c>
      <c r="AP201" s="48">
        <v>1893438</v>
      </c>
      <c r="AQ201" s="48">
        <v>1917140</v>
      </c>
      <c r="AR201" s="48">
        <v>1939956</v>
      </c>
      <c r="AS201" s="48">
        <v>1962451</v>
      </c>
      <c r="AT201" s="48">
        <v>1984469</v>
      </c>
      <c r="AU201" s="48">
        <v>2006091</v>
      </c>
      <c r="AV201" s="48">
        <v>2027859</v>
      </c>
      <c r="AW201" s="48">
        <v>2050583</v>
      </c>
      <c r="AX201" s="48">
        <v>2074776</v>
      </c>
      <c r="AY201" s="48">
        <v>2100892</v>
      </c>
      <c r="AZ201" s="48">
        <v>2128647</v>
      </c>
      <c r="BA201" s="48">
        <v>2157454</v>
      </c>
      <c r="BB201" s="48">
        <v>2186314</v>
      </c>
      <c r="BC201" s="48">
        <v>2214509</v>
      </c>
      <c r="BD201" s="48">
        <v>2241808</v>
      </c>
      <c r="BE201" s="48">
        <v>2268553</v>
      </c>
      <c r="BF201" s="48">
        <v>2295450</v>
      </c>
      <c r="BG201" s="48">
        <v>2323558</v>
      </c>
      <c r="BH201" s="48">
        <v>2353578</v>
      </c>
      <c r="BI201" s="48">
        <v>2385744</v>
      </c>
      <c r="BJ201" s="48">
        <v>2419767</v>
      </c>
      <c r="BK201" s="48">
        <v>2455336</v>
      </c>
      <c r="BL201" s="48">
        <v>2491878</v>
      </c>
      <c r="BM201" s="48">
        <v>2528958</v>
      </c>
      <c r="BN201" s="48" t="e">
        <f>VLOOKUP(B201,Classif!C:F,4,0)</f>
        <v>#N/A</v>
      </c>
      <c r="BO201" s="48" t="e">
        <f>VLOOKUP(B201,Classif!C:J,8,0)</f>
        <v>#N/A</v>
      </c>
    </row>
    <row r="202" spans="1:67" hidden="1" x14ac:dyDescent="0.25">
      <c r="A202" s="48" t="s">
        <v>654</v>
      </c>
      <c r="B202" s="48" t="s">
        <v>653</v>
      </c>
      <c r="C202" s="48" t="s">
        <v>742</v>
      </c>
      <c r="D202" s="48" t="s">
        <v>741</v>
      </c>
      <c r="E202" s="48">
        <v>755229793</v>
      </c>
      <c r="F202" s="48">
        <v>764423461</v>
      </c>
      <c r="G202" s="48">
        <v>773856028</v>
      </c>
      <c r="H202" s="48">
        <v>783141819</v>
      </c>
      <c r="I202" s="48">
        <v>792263980</v>
      </c>
      <c r="J202" s="48">
        <v>801098720</v>
      </c>
      <c r="K202" s="48">
        <v>809363152</v>
      </c>
      <c r="L202" s="48">
        <v>817179925</v>
      </c>
      <c r="M202" s="48">
        <v>824733296</v>
      </c>
      <c r="N202" s="48">
        <v>832280859</v>
      </c>
      <c r="O202" s="48">
        <v>839822017</v>
      </c>
      <c r="P202" s="48">
        <v>849163924</v>
      </c>
      <c r="Q202" s="48">
        <v>857079422</v>
      </c>
      <c r="R202" s="48">
        <v>864609745</v>
      </c>
      <c r="S202" s="48">
        <v>871928836</v>
      </c>
      <c r="T202" s="48">
        <v>878890622</v>
      </c>
      <c r="U202" s="48">
        <v>885145869</v>
      </c>
      <c r="V202" s="48">
        <v>891251760</v>
      </c>
      <c r="W202" s="48">
        <v>897391855</v>
      </c>
      <c r="X202" s="48">
        <v>903788370</v>
      </c>
      <c r="Y202" s="48">
        <v>909890607</v>
      </c>
      <c r="Z202" s="48">
        <v>915971623</v>
      </c>
      <c r="AA202" s="48">
        <v>921511883</v>
      </c>
      <c r="AB202" s="48">
        <v>926614804</v>
      </c>
      <c r="AC202" s="48">
        <v>931410415</v>
      </c>
      <c r="AD202" s="48">
        <v>936241263</v>
      </c>
      <c r="AE202" s="48">
        <v>941376248</v>
      </c>
      <c r="AF202" s="48">
        <v>946671291</v>
      </c>
      <c r="AG202" s="48">
        <v>952173528</v>
      </c>
      <c r="AH202" s="48">
        <v>958081653</v>
      </c>
      <c r="AI202" s="48">
        <v>964173901</v>
      </c>
      <c r="AJ202" s="48">
        <v>970997793</v>
      </c>
      <c r="AK202" s="48">
        <v>977878861</v>
      </c>
      <c r="AL202" s="48">
        <v>984374928</v>
      </c>
      <c r="AM202" s="48">
        <v>990074277</v>
      </c>
      <c r="AN202" s="48">
        <v>995310615</v>
      </c>
      <c r="AO202" s="48">
        <v>1000603716</v>
      </c>
      <c r="AP202" s="48">
        <v>1005700198</v>
      </c>
      <c r="AQ202" s="48">
        <v>1010590857</v>
      </c>
      <c r="AR202" s="48">
        <v>1015421531</v>
      </c>
      <c r="AS202" s="48">
        <v>1020504874</v>
      </c>
      <c r="AT202" s="48">
        <v>1025401797</v>
      </c>
      <c r="AU202" s="48">
        <v>1030561691</v>
      </c>
      <c r="AV202" s="48">
        <v>1035711715</v>
      </c>
      <c r="AW202" s="48">
        <v>1041075191</v>
      </c>
      <c r="AX202" s="48">
        <v>1046366703</v>
      </c>
      <c r="AY202" s="48">
        <v>1052054839</v>
      </c>
      <c r="AZ202" s="48">
        <v>1057981930</v>
      </c>
      <c r="BA202" s="48">
        <v>1064394135</v>
      </c>
      <c r="BB202" s="48">
        <v>1069878419</v>
      </c>
      <c r="BC202" s="48">
        <v>1074870583</v>
      </c>
      <c r="BD202" s="48">
        <v>1077841980</v>
      </c>
      <c r="BE202" s="48">
        <v>1082374116</v>
      </c>
      <c r="BF202" s="48">
        <v>1087130325</v>
      </c>
      <c r="BG202" s="48">
        <v>1092088238</v>
      </c>
      <c r="BH202" s="48">
        <v>1096977604</v>
      </c>
      <c r="BI202" s="48">
        <v>1101866343</v>
      </c>
      <c r="BJ202" s="48">
        <v>1105983497</v>
      </c>
      <c r="BK202" s="48">
        <v>1109795203</v>
      </c>
      <c r="BL202" s="48">
        <v>1112707633</v>
      </c>
      <c r="BM202" s="48">
        <v>1115116448</v>
      </c>
      <c r="BN202" s="48" t="e">
        <f>VLOOKUP(B202,Classif!C:F,4,0)</f>
        <v>#N/A</v>
      </c>
      <c r="BO202" s="48" t="e">
        <f>VLOOKUP(B202,Classif!C:J,8,0)</f>
        <v>#N/A</v>
      </c>
    </row>
    <row r="203" spans="1:67" hidden="1" x14ac:dyDescent="0.25">
      <c r="A203" s="48" t="s">
        <v>244</v>
      </c>
      <c r="B203" s="48" t="s">
        <v>379</v>
      </c>
      <c r="C203" s="48" t="s">
        <v>742</v>
      </c>
      <c r="D203" s="48" t="s">
        <v>741</v>
      </c>
      <c r="E203" s="48">
        <v>78080</v>
      </c>
      <c r="F203" s="48">
        <v>80705</v>
      </c>
      <c r="G203" s="48">
        <v>83652</v>
      </c>
      <c r="H203" s="48">
        <v>86847</v>
      </c>
      <c r="I203" s="48">
        <v>90132</v>
      </c>
      <c r="J203" s="48">
        <v>93442</v>
      </c>
      <c r="K203" s="48">
        <v>96719</v>
      </c>
      <c r="L203" s="48">
        <v>99990</v>
      </c>
      <c r="M203" s="48">
        <v>103329</v>
      </c>
      <c r="N203" s="48">
        <v>106814</v>
      </c>
      <c r="O203" s="48">
        <v>110490</v>
      </c>
      <c r="P203" s="48">
        <v>114385</v>
      </c>
      <c r="Q203" s="48">
        <v>118438</v>
      </c>
      <c r="R203" s="48">
        <v>122641</v>
      </c>
      <c r="S203" s="48">
        <v>126919</v>
      </c>
      <c r="T203" s="48">
        <v>131229</v>
      </c>
      <c r="U203" s="48">
        <v>135559</v>
      </c>
      <c r="V203" s="48">
        <v>139893</v>
      </c>
      <c r="W203" s="48">
        <v>144273</v>
      </c>
      <c r="X203" s="48">
        <v>148734</v>
      </c>
      <c r="Y203" s="48">
        <v>153298</v>
      </c>
      <c r="Z203" s="48">
        <v>157954</v>
      </c>
      <c r="AA203" s="48">
        <v>162679</v>
      </c>
      <c r="AB203" s="48">
        <v>167456</v>
      </c>
      <c r="AC203" s="48">
        <v>172249</v>
      </c>
      <c r="AD203" s="48">
        <v>177024</v>
      </c>
      <c r="AE203" s="48">
        <v>181807</v>
      </c>
      <c r="AF203" s="48">
        <v>186588</v>
      </c>
      <c r="AG203" s="48">
        <v>191260</v>
      </c>
      <c r="AH203" s="48">
        <v>195728</v>
      </c>
      <c r="AI203" s="48">
        <v>199906</v>
      </c>
      <c r="AJ203" s="48">
        <v>203716</v>
      </c>
      <c r="AK203" s="48">
        <v>207238</v>
      </c>
      <c r="AL203" s="48">
        <v>210644</v>
      </c>
      <c r="AM203" s="48">
        <v>214196</v>
      </c>
      <c r="AN203" s="48">
        <v>218064</v>
      </c>
      <c r="AO203" s="48">
        <v>222323</v>
      </c>
      <c r="AP203" s="48">
        <v>226854</v>
      </c>
      <c r="AQ203" s="48">
        <v>231562</v>
      </c>
      <c r="AR203" s="48">
        <v>236217</v>
      </c>
      <c r="AS203" s="48">
        <v>240681</v>
      </c>
      <c r="AT203" s="48">
        <v>244929</v>
      </c>
      <c r="AU203" s="48">
        <v>248976</v>
      </c>
      <c r="AV203" s="48">
        <v>252707</v>
      </c>
      <c r="AW203" s="48">
        <v>255995</v>
      </c>
      <c r="AX203" s="48">
        <v>258780</v>
      </c>
      <c r="AY203" s="48">
        <v>261007</v>
      </c>
      <c r="AZ203" s="48">
        <v>262717</v>
      </c>
      <c r="BA203" s="48">
        <v>264064</v>
      </c>
      <c r="BB203" s="48">
        <v>265256</v>
      </c>
      <c r="BC203" s="48">
        <v>266449</v>
      </c>
      <c r="BD203" s="48">
        <v>267702</v>
      </c>
      <c r="BE203" s="48">
        <v>268995</v>
      </c>
      <c r="BF203" s="48">
        <v>270332</v>
      </c>
      <c r="BG203" s="48">
        <v>271713</v>
      </c>
      <c r="BH203" s="48">
        <v>273119</v>
      </c>
      <c r="BI203" s="48">
        <v>274576</v>
      </c>
      <c r="BJ203" s="48">
        <v>276108</v>
      </c>
      <c r="BK203" s="48">
        <v>277673</v>
      </c>
      <c r="BL203" s="48">
        <v>279285</v>
      </c>
      <c r="BM203" s="48">
        <v>280904</v>
      </c>
      <c r="BN203" s="48" t="str">
        <f>VLOOKUP(B203,Classif!C:F,4,0)</f>
        <v>HIC</v>
      </c>
      <c r="BO203" s="48" t="str">
        <f>VLOOKUP(B203,Classif!C:J,8,0)</f>
        <v>East Asia &amp; Pacific</v>
      </c>
    </row>
    <row r="204" spans="1:67" hidden="1" x14ac:dyDescent="0.25">
      <c r="A204" s="48" t="s">
        <v>146</v>
      </c>
      <c r="B204" s="48" t="s">
        <v>378</v>
      </c>
      <c r="C204" s="48" t="s">
        <v>742</v>
      </c>
      <c r="D204" s="48" t="s">
        <v>741</v>
      </c>
      <c r="E204" s="48">
        <v>47383</v>
      </c>
      <c r="F204" s="48">
        <v>51427</v>
      </c>
      <c r="G204" s="48">
        <v>56266</v>
      </c>
      <c r="H204" s="48">
        <v>61721</v>
      </c>
      <c r="I204" s="48">
        <v>67562</v>
      </c>
      <c r="J204" s="48">
        <v>73631</v>
      </c>
      <c r="K204" s="48">
        <v>79850</v>
      </c>
      <c r="L204" s="48">
        <v>86298</v>
      </c>
      <c r="M204" s="48">
        <v>93206</v>
      </c>
      <c r="N204" s="48">
        <v>100880</v>
      </c>
      <c r="O204" s="48">
        <v>109521</v>
      </c>
      <c r="P204" s="48">
        <v>119413</v>
      </c>
      <c r="Q204" s="48">
        <v>130505</v>
      </c>
      <c r="R204" s="48">
        <v>142181</v>
      </c>
      <c r="S204" s="48">
        <v>153624</v>
      </c>
      <c r="T204" s="48">
        <v>164314</v>
      </c>
      <c r="U204" s="48">
        <v>173716</v>
      </c>
      <c r="V204" s="48">
        <v>182319</v>
      </c>
      <c r="W204" s="48">
        <v>191947</v>
      </c>
      <c r="X204" s="48">
        <v>205172</v>
      </c>
      <c r="Y204" s="48">
        <v>223622</v>
      </c>
      <c r="Z204" s="48">
        <v>247984</v>
      </c>
      <c r="AA204" s="48">
        <v>277229</v>
      </c>
      <c r="AB204" s="48">
        <v>309299</v>
      </c>
      <c r="AC204" s="48">
        <v>341272</v>
      </c>
      <c r="AD204" s="48">
        <v>370886</v>
      </c>
      <c r="AE204" s="48">
        <v>397739</v>
      </c>
      <c r="AF204" s="48">
        <v>422154</v>
      </c>
      <c r="AG204" s="48">
        <v>443611</v>
      </c>
      <c r="AH204" s="48">
        <v>461688</v>
      </c>
      <c r="AI204" s="48">
        <v>476275</v>
      </c>
      <c r="AJ204" s="48">
        <v>487354</v>
      </c>
      <c r="AK204" s="48">
        <v>495403</v>
      </c>
      <c r="AL204" s="48">
        <v>501479</v>
      </c>
      <c r="AM204" s="48">
        <v>507044</v>
      </c>
      <c r="AN204" s="48">
        <v>513447</v>
      </c>
      <c r="AO204" s="48">
        <v>522531</v>
      </c>
      <c r="AP204" s="48">
        <v>535320</v>
      </c>
      <c r="AQ204" s="48">
        <v>551566</v>
      </c>
      <c r="AR204" s="48">
        <v>570486</v>
      </c>
      <c r="AS204" s="48">
        <v>592467</v>
      </c>
      <c r="AT204" s="48">
        <v>615013</v>
      </c>
      <c r="AU204" s="48">
        <v>640872</v>
      </c>
      <c r="AV204" s="48">
        <v>681791</v>
      </c>
      <c r="AW204" s="48">
        <v>753332</v>
      </c>
      <c r="AX204" s="48">
        <v>865410</v>
      </c>
      <c r="AY204" s="48">
        <v>1022704</v>
      </c>
      <c r="AZ204" s="48">
        <v>1218441</v>
      </c>
      <c r="BA204" s="48">
        <v>1436670</v>
      </c>
      <c r="BB204" s="48">
        <v>1654944</v>
      </c>
      <c r="BC204" s="48">
        <v>1856329</v>
      </c>
      <c r="BD204" s="48">
        <v>2035862</v>
      </c>
      <c r="BE204" s="48">
        <v>2196078</v>
      </c>
      <c r="BF204" s="48">
        <v>2336579</v>
      </c>
      <c r="BG204" s="48">
        <v>2459202</v>
      </c>
      <c r="BH204" s="48">
        <v>2565708</v>
      </c>
      <c r="BI204" s="48">
        <v>2654379</v>
      </c>
      <c r="BJ204" s="48">
        <v>2724727</v>
      </c>
      <c r="BK204" s="48">
        <v>2781682</v>
      </c>
      <c r="BL204" s="48">
        <v>2832071</v>
      </c>
      <c r="BM204" s="48">
        <v>2881060</v>
      </c>
      <c r="BN204" s="48" t="str">
        <f>VLOOKUP(B204,Classif!C:F,4,0)</f>
        <v>HIC</v>
      </c>
      <c r="BO204" s="48" t="str">
        <f>VLOOKUP(B204,Classif!C:J,8,0)</f>
        <v>Middle East &amp; North Africa</v>
      </c>
    </row>
    <row r="205" spans="1:67" hidden="1" x14ac:dyDescent="0.25">
      <c r="A205" s="48" t="s">
        <v>255</v>
      </c>
      <c r="B205" s="48" t="s">
        <v>376</v>
      </c>
      <c r="C205" s="48" t="s">
        <v>742</v>
      </c>
      <c r="D205" s="48" t="s">
        <v>741</v>
      </c>
      <c r="E205" s="48">
        <v>18406905</v>
      </c>
      <c r="F205" s="48">
        <v>18555250</v>
      </c>
      <c r="G205" s="48">
        <v>18676550</v>
      </c>
      <c r="H205" s="48">
        <v>18797850</v>
      </c>
      <c r="I205" s="48">
        <v>18919126</v>
      </c>
      <c r="J205" s="48">
        <v>19031576</v>
      </c>
      <c r="K205" s="48">
        <v>19215450</v>
      </c>
      <c r="L205" s="48">
        <v>19534242</v>
      </c>
      <c r="M205" s="48">
        <v>19799831</v>
      </c>
      <c r="N205" s="48">
        <v>20009141</v>
      </c>
      <c r="O205" s="48">
        <v>20250398</v>
      </c>
      <c r="P205" s="48">
        <v>20461567</v>
      </c>
      <c r="Q205" s="48">
        <v>20657957</v>
      </c>
      <c r="R205" s="48">
        <v>20835681</v>
      </c>
      <c r="S205" s="48">
        <v>21029429</v>
      </c>
      <c r="T205" s="48">
        <v>21293583</v>
      </c>
      <c r="U205" s="48">
        <v>21551634</v>
      </c>
      <c r="V205" s="48">
        <v>21756096</v>
      </c>
      <c r="W205" s="48">
        <v>21951464</v>
      </c>
      <c r="X205" s="48">
        <v>22090488</v>
      </c>
      <c r="Y205" s="48">
        <v>22207282</v>
      </c>
      <c r="Z205" s="48">
        <v>22353070</v>
      </c>
      <c r="AA205" s="48">
        <v>22475741</v>
      </c>
      <c r="AB205" s="48">
        <v>22560478</v>
      </c>
      <c r="AC205" s="48">
        <v>22640547</v>
      </c>
      <c r="AD205" s="48">
        <v>22732999</v>
      </c>
      <c r="AE205" s="48">
        <v>22836841</v>
      </c>
      <c r="AF205" s="48">
        <v>22949430</v>
      </c>
      <c r="AG205" s="48">
        <v>23057662</v>
      </c>
      <c r="AH205" s="48">
        <v>23161458</v>
      </c>
      <c r="AI205" s="48">
        <v>23201835</v>
      </c>
      <c r="AJ205" s="48">
        <v>23001155</v>
      </c>
      <c r="AK205" s="48">
        <v>22794284</v>
      </c>
      <c r="AL205" s="48">
        <v>22763280</v>
      </c>
      <c r="AM205" s="48">
        <v>22730211</v>
      </c>
      <c r="AN205" s="48">
        <v>22684270</v>
      </c>
      <c r="AO205" s="48">
        <v>22619004</v>
      </c>
      <c r="AP205" s="48">
        <v>22553978</v>
      </c>
      <c r="AQ205" s="48">
        <v>22507344</v>
      </c>
      <c r="AR205" s="48">
        <v>22472040</v>
      </c>
      <c r="AS205" s="48">
        <v>22442971</v>
      </c>
      <c r="AT205" s="48">
        <v>22131970</v>
      </c>
      <c r="AU205" s="48">
        <v>21730496</v>
      </c>
      <c r="AV205" s="48">
        <v>21574326</v>
      </c>
      <c r="AW205" s="48">
        <v>21451748</v>
      </c>
      <c r="AX205" s="48">
        <v>21319685</v>
      </c>
      <c r="AY205" s="48">
        <v>21193760</v>
      </c>
      <c r="AZ205" s="48">
        <v>20882982</v>
      </c>
      <c r="BA205" s="48">
        <v>20537875</v>
      </c>
      <c r="BB205" s="48">
        <v>20367487</v>
      </c>
      <c r="BC205" s="48">
        <v>20246871</v>
      </c>
      <c r="BD205" s="48">
        <v>20147528</v>
      </c>
      <c r="BE205" s="48">
        <v>20058035</v>
      </c>
      <c r="BF205" s="48">
        <v>19983693</v>
      </c>
      <c r="BG205" s="48">
        <v>19908979</v>
      </c>
      <c r="BH205" s="48">
        <v>19815616</v>
      </c>
      <c r="BI205" s="48">
        <v>19702267</v>
      </c>
      <c r="BJ205" s="48">
        <v>19588715</v>
      </c>
      <c r="BK205" s="48">
        <v>19473970</v>
      </c>
      <c r="BL205" s="48">
        <v>19371648</v>
      </c>
      <c r="BM205" s="48">
        <v>19286123</v>
      </c>
      <c r="BN205" s="48" t="str">
        <f>VLOOKUP(B205,Classif!C:F,4,0)</f>
        <v>LMY</v>
      </c>
      <c r="BO205" s="48" t="str">
        <f>VLOOKUP(B205,Classif!C:J,8,0)</f>
        <v>Europe &amp; Central Asia</v>
      </c>
    </row>
    <row r="206" spans="1:67" hidden="1" x14ac:dyDescent="0.25">
      <c r="A206" s="48" t="s">
        <v>256</v>
      </c>
      <c r="B206" s="48" t="s">
        <v>375</v>
      </c>
      <c r="C206" s="48" t="s">
        <v>742</v>
      </c>
      <c r="D206" s="48" t="s">
        <v>741</v>
      </c>
      <c r="E206" s="48">
        <v>119897000</v>
      </c>
      <c r="F206" s="48">
        <v>121236000</v>
      </c>
      <c r="G206" s="48">
        <v>122591000</v>
      </c>
      <c r="H206" s="48">
        <v>123960000</v>
      </c>
      <c r="I206" s="48">
        <v>125345000</v>
      </c>
      <c r="J206" s="48">
        <v>126745000</v>
      </c>
      <c r="K206" s="48">
        <v>127468000</v>
      </c>
      <c r="L206" s="48">
        <v>128196000</v>
      </c>
      <c r="M206" s="48">
        <v>128928000</v>
      </c>
      <c r="N206" s="48">
        <v>129664000</v>
      </c>
      <c r="O206" s="48">
        <v>130404000</v>
      </c>
      <c r="P206" s="48">
        <v>131155000</v>
      </c>
      <c r="Q206" s="48">
        <v>131909000</v>
      </c>
      <c r="R206" s="48">
        <v>132669000</v>
      </c>
      <c r="S206" s="48">
        <v>133432000</v>
      </c>
      <c r="T206" s="48">
        <v>134200000</v>
      </c>
      <c r="U206" s="48">
        <v>135147000</v>
      </c>
      <c r="V206" s="48">
        <v>136100000</v>
      </c>
      <c r="W206" s="48">
        <v>137060000</v>
      </c>
      <c r="X206" s="48">
        <v>138027000</v>
      </c>
      <c r="Y206" s="48">
        <v>139010000</v>
      </c>
      <c r="Z206" s="48">
        <v>139941000</v>
      </c>
      <c r="AA206" s="48">
        <v>140823000</v>
      </c>
      <c r="AB206" s="48">
        <v>141668000</v>
      </c>
      <c r="AC206" s="48">
        <v>142745000</v>
      </c>
      <c r="AD206" s="48">
        <v>143858000</v>
      </c>
      <c r="AE206" s="48">
        <v>144894000</v>
      </c>
      <c r="AF206" s="48">
        <v>145908000</v>
      </c>
      <c r="AG206" s="48">
        <v>146857000</v>
      </c>
      <c r="AH206" s="48">
        <v>147721000</v>
      </c>
      <c r="AI206" s="48">
        <v>147969407</v>
      </c>
      <c r="AJ206" s="48">
        <v>148394216</v>
      </c>
      <c r="AK206" s="48">
        <v>148538197</v>
      </c>
      <c r="AL206" s="48">
        <v>148458777</v>
      </c>
      <c r="AM206" s="48">
        <v>148407912</v>
      </c>
      <c r="AN206" s="48">
        <v>148375787</v>
      </c>
      <c r="AO206" s="48">
        <v>148160129</v>
      </c>
      <c r="AP206" s="48">
        <v>147915361</v>
      </c>
      <c r="AQ206" s="48">
        <v>147670784</v>
      </c>
      <c r="AR206" s="48">
        <v>147214776</v>
      </c>
      <c r="AS206" s="48">
        <v>146596869</v>
      </c>
      <c r="AT206" s="48">
        <v>145976482</v>
      </c>
      <c r="AU206" s="48">
        <v>145306497</v>
      </c>
      <c r="AV206" s="48">
        <v>144648618</v>
      </c>
      <c r="AW206" s="48">
        <v>144067316</v>
      </c>
      <c r="AX206" s="48">
        <v>143518814</v>
      </c>
      <c r="AY206" s="48">
        <v>143049637</v>
      </c>
      <c r="AZ206" s="48">
        <v>142805114</v>
      </c>
      <c r="BA206" s="48">
        <v>142742366</v>
      </c>
      <c r="BB206" s="48">
        <v>142785349</v>
      </c>
      <c r="BC206" s="48">
        <v>142849468</v>
      </c>
      <c r="BD206" s="48">
        <v>142960908</v>
      </c>
      <c r="BE206" s="48">
        <v>143201721</v>
      </c>
      <c r="BF206" s="48">
        <v>143506995</v>
      </c>
      <c r="BG206" s="48">
        <v>143819667</v>
      </c>
      <c r="BH206" s="48">
        <v>144096870</v>
      </c>
      <c r="BI206" s="48">
        <v>144342397</v>
      </c>
      <c r="BJ206" s="48">
        <v>144496739</v>
      </c>
      <c r="BK206" s="48">
        <v>144477859</v>
      </c>
      <c r="BL206" s="48">
        <v>144406261</v>
      </c>
      <c r="BM206" s="48">
        <v>144104080</v>
      </c>
      <c r="BN206" s="48" t="str">
        <f>VLOOKUP(B206,Classif!C:F,4,0)</f>
        <v>LMY</v>
      </c>
      <c r="BO206" s="48" t="str">
        <f>VLOOKUP(B206,Classif!C:J,8,0)</f>
        <v>Europe &amp; Central Asia</v>
      </c>
    </row>
    <row r="207" spans="1:67" hidden="1" x14ac:dyDescent="0.25">
      <c r="A207" s="48" t="s">
        <v>85</v>
      </c>
      <c r="B207" s="48" t="s">
        <v>374</v>
      </c>
      <c r="C207" s="48" t="s">
        <v>742</v>
      </c>
      <c r="D207" s="48" t="s">
        <v>741</v>
      </c>
      <c r="E207" s="48">
        <v>2935575</v>
      </c>
      <c r="F207" s="48">
        <v>2998334</v>
      </c>
      <c r="G207" s="48">
        <v>3052937</v>
      </c>
      <c r="H207" s="48">
        <v>3105417</v>
      </c>
      <c r="I207" s="48">
        <v>3164258</v>
      </c>
      <c r="J207" s="48">
        <v>3235536</v>
      </c>
      <c r="K207" s="48">
        <v>3321674</v>
      </c>
      <c r="L207" s="48">
        <v>3420897</v>
      </c>
      <c r="M207" s="48">
        <v>3529839</v>
      </c>
      <c r="N207" s="48">
        <v>3643237</v>
      </c>
      <c r="O207" s="48">
        <v>3757351</v>
      </c>
      <c r="P207" s="48">
        <v>3871428</v>
      </c>
      <c r="Q207" s="48">
        <v>3987223</v>
      </c>
      <c r="R207" s="48">
        <v>4106411</v>
      </c>
      <c r="S207" s="48">
        <v>4231579</v>
      </c>
      <c r="T207" s="48">
        <v>4364709</v>
      </c>
      <c r="U207" s="48">
        <v>4506109</v>
      </c>
      <c r="V207" s="48">
        <v>4655386</v>
      </c>
      <c r="W207" s="48">
        <v>4812872</v>
      </c>
      <c r="X207" s="48">
        <v>4978812</v>
      </c>
      <c r="Y207" s="48">
        <v>5153314</v>
      </c>
      <c r="Z207" s="48">
        <v>5329250</v>
      </c>
      <c r="AA207" s="48">
        <v>5504847</v>
      </c>
      <c r="AB207" s="48">
        <v>5690989</v>
      </c>
      <c r="AC207" s="48">
        <v>5902847</v>
      </c>
      <c r="AD207" s="48">
        <v>6146884</v>
      </c>
      <c r="AE207" s="48">
        <v>6443748</v>
      </c>
      <c r="AF207" s="48">
        <v>6779981</v>
      </c>
      <c r="AG207" s="48">
        <v>7088194</v>
      </c>
      <c r="AH207" s="48">
        <v>7276983</v>
      </c>
      <c r="AI207" s="48">
        <v>7288883</v>
      </c>
      <c r="AJ207" s="48">
        <v>7083928</v>
      </c>
      <c r="AK207" s="48">
        <v>6702239</v>
      </c>
      <c r="AL207" s="48">
        <v>6263758</v>
      </c>
      <c r="AM207" s="48">
        <v>5936253</v>
      </c>
      <c r="AN207" s="48">
        <v>5836490</v>
      </c>
      <c r="AO207" s="48">
        <v>6013112</v>
      </c>
      <c r="AP207" s="48">
        <v>6419898</v>
      </c>
      <c r="AQ207" s="48">
        <v>6962800</v>
      </c>
      <c r="AR207" s="48">
        <v>7501238</v>
      </c>
      <c r="AS207" s="48">
        <v>7933688</v>
      </c>
      <c r="AT207" s="48">
        <v>8231150</v>
      </c>
      <c r="AU207" s="48">
        <v>8427061</v>
      </c>
      <c r="AV207" s="48">
        <v>8557160</v>
      </c>
      <c r="AW207" s="48">
        <v>8680516</v>
      </c>
      <c r="AX207" s="48">
        <v>8840220</v>
      </c>
      <c r="AY207" s="48">
        <v>9043342</v>
      </c>
      <c r="AZ207" s="48">
        <v>9273759</v>
      </c>
      <c r="BA207" s="48">
        <v>9524532</v>
      </c>
      <c r="BB207" s="48">
        <v>9782770</v>
      </c>
      <c r="BC207" s="48">
        <v>10039338</v>
      </c>
      <c r="BD207" s="48">
        <v>10293333</v>
      </c>
      <c r="BE207" s="48">
        <v>10549668</v>
      </c>
      <c r="BF207" s="48">
        <v>10811538</v>
      </c>
      <c r="BG207" s="48">
        <v>11083629</v>
      </c>
      <c r="BH207" s="48">
        <v>11369066</v>
      </c>
      <c r="BI207" s="48">
        <v>11668829</v>
      </c>
      <c r="BJ207" s="48">
        <v>11980960</v>
      </c>
      <c r="BK207" s="48">
        <v>12301969</v>
      </c>
      <c r="BL207" s="48">
        <v>12626938</v>
      </c>
      <c r="BM207" s="48">
        <v>12952209</v>
      </c>
      <c r="BN207" s="48" t="str">
        <f>VLOOKUP(B207,Classif!C:F,3,0)</f>
        <v>LIC</v>
      </c>
      <c r="BO207" s="48" t="str">
        <f>VLOOKUP(B207,Classif!C:J,8,0)</f>
        <v>Sub-Saharan Africa</v>
      </c>
    </row>
    <row r="208" spans="1:67" hidden="1" x14ac:dyDescent="0.25">
      <c r="A208" s="48" t="s">
        <v>652</v>
      </c>
      <c r="B208" s="48" t="s">
        <v>651</v>
      </c>
      <c r="C208" s="48" t="s">
        <v>742</v>
      </c>
      <c r="D208" s="48" t="s">
        <v>741</v>
      </c>
      <c r="E208" s="48">
        <v>572839530</v>
      </c>
      <c r="F208" s="48">
        <v>584939711</v>
      </c>
      <c r="G208" s="48">
        <v>597494450</v>
      </c>
      <c r="H208" s="48">
        <v>610498308</v>
      </c>
      <c r="I208" s="48">
        <v>623943328</v>
      </c>
      <c r="J208" s="48">
        <v>637823175</v>
      </c>
      <c r="K208" s="48">
        <v>652144171</v>
      </c>
      <c r="L208" s="48">
        <v>666908586</v>
      </c>
      <c r="M208" s="48">
        <v>682102192</v>
      </c>
      <c r="N208" s="48">
        <v>697706091</v>
      </c>
      <c r="O208" s="48">
        <v>713711358</v>
      </c>
      <c r="P208" s="48">
        <v>730107660</v>
      </c>
      <c r="Q208" s="48">
        <v>746911710</v>
      </c>
      <c r="R208" s="48">
        <v>764174968</v>
      </c>
      <c r="S208" s="48">
        <v>781966557</v>
      </c>
      <c r="T208" s="48">
        <v>800335570</v>
      </c>
      <c r="U208" s="48">
        <v>819292532</v>
      </c>
      <c r="V208" s="48">
        <v>838819900</v>
      </c>
      <c r="W208" s="48">
        <v>858901743</v>
      </c>
      <c r="X208" s="48">
        <v>879510842</v>
      </c>
      <c r="Y208" s="48">
        <v>900620583</v>
      </c>
      <c r="Z208" s="48">
        <v>922226632</v>
      </c>
      <c r="AA208" s="48">
        <v>944315173</v>
      </c>
      <c r="AB208" s="48">
        <v>966836458</v>
      </c>
      <c r="AC208" s="48">
        <v>989728262</v>
      </c>
      <c r="AD208" s="48">
        <v>1012942302</v>
      </c>
      <c r="AE208" s="48">
        <v>1036437878</v>
      </c>
      <c r="AF208" s="48">
        <v>1060208544</v>
      </c>
      <c r="AG208" s="48">
        <v>1084281159</v>
      </c>
      <c r="AH208" s="48">
        <v>1108702366</v>
      </c>
      <c r="AI208" s="48">
        <v>1133495194</v>
      </c>
      <c r="AJ208" s="48">
        <v>1158655616</v>
      </c>
      <c r="AK208" s="48">
        <v>1184133340</v>
      </c>
      <c r="AL208" s="48">
        <v>1209847774</v>
      </c>
      <c r="AM208" s="48">
        <v>1235693864</v>
      </c>
      <c r="AN208" s="48">
        <v>1261587780</v>
      </c>
      <c r="AO208" s="48">
        <v>1287476203</v>
      </c>
      <c r="AP208" s="48">
        <v>1313346375</v>
      </c>
      <c r="AQ208" s="48">
        <v>1339202700</v>
      </c>
      <c r="AR208" s="48">
        <v>1365067953</v>
      </c>
      <c r="AS208" s="48">
        <v>1390946065</v>
      </c>
      <c r="AT208" s="48">
        <v>1416822995</v>
      </c>
      <c r="AU208" s="48">
        <v>1442644044</v>
      </c>
      <c r="AV208" s="48">
        <v>1468324423</v>
      </c>
      <c r="AW208" s="48">
        <v>1493757846</v>
      </c>
      <c r="AX208" s="48">
        <v>1518861546</v>
      </c>
      <c r="AY208" s="48">
        <v>1543610686</v>
      </c>
      <c r="AZ208" s="48">
        <v>1568003175</v>
      </c>
      <c r="BA208" s="48">
        <v>1592010815</v>
      </c>
      <c r="BB208" s="48">
        <v>1615610187</v>
      </c>
      <c r="BC208" s="48">
        <v>1638792927</v>
      </c>
      <c r="BD208" s="48">
        <v>1661532158</v>
      </c>
      <c r="BE208" s="48">
        <v>1683740452</v>
      </c>
      <c r="BF208" s="48">
        <v>1705761545</v>
      </c>
      <c r="BG208" s="48">
        <v>1727632022</v>
      </c>
      <c r="BH208" s="48">
        <v>1749417067</v>
      </c>
      <c r="BI208" s="48">
        <v>1771187426</v>
      </c>
      <c r="BJ208" s="48">
        <v>1792883164</v>
      </c>
      <c r="BK208" s="48">
        <v>1814455018</v>
      </c>
      <c r="BL208" s="48">
        <v>1835776769</v>
      </c>
      <c r="BM208" s="48">
        <v>1856882402</v>
      </c>
      <c r="BN208" s="48" t="e">
        <f>VLOOKUP(B208,Classif!C:F,4,0)</f>
        <v>#N/A</v>
      </c>
      <c r="BO208" s="48" t="e">
        <f>VLOOKUP(B208,Classif!C:J,8,0)</f>
        <v>#N/A</v>
      </c>
    </row>
    <row r="209" spans="1:67" hidden="1" x14ac:dyDescent="0.25">
      <c r="A209" s="48" t="s">
        <v>147</v>
      </c>
      <c r="B209" s="48" t="s">
        <v>373</v>
      </c>
      <c r="C209" s="48" t="s">
        <v>742</v>
      </c>
      <c r="D209" s="48" t="s">
        <v>741</v>
      </c>
      <c r="E209" s="48">
        <v>4086534</v>
      </c>
      <c r="F209" s="48">
        <v>4218852</v>
      </c>
      <c r="G209" s="48">
        <v>4362788</v>
      </c>
      <c r="H209" s="48">
        <v>4516540</v>
      </c>
      <c r="I209" s="48">
        <v>4677304</v>
      </c>
      <c r="J209" s="48">
        <v>4843632</v>
      </c>
      <c r="K209" s="48">
        <v>5015353</v>
      </c>
      <c r="L209" s="48">
        <v>5195124</v>
      </c>
      <c r="M209" s="48">
        <v>5387822</v>
      </c>
      <c r="N209" s="48">
        <v>5599909</v>
      </c>
      <c r="O209" s="48">
        <v>5836388</v>
      </c>
      <c r="P209" s="48">
        <v>6100631</v>
      </c>
      <c r="Q209" s="48">
        <v>6392973</v>
      </c>
      <c r="R209" s="48">
        <v>6711922</v>
      </c>
      <c r="S209" s="48">
        <v>7054532</v>
      </c>
      <c r="T209" s="48">
        <v>7419486</v>
      </c>
      <c r="U209" s="48">
        <v>7802928</v>
      </c>
      <c r="V209" s="48">
        <v>8207695</v>
      </c>
      <c r="W209" s="48">
        <v>8646845</v>
      </c>
      <c r="X209" s="48">
        <v>9137928</v>
      </c>
      <c r="Y209" s="48">
        <v>9691471</v>
      </c>
      <c r="Z209" s="48">
        <v>10311771</v>
      </c>
      <c r="AA209" s="48">
        <v>10988851</v>
      </c>
      <c r="AB209" s="48">
        <v>11701132</v>
      </c>
      <c r="AC209" s="48">
        <v>12418836</v>
      </c>
      <c r="AD209" s="48">
        <v>13118998</v>
      </c>
      <c r="AE209" s="48">
        <v>13794167</v>
      </c>
      <c r="AF209" s="48">
        <v>14445663</v>
      </c>
      <c r="AG209" s="48">
        <v>15070082</v>
      </c>
      <c r="AH209" s="48">
        <v>15666289</v>
      </c>
      <c r="AI209" s="48">
        <v>16233786</v>
      </c>
      <c r="AJ209" s="48">
        <v>16772695</v>
      </c>
      <c r="AK209" s="48">
        <v>17282686</v>
      </c>
      <c r="AL209" s="48">
        <v>17763297</v>
      </c>
      <c r="AM209" s="48">
        <v>18214475</v>
      </c>
      <c r="AN209" s="48">
        <v>18638790</v>
      </c>
      <c r="AO209" s="48">
        <v>19033843</v>
      </c>
      <c r="AP209" s="48">
        <v>19407138</v>
      </c>
      <c r="AQ209" s="48">
        <v>19783301</v>
      </c>
      <c r="AR209" s="48">
        <v>20194531</v>
      </c>
      <c r="AS209" s="48">
        <v>20663840</v>
      </c>
      <c r="AT209" s="48">
        <v>21202646</v>
      </c>
      <c r="AU209" s="48">
        <v>21805322</v>
      </c>
      <c r="AV209" s="48">
        <v>22456645</v>
      </c>
      <c r="AW209" s="48">
        <v>23132686</v>
      </c>
      <c r="AX209" s="48">
        <v>23816175</v>
      </c>
      <c r="AY209" s="48">
        <v>24498313</v>
      </c>
      <c r="AZ209" s="48">
        <v>25184589</v>
      </c>
      <c r="BA209" s="48">
        <v>25888535</v>
      </c>
      <c r="BB209" s="48">
        <v>26630303</v>
      </c>
      <c r="BC209" s="48">
        <v>27421468</v>
      </c>
      <c r="BD209" s="48">
        <v>28267591</v>
      </c>
      <c r="BE209" s="48">
        <v>29154906</v>
      </c>
      <c r="BF209" s="48">
        <v>30052058</v>
      </c>
      <c r="BG209" s="48">
        <v>30916603</v>
      </c>
      <c r="BH209" s="48">
        <v>31717676</v>
      </c>
      <c r="BI209" s="48">
        <v>32443443</v>
      </c>
      <c r="BJ209" s="48">
        <v>33101183</v>
      </c>
      <c r="BK209" s="48">
        <v>33702757</v>
      </c>
      <c r="BL209" s="48">
        <v>34268529</v>
      </c>
      <c r="BM209" s="48">
        <v>34813867</v>
      </c>
      <c r="BN209" s="48" t="str">
        <f>VLOOKUP(B209,Classif!C:F,4,0)</f>
        <v>HIC</v>
      </c>
      <c r="BO209" s="48" t="str">
        <f>VLOOKUP(B209,Classif!C:J,8,0)</f>
        <v>Middle East &amp; North Africa</v>
      </c>
    </row>
    <row r="210" spans="1:67" hidden="1" x14ac:dyDescent="0.25">
      <c r="A210" s="48" t="s">
        <v>131</v>
      </c>
      <c r="B210" s="48" t="s">
        <v>372</v>
      </c>
      <c r="C210" s="48" t="s">
        <v>742</v>
      </c>
      <c r="D210" s="48" t="s">
        <v>741</v>
      </c>
      <c r="E210" s="48">
        <v>7544498</v>
      </c>
      <c r="F210" s="48">
        <v>7769475</v>
      </c>
      <c r="G210" s="48">
        <v>8004122</v>
      </c>
      <c r="H210" s="48">
        <v>8248818</v>
      </c>
      <c r="I210" s="48">
        <v>8503989</v>
      </c>
      <c r="J210" s="48">
        <v>8770094</v>
      </c>
      <c r="K210" s="48">
        <v>9047803</v>
      </c>
      <c r="L210" s="48">
        <v>9337662</v>
      </c>
      <c r="M210" s="48">
        <v>9639846</v>
      </c>
      <c r="N210" s="48">
        <v>9954411</v>
      </c>
      <c r="O210" s="48">
        <v>10281695</v>
      </c>
      <c r="P210" s="48">
        <v>10621471</v>
      </c>
      <c r="Q210" s="48">
        <v>10974626</v>
      </c>
      <c r="R210" s="48">
        <v>11343923</v>
      </c>
      <c r="S210" s="48">
        <v>11732957</v>
      </c>
      <c r="T210" s="48">
        <v>12144128</v>
      </c>
      <c r="U210" s="48">
        <v>12578398</v>
      </c>
      <c r="V210" s="48">
        <v>13034631</v>
      </c>
      <c r="W210" s="48">
        <v>13510429</v>
      </c>
      <c r="X210" s="48">
        <v>14002302</v>
      </c>
      <c r="Y210" s="48">
        <v>14507466</v>
      </c>
      <c r="Z210" s="48">
        <v>15027254</v>
      </c>
      <c r="AA210" s="48">
        <v>15562129</v>
      </c>
      <c r="AB210" s="48">
        <v>16107613</v>
      </c>
      <c r="AC210" s="48">
        <v>16657956</v>
      </c>
      <c r="AD210" s="48">
        <v>17210182</v>
      </c>
      <c r="AE210" s="48">
        <v>17757494</v>
      </c>
      <c r="AF210" s="48">
        <v>18303430</v>
      </c>
      <c r="AG210" s="48">
        <v>18867559</v>
      </c>
      <c r="AH210" s="48">
        <v>19476653</v>
      </c>
      <c r="AI210" s="48">
        <v>20147592</v>
      </c>
      <c r="AJ210" s="48">
        <v>20891442</v>
      </c>
      <c r="AK210" s="48">
        <v>21696240</v>
      </c>
      <c r="AL210" s="48">
        <v>22527837</v>
      </c>
      <c r="AM210" s="48">
        <v>23338465</v>
      </c>
      <c r="AN210" s="48">
        <v>24094741</v>
      </c>
      <c r="AO210" s="48">
        <v>24782384</v>
      </c>
      <c r="AP210" s="48">
        <v>25413912</v>
      </c>
      <c r="AQ210" s="48">
        <v>26015518</v>
      </c>
      <c r="AR210" s="48">
        <v>26626512</v>
      </c>
      <c r="AS210" s="48">
        <v>27275019</v>
      </c>
      <c r="AT210" s="48">
        <v>27971077</v>
      </c>
      <c r="AU210" s="48">
        <v>28704786</v>
      </c>
      <c r="AV210" s="48">
        <v>29460517</v>
      </c>
      <c r="AW210" s="48">
        <v>30214189</v>
      </c>
      <c r="AX210" s="48">
        <v>30949514</v>
      </c>
      <c r="AY210" s="48">
        <v>31661824</v>
      </c>
      <c r="AZ210" s="48">
        <v>32360619</v>
      </c>
      <c r="BA210" s="48">
        <v>33060844</v>
      </c>
      <c r="BB210" s="48">
        <v>33783779</v>
      </c>
      <c r="BC210" s="48">
        <v>34545014</v>
      </c>
      <c r="BD210" s="48">
        <v>35349676</v>
      </c>
      <c r="BE210" s="48">
        <v>36193781</v>
      </c>
      <c r="BF210" s="48">
        <v>37072555</v>
      </c>
      <c r="BG210" s="48">
        <v>37977657</v>
      </c>
      <c r="BH210" s="48">
        <v>38902948</v>
      </c>
      <c r="BI210" s="48">
        <v>39847433</v>
      </c>
      <c r="BJ210" s="48">
        <v>40813398</v>
      </c>
      <c r="BK210" s="48">
        <v>41801532</v>
      </c>
      <c r="BL210" s="48">
        <v>42813237</v>
      </c>
      <c r="BM210" s="48">
        <v>43849269</v>
      </c>
      <c r="BN210" s="48" t="str">
        <f>VLOOKUP(B210,Classif!C:F,3,0)</f>
        <v>LIC</v>
      </c>
      <c r="BO210" s="48" t="str">
        <f>VLOOKUP(B210,Classif!C:J,8,0)</f>
        <v>Sub-Saharan Africa</v>
      </c>
    </row>
    <row r="211" spans="1:67" hidden="1" x14ac:dyDescent="0.25">
      <c r="A211" s="48" t="s">
        <v>123</v>
      </c>
      <c r="B211" s="48" t="s">
        <v>371</v>
      </c>
      <c r="C211" s="48" t="s">
        <v>742</v>
      </c>
      <c r="D211" s="48" t="s">
        <v>741</v>
      </c>
      <c r="E211" s="48">
        <v>3206757</v>
      </c>
      <c r="F211" s="48">
        <v>3295280</v>
      </c>
      <c r="G211" s="48">
        <v>3386803</v>
      </c>
      <c r="H211" s="48">
        <v>3481654</v>
      </c>
      <c r="I211" s="48">
        <v>3580241</v>
      </c>
      <c r="J211" s="48">
        <v>3682879</v>
      </c>
      <c r="K211" s="48">
        <v>3789381</v>
      </c>
      <c r="L211" s="48">
        <v>3899648</v>
      </c>
      <c r="M211" s="48">
        <v>4014107</v>
      </c>
      <c r="N211" s="48">
        <v>4133324</v>
      </c>
      <c r="O211" s="48">
        <v>4257508</v>
      </c>
      <c r="P211" s="48">
        <v>4387532</v>
      </c>
      <c r="Q211" s="48">
        <v>4522886</v>
      </c>
      <c r="R211" s="48">
        <v>4660726</v>
      </c>
      <c r="S211" s="48">
        <v>4797188</v>
      </c>
      <c r="T211" s="48">
        <v>4929846</v>
      </c>
      <c r="U211" s="48">
        <v>5057375</v>
      </c>
      <c r="V211" s="48">
        <v>5181505</v>
      </c>
      <c r="W211" s="48">
        <v>5306685</v>
      </c>
      <c r="X211" s="48">
        <v>5439069</v>
      </c>
      <c r="Y211" s="48">
        <v>5583157</v>
      </c>
      <c r="Z211" s="48">
        <v>5740441</v>
      </c>
      <c r="AA211" s="48">
        <v>5909734</v>
      </c>
      <c r="AB211" s="48">
        <v>6089567</v>
      </c>
      <c r="AC211" s="48">
        <v>6277420</v>
      </c>
      <c r="AD211" s="48">
        <v>6471329</v>
      </c>
      <c r="AE211" s="48">
        <v>6670665</v>
      </c>
      <c r="AF211" s="48">
        <v>6875746</v>
      </c>
      <c r="AG211" s="48">
        <v>7086624</v>
      </c>
      <c r="AH211" s="48">
        <v>7303511</v>
      </c>
      <c r="AI211" s="48">
        <v>7526306</v>
      </c>
      <c r="AJ211" s="48">
        <v>7755503</v>
      </c>
      <c r="AK211" s="48">
        <v>7990090</v>
      </c>
      <c r="AL211" s="48">
        <v>8226749</v>
      </c>
      <c r="AM211" s="48">
        <v>8461066</v>
      </c>
      <c r="AN211" s="48">
        <v>8690155</v>
      </c>
      <c r="AO211" s="48">
        <v>8912872</v>
      </c>
      <c r="AP211" s="48">
        <v>9130876</v>
      </c>
      <c r="AQ211" s="48">
        <v>9347777</v>
      </c>
      <c r="AR211" s="48">
        <v>9568717</v>
      </c>
      <c r="AS211" s="48">
        <v>9797731</v>
      </c>
      <c r="AT211" s="48">
        <v>10036102</v>
      </c>
      <c r="AU211" s="48">
        <v>10283694</v>
      </c>
      <c r="AV211" s="48">
        <v>10541470</v>
      </c>
      <c r="AW211" s="48">
        <v>10810086</v>
      </c>
      <c r="AX211" s="48">
        <v>11090123</v>
      </c>
      <c r="AY211" s="48">
        <v>11382272</v>
      </c>
      <c r="AZ211" s="48">
        <v>11687078</v>
      </c>
      <c r="BA211" s="48">
        <v>12004700</v>
      </c>
      <c r="BB211" s="48">
        <v>12335092</v>
      </c>
      <c r="BC211" s="48">
        <v>12678143</v>
      </c>
      <c r="BD211" s="48">
        <v>13033814</v>
      </c>
      <c r="BE211" s="48">
        <v>13401990</v>
      </c>
      <c r="BF211" s="48">
        <v>13782429</v>
      </c>
      <c r="BG211" s="48">
        <v>14174740</v>
      </c>
      <c r="BH211" s="48">
        <v>14578450</v>
      </c>
      <c r="BI211" s="48">
        <v>14993514</v>
      </c>
      <c r="BJ211" s="48">
        <v>15419354</v>
      </c>
      <c r="BK211" s="48">
        <v>15854324</v>
      </c>
      <c r="BL211" s="48">
        <v>16296362</v>
      </c>
      <c r="BM211" s="48">
        <v>16743930</v>
      </c>
      <c r="BN211" s="48" t="str">
        <f>VLOOKUP(B211,Classif!C:F,3,0)</f>
        <v>LMC</v>
      </c>
      <c r="BO211" s="48" t="str">
        <f>VLOOKUP(B211,Classif!C:J,8,0)</f>
        <v>Sub-Saharan Africa</v>
      </c>
    </row>
    <row r="212" spans="1:67" hidden="1" x14ac:dyDescent="0.25">
      <c r="A212" s="48" t="s">
        <v>186</v>
      </c>
      <c r="B212" s="48" t="s">
        <v>370</v>
      </c>
      <c r="C212" s="48" t="s">
        <v>742</v>
      </c>
      <c r="D212" s="48" t="s">
        <v>741</v>
      </c>
      <c r="E212" s="48">
        <v>1646400</v>
      </c>
      <c r="F212" s="48">
        <v>1702400</v>
      </c>
      <c r="G212" s="48">
        <v>1750200</v>
      </c>
      <c r="H212" s="48">
        <v>1795000</v>
      </c>
      <c r="I212" s="48">
        <v>1841600</v>
      </c>
      <c r="J212" s="48">
        <v>1886900</v>
      </c>
      <c r="K212" s="48">
        <v>1934400</v>
      </c>
      <c r="L212" s="48">
        <v>1977600</v>
      </c>
      <c r="M212" s="48">
        <v>2012000</v>
      </c>
      <c r="N212" s="48">
        <v>2042500</v>
      </c>
      <c r="O212" s="48">
        <v>2074507</v>
      </c>
      <c r="P212" s="48">
        <v>2112900</v>
      </c>
      <c r="Q212" s="48">
        <v>2152400</v>
      </c>
      <c r="R212" s="48">
        <v>2193000</v>
      </c>
      <c r="S212" s="48">
        <v>2229800</v>
      </c>
      <c r="T212" s="48">
        <v>2262600</v>
      </c>
      <c r="U212" s="48">
        <v>2293300</v>
      </c>
      <c r="V212" s="48">
        <v>2325300</v>
      </c>
      <c r="W212" s="48">
        <v>2353600</v>
      </c>
      <c r="X212" s="48">
        <v>2383500</v>
      </c>
      <c r="Y212" s="48">
        <v>2413945</v>
      </c>
      <c r="Z212" s="48">
        <v>2532835</v>
      </c>
      <c r="AA212" s="48">
        <v>2646466</v>
      </c>
      <c r="AB212" s="48">
        <v>2681061</v>
      </c>
      <c r="AC212" s="48">
        <v>2732221</v>
      </c>
      <c r="AD212" s="48">
        <v>2735957</v>
      </c>
      <c r="AE212" s="48">
        <v>2733373</v>
      </c>
      <c r="AF212" s="48">
        <v>2774789</v>
      </c>
      <c r="AG212" s="48">
        <v>2846108</v>
      </c>
      <c r="AH212" s="48">
        <v>2930901</v>
      </c>
      <c r="AI212" s="48">
        <v>3047132</v>
      </c>
      <c r="AJ212" s="48">
        <v>3135083</v>
      </c>
      <c r="AK212" s="48">
        <v>3230698</v>
      </c>
      <c r="AL212" s="48">
        <v>3313471</v>
      </c>
      <c r="AM212" s="48">
        <v>3419048</v>
      </c>
      <c r="AN212" s="48">
        <v>3524506</v>
      </c>
      <c r="AO212" s="48">
        <v>3670704</v>
      </c>
      <c r="AP212" s="48">
        <v>3796038</v>
      </c>
      <c r="AQ212" s="48">
        <v>3927213</v>
      </c>
      <c r="AR212" s="48">
        <v>3958723</v>
      </c>
      <c r="AS212" s="48">
        <v>4027887</v>
      </c>
      <c r="AT212" s="48">
        <v>4138012</v>
      </c>
      <c r="AU212" s="48">
        <v>4175950</v>
      </c>
      <c r="AV212" s="48">
        <v>4114826</v>
      </c>
      <c r="AW212" s="48">
        <v>4166664</v>
      </c>
      <c r="AX212" s="48">
        <v>4265762</v>
      </c>
      <c r="AY212" s="48">
        <v>4401365</v>
      </c>
      <c r="AZ212" s="48">
        <v>4588599</v>
      </c>
      <c r="BA212" s="48">
        <v>4839396</v>
      </c>
      <c r="BB212" s="48">
        <v>4987573</v>
      </c>
      <c r="BC212" s="48">
        <v>5076732</v>
      </c>
      <c r="BD212" s="48">
        <v>5183688</v>
      </c>
      <c r="BE212" s="48">
        <v>5312437</v>
      </c>
      <c r="BF212" s="48">
        <v>5399162</v>
      </c>
      <c r="BG212" s="48">
        <v>5469724</v>
      </c>
      <c r="BH212" s="48">
        <v>5535002</v>
      </c>
      <c r="BI212" s="48">
        <v>5607283</v>
      </c>
      <c r="BJ212" s="48">
        <v>5612253</v>
      </c>
      <c r="BK212" s="48">
        <v>5638676</v>
      </c>
      <c r="BL212" s="48">
        <v>5703569</v>
      </c>
      <c r="BM212" s="48">
        <v>5685807</v>
      </c>
      <c r="BN212" s="48" t="str">
        <f>VLOOKUP(B212,Classif!C:F,4,0)</f>
        <v>HIC</v>
      </c>
      <c r="BO212" s="48" t="str">
        <f>VLOOKUP(B212,Classif!C:J,8,0)</f>
        <v>East Asia &amp; Pacific</v>
      </c>
    </row>
    <row r="213" spans="1:67" hidden="1" x14ac:dyDescent="0.25">
      <c r="A213" s="48" t="s">
        <v>237</v>
      </c>
      <c r="B213" s="48" t="s">
        <v>369</v>
      </c>
      <c r="C213" s="48" t="s">
        <v>742</v>
      </c>
      <c r="D213" s="48" t="s">
        <v>741</v>
      </c>
      <c r="E213" s="48">
        <v>117847</v>
      </c>
      <c r="F213" s="48">
        <v>121385</v>
      </c>
      <c r="G213" s="48">
        <v>125040</v>
      </c>
      <c r="H213" s="48">
        <v>128838</v>
      </c>
      <c r="I213" s="48">
        <v>132766</v>
      </c>
      <c r="J213" s="48">
        <v>136815</v>
      </c>
      <c r="K213" s="48">
        <v>140995</v>
      </c>
      <c r="L213" s="48">
        <v>145319</v>
      </c>
      <c r="M213" s="48">
        <v>149887</v>
      </c>
      <c r="N213" s="48">
        <v>154830</v>
      </c>
      <c r="O213" s="48">
        <v>160240</v>
      </c>
      <c r="P213" s="48">
        <v>166163</v>
      </c>
      <c r="Q213" s="48">
        <v>172550</v>
      </c>
      <c r="R213" s="48">
        <v>179306</v>
      </c>
      <c r="S213" s="48">
        <v>186297</v>
      </c>
      <c r="T213" s="48">
        <v>193401</v>
      </c>
      <c r="U213" s="48">
        <v>200602</v>
      </c>
      <c r="V213" s="48">
        <v>207885</v>
      </c>
      <c r="W213" s="48">
        <v>215299</v>
      </c>
      <c r="X213" s="48">
        <v>222841</v>
      </c>
      <c r="Y213" s="48">
        <v>230550</v>
      </c>
      <c r="Z213" s="48">
        <v>238423</v>
      </c>
      <c r="AA213" s="48">
        <v>246451</v>
      </c>
      <c r="AB213" s="48">
        <v>254566</v>
      </c>
      <c r="AC213" s="48">
        <v>262691</v>
      </c>
      <c r="AD213" s="48">
        <v>270787</v>
      </c>
      <c r="AE213" s="48">
        <v>278834</v>
      </c>
      <c r="AF213" s="48">
        <v>286871</v>
      </c>
      <c r="AG213" s="48">
        <v>294976</v>
      </c>
      <c r="AH213" s="48">
        <v>303272</v>
      </c>
      <c r="AI213" s="48">
        <v>311869</v>
      </c>
      <c r="AJ213" s="48">
        <v>320781</v>
      </c>
      <c r="AK213" s="48">
        <v>330004</v>
      </c>
      <c r="AL213" s="48">
        <v>339501</v>
      </c>
      <c r="AM213" s="48">
        <v>349273</v>
      </c>
      <c r="AN213" s="48">
        <v>359276</v>
      </c>
      <c r="AO213" s="48">
        <v>369517</v>
      </c>
      <c r="AP213" s="48">
        <v>379998</v>
      </c>
      <c r="AQ213" s="48">
        <v>390702</v>
      </c>
      <c r="AR213" s="48">
        <v>401592</v>
      </c>
      <c r="AS213" s="48">
        <v>412665</v>
      </c>
      <c r="AT213" s="48">
        <v>423949</v>
      </c>
      <c r="AU213" s="48">
        <v>435434</v>
      </c>
      <c r="AV213" s="48">
        <v>447016</v>
      </c>
      <c r="AW213" s="48">
        <v>458549</v>
      </c>
      <c r="AX213" s="48">
        <v>469918</v>
      </c>
      <c r="AY213" s="48">
        <v>481086</v>
      </c>
      <c r="AZ213" s="48">
        <v>492133</v>
      </c>
      <c r="BA213" s="48">
        <v>503366</v>
      </c>
      <c r="BB213" s="48">
        <v>515182</v>
      </c>
      <c r="BC213" s="48">
        <v>527861</v>
      </c>
      <c r="BD213" s="48">
        <v>541522</v>
      </c>
      <c r="BE213" s="48">
        <v>556066</v>
      </c>
      <c r="BF213" s="48">
        <v>571329</v>
      </c>
      <c r="BG213" s="48">
        <v>587079</v>
      </c>
      <c r="BH213" s="48">
        <v>603133</v>
      </c>
      <c r="BI213" s="48">
        <v>619438</v>
      </c>
      <c r="BJ213" s="48">
        <v>636030</v>
      </c>
      <c r="BK213" s="48">
        <v>652856</v>
      </c>
      <c r="BL213" s="48">
        <v>669821</v>
      </c>
      <c r="BM213" s="48">
        <v>686878</v>
      </c>
      <c r="BN213" s="48" t="str">
        <f>VLOOKUP(B213,Classif!C:F,4,0)</f>
        <v>LMY</v>
      </c>
      <c r="BO213" s="48" t="str">
        <f>VLOOKUP(B213,Classif!C:J,8,0)</f>
        <v>East Asia &amp; Pacific</v>
      </c>
    </row>
    <row r="214" spans="1:67" hidden="1" x14ac:dyDescent="0.25">
      <c r="A214" s="48" t="s">
        <v>124</v>
      </c>
      <c r="B214" s="48" t="s">
        <v>368</v>
      </c>
      <c r="C214" s="48" t="s">
        <v>742</v>
      </c>
      <c r="D214" s="48" t="s">
        <v>741</v>
      </c>
      <c r="E214" s="48">
        <v>2317638</v>
      </c>
      <c r="F214" s="48">
        <v>2352370</v>
      </c>
      <c r="G214" s="48">
        <v>2388759</v>
      </c>
      <c r="H214" s="48">
        <v>2426864</v>
      </c>
      <c r="I214" s="48">
        <v>2466671</v>
      </c>
      <c r="J214" s="48">
        <v>2508226</v>
      </c>
      <c r="K214" s="48">
        <v>2551580</v>
      </c>
      <c r="L214" s="48">
        <v>2596798</v>
      </c>
      <c r="M214" s="48">
        <v>2644011</v>
      </c>
      <c r="N214" s="48">
        <v>2693344</v>
      </c>
      <c r="O214" s="48">
        <v>2744890</v>
      </c>
      <c r="P214" s="48">
        <v>2798727</v>
      </c>
      <c r="Q214" s="48">
        <v>2854866</v>
      </c>
      <c r="R214" s="48">
        <v>2913347</v>
      </c>
      <c r="S214" s="48">
        <v>2974105</v>
      </c>
      <c r="T214" s="48">
        <v>3037158</v>
      </c>
      <c r="U214" s="48">
        <v>3102595</v>
      </c>
      <c r="V214" s="48">
        <v>3170503</v>
      </c>
      <c r="W214" s="48">
        <v>3240841</v>
      </c>
      <c r="X214" s="48">
        <v>3313506</v>
      </c>
      <c r="Y214" s="48">
        <v>3388494</v>
      </c>
      <c r="Z214" s="48">
        <v>3464113</v>
      </c>
      <c r="AA214" s="48">
        <v>3540164</v>
      </c>
      <c r="AB214" s="48">
        <v>3619854</v>
      </c>
      <c r="AC214" s="48">
        <v>3707513</v>
      </c>
      <c r="AD214" s="48">
        <v>3805304</v>
      </c>
      <c r="AE214" s="48">
        <v>3916685</v>
      </c>
      <c r="AF214" s="48">
        <v>4038154</v>
      </c>
      <c r="AG214" s="48">
        <v>4156636</v>
      </c>
      <c r="AH214" s="48">
        <v>4254434</v>
      </c>
      <c r="AI214" s="48">
        <v>4319763</v>
      </c>
      <c r="AJ214" s="48">
        <v>4348663</v>
      </c>
      <c r="AK214" s="48">
        <v>4347727</v>
      </c>
      <c r="AL214" s="48">
        <v>4328965</v>
      </c>
      <c r="AM214" s="48">
        <v>4309780</v>
      </c>
      <c r="AN214" s="48">
        <v>4303953</v>
      </c>
      <c r="AO214" s="48">
        <v>4312660</v>
      </c>
      <c r="AP214" s="48">
        <v>4335295</v>
      </c>
      <c r="AQ214" s="48">
        <v>4381484</v>
      </c>
      <c r="AR214" s="48">
        <v>4462374</v>
      </c>
      <c r="AS214" s="48">
        <v>4584570</v>
      </c>
      <c r="AT214" s="48">
        <v>4754069</v>
      </c>
      <c r="AU214" s="48">
        <v>4965770</v>
      </c>
      <c r="AV214" s="48">
        <v>5201074</v>
      </c>
      <c r="AW214" s="48">
        <v>5433995</v>
      </c>
      <c r="AX214" s="48">
        <v>5645629</v>
      </c>
      <c r="AY214" s="48">
        <v>5829240</v>
      </c>
      <c r="AZ214" s="48">
        <v>5989641</v>
      </c>
      <c r="BA214" s="48">
        <v>6133599</v>
      </c>
      <c r="BB214" s="48">
        <v>6272735</v>
      </c>
      <c r="BC214" s="48">
        <v>6415636</v>
      </c>
      <c r="BD214" s="48">
        <v>6563238</v>
      </c>
      <c r="BE214" s="48">
        <v>6712586</v>
      </c>
      <c r="BF214" s="48">
        <v>6863975</v>
      </c>
      <c r="BG214" s="48">
        <v>7017153</v>
      </c>
      <c r="BH214" s="48">
        <v>7171909</v>
      </c>
      <c r="BI214" s="48">
        <v>7328846</v>
      </c>
      <c r="BJ214" s="48">
        <v>7488427</v>
      </c>
      <c r="BK214" s="48">
        <v>7650149</v>
      </c>
      <c r="BL214" s="48">
        <v>7813207</v>
      </c>
      <c r="BM214" s="48">
        <v>7976985</v>
      </c>
      <c r="BN214" s="48" t="str">
        <f>VLOOKUP(B214,Classif!C:F,3,0)</f>
        <v>LIC</v>
      </c>
      <c r="BO214" s="48" t="str">
        <f>VLOOKUP(B214,Classif!C:J,8,0)</f>
        <v>Sub-Saharan Africa</v>
      </c>
    </row>
    <row r="215" spans="1:67" hidden="1" x14ac:dyDescent="0.25">
      <c r="A215" s="48" t="s">
        <v>211</v>
      </c>
      <c r="B215" s="48" t="s">
        <v>367</v>
      </c>
      <c r="C215" s="48" t="s">
        <v>742</v>
      </c>
      <c r="D215" s="48" t="s">
        <v>741</v>
      </c>
      <c r="E215" s="48">
        <v>2766319</v>
      </c>
      <c r="F215" s="48">
        <v>2846601</v>
      </c>
      <c r="G215" s="48">
        <v>2931187</v>
      </c>
      <c r="H215" s="48">
        <v>3019224</v>
      </c>
      <c r="I215" s="48">
        <v>3109571</v>
      </c>
      <c r="J215" s="48">
        <v>3201310</v>
      </c>
      <c r="K215" s="48">
        <v>3293954</v>
      </c>
      <c r="L215" s="48">
        <v>3387384</v>
      </c>
      <c r="M215" s="48">
        <v>3481624</v>
      </c>
      <c r="N215" s="48">
        <v>3576834</v>
      </c>
      <c r="O215" s="48">
        <v>3673066</v>
      </c>
      <c r="P215" s="48">
        <v>3770060</v>
      </c>
      <c r="Q215" s="48">
        <v>3867310</v>
      </c>
      <c r="R215" s="48">
        <v>3964273</v>
      </c>
      <c r="S215" s="48">
        <v>4060255</v>
      </c>
      <c r="T215" s="48">
        <v>4154689</v>
      </c>
      <c r="U215" s="48">
        <v>4247508</v>
      </c>
      <c r="V215" s="48">
        <v>4338451</v>
      </c>
      <c r="W215" s="48">
        <v>4426679</v>
      </c>
      <c r="X215" s="48">
        <v>4511127</v>
      </c>
      <c r="Y215" s="48">
        <v>4591135</v>
      </c>
      <c r="Z215" s="48">
        <v>4666361</v>
      </c>
      <c r="AA215" s="48">
        <v>4737256</v>
      </c>
      <c r="AB215" s="48">
        <v>4804936</v>
      </c>
      <c r="AC215" s="48">
        <v>4871041</v>
      </c>
      <c r="AD215" s="48">
        <v>4936803</v>
      </c>
      <c r="AE215" s="48">
        <v>5002339</v>
      </c>
      <c r="AF215" s="48">
        <v>5067531</v>
      </c>
      <c r="AG215" s="48">
        <v>5133273</v>
      </c>
      <c r="AH215" s="48">
        <v>5200608</v>
      </c>
      <c r="AI215" s="48">
        <v>5270074</v>
      </c>
      <c r="AJ215" s="48">
        <v>5342190</v>
      </c>
      <c r="AK215" s="48">
        <v>5416327</v>
      </c>
      <c r="AL215" s="48">
        <v>5490478</v>
      </c>
      <c r="AM215" s="48">
        <v>5561916</v>
      </c>
      <c r="AN215" s="48">
        <v>5628602</v>
      </c>
      <c r="AO215" s="48">
        <v>5689943</v>
      </c>
      <c r="AP215" s="48">
        <v>5746288</v>
      </c>
      <c r="AQ215" s="48">
        <v>5797764</v>
      </c>
      <c r="AR215" s="48">
        <v>5844834</v>
      </c>
      <c r="AS215" s="48">
        <v>5887930</v>
      </c>
      <c r="AT215" s="48">
        <v>5927001</v>
      </c>
      <c r="AU215" s="48">
        <v>5962139</v>
      </c>
      <c r="AV215" s="48">
        <v>5994075</v>
      </c>
      <c r="AW215" s="48">
        <v>6023801</v>
      </c>
      <c r="AX215" s="48">
        <v>6052124</v>
      </c>
      <c r="AY215" s="48">
        <v>6079395</v>
      </c>
      <c r="AZ215" s="48">
        <v>6105810</v>
      </c>
      <c r="BA215" s="48">
        <v>6131767</v>
      </c>
      <c r="BB215" s="48">
        <v>6157678</v>
      </c>
      <c r="BC215" s="48">
        <v>6183877</v>
      </c>
      <c r="BD215" s="48">
        <v>6210567</v>
      </c>
      <c r="BE215" s="48">
        <v>6237922</v>
      </c>
      <c r="BF215" s="48">
        <v>6266076</v>
      </c>
      <c r="BG215" s="48">
        <v>6295124</v>
      </c>
      <c r="BH215" s="48">
        <v>6325121</v>
      </c>
      <c r="BI215" s="48">
        <v>6356137</v>
      </c>
      <c r="BJ215" s="48">
        <v>6388124</v>
      </c>
      <c r="BK215" s="48">
        <v>6420740</v>
      </c>
      <c r="BL215" s="48">
        <v>6453550</v>
      </c>
      <c r="BM215" s="48">
        <v>6486201</v>
      </c>
      <c r="BN215" s="48" t="str">
        <f>VLOOKUP(B215,Classif!C:F,4,0)</f>
        <v>LMY</v>
      </c>
      <c r="BO215" s="48" t="str">
        <f>VLOOKUP(B215,Classif!C:J,8,0)</f>
        <v>Latin America &amp; Caribbean</v>
      </c>
    </row>
    <row r="216" spans="1:67" hidden="1" x14ac:dyDescent="0.25">
      <c r="A216" s="48" t="s">
        <v>561</v>
      </c>
      <c r="B216" s="48" t="s">
        <v>562</v>
      </c>
      <c r="C216" s="48" t="s">
        <v>742</v>
      </c>
      <c r="D216" s="48" t="s">
        <v>741</v>
      </c>
      <c r="E216" s="48">
        <v>15440</v>
      </c>
      <c r="F216" s="48">
        <v>15836</v>
      </c>
      <c r="G216" s="48">
        <v>16255</v>
      </c>
      <c r="H216" s="48">
        <v>16669</v>
      </c>
      <c r="I216" s="48">
        <v>17101</v>
      </c>
      <c r="J216" s="48">
        <v>17508</v>
      </c>
      <c r="K216" s="48">
        <v>17919</v>
      </c>
      <c r="L216" s="48">
        <v>18309</v>
      </c>
      <c r="M216" s="48">
        <v>18668</v>
      </c>
      <c r="N216" s="48">
        <v>18980</v>
      </c>
      <c r="O216" s="48">
        <v>19224</v>
      </c>
      <c r="P216" s="48">
        <v>19393</v>
      </c>
      <c r="Q216" s="48">
        <v>19490</v>
      </c>
      <c r="R216" s="48">
        <v>19561</v>
      </c>
      <c r="S216" s="48">
        <v>19661</v>
      </c>
      <c r="T216" s="48">
        <v>19829</v>
      </c>
      <c r="U216" s="48">
        <v>20086</v>
      </c>
      <c r="V216" s="48">
        <v>20397</v>
      </c>
      <c r="W216" s="48">
        <v>20764</v>
      </c>
      <c r="X216" s="48">
        <v>21122</v>
      </c>
      <c r="Y216" s="48">
        <v>21453</v>
      </c>
      <c r="Z216" s="48">
        <v>21761</v>
      </c>
      <c r="AA216" s="48">
        <v>22043</v>
      </c>
      <c r="AB216" s="48">
        <v>22295</v>
      </c>
      <c r="AC216" s="48">
        <v>22546</v>
      </c>
      <c r="AD216" s="48">
        <v>22794</v>
      </c>
      <c r="AE216" s="48">
        <v>23046</v>
      </c>
      <c r="AF216" s="48">
        <v>23297</v>
      </c>
      <c r="AG216" s="48">
        <v>23548</v>
      </c>
      <c r="AH216" s="48">
        <v>23833</v>
      </c>
      <c r="AI216" s="48">
        <v>24124</v>
      </c>
      <c r="AJ216" s="48">
        <v>24454</v>
      </c>
      <c r="AK216" s="48">
        <v>24830</v>
      </c>
      <c r="AL216" s="48">
        <v>25208</v>
      </c>
      <c r="AM216" s="48">
        <v>25588</v>
      </c>
      <c r="AN216" s="48">
        <v>25925</v>
      </c>
      <c r="AO216" s="48">
        <v>26253</v>
      </c>
      <c r="AP216" s="48">
        <v>26563</v>
      </c>
      <c r="AQ216" s="48">
        <v>26851</v>
      </c>
      <c r="AR216" s="48">
        <v>27141</v>
      </c>
      <c r="AS216" s="48">
        <v>27460</v>
      </c>
      <c r="AT216" s="48">
        <v>27818</v>
      </c>
      <c r="AU216" s="48">
        <v>28175</v>
      </c>
      <c r="AV216" s="48">
        <v>28561</v>
      </c>
      <c r="AW216" s="48">
        <v>28942</v>
      </c>
      <c r="AX216" s="48">
        <v>29324</v>
      </c>
      <c r="AY216" s="48">
        <v>29694</v>
      </c>
      <c r="AZ216" s="48">
        <v>30068</v>
      </c>
      <c r="BA216" s="48">
        <v>30434</v>
      </c>
      <c r="BB216" s="48">
        <v>30825</v>
      </c>
      <c r="BC216" s="48">
        <v>31221</v>
      </c>
      <c r="BD216" s="48">
        <v>31655</v>
      </c>
      <c r="BE216" s="48">
        <v>32103</v>
      </c>
      <c r="BF216" s="48">
        <v>32554</v>
      </c>
      <c r="BG216" s="48">
        <v>32941</v>
      </c>
      <c r="BH216" s="48">
        <v>33270</v>
      </c>
      <c r="BI216" s="48">
        <v>33503</v>
      </c>
      <c r="BJ216" s="48">
        <v>33671</v>
      </c>
      <c r="BK216" s="48">
        <v>33784</v>
      </c>
      <c r="BL216" s="48">
        <v>33864</v>
      </c>
      <c r="BM216" s="48">
        <v>33938</v>
      </c>
      <c r="BN216" s="48" t="str">
        <f>VLOOKUP(B216,Classif!C:F,4,0)</f>
        <v>HIC</v>
      </c>
      <c r="BO216" s="48" t="str">
        <f>VLOOKUP(B216,Classif!C:J,8,0)</f>
        <v>Europe &amp; Central Asia</v>
      </c>
    </row>
    <row r="217" spans="1:67" hidden="1" x14ac:dyDescent="0.25">
      <c r="A217" s="48" t="s">
        <v>87</v>
      </c>
      <c r="B217" s="48" t="s">
        <v>366</v>
      </c>
      <c r="C217" s="48" t="s">
        <v>742</v>
      </c>
      <c r="D217" s="48" t="s">
        <v>741</v>
      </c>
      <c r="E217" s="48">
        <v>2755967</v>
      </c>
      <c r="F217" s="48">
        <v>2814125</v>
      </c>
      <c r="G217" s="48">
        <v>2874215</v>
      </c>
      <c r="H217" s="48">
        <v>2936478</v>
      </c>
      <c r="I217" s="48">
        <v>3001160</v>
      </c>
      <c r="J217" s="48">
        <v>3068465</v>
      </c>
      <c r="K217" s="48">
        <v>3143654</v>
      </c>
      <c r="L217" s="48">
        <v>3227835</v>
      </c>
      <c r="M217" s="48">
        <v>3312735</v>
      </c>
      <c r="N217" s="48">
        <v>3386736</v>
      </c>
      <c r="O217" s="48">
        <v>3444569</v>
      </c>
      <c r="P217" s="48">
        <v>3472357</v>
      </c>
      <c r="Q217" s="48">
        <v>3479792</v>
      </c>
      <c r="R217" s="48">
        <v>3512626</v>
      </c>
      <c r="S217" s="48">
        <v>3632986</v>
      </c>
      <c r="T217" s="48">
        <v>3880285</v>
      </c>
      <c r="U217" s="48">
        <v>4278974</v>
      </c>
      <c r="V217" s="48">
        <v>4802134</v>
      </c>
      <c r="W217" s="48">
        <v>5375018</v>
      </c>
      <c r="X217" s="48">
        <v>5892763</v>
      </c>
      <c r="Y217" s="48">
        <v>6281138</v>
      </c>
      <c r="Z217" s="48">
        <v>6511115</v>
      </c>
      <c r="AA217" s="48">
        <v>6608040</v>
      </c>
      <c r="AB217" s="48">
        <v>6618594</v>
      </c>
      <c r="AC217" s="48">
        <v>6614713</v>
      </c>
      <c r="AD217" s="48">
        <v>6648628</v>
      </c>
      <c r="AE217" s="48">
        <v>6736751</v>
      </c>
      <c r="AF217" s="48">
        <v>6862267</v>
      </c>
      <c r="AG217" s="48">
        <v>7005226</v>
      </c>
      <c r="AH217" s="48">
        <v>7133263</v>
      </c>
      <c r="AI217" s="48">
        <v>7225089</v>
      </c>
      <c r="AJ217" s="48">
        <v>7274026</v>
      </c>
      <c r="AK217" s="48">
        <v>7295380</v>
      </c>
      <c r="AL217" s="48">
        <v>7315864</v>
      </c>
      <c r="AM217" s="48">
        <v>7372592</v>
      </c>
      <c r="AN217" s="48">
        <v>7491647</v>
      </c>
      <c r="AO217" s="48">
        <v>7682683</v>
      </c>
      <c r="AP217" s="48">
        <v>7936122</v>
      </c>
      <c r="AQ217" s="48">
        <v>8235064</v>
      </c>
      <c r="AR217" s="48">
        <v>8553595</v>
      </c>
      <c r="AS217" s="48">
        <v>8872250</v>
      </c>
      <c r="AT217" s="48">
        <v>9186719</v>
      </c>
      <c r="AU217" s="48">
        <v>9501335</v>
      </c>
      <c r="AV217" s="48">
        <v>9815412</v>
      </c>
      <c r="AW217" s="48">
        <v>10130251</v>
      </c>
      <c r="AX217" s="48">
        <v>10446856</v>
      </c>
      <c r="AY217" s="48">
        <v>10763904</v>
      </c>
      <c r="AZ217" s="48">
        <v>11080122</v>
      </c>
      <c r="BA217" s="48">
        <v>11397188</v>
      </c>
      <c r="BB217" s="48">
        <v>11717691</v>
      </c>
      <c r="BC217" s="48">
        <v>12043886</v>
      </c>
      <c r="BD217" s="48">
        <v>12376305</v>
      </c>
      <c r="BE217" s="48">
        <v>12715487</v>
      </c>
      <c r="BF217" s="48">
        <v>13063711</v>
      </c>
      <c r="BG217" s="48">
        <v>13423571</v>
      </c>
      <c r="BH217" s="48">
        <v>13797204</v>
      </c>
      <c r="BI217" s="48">
        <v>14185635</v>
      </c>
      <c r="BJ217" s="48">
        <v>14589165</v>
      </c>
      <c r="BK217" s="48">
        <v>15008225</v>
      </c>
      <c r="BL217" s="48">
        <v>15442906</v>
      </c>
      <c r="BM217" s="48">
        <v>15893219</v>
      </c>
      <c r="BN217" s="48" t="str">
        <f>VLOOKUP(B217,Classif!C:F,3,0)</f>
        <v>LIC</v>
      </c>
      <c r="BO217" s="48" t="str">
        <f>VLOOKUP(B217,Classif!C:J,8,0)</f>
        <v>Sub-Saharan Africa</v>
      </c>
    </row>
    <row r="218" spans="1:67" hidden="1" x14ac:dyDescent="0.25">
      <c r="A218" s="48" t="s">
        <v>281</v>
      </c>
      <c r="B218" s="48" t="s">
        <v>365</v>
      </c>
      <c r="C218" s="48" t="s">
        <v>742</v>
      </c>
      <c r="D218" s="48" t="s">
        <v>741</v>
      </c>
      <c r="E218" s="48">
        <v>6608000</v>
      </c>
      <c r="F218" s="48">
        <v>6655000</v>
      </c>
      <c r="G218" s="48">
        <v>6696000</v>
      </c>
      <c r="H218" s="48">
        <v>6732000</v>
      </c>
      <c r="I218" s="48">
        <v>6765000</v>
      </c>
      <c r="J218" s="48">
        <v>6794000</v>
      </c>
      <c r="K218" s="48">
        <v>6841000</v>
      </c>
      <c r="L218" s="48">
        <v>6880000</v>
      </c>
      <c r="M218" s="48">
        <v>6915000</v>
      </c>
      <c r="N218" s="48">
        <v>6945000</v>
      </c>
      <c r="O218" s="48">
        <v>6972000</v>
      </c>
      <c r="P218" s="48">
        <v>7013000</v>
      </c>
      <c r="Q218" s="48">
        <v>7053000</v>
      </c>
      <c r="R218" s="48">
        <v>7091000</v>
      </c>
      <c r="S218" s="48">
        <v>7128000</v>
      </c>
      <c r="T218" s="48">
        <v>7163000</v>
      </c>
      <c r="U218" s="48">
        <v>7214000</v>
      </c>
      <c r="V218" s="48">
        <v>7258000</v>
      </c>
      <c r="W218" s="48">
        <v>7297000</v>
      </c>
      <c r="X218" s="48">
        <v>7332000</v>
      </c>
      <c r="Y218" s="48">
        <v>7362000</v>
      </c>
      <c r="Z218" s="48">
        <v>7405000</v>
      </c>
      <c r="AA218" s="48">
        <v>7440000</v>
      </c>
      <c r="AB218" s="48">
        <v>7468000</v>
      </c>
      <c r="AC218" s="48">
        <v>7489000</v>
      </c>
      <c r="AD218" s="48">
        <v>7504000</v>
      </c>
      <c r="AE218" s="48">
        <v>7536000</v>
      </c>
      <c r="AF218" s="48">
        <v>7558000</v>
      </c>
      <c r="AG218" s="48">
        <v>7572000</v>
      </c>
      <c r="AH218" s="48">
        <v>7581000</v>
      </c>
      <c r="AI218" s="48">
        <v>7586000</v>
      </c>
      <c r="AJ218" s="48">
        <v>7595636</v>
      </c>
      <c r="AK218" s="48">
        <v>7646424</v>
      </c>
      <c r="AL218" s="48">
        <v>7699307</v>
      </c>
      <c r="AM218" s="48">
        <v>7734639</v>
      </c>
      <c r="AN218" s="48">
        <v>7625357</v>
      </c>
      <c r="AO218" s="48">
        <v>7617794</v>
      </c>
      <c r="AP218" s="48">
        <v>7596501</v>
      </c>
      <c r="AQ218" s="48">
        <v>7567745</v>
      </c>
      <c r="AR218" s="48">
        <v>7540401</v>
      </c>
      <c r="AS218" s="48">
        <v>7516346</v>
      </c>
      <c r="AT218" s="48">
        <v>7503433</v>
      </c>
      <c r="AU218" s="48">
        <v>7496522</v>
      </c>
      <c r="AV218" s="48">
        <v>7480591</v>
      </c>
      <c r="AW218" s="48">
        <v>7463157</v>
      </c>
      <c r="AX218" s="48">
        <v>7440769</v>
      </c>
      <c r="AY218" s="48">
        <v>7411569</v>
      </c>
      <c r="AZ218" s="48">
        <v>7381579</v>
      </c>
      <c r="BA218" s="48">
        <v>7350222</v>
      </c>
      <c r="BB218" s="48">
        <v>7320807</v>
      </c>
      <c r="BC218" s="48">
        <v>7291436</v>
      </c>
      <c r="BD218" s="48">
        <v>7234099</v>
      </c>
      <c r="BE218" s="48">
        <v>7199077</v>
      </c>
      <c r="BF218" s="48">
        <v>7164132</v>
      </c>
      <c r="BG218" s="48">
        <v>7130576</v>
      </c>
      <c r="BH218" s="48">
        <v>7095383</v>
      </c>
      <c r="BI218" s="48">
        <v>7058322</v>
      </c>
      <c r="BJ218" s="48">
        <v>7020858</v>
      </c>
      <c r="BK218" s="48">
        <v>6982604</v>
      </c>
      <c r="BL218" s="48">
        <v>6945235</v>
      </c>
      <c r="BM218" s="48">
        <v>6908224</v>
      </c>
      <c r="BN218" s="48" t="str">
        <f>VLOOKUP(B218,Classif!C:F,4,0)</f>
        <v>LMY</v>
      </c>
      <c r="BO218" s="48" t="str">
        <f>VLOOKUP(B218,Classif!C:J,8,0)</f>
        <v>Europe &amp; Central Asia</v>
      </c>
    </row>
    <row r="219" spans="1:67" hidden="1" x14ac:dyDescent="0.25">
      <c r="A219" s="48" t="s">
        <v>650</v>
      </c>
      <c r="B219" s="48" t="s">
        <v>649</v>
      </c>
      <c r="C219" s="48" t="s">
        <v>742</v>
      </c>
      <c r="D219" s="48" t="s">
        <v>741</v>
      </c>
      <c r="E219" s="48">
        <v>227191484</v>
      </c>
      <c r="F219" s="48">
        <v>232524118</v>
      </c>
      <c r="G219" s="48">
        <v>238077562</v>
      </c>
      <c r="H219" s="48">
        <v>243848199</v>
      </c>
      <c r="I219" s="48">
        <v>249827334</v>
      </c>
      <c r="J219" s="48">
        <v>256012349</v>
      </c>
      <c r="K219" s="48">
        <v>262405783</v>
      </c>
      <c r="L219" s="48">
        <v>269022493</v>
      </c>
      <c r="M219" s="48">
        <v>275886412</v>
      </c>
      <c r="N219" s="48">
        <v>283028136</v>
      </c>
      <c r="O219" s="48">
        <v>290472633</v>
      </c>
      <c r="P219" s="48">
        <v>298229780</v>
      </c>
      <c r="Q219" s="48">
        <v>306303621</v>
      </c>
      <c r="R219" s="48">
        <v>314704612</v>
      </c>
      <c r="S219" s="48">
        <v>323442396</v>
      </c>
      <c r="T219" s="48">
        <v>332524189</v>
      </c>
      <c r="U219" s="48">
        <v>341958433</v>
      </c>
      <c r="V219" s="48">
        <v>351746974</v>
      </c>
      <c r="W219" s="48">
        <v>361877306</v>
      </c>
      <c r="X219" s="48">
        <v>372341551</v>
      </c>
      <c r="Y219" s="48">
        <v>383124954</v>
      </c>
      <c r="Z219" s="48">
        <v>394217957</v>
      </c>
      <c r="AA219" s="48">
        <v>405624485</v>
      </c>
      <c r="AB219" s="48">
        <v>417361377</v>
      </c>
      <c r="AC219" s="48">
        <v>429457197</v>
      </c>
      <c r="AD219" s="48">
        <v>441922760</v>
      </c>
      <c r="AE219" s="48">
        <v>454770025</v>
      </c>
      <c r="AF219" s="48">
        <v>467984604</v>
      </c>
      <c r="AG219" s="48">
        <v>481525582</v>
      </c>
      <c r="AH219" s="48">
        <v>495338255</v>
      </c>
      <c r="AI219" s="48">
        <v>509382368</v>
      </c>
      <c r="AJ219" s="48">
        <v>523656521</v>
      </c>
      <c r="AK219" s="48">
        <v>538175676</v>
      </c>
      <c r="AL219" s="48">
        <v>552948132</v>
      </c>
      <c r="AM219" s="48">
        <v>567997865</v>
      </c>
      <c r="AN219" s="48">
        <v>583337983</v>
      </c>
      <c r="AO219" s="48">
        <v>598991357</v>
      </c>
      <c r="AP219" s="48">
        <v>614977022</v>
      </c>
      <c r="AQ219" s="48">
        <v>631321857</v>
      </c>
      <c r="AR219" s="48">
        <v>648067928</v>
      </c>
      <c r="AS219" s="48">
        <v>665246457</v>
      </c>
      <c r="AT219" s="48">
        <v>682874821</v>
      </c>
      <c r="AU219" s="48">
        <v>700982474</v>
      </c>
      <c r="AV219" s="48">
        <v>719633384</v>
      </c>
      <c r="AW219" s="48">
        <v>738900772</v>
      </c>
      <c r="AX219" s="48">
        <v>758841806</v>
      </c>
      <c r="AY219" s="48">
        <v>779482246</v>
      </c>
      <c r="AZ219" s="48">
        <v>800823534</v>
      </c>
      <c r="BA219" s="48">
        <v>822858534</v>
      </c>
      <c r="BB219" s="48">
        <v>845567911</v>
      </c>
      <c r="BC219" s="48">
        <v>868935345</v>
      </c>
      <c r="BD219" s="48">
        <v>892958422</v>
      </c>
      <c r="BE219" s="48">
        <v>917637577</v>
      </c>
      <c r="BF219" s="48">
        <v>942949525</v>
      </c>
      <c r="BG219" s="48">
        <v>968866993</v>
      </c>
      <c r="BH219" s="48">
        <v>995365079</v>
      </c>
      <c r="BI219" s="48">
        <v>1022435568</v>
      </c>
      <c r="BJ219" s="48">
        <v>1050066967</v>
      </c>
      <c r="BK219" s="48">
        <v>1078222750</v>
      </c>
      <c r="BL219" s="48">
        <v>1106860245</v>
      </c>
      <c r="BM219" s="48">
        <v>1135948313</v>
      </c>
      <c r="BN219" s="48" t="e">
        <f>VLOOKUP(B219,Classif!C:F,4,0)</f>
        <v>#N/A</v>
      </c>
      <c r="BO219" s="48" t="e">
        <f>VLOOKUP(B219,Classif!C:J,8,0)</f>
        <v>#N/A</v>
      </c>
    </row>
    <row r="220" spans="1:67" hidden="1" x14ac:dyDescent="0.25">
      <c r="A220" s="48" t="s">
        <v>88</v>
      </c>
      <c r="B220" s="48" t="s">
        <v>555</v>
      </c>
      <c r="C220" s="48" t="s">
        <v>742</v>
      </c>
      <c r="D220" s="48" t="s">
        <v>741</v>
      </c>
      <c r="E220" s="48">
        <v>2842718</v>
      </c>
      <c r="F220" s="48">
        <v>2895609</v>
      </c>
      <c r="G220" s="48">
        <v>2951041</v>
      </c>
      <c r="H220" s="48">
        <v>3009061</v>
      </c>
      <c r="I220" s="48">
        <v>3069735</v>
      </c>
      <c r="J220" s="48">
        <v>3133155</v>
      </c>
      <c r="K220" s="48">
        <v>3199348</v>
      </c>
      <c r="L220" s="48">
        <v>3268392</v>
      </c>
      <c r="M220" s="48">
        <v>3340426</v>
      </c>
      <c r="N220" s="48">
        <v>3415572</v>
      </c>
      <c r="O220" s="48">
        <v>3494011</v>
      </c>
      <c r="P220" s="48">
        <v>3575896</v>
      </c>
      <c r="Q220" s="48">
        <v>3661442</v>
      </c>
      <c r="R220" s="48">
        <v>3750780</v>
      </c>
      <c r="S220" s="48">
        <v>3844094</v>
      </c>
      <c r="T220" s="48">
        <v>3941613</v>
      </c>
      <c r="U220" s="48">
        <v>4041792</v>
      </c>
      <c r="V220" s="48">
        <v>4144552</v>
      </c>
      <c r="W220" s="48">
        <v>4253085</v>
      </c>
      <c r="X220" s="48">
        <v>4371711</v>
      </c>
      <c r="Y220" s="48">
        <v>4502603</v>
      </c>
      <c r="Z220" s="48">
        <v>4646478</v>
      </c>
      <c r="AA220" s="48">
        <v>4799435</v>
      </c>
      <c r="AB220" s="48">
        <v>4953154</v>
      </c>
      <c r="AC220" s="48">
        <v>5096478</v>
      </c>
      <c r="AD220" s="48">
        <v>5220748</v>
      </c>
      <c r="AE220" s="48">
        <v>5328167</v>
      </c>
      <c r="AF220" s="48">
        <v>5419808</v>
      </c>
      <c r="AG220" s="48">
        <v>5485288</v>
      </c>
      <c r="AH220" s="48">
        <v>5511582</v>
      </c>
      <c r="AI220" s="48">
        <v>5492620</v>
      </c>
      <c r="AJ220" s="48">
        <v>5420179</v>
      </c>
      <c r="AK220" s="48">
        <v>5305449</v>
      </c>
      <c r="AL220" s="48">
        <v>5185712</v>
      </c>
      <c r="AM220" s="48">
        <v>5111371</v>
      </c>
      <c r="AN220" s="48">
        <v>5118084</v>
      </c>
      <c r="AO220" s="48">
        <v>5221925</v>
      </c>
      <c r="AP220" s="48">
        <v>5411653</v>
      </c>
      <c r="AQ220" s="48">
        <v>5661934</v>
      </c>
      <c r="AR220" s="48">
        <v>5933884</v>
      </c>
      <c r="AS220" s="48">
        <v>6199396</v>
      </c>
      <c r="AT220" s="48">
        <v>6447791</v>
      </c>
      <c r="AU220" s="48">
        <v>6688225</v>
      </c>
      <c r="AV220" s="48">
        <v>6935665</v>
      </c>
      <c r="AW220" s="48">
        <v>7213354</v>
      </c>
      <c r="AX220" s="48">
        <v>7535931</v>
      </c>
      <c r="AY220" s="48">
        <v>7907407</v>
      </c>
      <c r="AZ220" s="48">
        <v>8315144</v>
      </c>
      <c r="BA220" s="48">
        <v>8736932</v>
      </c>
      <c r="BB220" s="48">
        <v>9142258</v>
      </c>
      <c r="BC220" s="48">
        <v>9508372</v>
      </c>
      <c r="BD220" s="48">
        <v>9830695</v>
      </c>
      <c r="BE220" s="48">
        <v>10113648</v>
      </c>
      <c r="BF220" s="48">
        <v>10355030</v>
      </c>
      <c r="BG220" s="48">
        <v>10554882</v>
      </c>
      <c r="BH220" s="48">
        <v>10715657</v>
      </c>
      <c r="BI220" s="48">
        <v>10832520</v>
      </c>
      <c r="BJ220" s="48">
        <v>10910774</v>
      </c>
      <c r="BK220" s="48">
        <v>10975924</v>
      </c>
      <c r="BL220" s="48">
        <v>11062114</v>
      </c>
      <c r="BM220" s="48">
        <v>11193729</v>
      </c>
      <c r="BN220" s="48" t="str">
        <f>VLOOKUP(B220,Classif!C:F,3,0)</f>
        <v>LIC</v>
      </c>
      <c r="BO220" s="48" t="str">
        <f>VLOOKUP(B220,Classif!C:J,8,0)</f>
        <v>Sub-Saharan Africa</v>
      </c>
    </row>
    <row r="221" spans="1:67" hidden="1" x14ac:dyDescent="0.25">
      <c r="A221" s="48" t="s">
        <v>648</v>
      </c>
      <c r="B221" s="48" t="s">
        <v>647</v>
      </c>
      <c r="C221" s="48" t="s">
        <v>742</v>
      </c>
      <c r="D221" s="48" t="s">
        <v>741</v>
      </c>
      <c r="E221" s="48">
        <v>227233184</v>
      </c>
      <c r="F221" s="48">
        <v>232567007</v>
      </c>
      <c r="G221" s="48">
        <v>238121604</v>
      </c>
      <c r="H221" s="48">
        <v>243893375</v>
      </c>
      <c r="I221" s="48">
        <v>249873656</v>
      </c>
      <c r="J221" s="48">
        <v>256059849</v>
      </c>
      <c r="K221" s="48">
        <v>262454482</v>
      </c>
      <c r="L221" s="48">
        <v>269072404</v>
      </c>
      <c r="M221" s="48">
        <v>275937546</v>
      </c>
      <c r="N221" s="48">
        <v>283080501</v>
      </c>
      <c r="O221" s="48">
        <v>290526233</v>
      </c>
      <c r="P221" s="48">
        <v>298284475</v>
      </c>
      <c r="Q221" s="48">
        <v>306359650</v>
      </c>
      <c r="R221" s="48">
        <v>314761504</v>
      </c>
      <c r="S221" s="48">
        <v>323500333</v>
      </c>
      <c r="T221" s="48">
        <v>332583481</v>
      </c>
      <c r="U221" s="48">
        <v>342018937</v>
      </c>
      <c r="V221" s="48">
        <v>351808760</v>
      </c>
      <c r="W221" s="48">
        <v>361939456</v>
      </c>
      <c r="X221" s="48">
        <v>372404237</v>
      </c>
      <c r="Y221" s="48">
        <v>383188215</v>
      </c>
      <c r="Z221" s="48">
        <v>394281992</v>
      </c>
      <c r="AA221" s="48">
        <v>405688898</v>
      </c>
      <c r="AB221" s="48">
        <v>417425712</v>
      </c>
      <c r="AC221" s="48">
        <v>429521914</v>
      </c>
      <c r="AD221" s="48">
        <v>441988004</v>
      </c>
      <c r="AE221" s="48">
        <v>454835677</v>
      </c>
      <c r="AF221" s="48">
        <v>468053103</v>
      </c>
      <c r="AG221" s="48">
        <v>481594337</v>
      </c>
      <c r="AH221" s="48">
        <v>495407422</v>
      </c>
      <c r="AI221" s="48">
        <v>509451875</v>
      </c>
      <c r="AJ221" s="48">
        <v>523726960</v>
      </c>
      <c r="AK221" s="48">
        <v>538246439</v>
      </c>
      <c r="AL221" s="48">
        <v>553020385</v>
      </c>
      <c r="AM221" s="48">
        <v>568072070</v>
      </c>
      <c r="AN221" s="48">
        <v>583413287</v>
      </c>
      <c r="AO221" s="48">
        <v>599067774</v>
      </c>
      <c r="AP221" s="48">
        <v>615054341</v>
      </c>
      <c r="AQ221" s="48">
        <v>631400703</v>
      </c>
      <c r="AR221" s="48">
        <v>648148338</v>
      </c>
      <c r="AS221" s="48">
        <v>665327588</v>
      </c>
      <c r="AT221" s="48">
        <v>682956023</v>
      </c>
      <c r="AU221" s="48">
        <v>701066197</v>
      </c>
      <c r="AV221" s="48">
        <v>719716165</v>
      </c>
      <c r="AW221" s="48">
        <v>738983247</v>
      </c>
      <c r="AX221" s="48">
        <v>758924664</v>
      </c>
      <c r="AY221" s="48">
        <v>779566846</v>
      </c>
      <c r="AZ221" s="48">
        <v>800908567</v>
      </c>
      <c r="BA221" s="48">
        <v>822945490</v>
      </c>
      <c r="BB221" s="48">
        <v>845655209</v>
      </c>
      <c r="BC221" s="48">
        <v>869025115</v>
      </c>
      <c r="BD221" s="48">
        <v>893045863</v>
      </c>
      <c r="BE221" s="48">
        <v>917725880</v>
      </c>
      <c r="BF221" s="48">
        <v>943039474</v>
      </c>
      <c r="BG221" s="48">
        <v>968958352</v>
      </c>
      <c r="BH221" s="48">
        <v>995458498</v>
      </c>
      <c r="BI221" s="48">
        <v>1022530245</v>
      </c>
      <c r="BJ221" s="48">
        <v>1050162810</v>
      </c>
      <c r="BK221" s="48">
        <v>1078319512</v>
      </c>
      <c r="BL221" s="48">
        <v>1106957870</v>
      </c>
      <c r="BM221" s="48">
        <v>1136046775</v>
      </c>
      <c r="BN221" s="48" t="e">
        <f>VLOOKUP(B221,Classif!C:F,4,0)</f>
        <v>#N/A</v>
      </c>
      <c r="BO221" s="48" t="e">
        <f>VLOOKUP(B221,Classif!C:J,8,0)</f>
        <v>#N/A</v>
      </c>
    </row>
    <row r="222" spans="1:67" hidden="1" x14ac:dyDescent="0.25">
      <c r="A222" s="48" t="s">
        <v>646</v>
      </c>
      <c r="B222" s="48" t="s">
        <v>645</v>
      </c>
      <c r="C222" s="48" t="s">
        <v>742</v>
      </c>
      <c r="D222" s="48" t="s">
        <v>741</v>
      </c>
      <c r="E222" s="48">
        <v>14211632</v>
      </c>
      <c r="F222" s="48">
        <v>14483280</v>
      </c>
      <c r="G222" s="48">
        <v>14762137</v>
      </c>
      <c r="H222" s="48">
        <v>15045754</v>
      </c>
      <c r="I222" s="48">
        <v>15333414</v>
      </c>
      <c r="J222" s="48">
        <v>15621038</v>
      </c>
      <c r="K222" s="48">
        <v>15906000</v>
      </c>
      <c r="L222" s="48">
        <v>16189729</v>
      </c>
      <c r="M222" s="48">
        <v>16478258</v>
      </c>
      <c r="N222" s="48">
        <v>16772135</v>
      </c>
      <c r="O222" s="48">
        <v>17073320</v>
      </c>
      <c r="P222" s="48">
        <v>17384835</v>
      </c>
      <c r="Q222" s="48">
        <v>17702798</v>
      </c>
      <c r="R222" s="48">
        <v>18024903</v>
      </c>
      <c r="S222" s="48">
        <v>18352225</v>
      </c>
      <c r="T222" s="48">
        <v>18688113</v>
      </c>
      <c r="U222" s="48">
        <v>19027575</v>
      </c>
      <c r="V222" s="48">
        <v>19373865</v>
      </c>
      <c r="W222" s="48">
        <v>19729124</v>
      </c>
      <c r="X222" s="48">
        <v>20104329</v>
      </c>
      <c r="Y222" s="48">
        <v>20501052</v>
      </c>
      <c r="Z222" s="48">
        <v>20918880</v>
      </c>
      <c r="AA222" s="48">
        <v>21359036</v>
      </c>
      <c r="AB222" s="48">
        <v>21809929</v>
      </c>
      <c r="AC222" s="48">
        <v>22269272</v>
      </c>
      <c r="AD222" s="48">
        <v>22740424</v>
      </c>
      <c r="AE222" s="48">
        <v>23219508</v>
      </c>
      <c r="AF222" s="48">
        <v>23705895</v>
      </c>
      <c r="AG222" s="48">
        <v>24190637</v>
      </c>
      <c r="AH222" s="48">
        <v>24669495</v>
      </c>
      <c r="AI222" s="48">
        <v>25134374</v>
      </c>
      <c r="AJ222" s="48">
        <v>25593378</v>
      </c>
      <c r="AK222" s="48">
        <v>26020298</v>
      </c>
      <c r="AL222" s="48">
        <v>26428489</v>
      </c>
      <c r="AM222" s="48">
        <v>26841261</v>
      </c>
      <c r="AN222" s="48">
        <v>27247916</v>
      </c>
      <c r="AO222" s="48">
        <v>27660218</v>
      </c>
      <c r="AP222" s="48">
        <v>28081580</v>
      </c>
      <c r="AQ222" s="48">
        <v>28504891</v>
      </c>
      <c r="AR222" s="48">
        <v>28948552</v>
      </c>
      <c r="AS222" s="48">
        <v>29393017</v>
      </c>
      <c r="AT222" s="48">
        <v>29820320</v>
      </c>
      <c r="AU222" s="48">
        <v>30250201</v>
      </c>
      <c r="AV222" s="48">
        <v>30697300</v>
      </c>
      <c r="AW222" s="48">
        <v>31189665</v>
      </c>
      <c r="AX222" s="48">
        <v>31746502</v>
      </c>
      <c r="AY222" s="48">
        <v>32375205</v>
      </c>
      <c r="AZ222" s="48">
        <v>33066727</v>
      </c>
      <c r="BA222" s="48">
        <v>33798831</v>
      </c>
      <c r="BB222" s="48">
        <v>34529570</v>
      </c>
      <c r="BC222" s="48">
        <v>35238631</v>
      </c>
      <c r="BD222" s="48">
        <v>35912140</v>
      </c>
      <c r="BE222" s="48">
        <v>36568506</v>
      </c>
      <c r="BF222" s="48">
        <v>37213359</v>
      </c>
      <c r="BG222" s="48">
        <v>37861447</v>
      </c>
      <c r="BH222" s="48">
        <v>38524668</v>
      </c>
      <c r="BI222" s="48">
        <v>39198032</v>
      </c>
      <c r="BJ222" s="48">
        <v>39883677</v>
      </c>
      <c r="BK222" s="48">
        <v>40574734</v>
      </c>
      <c r="BL222" s="48">
        <v>41254526</v>
      </c>
      <c r="BM222" s="48">
        <v>41913035</v>
      </c>
      <c r="BN222" s="48" t="e">
        <f>VLOOKUP(B222,Classif!C:F,4,0)</f>
        <v>#N/A</v>
      </c>
      <c r="BO222" s="48" t="e">
        <f>VLOOKUP(B222,Classif!C:J,8,0)</f>
        <v>#N/A</v>
      </c>
    </row>
    <row r="223" spans="1:67" hidden="1" x14ac:dyDescent="0.25">
      <c r="A223" s="48" t="s">
        <v>102</v>
      </c>
      <c r="B223" s="48" t="s">
        <v>364</v>
      </c>
      <c r="C223" s="48" t="s">
        <v>742</v>
      </c>
      <c r="D223" s="48" t="s">
        <v>741</v>
      </c>
      <c r="E223" s="48">
        <v>64294</v>
      </c>
      <c r="F223" s="48">
        <v>64597</v>
      </c>
      <c r="G223" s="48">
        <v>64478</v>
      </c>
      <c r="H223" s="48">
        <v>64237</v>
      </c>
      <c r="I223" s="48">
        <v>64278</v>
      </c>
      <c r="J223" s="48">
        <v>64884</v>
      </c>
      <c r="K223" s="48">
        <v>66172</v>
      </c>
      <c r="L223" s="48">
        <v>68039</v>
      </c>
      <c r="M223" s="48">
        <v>70258</v>
      </c>
      <c r="N223" s="48">
        <v>72501</v>
      </c>
      <c r="O223" s="48">
        <v>74570</v>
      </c>
      <c r="P223" s="48">
        <v>76344</v>
      </c>
      <c r="Q223" s="48">
        <v>77930</v>
      </c>
      <c r="R223" s="48">
        <v>79463</v>
      </c>
      <c r="S223" s="48">
        <v>81148</v>
      </c>
      <c r="T223" s="48">
        <v>83134</v>
      </c>
      <c r="U223" s="48">
        <v>85475</v>
      </c>
      <c r="V223" s="48">
        <v>88102</v>
      </c>
      <c r="W223" s="48">
        <v>90846</v>
      </c>
      <c r="X223" s="48">
        <v>93458</v>
      </c>
      <c r="Y223" s="48">
        <v>95788</v>
      </c>
      <c r="Z223" s="48">
        <v>97767</v>
      </c>
      <c r="AA223" s="48">
        <v>99478</v>
      </c>
      <c r="AB223" s="48">
        <v>101064</v>
      </c>
      <c r="AC223" s="48">
        <v>102826</v>
      </c>
      <c r="AD223" s="48">
        <v>104926</v>
      </c>
      <c r="AE223" s="48">
        <v>107429</v>
      </c>
      <c r="AF223" s="48">
        <v>110259</v>
      </c>
      <c r="AG223" s="48">
        <v>113288</v>
      </c>
      <c r="AH223" s="48">
        <v>116313</v>
      </c>
      <c r="AI223" s="48">
        <v>119211</v>
      </c>
      <c r="AJ223" s="48">
        <v>121949</v>
      </c>
      <c r="AK223" s="48">
        <v>124574</v>
      </c>
      <c r="AL223" s="48">
        <v>127066</v>
      </c>
      <c r="AM223" s="48">
        <v>129426</v>
      </c>
      <c r="AN223" s="48">
        <v>131679</v>
      </c>
      <c r="AO223" s="48">
        <v>133799</v>
      </c>
      <c r="AP223" s="48">
        <v>135831</v>
      </c>
      <c r="AQ223" s="48">
        <v>137855</v>
      </c>
      <c r="AR223" s="48">
        <v>139964</v>
      </c>
      <c r="AS223" s="48">
        <v>142264</v>
      </c>
      <c r="AT223" s="48">
        <v>144760</v>
      </c>
      <c r="AU223" s="48">
        <v>147450</v>
      </c>
      <c r="AV223" s="48">
        <v>150405</v>
      </c>
      <c r="AW223" s="48">
        <v>153736</v>
      </c>
      <c r="AX223" s="48">
        <v>157472</v>
      </c>
      <c r="AY223" s="48">
        <v>161676</v>
      </c>
      <c r="AZ223" s="48">
        <v>166297</v>
      </c>
      <c r="BA223" s="48">
        <v>171122</v>
      </c>
      <c r="BB223" s="48">
        <v>175877</v>
      </c>
      <c r="BC223" s="48">
        <v>180372</v>
      </c>
      <c r="BD223" s="48">
        <v>184521</v>
      </c>
      <c r="BE223" s="48">
        <v>188394</v>
      </c>
      <c r="BF223" s="48">
        <v>192076</v>
      </c>
      <c r="BG223" s="48">
        <v>195727</v>
      </c>
      <c r="BH223" s="48">
        <v>199439</v>
      </c>
      <c r="BI223" s="48">
        <v>203221</v>
      </c>
      <c r="BJ223" s="48">
        <v>207086</v>
      </c>
      <c r="BK223" s="48">
        <v>211032</v>
      </c>
      <c r="BL223" s="48">
        <v>215048</v>
      </c>
      <c r="BM223" s="48">
        <v>219161</v>
      </c>
      <c r="BN223" s="48" t="str">
        <f>VLOOKUP(B223,Classif!C:F,3,0)</f>
        <v>LMC</v>
      </c>
      <c r="BO223" s="48" t="str">
        <f>VLOOKUP(B223,Classif!C:J,8,0)</f>
        <v>Sub-Saharan Africa</v>
      </c>
    </row>
    <row r="224" spans="1:67" hidden="1" x14ac:dyDescent="0.25">
      <c r="A224" s="48" t="s">
        <v>228</v>
      </c>
      <c r="B224" s="48" t="s">
        <v>363</v>
      </c>
      <c r="C224" s="48" t="s">
        <v>742</v>
      </c>
      <c r="D224" s="48" t="s">
        <v>741</v>
      </c>
      <c r="E224" s="48">
        <v>287870</v>
      </c>
      <c r="F224" s="48">
        <v>295913</v>
      </c>
      <c r="G224" s="48">
        <v>303894</v>
      </c>
      <c r="H224" s="48">
        <v>311945</v>
      </c>
      <c r="I224" s="48">
        <v>320267</v>
      </c>
      <c r="J224" s="48">
        <v>328939</v>
      </c>
      <c r="K224" s="48">
        <v>338155</v>
      </c>
      <c r="L224" s="48">
        <v>347673</v>
      </c>
      <c r="M224" s="48">
        <v>356551</v>
      </c>
      <c r="N224" s="48">
        <v>363574</v>
      </c>
      <c r="O224" s="48">
        <v>367926</v>
      </c>
      <c r="P224" s="48">
        <v>369230</v>
      </c>
      <c r="Q224" s="48">
        <v>367907</v>
      </c>
      <c r="R224" s="48">
        <v>364907</v>
      </c>
      <c r="S224" s="48">
        <v>361665</v>
      </c>
      <c r="T224" s="48">
        <v>359234</v>
      </c>
      <c r="U224" s="48">
        <v>357949</v>
      </c>
      <c r="V224" s="48">
        <v>357649</v>
      </c>
      <c r="W224" s="48">
        <v>358103</v>
      </c>
      <c r="X224" s="48">
        <v>358826</v>
      </c>
      <c r="Y224" s="48">
        <v>359531</v>
      </c>
      <c r="Z224" s="48">
        <v>360144</v>
      </c>
      <c r="AA224" s="48">
        <v>360927</v>
      </c>
      <c r="AB224" s="48">
        <v>362282</v>
      </c>
      <c r="AC224" s="48">
        <v>364722</v>
      </c>
      <c r="AD224" s="48">
        <v>368636</v>
      </c>
      <c r="AE224" s="48">
        <v>374133</v>
      </c>
      <c r="AF224" s="48">
        <v>381033</v>
      </c>
      <c r="AG224" s="48">
        <v>388877</v>
      </c>
      <c r="AH224" s="48">
        <v>397082</v>
      </c>
      <c r="AI224" s="48">
        <v>405169</v>
      </c>
      <c r="AJ224" s="48">
        <v>413009</v>
      </c>
      <c r="AK224" s="48">
        <v>420658</v>
      </c>
      <c r="AL224" s="48">
        <v>428028</v>
      </c>
      <c r="AM224" s="48">
        <v>435099</v>
      </c>
      <c r="AN224" s="48">
        <v>441851</v>
      </c>
      <c r="AO224" s="48">
        <v>448207</v>
      </c>
      <c r="AP224" s="48">
        <v>454165</v>
      </c>
      <c r="AQ224" s="48">
        <v>459838</v>
      </c>
      <c r="AR224" s="48">
        <v>465380</v>
      </c>
      <c r="AS224" s="48">
        <v>470944</v>
      </c>
      <c r="AT224" s="48">
        <v>476574</v>
      </c>
      <c r="AU224" s="48">
        <v>482228</v>
      </c>
      <c r="AV224" s="48">
        <v>487938</v>
      </c>
      <c r="AW224" s="48">
        <v>493680</v>
      </c>
      <c r="AX224" s="48">
        <v>499461</v>
      </c>
      <c r="AY224" s="48">
        <v>505292</v>
      </c>
      <c r="AZ224" s="48">
        <v>511181</v>
      </c>
      <c r="BA224" s="48">
        <v>517122</v>
      </c>
      <c r="BB224" s="48">
        <v>523113</v>
      </c>
      <c r="BC224" s="48">
        <v>529126</v>
      </c>
      <c r="BD224" s="48">
        <v>535177</v>
      </c>
      <c r="BE224" s="48">
        <v>541247</v>
      </c>
      <c r="BF224" s="48">
        <v>547295</v>
      </c>
      <c r="BG224" s="48">
        <v>553278</v>
      </c>
      <c r="BH224" s="48">
        <v>559136</v>
      </c>
      <c r="BI224" s="48">
        <v>564883</v>
      </c>
      <c r="BJ224" s="48">
        <v>570501</v>
      </c>
      <c r="BK224" s="48">
        <v>575987</v>
      </c>
      <c r="BL224" s="48">
        <v>581363</v>
      </c>
      <c r="BM224" s="48">
        <v>586634</v>
      </c>
      <c r="BN224" s="48" t="str">
        <f>VLOOKUP(B224,Classif!C:F,4,0)</f>
        <v>LMY</v>
      </c>
      <c r="BO224" s="48" t="str">
        <f>VLOOKUP(B224,Classif!C:J,8,0)</f>
        <v>Latin America &amp; Caribbean</v>
      </c>
    </row>
    <row r="225" spans="1:67" hidden="1" x14ac:dyDescent="0.25">
      <c r="A225" s="48" t="s">
        <v>556</v>
      </c>
      <c r="B225" s="48" t="s">
        <v>362</v>
      </c>
      <c r="C225" s="48" t="s">
        <v>742</v>
      </c>
      <c r="D225" s="48" t="s">
        <v>741</v>
      </c>
      <c r="E225" s="48">
        <v>4068095</v>
      </c>
      <c r="F225" s="48">
        <v>4191667</v>
      </c>
      <c r="G225" s="48">
        <v>4238188</v>
      </c>
      <c r="H225" s="48">
        <v>4282017</v>
      </c>
      <c r="I225" s="48">
        <v>4327341</v>
      </c>
      <c r="J225" s="48">
        <v>4370983</v>
      </c>
      <c r="K225" s="48">
        <v>4411666</v>
      </c>
      <c r="L225" s="48">
        <v>4449367</v>
      </c>
      <c r="M225" s="48">
        <v>4483915</v>
      </c>
      <c r="N225" s="48">
        <v>4518607</v>
      </c>
      <c r="O225" s="48">
        <v>4538223</v>
      </c>
      <c r="P225" s="48">
        <v>4557449</v>
      </c>
      <c r="Q225" s="48">
        <v>4596622</v>
      </c>
      <c r="R225" s="48">
        <v>4641445</v>
      </c>
      <c r="S225" s="48">
        <v>4689623</v>
      </c>
      <c r="T225" s="48">
        <v>4739105</v>
      </c>
      <c r="U225" s="48">
        <v>4789507</v>
      </c>
      <c r="V225" s="48">
        <v>4840501</v>
      </c>
      <c r="W225" s="48">
        <v>4890125</v>
      </c>
      <c r="X225" s="48">
        <v>4938973</v>
      </c>
      <c r="Y225" s="48">
        <v>4979815</v>
      </c>
      <c r="Z225" s="48">
        <v>5016105</v>
      </c>
      <c r="AA225" s="48">
        <v>5055099</v>
      </c>
      <c r="AB225" s="48">
        <v>5091971</v>
      </c>
      <c r="AC225" s="48">
        <v>5127097</v>
      </c>
      <c r="AD225" s="48">
        <v>5161768</v>
      </c>
      <c r="AE225" s="48">
        <v>5193838</v>
      </c>
      <c r="AF225" s="48">
        <v>5222840</v>
      </c>
      <c r="AG225" s="48">
        <v>5250596</v>
      </c>
      <c r="AH225" s="48">
        <v>5275942</v>
      </c>
      <c r="AI225" s="48">
        <v>5299187</v>
      </c>
      <c r="AJ225" s="48">
        <v>5303294</v>
      </c>
      <c r="AK225" s="48">
        <v>5305016</v>
      </c>
      <c r="AL225" s="48">
        <v>5325305</v>
      </c>
      <c r="AM225" s="48">
        <v>5346331</v>
      </c>
      <c r="AN225" s="48">
        <v>5361999</v>
      </c>
      <c r="AO225" s="48">
        <v>5373361</v>
      </c>
      <c r="AP225" s="48">
        <v>5383291</v>
      </c>
      <c r="AQ225" s="48">
        <v>5390516</v>
      </c>
      <c r="AR225" s="48">
        <v>5396020</v>
      </c>
      <c r="AS225" s="48">
        <v>5388720</v>
      </c>
      <c r="AT225" s="48">
        <v>5378867</v>
      </c>
      <c r="AU225" s="48">
        <v>5376912</v>
      </c>
      <c r="AV225" s="48">
        <v>5373374</v>
      </c>
      <c r="AW225" s="48">
        <v>5372280</v>
      </c>
      <c r="AX225" s="48">
        <v>5372807</v>
      </c>
      <c r="AY225" s="48">
        <v>5373054</v>
      </c>
      <c r="AZ225" s="48">
        <v>5374622</v>
      </c>
      <c r="BA225" s="48">
        <v>5379233</v>
      </c>
      <c r="BB225" s="48">
        <v>5386406</v>
      </c>
      <c r="BC225" s="48">
        <v>5391428</v>
      </c>
      <c r="BD225" s="48">
        <v>5398384</v>
      </c>
      <c r="BE225" s="48">
        <v>5407579</v>
      </c>
      <c r="BF225" s="48">
        <v>5413393</v>
      </c>
      <c r="BG225" s="48">
        <v>5418649</v>
      </c>
      <c r="BH225" s="48">
        <v>5423801</v>
      </c>
      <c r="BI225" s="48">
        <v>5430798</v>
      </c>
      <c r="BJ225" s="48">
        <v>5439232</v>
      </c>
      <c r="BK225" s="48">
        <v>5446771</v>
      </c>
      <c r="BL225" s="48">
        <v>5454147</v>
      </c>
      <c r="BM225" s="48">
        <v>5458827</v>
      </c>
      <c r="BN225" s="48" t="str">
        <f>VLOOKUP(B225,Classif!C:F,4,0)</f>
        <v>HIC</v>
      </c>
      <c r="BO225" s="48" t="str">
        <f>VLOOKUP(B225,Classif!C:J,8,0)</f>
        <v>Europe &amp; Central Asia</v>
      </c>
    </row>
    <row r="226" spans="1:67" hidden="1" x14ac:dyDescent="0.25">
      <c r="A226" s="48" t="s">
        <v>282</v>
      </c>
      <c r="B226" s="48" t="s">
        <v>361</v>
      </c>
      <c r="C226" s="48" t="s">
        <v>742</v>
      </c>
      <c r="D226" s="48" t="s">
        <v>741</v>
      </c>
      <c r="E226" s="48">
        <v>1584720</v>
      </c>
      <c r="F226" s="48">
        <v>1594131</v>
      </c>
      <c r="G226" s="48">
        <v>1603649</v>
      </c>
      <c r="H226" s="48">
        <v>1616971</v>
      </c>
      <c r="I226" s="48">
        <v>1632114</v>
      </c>
      <c r="J226" s="48">
        <v>1649160</v>
      </c>
      <c r="K226" s="48">
        <v>1669905</v>
      </c>
      <c r="L226" s="48">
        <v>1689528</v>
      </c>
      <c r="M226" s="48">
        <v>1704546</v>
      </c>
      <c r="N226" s="48">
        <v>1713874</v>
      </c>
      <c r="O226" s="48">
        <v>1724891</v>
      </c>
      <c r="P226" s="48">
        <v>1738335</v>
      </c>
      <c r="Q226" s="48">
        <v>1752233</v>
      </c>
      <c r="R226" s="48">
        <v>1766697</v>
      </c>
      <c r="S226" s="48">
        <v>1776132</v>
      </c>
      <c r="T226" s="48">
        <v>1793581</v>
      </c>
      <c r="U226" s="48">
        <v>1820249</v>
      </c>
      <c r="V226" s="48">
        <v>1842377</v>
      </c>
      <c r="W226" s="48">
        <v>1862548</v>
      </c>
      <c r="X226" s="48">
        <v>1882599</v>
      </c>
      <c r="Y226" s="48">
        <v>1901315</v>
      </c>
      <c r="Z226" s="48">
        <v>1906531</v>
      </c>
      <c r="AA226" s="48">
        <v>1910334</v>
      </c>
      <c r="AB226" s="48">
        <v>1922321</v>
      </c>
      <c r="AC226" s="48">
        <v>1932154</v>
      </c>
      <c r="AD226" s="48">
        <v>1941641</v>
      </c>
      <c r="AE226" s="48">
        <v>1965964</v>
      </c>
      <c r="AF226" s="48">
        <v>1989776</v>
      </c>
      <c r="AG226" s="48">
        <v>1995196</v>
      </c>
      <c r="AH226" s="48">
        <v>1996351</v>
      </c>
      <c r="AI226" s="48">
        <v>1998161</v>
      </c>
      <c r="AJ226" s="48">
        <v>1999429</v>
      </c>
      <c r="AK226" s="48">
        <v>1996498</v>
      </c>
      <c r="AL226" s="48">
        <v>1991746</v>
      </c>
      <c r="AM226" s="48">
        <v>1989443</v>
      </c>
      <c r="AN226" s="48">
        <v>1989872</v>
      </c>
      <c r="AO226" s="48">
        <v>1988628</v>
      </c>
      <c r="AP226" s="48">
        <v>1985956</v>
      </c>
      <c r="AQ226" s="48">
        <v>1981629</v>
      </c>
      <c r="AR226" s="48">
        <v>1983045</v>
      </c>
      <c r="AS226" s="48">
        <v>1988925</v>
      </c>
      <c r="AT226" s="48">
        <v>1992060</v>
      </c>
      <c r="AU226" s="48">
        <v>1994530</v>
      </c>
      <c r="AV226" s="48">
        <v>1995733</v>
      </c>
      <c r="AW226" s="48">
        <v>1997012</v>
      </c>
      <c r="AX226" s="48">
        <v>2000474</v>
      </c>
      <c r="AY226" s="48">
        <v>2006868</v>
      </c>
      <c r="AZ226" s="48">
        <v>2018122</v>
      </c>
      <c r="BA226" s="48">
        <v>2021316</v>
      </c>
      <c r="BB226" s="48">
        <v>2039669</v>
      </c>
      <c r="BC226" s="48">
        <v>2048583</v>
      </c>
      <c r="BD226" s="48">
        <v>2052843</v>
      </c>
      <c r="BE226" s="48">
        <v>2057159</v>
      </c>
      <c r="BF226" s="48">
        <v>2059953</v>
      </c>
      <c r="BG226" s="48">
        <v>2061980</v>
      </c>
      <c r="BH226" s="48">
        <v>2063531</v>
      </c>
      <c r="BI226" s="48">
        <v>2065042</v>
      </c>
      <c r="BJ226" s="48">
        <v>2066388</v>
      </c>
      <c r="BK226" s="48">
        <v>2073894</v>
      </c>
      <c r="BL226" s="48">
        <v>2088385</v>
      </c>
      <c r="BM226" s="48">
        <v>2100126</v>
      </c>
      <c r="BN226" s="48" t="str">
        <f>VLOOKUP(B226,Classif!C:F,4,0)</f>
        <v>HIC</v>
      </c>
      <c r="BO226" s="48" t="str">
        <f>VLOOKUP(B226,Classif!C:J,8,0)</f>
        <v>Europe &amp; Central Asia</v>
      </c>
    </row>
    <row r="227" spans="1:67" hidden="1" x14ac:dyDescent="0.25">
      <c r="A227" s="48" t="s">
        <v>269</v>
      </c>
      <c r="B227" s="48" t="s">
        <v>360</v>
      </c>
      <c r="C227" s="48" t="s">
        <v>742</v>
      </c>
      <c r="D227" s="48" t="s">
        <v>741</v>
      </c>
      <c r="E227" s="48">
        <v>7484656</v>
      </c>
      <c r="F227" s="48">
        <v>7519998</v>
      </c>
      <c r="G227" s="48">
        <v>7561588</v>
      </c>
      <c r="H227" s="48">
        <v>7604328</v>
      </c>
      <c r="I227" s="48">
        <v>7661354</v>
      </c>
      <c r="J227" s="48">
        <v>7733853</v>
      </c>
      <c r="K227" s="48">
        <v>7807797</v>
      </c>
      <c r="L227" s="48">
        <v>7867931</v>
      </c>
      <c r="M227" s="48">
        <v>7912273</v>
      </c>
      <c r="N227" s="48">
        <v>7968072</v>
      </c>
      <c r="O227" s="48">
        <v>8042801</v>
      </c>
      <c r="P227" s="48">
        <v>8098334</v>
      </c>
      <c r="Q227" s="48">
        <v>8122300</v>
      </c>
      <c r="R227" s="48">
        <v>8136312</v>
      </c>
      <c r="S227" s="48">
        <v>8159955</v>
      </c>
      <c r="T227" s="48">
        <v>8192437</v>
      </c>
      <c r="U227" s="48">
        <v>8222286</v>
      </c>
      <c r="V227" s="48">
        <v>8251540</v>
      </c>
      <c r="W227" s="48">
        <v>8275599</v>
      </c>
      <c r="X227" s="48">
        <v>8293678</v>
      </c>
      <c r="Y227" s="48">
        <v>8310531</v>
      </c>
      <c r="Z227" s="48">
        <v>8320503</v>
      </c>
      <c r="AA227" s="48">
        <v>8325263</v>
      </c>
      <c r="AB227" s="48">
        <v>8329033</v>
      </c>
      <c r="AC227" s="48">
        <v>8336605</v>
      </c>
      <c r="AD227" s="48">
        <v>8350386</v>
      </c>
      <c r="AE227" s="48">
        <v>8369829</v>
      </c>
      <c r="AF227" s="48">
        <v>8397804</v>
      </c>
      <c r="AG227" s="48">
        <v>8436489</v>
      </c>
      <c r="AH227" s="48">
        <v>8492964</v>
      </c>
      <c r="AI227" s="48">
        <v>8558835</v>
      </c>
      <c r="AJ227" s="48">
        <v>8617375</v>
      </c>
      <c r="AK227" s="48">
        <v>8668067</v>
      </c>
      <c r="AL227" s="48">
        <v>8718561</v>
      </c>
      <c r="AM227" s="48">
        <v>8780745</v>
      </c>
      <c r="AN227" s="48">
        <v>8826939</v>
      </c>
      <c r="AO227" s="48">
        <v>8840998</v>
      </c>
      <c r="AP227" s="48">
        <v>8846062</v>
      </c>
      <c r="AQ227" s="48">
        <v>8850974</v>
      </c>
      <c r="AR227" s="48">
        <v>8857874</v>
      </c>
      <c r="AS227" s="48">
        <v>8872109</v>
      </c>
      <c r="AT227" s="48">
        <v>8895960</v>
      </c>
      <c r="AU227" s="48">
        <v>8924958</v>
      </c>
      <c r="AV227" s="48">
        <v>8958229</v>
      </c>
      <c r="AW227" s="48">
        <v>8993531</v>
      </c>
      <c r="AX227" s="48">
        <v>9029572</v>
      </c>
      <c r="AY227" s="48">
        <v>9080505</v>
      </c>
      <c r="AZ227" s="48">
        <v>9148092</v>
      </c>
      <c r="BA227" s="48">
        <v>9219637</v>
      </c>
      <c r="BB227" s="48">
        <v>9298515</v>
      </c>
      <c r="BC227" s="48">
        <v>9378126</v>
      </c>
      <c r="BD227" s="48">
        <v>9449213</v>
      </c>
      <c r="BE227" s="48">
        <v>9519374</v>
      </c>
      <c r="BF227" s="48">
        <v>9600379</v>
      </c>
      <c r="BG227" s="48">
        <v>9696110</v>
      </c>
      <c r="BH227" s="48">
        <v>9799186</v>
      </c>
      <c r="BI227" s="48">
        <v>9923085</v>
      </c>
      <c r="BJ227" s="48">
        <v>10057698</v>
      </c>
      <c r="BK227" s="48">
        <v>10175214</v>
      </c>
      <c r="BL227" s="48">
        <v>10278887</v>
      </c>
      <c r="BM227" s="48">
        <v>10353442</v>
      </c>
      <c r="BN227" s="48" t="str">
        <f>VLOOKUP(B227,Classif!C:F,4,0)</f>
        <v>HIC</v>
      </c>
      <c r="BO227" s="48" t="str">
        <f>VLOOKUP(B227,Classif!C:J,8,0)</f>
        <v>Europe &amp; Central Asia</v>
      </c>
    </row>
    <row r="228" spans="1:67" hidden="1" x14ac:dyDescent="0.25">
      <c r="A228" s="48" t="s">
        <v>105</v>
      </c>
      <c r="B228" s="48" t="s">
        <v>359</v>
      </c>
      <c r="C228" s="48" t="s">
        <v>742</v>
      </c>
      <c r="D228" s="48" t="s">
        <v>741</v>
      </c>
      <c r="E228" s="48">
        <v>336578</v>
      </c>
      <c r="F228" s="48">
        <v>343346</v>
      </c>
      <c r="G228" s="48">
        <v>350155</v>
      </c>
      <c r="H228" s="48">
        <v>357279</v>
      </c>
      <c r="I228" s="48">
        <v>365120</v>
      </c>
      <c r="J228" s="48">
        <v>373925</v>
      </c>
      <c r="K228" s="48">
        <v>383820</v>
      </c>
      <c r="L228" s="48">
        <v>394760</v>
      </c>
      <c r="M228" s="48">
        <v>406508</v>
      </c>
      <c r="N228" s="48">
        <v>418739</v>
      </c>
      <c r="O228" s="48">
        <v>431251</v>
      </c>
      <c r="P228" s="48">
        <v>443979</v>
      </c>
      <c r="Q228" s="48">
        <v>457039</v>
      </c>
      <c r="R228" s="48">
        <v>470561</v>
      </c>
      <c r="S228" s="48">
        <v>484747</v>
      </c>
      <c r="T228" s="48">
        <v>499759</v>
      </c>
      <c r="U228" s="48">
        <v>515602</v>
      </c>
      <c r="V228" s="48">
        <v>532253</v>
      </c>
      <c r="W228" s="48">
        <v>549787</v>
      </c>
      <c r="X228" s="48">
        <v>568316</v>
      </c>
      <c r="Y228" s="48">
        <v>587852</v>
      </c>
      <c r="Z228" s="48">
        <v>608374</v>
      </c>
      <c r="AA228" s="48">
        <v>629812</v>
      </c>
      <c r="AB228" s="48">
        <v>652112</v>
      </c>
      <c r="AC228" s="48">
        <v>675240</v>
      </c>
      <c r="AD228" s="48">
        <v>699077</v>
      </c>
      <c r="AE228" s="48">
        <v>723599</v>
      </c>
      <c r="AF228" s="48">
        <v>748634</v>
      </c>
      <c r="AG228" s="48">
        <v>773774</v>
      </c>
      <c r="AH228" s="48">
        <v>798498</v>
      </c>
      <c r="AI228" s="48">
        <v>822423</v>
      </c>
      <c r="AJ228" s="48">
        <v>845267</v>
      </c>
      <c r="AK228" s="48">
        <v>866995</v>
      </c>
      <c r="AL228" s="48">
        <v>887706</v>
      </c>
      <c r="AM228" s="48">
        <v>907622</v>
      </c>
      <c r="AN228" s="48">
        <v>926836</v>
      </c>
      <c r="AO228" s="48">
        <v>945506</v>
      </c>
      <c r="AP228" s="48">
        <v>963416</v>
      </c>
      <c r="AQ228" s="48">
        <v>979922</v>
      </c>
      <c r="AR228" s="48">
        <v>994105</v>
      </c>
      <c r="AS228" s="48">
        <v>1005432</v>
      </c>
      <c r="AT228" s="48">
        <v>1013608</v>
      </c>
      <c r="AU228" s="48">
        <v>1019054</v>
      </c>
      <c r="AV228" s="48">
        <v>1022796</v>
      </c>
      <c r="AW228" s="48">
        <v>1026287</v>
      </c>
      <c r="AX228" s="48">
        <v>1030575</v>
      </c>
      <c r="AY228" s="48">
        <v>1036095</v>
      </c>
      <c r="AZ228" s="48">
        <v>1042651</v>
      </c>
      <c r="BA228" s="48">
        <v>1049948</v>
      </c>
      <c r="BB228" s="48">
        <v>1057462</v>
      </c>
      <c r="BC228" s="48">
        <v>1064841</v>
      </c>
      <c r="BD228" s="48">
        <v>1072029</v>
      </c>
      <c r="BE228" s="48">
        <v>1079285</v>
      </c>
      <c r="BF228" s="48">
        <v>1086843</v>
      </c>
      <c r="BG228" s="48">
        <v>1095022</v>
      </c>
      <c r="BH228" s="48">
        <v>1104038</v>
      </c>
      <c r="BI228" s="48">
        <v>1113994</v>
      </c>
      <c r="BJ228" s="48">
        <v>1124808</v>
      </c>
      <c r="BK228" s="48">
        <v>1136274</v>
      </c>
      <c r="BL228" s="48">
        <v>1148133</v>
      </c>
      <c r="BM228" s="48">
        <v>1160164</v>
      </c>
      <c r="BN228" s="48" t="str">
        <f>VLOOKUP(B228,Classif!C:F,3,0)</f>
        <v>LMC</v>
      </c>
      <c r="BO228" s="48" t="str">
        <f>VLOOKUP(B228,Classif!C:J,8,0)</f>
        <v>Sub-Saharan Africa</v>
      </c>
    </row>
    <row r="229" spans="1:67" hidden="1" x14ac:dyDescent="0.25">
      <c r="A229" s="48" t="s">
        <v>557</v>
      </c>
      <c r="B229" s="48" t="s">
        <v>558</v>
      </c>
      <c r="C229" s="48" t="s">
        <v>742</v>
      </c>
      <c r="D229" s="48" t="s">
        <v>741</v>
      </c>
      <c r="E229" s="48">
        <v>2833</v>
      </c>
      <c r="F229" s="48">
        <v>3077</v>
      </c>
      <c r="G229" s="48">
        <v>3367</v>
      </c>
      <c r="H229" s="48">
        <v>3703</v>
      </c>
      <c r="I229" s="48">
        <v>4063</v>
      </c>
      <c r="J229" s="48">
        <v>4460</v>
      </c>
      <c r="K229" s="48">
        <v>4895</v>
      </c>
      <c r="L229" s="48">
        <v>5362</v>
      </c>
      <c r="M229" s="48">
        <v>5857</v>
      </c>
      <c r="N229" s="48">
        <v>6354</v>
      </c>
      <c r="O229" s="48">
        <v>6854</v>
      </c>
      <c r="P229" s="48">
        <v>7372</v>
      </c>
      <c r="Q229" s="48">
        <v>7892</v>
      </c>
      <c r="R229" s="48">
        <v>8429</v>
      </c>
      <c r="S229" s="48">
        <v>8977</v>
      </c>
      <c r="T229" s="48">
        <v>9556</v>
      </c>
      <c r="U229" s="48">
        <v>10147</v>
      </c>
      <c r="V229" s="48">
        <v>10791</v>
      </c>
      <c r="W229" s="48">
        <v>11481</v>
      </c>
      <c r="X229" s="48">
        <v>12244</v>
      </c>
      <c r="Y229" s="48">
        <v>13097</v>
      </c>
      <c r="Z229" s="48">
        <v>14030</v>
      </c>
      <c r="AA229" s="48">
        <v>15032</v>
      </c>
      <c r="AB229" s="48">
        <v>16175</v>
      </c>
      <c r="AC229" s="48">
        <v>17517</v>
      </c>
      <c r="AD229" s="48">
        <v>19127</v>
      </c>
      <c r="AE229" s="48">
        <v>21028</v>
      </c>
      <c r="AF229" s="48">
        <v>23157</v>
      </c>
      <c r="AG229" s="48">
        <v>25334</v>
      </c>
      <c r="AH229" s="48">
        <v>27280</v>
      </c>
      <c r="AI229" s="48">
        <v>28814</v>
      </c>
      <c r="AJ229" s="48">
        <v>29852</v>
      </c>
      <c r="AK229" s="48">
        <v>30458</v>
      </c>
      <c r="AL229" s="48">
        <v>30765</v>
      </c>
      <c r="AM229" s="48">
        <v>30950</v>
      </c>
      <c r="AN229" s="48">
        <v>31164</v>
      </c>
      <c r="AO229" s="48">
        <v>31434</v>
      </c>
      <c r="AP229" s="48">
        <v>31731</v>
      </c>
      <c r="AQ229" s="48">
        <v>31240</v>
      </c>
      <c r="AR229" s="48">
        <v>31084</v>
      </c>
      <c r="AS229" s="48">
        <v>30519</v>
      </c>
      <c r="AT229" s="48">
        <v>30600</v>
      </c>
      <c r="AU229" s="48">
        <v>30777</v>
      </c>
      <c r="AV229" s="48">
        <v>31472</v>
      </c>
      <c r="AW229" s="48">
        <v>32488</v>
      </c>
      <c r="AX229" s="48">
        <v>33011</v>
      </c>
      <c r="AY229" s="48">
        <v>33441</v>
      </c>
      <c r="AZ229" s="48">
        <v>33811</v>
      </c>
      <c r="BA229" s="48">
        <v>33964</v>
      </c>
      <c r="BB229" s="48">
        <v>34238</v>
      </c>
      <c r="BC229" s="48">
        <v>34056</v>
      </c>
      <c r="BD229" s="48">
        <v>33435</v>
      </c>
      <c r="BE229" s="48">
        <v>34640</v>
      </c>
      <c r="BF229" s="48">
        <v>36607</v>
      </c>
      <c r="BG229" s="48">
        <v>37685</v>
      </c>
      <c r="BH229" s="48">
        <v>38825</v>
      </c>
      <c r="BI229" s="48">
        <v>39969</v>
      </c>
      <c r="BJ229" s="48">
        <v>40574</v>
      </c>
      <c r="BK229" s="48">
        <v>40654</v>
      </c>
      <c r="BL229" s="48">
        <v>40733</v>
      </c>
      <c r="BM229" s="48">
        <v>40812</v>
      </c>
      <c r="BN229" s="48" t="str">
        <f>VLOOKUP(B229,Classif!C:F,4,0)</f>
        <v>HIC</v>
      </c>
      <c r="BO229" s="48" t="str">
        <f>VLOOKUP(B229,Classif!C:J,8,0)</f>
        <v>Latin America &amp; Caribbean</v>
      </c>
    </row>
    <row r="230" spans="1:67" x14ac:dyDescent="0.25">
      <c r="A230" s="48" t="s">
        <v>86</v>
      </c>
      <c r="B230" s="48" t="s">
        <v>559</v>
      </c>
      <c r="C230" s="48" t="s">
        <v>742</v>
      </c>
      <c r="D230" s="48" t="s">
        <v>741</v>
      </c>
      <c r="E230" s="48">
        <v>41700</v>
      </c>
      <c r="F230" s="48">
        <v>42889</v>
      </c>
      <c r="G230" s="48">
        <v>44042</v>
      </c>
      <c r="H230" s="48">
        <v>45176</v>
      </c>
      <c r="I230" s="48">
        <v>46322</v>
      </c>
      <c r="J230" s="48">
        <v>47500</v>
      </c>
      <c r="K230" s="48">
        <v>48699</v>
      </c>
      <c r="L230" s="48">
        <v>49911</v>
      </c>
      <c r="M230" s="48">
        <v>51134</v>
      </c>
      <c r="N230" s="48">
        <v>52365</v>
      </c>
      <c r="O230" s="48">
        <v>53600</v>
      </c>
      <c r="P230" s="48">
        <v>54695</v>
      </c>
      <c r="Q230" s="48">
        <v>56029</v>
      </c>
      <c r="R230" s="48">
        <v>56892</v>
      </c>
      <c r="S230" s="48">
        <v>57937</v>
      </c>
      <c r="T230" s="48">
        <v>59292</v>
      </c>
      <c r="U230" s="48">
        <v>60504</v>
      </c>
      <c r="V230" s="48">
        <v>61786</v>
      </c>
      <c r="W230" s="48">
        <v>62150</v>
      </c>
      <c r="X230" s="48">
        <v>62686</v>
      </c>
      <c r="Y230" s="48">
        <v>63261</v>
      </c>
      <c r="Z230" s="48">
        <v>64035</v>
      </c>
      <c r="AA230" s="48">
        <v>64413</v>
      </c>
      <c r="AB230" s="48">
        <v>64335</v>
      </c>
      <c r="AC230" s="48">
        <v>64717</v>
      </c>
      <c r="AD230" s="48">
        <v>65244</v>
      </c>
      <c r="AE230" s="48">
        <v>65652</v>
      </c>
      <c r="AF230" s="48">
        <v>68499</v>
      </c>
      <c r="AG230" s="48">
        <v>68755</v>
      </c>
      <c r="AH230" s="48">
        <v>69167</v>
      </c>
      <c r="AI230" s="48">
        <v>69507</v>
      </c>
      <c r="AJ230" s="48">
        <v>70439</v>
      </c>
      <c r="AK230" s="48">
        <v>70763</v>
      </c>
      <c r="AL230" s="48">
        <v>72253</v>
      </c>
      <c r="AM230" s="48">
        <v>74205</v>
      </c>
      <c r="AN230" s="48">
        <v>75304</v>
      </c>
      <c r="AO230" s="48">
        <v>76417</v>
      </c>
      <c r="AP230" s="48">
        <v>77319</v>
      </c>
      <c r="AQ230" s="48">
        <v>78846</v>
      </c>
      <c r="AR230" s="48">
        <v>80410</v>
      </c>
      <c r="AS230" s="48">
        <v>81131</v>
      </c>
      <c r="AT230" s="48">
        <v>81202</v>
      </c>
      <c r="AU230" s="48">
        <v>83723</v>
      </c>
      <c r="AV230" s="48">
        <v>82781</v>
      </c>
      <c r="AW230" s="48">
        <v>82475</v>
      </c>
      <c r="AX230" s="48">
        <v>82858</v>
      </c>
      <c r="AY230" s="48">
        <v>84600</v>
      </c>
      <c r="AZ230" s="48">
        <v>85033</v>
      </c>
      <c r="BA230" s="48">
        <v>86956</v>
      </c>
      <c r="BB230" s="48">
        <v>87298</v>
      </c>
      <c r="BC230" s="48">
        <v>89770</v>
      </c>
      <c r="BD230" s="48">
        <v>87441</v>
      </c>
      <c r="BE230" s="48">
        <v>88303</v>
      </c>
      <c r="BF230" s="48">
        <v>89949</v>
      </c>
      <c r="BG230" s="48">
        <v>91359</v>
      </c>
      <c r="BH230" s="48">
        <v>93419</v>
      </c>
      <c r="BI230" s="48">
        <v>94677</v>
      </c>
      <c r="BJ230" s="48">
        <v>95843</v>
      </c>
      <c r="BK230" s="48">
        <v>96762</v>
      </c>
      <c r="BL230" s="48">
        <v>97625</v>
      </c>
      <c r="BM230" s="48">
        <v>98462</v>
      </c>
      <c r="BN230" s="48" t="str">
        <f>VLOOKUP(B230,Classif!C:F,3,0)</f>
        <v>HIC</v>
      </c>
      <c r="BO230" s="48" t="str">
        <f>VLOOKUP(B230,Classif!C:J,8,0)</f>
        <v>Sub-Saharan Africa</v>
      </c>
    </row>
    <row r="231" spans="1:67" hidden="1" x14ac:dyDescent="0.25">
      <c r="A231" s="48" t="s">
        <v>149</v>
      </c>
      <c r="B231" s="48" t="s">
        <v>358</v>
      </c>
      <c r="C231" s="48" t="s">
        <v>742</v>
      </c>
      <c r="D231" s="48" t="s">
        <v>741</v>
      </c>
      <c r="E231" s="48">
        <v>4573514</v>
      </c>
      <c r="F231" s="48">
        <v>4721893</v>
      </c>
      <c r="G231" s="48">
        <v>4875429</v>
      </c>
      <c r="H231" s="48">
        <v>5034639</v>
      </c>
      <c r="I231" s="48">
        <v>5200341</v>
      </c>
      <c r="J231" s="48">
        <v>5373137</v>
      </c>
      <c r="K231" s="48">
        <v>5553247</v>
      </c>
      <c r="L231" s="48">
        <v>5740702</v>
      </c>
      <c r="M231" s="48">
        <v>5935850</v>
      </c>
      <c r="N231" s="48">
        <v>6139054</v>
      </c>
      <c r="O231" s="48">
        <v>6350544</v>
      </c>
      <c r="P231" s="48">
        <v>6570859</v>
      </c>
      <c r="Q231" s="48">
        <v>6800148</v>
      </c>
      <c r="R231" s="48">
        <v>7037860</v>
      </c>
      <c r="S231" s="48">
        <v>7283181</v>
      </c>
      <c r="T231" s="48">
        <v>7535715</v>
      </c>
      <c r="U231" s="48">
        <v>7794658</v>
      </c>
      <c r="V231" s="48">
        <v>8060652</v>
      </c>
      <c r="W231" s="48">
        <v>8336421</v>
      </c>
      <c r="X231" s="48">
        <v>8625693</v>
      </c>
      <c r="Y231" s="48">
        <v>8930776</v>
      </c>
      <c r="Z231" s="48">
        <v>9252854</v>
      </c>
      <c r="AA231" s="48">
        <v>9590226</v>
      </c>
      <c r="AB231" s="48">
        <v>9938852</v>
      </c>
      <c r="AC231" s="48">
        <v>10293048</v>
      </c>
      <c r="AD231" s="48">
        <v>10648633</v>
      </c>
      <c r="AE231" s="48">
        <v>11004273</v>
      </c>
      <c r="AF231" s="48">
        <v>11360848</v>
      </c>
      <c r="AG231" s="48">
        <v>11719064</v>
      </c>
      <c r="AH231" s="48">
        <v>12080439</v>
      </c>
      <c r="AI231" s="48">
        <v>12446168</v>
      </c>
      <c r="AJ231" s="48">
        <v>12815400</v>
      </c>
      <c r="AK231" s="48">
        <v>13187669</v>
      </c>
      <c r="AL231" s="48">
        <v>13565074</v>
      </c>
      <c r="AM231" s="48">
        <v>13950486</v>
      </c>
      <c r="AN231" s="48">
        <v>14345491</v>
      </c>
      <c r="AO231" s="48">
        <v>14754148</v>
      </c>
      <c r="AP231" s="48">
        <v>15175308</v>
      </c>
      <c r="AQ231" s="48">
        <v>15599588</v>
      </c>
      <c r="AR231" s="48">
        <v>16013992</v>
      </c>
      <c r="AS231" s="48">
        <v>16410847</v>
      </c>
      <c r="AT231" s="48">
        <v>16766555</v>
      </c>
      <c r="AU231" s="48">
        <v>17084628</v>
      </c>
      <c r="AV231" s="48">
        <v>17415214</v>
      </c>
      <c r="AW231" s="48">
        <v>17827827</v>
      </c>
      <c r="AX231" s="48">
        <v>18361178</v>
      </c>
      <c r="AY231" s="48">
        <v>19059257</v>
      </c>
      <c r="AZ231" s="48">
        <v>19878257</v>
      </c>
      <c r="BA231" s="48">
        <v>20664037</v>
      </c>
      <c r="BB231" s="48">
        <v>21205873</v>
      </c>
      <c r="BC231" s="48">
        <v>21362541</v>
      </c>
      <c r="BD231" s="48">
        <v>21081814</v>
      </c>
      <c r="BE231" s="48">
        <v>20438861</v>
      </c>
      <c r="BF231" s="48">
        <v>19578466</v>
      </c>
      <c r="BG231" s="48">
        <v>18710711</v>
      </c>
      <c r="BH231" s="48">
        <v>17997411</v>
      </c>
      <c r="BI231" s="48">
        <v>17465567</v>
      </c>
      <c r="BJ231" s="48">
        <v>17095669</v>
      </c>
      <c r="BK231" s="48">
        <v>16945062</v>
      </c>
      <c r="BL231" s="48">
        <v>17070132</v>
      </c>
      <c r="BM231" s="48">
        <v>17500657</v>
      </c>
      <c r="BN231" s="48" t="str">
        <f>VLOOKUP(B231,Classif!C:F,4,0)</f>
        <v>LMY</v>
      </c>
      <c r="BO231" s="48" t="str">
        <f>VLOOKUP(B231,Classif!C:J,8,0)</f>
        <v>Middle East &amp; North Africa</v>
      </c>
    </row>
    <row r="232" spans="1:67" hidden="1" x14ac:dyDescent="0.25">
      <c r="A232" s="48" t="s">
        <v>544</v>
      </c>
      <c r="B232" s="48" t="s">
        <v>545</v>
      </c>
      <c r="C232" s="48" t="s">
        <v>742</v>
      </c>
      <c r="D232" s="48" t="s">
        <v>741</v>
      </c>
      <c r="E232" s="48">
        <v>5825</v>
      </c>
      <c r="F232" s="48">
        <v>5867</v>
      </c>
      <c r="G232" s="48">
        <v>5884</v>
      </c>
      <c r="H232" s="48">
        <v>5870</v>
      </c>
      <c r="I232" s="48">
        <v>5851</v>
      </c>
      <c r="J232" s="48">
        <v>5814</v>
      </c>
      <c r="K232" s="48">
        <v>5783</v>
      </c>
      <c r="L232" s="48">
        <v>5766</v>
      </c>
      <c r="M232" s="48">
        <v>5746</v>
      </c>
      <c r="N232" s="48">
        <v>5765</v>
      </c>
      <c r="O232" s="48">
        <v>5837</v>
      </c>
      <c r="P232" s="48">
        <v>5973</v>
      </c>
      <c r="Q232" s="48">
        <v>6156</v>
      </c>
      <c r="R232" s="48">
        <v>6380</v>
      </c>
      <c r="S232" s="48">
        <v>6610</v>
      </c>
      <c r="T232" s="48">
        <v>6832</v>
      </c>
      <c r="U232" s="48">
        <v>7020</v>
      </c>
      <c r="V232" s="48">
        <v>7193</v>
      </c>
      <c r="W232" s="48">
        <v>7380</v>
      </c>
      <c r="X232" s="48">
        <v>7607</v>
      </c>
      <c r="Y232" s="48">
        <v>7894</v>
      </c>
      <c r="Z232" s="48">
        <v>8243</v>
      </c>
      <c r="AA232" s="48">
        <v>8654</v>
      </c>
      <c r="AB232" s="48">
        <v>9096</v>
      </c>
      <c r="AC232" s="48">
        <v>9556</v>
      </c>
      <c r="AD232" s="48">
        <v>9974</v>
      </c>
      <c r="AE232" s="48">
        <v>10365</v>
      </c>
      <c r="AF232" s="48">
        <v>10717</v>
      </c>
      <c r="AG232" s="48">
        <v>11091</v>
      </c>
      <c r="AH232" s="48">
        <v>11550</v>
      </c>
      <c r="AI232" s="48">
        <v>12115</v>
      </c>
      <c r="AJ232" s="48">
        <v>12815</v>
      </c>
      <c r="AK232" s="48">
        <v>13639</v>
      </c>
      <c r="AL232" s="48">
        <v>14526</v>
      </c>
      <c r="AM232" s="48">
        <v>15399</v>
      </c>
      <c r="AN232" s="48">
        <v>16221</v>
      </c>
      <c r="AO232" s="48">
        <v>16930</v>
      </c>
      <c r="AP232" s="48">
        <v>17566</v>
      </c>
      <c r="AQ232" s="48">
        <v>18228</v>
      </c>
      <c r="AR232" s="48">
        <v>19069</v>
      </c>
      <c r="AS232" s="48">
        <v>20171</v>
      </c>
      <c r="AT232" s="48">
        <v>21578</v>
      </c>
      <c r="AU232" s="48">
        <v>23230</v>
      </c>
      <c r="AV232" s="48">
        <v>25008</v>
      </c>
      <c r="AW232" s="48">
        <v>26709</v>
      </c>
      <c r="AX232" s="48">
        <v>28181</v>
      </c>
      <c r="AY232" s="48">
        <v>29394</v>
      </c>
      <c r="AZ232" s="48">
        <v>30383</v>
      </c>
      <c r="BA232" s="48">
        <v>31200</v>
      </c>
      <c r="BB232" s="48">
        <v>31933</v>
      </c>
      <c r="BC232" s="48">
        <v>32658</v>
      </c>
      <c r="BD232" s="48">
        <v>33371</v>
      </c>
      <c r="BE232" s="48">
        <v>34067</v>
      </c>
      <c r="BF232" s="48">
        <v>34733</v>
      </c>
      <c r="BG232" s="48">
        <v>35371</v>
      </c>
      <c r="BH232" s="48">
        <v>35979</v>
      </c>
      <c r="BI232" s="48">
        <v>36558</v>
      </c>
      <c r="BJ232" s="48">
        <v>37116</v>
      </c>
      <c r="BK232" s="48">
        <v>37667</v>
      </c>
      <c r="BL232" s="48">
        <v>38194</v>
      </c>
      <c r="BM232" s="48">
        <v>38718</v>
      </c>
      <c r="BN232" s="48" t="str">
        <f>VLOOKUP(B232,Classif!C:F,4,0)</f>
        <v>HIC</v>
      </c>
      <c r="BO232" s="48" t="str">
        <f>VLOOKUP(B232,Classif!C:J,8,0)</f>
        <v>Latin America &amp; Caribbean</v>
      </c>
    </row>
    <row r="233" spans="1:67" hidden="1" x14ac:dyDescent="0.25">
      <c r="A233" s="48" t="s">
        <v>97</v>
      </c>
      <c r="B233" s="48" t="s">
        <v>357</v>
      </c>
      <c r="C233" s="48" t="s">
        <v>742</v>
      </c>
      <c r="D233" s="48" t="s">
        <v>741</v>
      </c>
      <c r="E233" s="48">
        <v>3001604</v>
      </c>
      <c r="F233" s="48">
        <v>3060365</v>
      </c>
      <c r="G233" s="48">
        <v>3121226</v>
      </c>
      <c r="H233" s="48">
        <v>3183576</v>
      </c>
      <c r="I233" s="48">
        <v>3246527</v>
      </c>
      <c r="J233" s="48">
        <v>3309583</v>
      </c>
      <c r="K233" s="48">
        <v>3372182</v>
      </c>
      <c r="L233" s="48">
        <v>3434817</v>
      </c>
      <c r="M233" s="48">
        <v>3499370</v>
      </c>
      <c r="N233" s="48">
        <v>3568402</v>
      </c>
      <c r="O233" s="48">
        <v>3643608</v>
      </c>
      <c r="P233" s="48">
        <v>3726189</v>
      </c>
      <c r="Q233" s="48">
        <v>3815253</v>
      </c>
      <c r="R233" s="48">
        <v>3907891</v>
      </c>
      <c r="S233" s="48">
        <v>3999918</v>
      </c>
      <c r="T233" s="48">
        <v>4088568</v>
      </c>
      <c r="U233" s="48">
        <v>4173131</v>
      </c>
      <c r="V233" s="48">
        <v>4255242</v>
      </c>
      <c r="W233" s="48">
        <v>4337292</v>
      </c>
      <c r="X233" s="48">
        <v>4422743</v>
      </c>
      <c r="Y233" s="48">
        <v>4514427</v>
      </c>
      <c r="Z233" s="48">
        <v>4612858</v>
      </c>
      <c r="AA233" s="48">
        <v>4718157</v>
      </c>
      <c r="AB233" s="48">
        <v>4832316</v>
      </c>
      <c r="AC233" s="48">
        <v>4957561</v>
      </c>
      <c r="AD233" s="48">
        <v>5095400</v>
      </c>
      <c r="AE233" s="48">
        <v>5247281</v>
      </c>
      <c r="AF233" s="48">
        <v>5412844</v>
      </c>
      <c r="AG233" s="48">
        <v>5589624</v>
      </c>
      <c r="AH233" s="48">
        <v>5773930</v>
      </c>
      <c r="AI233" s="48">
        <v>5963250</v>
      </c>
      <c r="AJ233" s="48">
        <v>6157085</v>
      </c>
      <c r="AK233" s="48">
        <v>6356741</v>
      </c>
      <c r="AL233" s="48">
        <v>6563925</v>
      </c>
      <c r="AM233" s="48">
        <v>6781057</v>
      </c>
      <c r="AN233" s="48">
        <v>7010159</v>
      </c>
      <c r="AO233" s="48">
        <v>7250974</v>
      </c>
      <c r="AP233" s="48">
        <v>7503494</v>
      </c>
      <c r="AQ233" s="48">
        <v>7770053</v>
      </c>
      <c r="AR233" s="48">
        <v>8053532</v>
      </c>
      <c r="AS233" s="48">
        <v>8355654</v>
      </c>
      <c r="AT233" s="48">
        <v>8678049</v>
      </c>
      <c r="AU233" s="48">
        <v>9019226</v>
      </c>
      <c r="AV233" s="48">
        <v>9373913</v>
      </c>
      <c r="AW233" s="48">
        <v>9734761</v>
      </c>
      <c r="AX233" s="48">
        <v>10096630</v>
      </c>
      <c r="AY233" s="48">
        <v>10457122</v>
      </c>
      <c r="AZ233" s="48">
        <v>10818031</v>
      </c>
      <c r="BA233" s="48">
        <v>11183589</v>
      </c>
      <c r="BB233" s="48">
        <v>11560142</v>
      </c>
      <c r="BC233" s="48">
        <v>11952134</v>
      </c>
      <c r="BD233" s="48">
        <v>12360986</v>
      </c>
      <c r="BE233" s="48">
        <v>12784748</v>
      </c>
      <c r="BF233" s="48">
        <v>13220433</v>
      </c>
      <c r="BG233" s="48">
        <v>13663562</v>
      </c>
      <c r="BH233" s="48">
        <v>14110971</v>
      </c>
      <c r="BI233" s="48">
        <v>14561658</v>
      </c>
      <c r="BJ233" s="48">
        <v>15016761</v>
      </c>
      <c r="BK233" s="48">
        <v>15477727</v>
      </c>
      <c r="BL233" s="48">
        <v>15946882</v>
      </c>
      <c r="BM233" s="48">
        <v>16425859</v>
      </c>
      <c r="BN233" s="48" t="str">
        <f>VLOOKUP(B233,Classif!C:F,3,0)</f>
        <v>LIC</v>
      </c>
      <c r="BO233" s="48" t="str">
        <f>VLOOKUP(B233,Classif!C:J,8,0)</f>
        <v>Sub-Saharan Africa</v>
      </c>
    </row>
    <row r="234" spans="1:67" hidden="1" x14ac:dyDescent="0.25">
      <c r="A234" s="48" t="s">
        <v>644</v>
      </c>
      <c r="B234" s="48" t="s">
        <v>643</v>
      </c>
      <c r="C234" s="48" t="s">
        <v>742</v>
      </c>
      <c r="D234" s="48" t="s">
        <v>741</v>
      </c>
      <c r="E234" s="48">
        <v>883445587</v>
      </c>
      <c r="F234" s="48">
        <v>882807979</v>
      </c>
      <c r="G234" s="48">
        <v>894536202</v>
      </c>
      <c r="H234" s="48">
        <v>917563058</v>
      </c>
      <c r="I234" s="48">
        <v>940205341</v>
      </c>
      <c r="J234" s="48">
        <v>963806224</v>
      </c>
      <c r="K234" s="48">
        <v>990927362</v>
      </c>
      <c r="L234" s="48">
        <v>1017110642</v>
      </c>
      <c r="M234" s="48">
        <v>1044230688</v>
      </c>
      <c r="N234" s="48">
        <v>1073035646</v>
      </c>
      <c r="O234" s="48">
        <v>1102743524</v>
      </c>
      <c r="P234" s="48">
        <v>1133088596</v>
      </c>
      <c r="Q234" s="48">
        <v>1161692236</v>
      </c>
      <c r="R234" s="48">
        <v>1189353305</v>
      </c>
      <c r="S234" s="48">
        <v>1215519592</v>
      </c>
      <c r="T234" s="48">
        <v>1239283626</v>
      </c>
      <c r="U234" s="48">
        <v>1261221802</v>
      </c>
      <c r="V234" s="48">
        <v>1281596019</v>
      </c>
      <c r="W234" s="48">
        <v>1301958170</v>
      </c>
      <c r="X234" s="48">
        <v>1322627340</v>
      </c>
      <c r="Y234" s="48">
        <v>1342952249</v>
      </c>
      <c r="Z234" s="48">
        <v>1363987476</v>
      </c>
      <c r="AA234" s="48">
        <v>1387365779</v>
      </c>
      <c r="AB234" s="48">
        <v>1410865643</v>
      </c>
      <c r="AC234" s="48">
        <v>1433295157</v>
      </c>
      <c r="AD234" s="48">
        <v>1456445331</v>
      </c>
      <c r="AE234" s="48">
        <v>1481135104</v>
      </c>
      <c r="AF234" s="48">
        <v>1507322673</v>
      </c>
      <c r="AG234" s="48">
        <v>1533819032</v>
      </c>
      <c r="AH234" s="48">
        <v>1559650590</v>
      </c>
      <c r="AI234" s="48">
        <v>1584871821</v>
      </c>
      <c r="AJ234" s="48">
        <v>1608998997</v>
      </c>
      <c r="AK234" s="48">
        <v>1631566861</v>
      </c>
      <c r="AL234" s="48">
        <v>1653289936</v>
      </c>
      <c r="AM234" s="48">
        <v>1674861271</v>
      </c>
      <c r="AN234" s="48">
        <v>1696013989</v>
      </c>
      <c r="AO234" s="48">
        <v>1716810410</v>
      </c>
      <c r="AP234" s="48">
        <v>1737388723</v>
      </c>
      <c r="AQ234" s="48">
        <v>1757224496</v>
      </c>
      <c r="AR234" s="48">
        <v>1775880197</v>
      </c>
      <c r="AS234" s="48">
        <v>1793498345</v>
      </c>
      <c r="AT234" s="48">
        <v>1810261111</v>
      </c>
      <c r="AU234" s="48">
        <v>1826238741</v>
      </c>
      <c r="AV234" s="48">
        <v>1841560611</v>
      </c>
      <c r="AW234" s="48">
        <v>1856486255</v>
      </c>
      <c r="AX234" s="48">
        <v>1871341383</v>
      </c>
      <c r="AY234" s="48">
        <v>1885806879</v>
      </c>
      <c r="AZ234" s="48">
        <v>1899800479</v>
      </c>
      <c r="BA234" s="48">
        <v>1913718217</v>
      </c>
      <c r="BB234" s="48">
        <v>1927560597</v>
      </c>
      <c r="BC234" s="48">
        <v>1941377365</v>
      </c>
      <c r="BD234" s="48">
        <v>1955333874</v>
      </c>
      <c r="BE234" s="48">
        <v>1969561377</v>
      </c>
      <c r="BF234" s="48">
        <v>1983961912</v>
      </c>
      <c r="BG234" s="48">
        <v>1998510237</v>
      </c>
      <c r="BH234" s="48">
        <v>2012978425</v>
      </c>
      <c r="BI234" s="48">
        <v>2027772092</v>
      </c>
      <c r="BJ234" s="48">
        <v>2042693823</v>
      </c>
      <c r="BK234" s="48">
        <v>2056073849</v>
      </c>
      <c r="BL234" s="48">
        <v>2067982370</v>
      </c>
      <c r="BM234" s="48">
        <v>2079198305</v>
      </c>
      <c r="BN234" s="48" t="e">
        <f>VLOOKUP(B234,Classif!C:F,4,0)</f>
        <v>#N/A</v>
      </c>
      <c r="BO234" s="48" t="e">
        <f>VLOOKUP(B234,Classif!C:J,8,0)</f>
        <v>#N/A</v>
      </c>
    </row>
    <row r="235" spans="1:67" hidden="1" x14ac:dyDescent="0.25">
      <c r="A235" s="48" t="s">
        <v>642</v>
      </c>
      <c r="B235" s="48" t="s">
        <v>641</v>
      </c>
      <c r="C235" s="48" t="s">
        <v>742</v>
      </c>
      <c r="D235" s="48" t="s">
        <v>741</v>
      </c>
      <c r="E235" s="48">
        <v>308424859</v>
      </c>
      <c r="F235" s="48">
        <v>313062858</v>
      </c>
      <c r="G235" s="48">
        <v>317744155</v>
      </c>
      <c r="H235" s="48">
        <v>322502356</v>
      </c>
      <c r="I235" s="48">
        <v>327271196</v>
      </c>
      <c r="J235" s="48">
        <v>331852935</v>
      </c>
      <c r="K235" s="48">
        <v>335704786</v>
      </c>
      <c r="L235" s="48">
        <v>339692825</v>
      </c>
      <c r="M235" s="48">
        <v>343594800</v>
      </c>
      <c r="N235" s="48">
        <v>347372826</v>
      </c>
      <c r="O235" s="48">
        <v>351017860</v>
      </c>
      <c r="P235" s="48">
        <v>354660485</v>
      </c>
      <c r="Q235" s="48">
        <v>358451364</v>
      </c>
      <c r="R235" s="48">
        <v>362249658</v>
      </c>
      <c r="S235" s="48">
        <v>366086343</v>
      </c>
      <c r="T235" s="48">
        <v>369959058</v>
      </c>
      <c r="U235" s="48">
        <v>373993098</v>
      </c>
      <c r="V235" s="48">
        <v>377959108</v>
      </c>
      <c r="W235" s="48">
        <v>381826792</v>
      </c>
      <c r="X235" s="48">
        <v>385669994</v>
      </c>
      <c r="Y235" s="48">
        <v>389610131</v>
      </c>
      <c r="Z235" s="48">
        <v>393632708</v>
      </c>
      <c r="AA235" s="48">
        <v>397542988</v>
      </c>
      <c r="AB235" s="48">
        <v>401434284</v>
      </c>
      <c r="AC235" s="48">
        <v>405559660</v>
      </c>
      <c r="AD235" s="48">
        <v>409642788</v>
      </c>
      <c r="AE235" s="48">
        <v>413657306</v>
      </c>
      <c r="AF235" s="48">
        <v>417635043</v>
      </c>
      <c r="AG235" s="48">
        <v>421417208</v>
      </c>
      <c r="AH235" s="48">
        <v>424805449</v>
      </c>
      <c r="AI235" s="48">
        <v>427265643</v>
      </c>
      <c r="AJ235" s="48">
        <v>429373010</v>
      </c>
      <c r="AK235" s="48">
        <v>431065065</v>
      </c>
      <c r="AL235" s="48">
        <v>432578780</v>
      </c>
      <c r="AM235" s="48">
        <v>433470960</v>
      </c>
      <c r="AN235" s="48">
        <v>433787234</v>
      </c>
      <c r="AO235" s="48">
        <v>434113825</v>
      </c>
      <c r="AP235" s="48">
        <v>434474220</v>
      </c>
      <c r="AQ235" s="48">
        <v>434722171</v>
      </c>
      <c r="AR235" s="48">
        <v>434668281</v>
      </c>
      <c r="AS235" s="48">
        <v>434313565</v>
      </c>
      <c r="AT235" s="48">
        <v>433863004</v>
      </c>
      <c r="AU235" s="48">
        <v>433541378</v>
      </c>
      <c r="AV235" s="48">
        <v>433680250</v>
      </c>
      <c r="AW235" s="48">
        <v>434022280</v>
      </c>
      <c r="AX235" s="48">
        <v>434427808</v>
      </c>
      <c r="AY235" s="48">
        <v>434964327</v>
      </c>
      <c r="AZ235" s="48">
        <v>435646350</v>
      </c>
      <c r="BA235" s="48">
        <v>436828065</v>
      </c>
      <c r="BB235" s="48">
        <v>438498963</v>
      </c>
      <c r="BC235" s="48">
        <v>440420863</v>
      </c>
      <c r="BD235" s="48">
        <v>442655860</v>
      </c>
      <c r="BE235" s="48">
        <v>444896570</v>
      </c>
      <c r="BF235" s="48">
        <v>447365261</v>
      </c>
      <c r="BG235" s="48">
        <v>449817266</v>
      </c>
      <c r="BH235" s="48">
        <v>452301310</v>
      </c>
      <c r="BI235" s="48">
        <v>454723324</v>
      </c>
      <c r="BJ235" s="48">
        <v>456992326</v>
      </c>
      <c r="BK235" s="48">
        <v>458994120</v>
      </c>
      <c r="BL235" s="48">
        <v>460791608</v>
      </c>
      <c r="BM235" s="48">
        <v>462247461</v>
      </c>
      <c r="BN235" s="48" t="e">
        <f>VLOOKUP(B235,Classif!C:F,4,0)</f>
        <v>#N/A</v>
      </c>
      <c r="BO235" s="48" t="e">
        <f>VLOOKUP(B235,Classif!C:J,8,0)</f>
        <v>#N/A</v>
      </c>
    </row>
    <row r="236" spans="1:67" hidden="1" x14ac:dyDescent="0.25">
      <c r="A236" s="48" t="s">
        <v>125</v>
      </c>
      <c r="B236" s="48" t="s">
        <v>356</v>
      </c>
      <c r="C236" s="48" t="s">
        <v>742</v>
      </c>
      <c r="D236" s="48" t="s">
        <v>741</v>
      </c>
      <c r="E236" s="48">
        <v>1580508</v>
      </c>
      <c r="F236" s="48">
        <v>1597523</v>
      </c>
      <c r="G236" s="48">
        <v>1612761</v>
      </c>
      <c r="H236" s="48">
        <v>1631758</v>
      </c>
      <c r="I236" s="48">
        <v>1662073</v>
      </c>
      <c r="J236" s="48">
        <v>1708631</v>
      </c>
      <c r="K236" s="48">
        <v>1774020</v>
      </c>
      <c r="L236" s="48">
        <v>1855450</v>
      </c>
      <c r="M236" s="48">
        <v>1945777</v>
      </c>
      <c r="N236" s="48">
        <v>2034902</v>
      </c>
      <c r="O236" s="48">
        <v>2115522</v>
      </c>
      <c r="P236" s="48">
        <v>2185667</v>
      </c>
      <c r="Q236" s="48">
        <v>2247578</v>
      </c>
      <c r="R236" s="48">
        <v>2303344</v>
      </c>
      <c r="S236" s="48">
        <v>2356620</v>
      </c>
      <c r="T236" s="48">
        <v>2410451</v>
      </c>
      <c r="U236" s="48">
        <v>2464424</v>
      </c>
      <c r="V236" s="48">
        <v>2518454</v>
      </c>
      <c r="W236" s="48">
        <v>2576293</v>
      </c>
      <c r="X236" s="48">
        <v>2642693</v>
      </c>
      <c r="Y236" s="48">
        <v>2720835</v>
      </c>
      <c r="Z236" s="48">
        <v>2812312</v>
      </c>
      <c r="AA236" s="48">
        <v>2915618</v>
      </c>
      <c r="AB236" s="48">
        <v>3026980</v>
      </c>
      <c r="AC236" s="48">
        <v>3140840</v>
      </c>
      <c r="AD236" s="48">
        <v>3252997</v>
      </c>
      <c r="AE236" s="48">
        <v>3363040</v>
      </c>
      <c r="AF236" s="48">
        <v>3471738</v>
      </c>
      <c r="AG236" s="48">
        <v>3577469</v>
      </c>
      <c r="AH236" s="48">
        <v>3678567</v>
      </c>
      <c r="AI236" s="48">
        <v>3774310</v>
      </c>
      <c r="AJ236" s="48">
        <v>3862998</v>
      </c>
      <c r="AK236" s="48">
        <v>3945902</v>
      </c>
      <c r="AL236" s="48">
        <v>4029044</v>
      </c>
      <c r="AM236" s="48">
        <v>4120615</v>
      </c>
      <c r="AN236" s="48">
        <v>4226293</v>
      </c>
      <c r="AO236" s="48">
        <v>4348808</v>
      </c>
      <c r="AP236" s="48">
        <v>4485945</v>
      </c>
      <c r="AQ236" s="48">
        <v>4632451</v>
      </c>
      <c r="AR236" s="48">
        <v>4780455</v>
      </c>
      <c r="AS236" s="48">
        <v>4924406</v>
      </c>
      <c r="AT236" s="48">
        <v>5062571</v>
      </c>
      <c r="AU236" s="48">
        <v>5197040</v>
      </c>
      <c r="AV236" s="48">
        <v>5330629</v>
      </c>
      <c r="AW236" s="48">
        <v>5467770</v>
      </c>
      <c r="AX236" s="48">
        <v>5611643</v>
      </c>
      <c r="AY236" s="48">
        <v>5762881</v>
      </c>
      <c r="AZ236" s="48">
        <v>5920360</v>
      </c>
      <c r="BA236" s="48">
        <v>6083417</v>
      </c>
      <c r="BB236" s="48">
        <v>6250840</v>
      </c>
      <c r="BC236" s="48">
        <v>6421674</v>
      </c>
      <c r="BD236" s="48">
        <v>6595939</v>
      </c>
      <c r="BE236" s="48">
        <v>6773807</v>
      </c>
      <c r="BF236" s="48">
        <v>6954721</v>
      </c>
      <c r="BG236" s="48">
        <v>7137997</v>
      </c>
      <c r="BH236" s="48">
        <v>7323162</v>
      </c>
      <c r="BI236" s="48">
        <v>7509952</v>
      </c>
      <c r="BJ236" s="48">
        <v>7698476</v>
      </c>
      <c r="BK236" s="48">
        <v>7889095</v>
      </c>
      <c r="BL236" s="48">
        <v>8082359</v>
      </c>
      <c r="BM236" s="48">
        <v>8278737</v>
      </c>
      <c r="BN236" s="48" t="str">
        <f>VLOOKUP(B236,Classif!C:F,3,0)</f>
        <v>LIC</v>
      </c>
      <c r="BO236" s="48" t="str">
        <f>VLOOKUP(B236,Classif!C:J,8,0)</f>
        <v>Sub-Saharan Africa</v>
      </c>
    </row>
    <row r="237" spans="1:67" hidden="1" x14ac:dyDescent="0.25">
      <c r="A237" s="48" t="s">
        <v>187</v>
      </c>
      <c r="B237" s="48" t="s">
        <v>355</v>
      </c>
      <c r="C237" s="48" t="s">
        <v>742</v>
      </c>
      <c r="D237" s="48" t="s">
        <v>741</v>
      </c>
      <c r="E237" s="48">
        <v>27397208</v>
      </c>
      <c r="F237" s="48">
        <v>28224186</v>
      </c>
      <c r="G237" s="48">
        <v>29080945</v>
      </c>
      <c r="H237" s="48">
        <v>29966873</v>
      </c>
      <c r="I237" s="48">
        <v>30881136</v>
      </c>
      <c r="J237" s="48">
        <v>31822656</v>
      </c>
      <c r="K237" s="48">
        <v>32789129</v>
      </c>
      <c r="L237" s="48">
        <v>33778804</v>
      </c>
      <c r="M237" s="48">
        <v>34791418</v>
      </c>
      <c r="N237" s="48">
        <v>35827089</v>
      </c>
      <c r="O237" s="48">
        <v>36884525</v>
      </c>
      <c r="P237" s="48">
        <v>37963280</v>
      </c>
      <c r="Q237" s="48">
        <v>39058594</v>
      </c>
      <c r="R237" s="48">
        <v>40159581</v>
      </c>
      <c r="S237" s="48">
        <v>41252320</v>
      </c>
      <c r="T237" s="48">
        <v>42326307</v>
      </c>
      <c r="U237" s="48">
        <v>43377270</v>
      </c>
      <c r="V237" s="48">
        <v>44405903</v>
      </c>
      <c r="W237" s="48">
        <v>45413082</v>
      </c>
      <c r="X237" s="48">
        <v>46401750</v>
      </c>
      <c r="Y237" s="48">
        <v>47374463</v>
      </c>
      <c r="Z237" s="48">
        <v>48326269</v>
      </c>
      <c r="AA237" s="48">
        <v>49255889</v>
      </c>
      <c r="AB237" s="48">
        <v>50173922</v>
      </c>
      <c r="AC237" s="48">
        <v>51094870</v>
      </c>
      <c r="AD237" s="48">
        <v>52026901</v>
      </c>
      <c r="AE237" s="48">
        <v>52980105</v>
      </c>
      <c r="AF237" s="48">
        <v>53945872</v>
      </c>
      <c r="AG237" s="48">
        <v>54891520</v>
      </c>
      <c r="AH237" s="48">
        <v>55772169</v>
      </c>
      <c r="AI237" s="48">
        <v>56558196</v>
      </c>
      <c r="AJ237" s="48">
        <v>57232471</v>
      </c>
      <c r="AK237" s="48">
        <v>57811025</v>
      </c>
      <c r="AL237" s="48">
        <v>58337773</v>
      </c>
      <c r="AM237" s="48">
        <v>58875275</v>
      </c>
      <c r="AN237" s="48">
        <v>59467272</v>
      </c>
      <c r="AO237" s="48">
        <v>60130190</v>
      </c>
      <c r="AP237" s="48">
        <v>60846588</v>
      </c>
      <c r="AQ237" s="48">
        <v>61585103</v>
      </c>
      <c r="AR237" s="48">
        <v>62298569</v>
      </c>
      <c r="AS237" s="48">
        <v>62952639</v>
      </c>
      <c r="AT237" s="48">
        <v>63539190</v>
      </c>
      <c r="AU237" s="48">
        <v>64069093</v>
      </c>
      <c r="AV237" s="48">
        <v>64549867</v>
      </c>
      <c r="AW237" s="48">
        <v>64995303</v>
      </c>
      <c r="AX237" s="48">
        <v>65416189</v>
      </c>
      <c r="AY237" s="48">
        <v>65812540</v>
      </c>
      <c r="AZ237" s="48">
        <v>66182064</v>
      </c>
      <c r="BA237" s="48">
        <v>66530980</v>
      </c>
      <c r="BB237" s="48">
        <v>66866834</v>
      </c>
      <c r="BC237" s="48">
        <v>67195032</v>
      </c>
      <c r="BD237" s="48">
        <v>67518379</v>
      </c>
      <c r="BE237" s="48">
        <v>67835969</v>
      </c>
      <c r="BF237" s="48">
        <v>68144519</v>
      </c>
      <c r="BG237" s="48">
        <v>68438748</v>
      </c>
      <c r="BH237" s="48">
        <v>68714519</v>
      </c>
      <c r="BI237" s="48">
        <v>68971313</v>
      </c>
      <c r="BJ237" s="48">
        <v>69209817</v>
      </c>
      <c r="BK237" s="48">
        <v>69428454</v>
      </c>
      <c r="BL237" s="48">
        <v>69625581</v>
      </c>
      <c r="BM237" s="48">
        <v>69799978</v>
      </c>
      <c r="BN237" s="48" t="str">
        <f>VLOOKUP(B237,Classif!C:F,4,0)</f>
        <v>LMY</v>
      </c>
      <c r="BO237" s="48" t="str">
        <f>VLOOKUP(B237,Classif!C:J,8,0)</f>
        <v>East Asia &amp; Pacific</v>
      </c>
    </row>
    <row r="238" spans="1:67" hidden="1" x14ac:dyDescent="0.25">
      <c r="A238" s="48" t="s">
        <v>156</v>
      </c>
      <c r="B238" s="48" t="s">
        <v>354</v>
      </c>
      <c r="C238" s="48" t="s">
        <v>742</v>
      </c>
      <c r="D238" s="48" t="s">
        <v>741</v>
      </c>
      <c r="E238" s="48">
        <v>2087053</v>
      </c>
      <c r="F238" s="48">
        <v>2159134</v>
      </c>
      <c r="G238" s="48">
        <v>2236564</v>
      </c>
      <c r="H238" s="48">
        <v>2318252</v>
      </c>
      <c r="I238" s="48">
        <v>2402473</v>
      </c>
      <c r="J238" s="48">
        <v>2487975</v>
      </c>
      <c r="K238" s="48">
        <v>2574506</v>
      </c>
      <c r="L238" s="48">
        <v>2662257</v>
      </c>
      <c r="M238" s="48">
        <v>2750932</v>
      </c>
      <c r="N238" s="48">
        <v>2840265</v>
      </c>
      <c r="O238" s="48">
        <v>2930108</v>
      </c>
      <c r="P238" s="48">
        <v>3020419</v>
      </c>
      <c r="Q238" s="48">
        <v>3111284</v>
      </c>
      <c r="R238" s="48">
        <v>3203035</v>
      </c>
      <c r="S238" s="48">
        <v>3296092</v>
      </c>
      <c r="T238" s="48">
        <v>3390941</v>
      </c>
      <c r="U238" s="48">
        <v>3487658</v>
      </c>
      <c r="V238" s="48">
        <v>3586516</v>
      </c>
      <c r="W238" s="48">
        <v>3688411</v>
      </c>
      <c r="X238" s="48">
        <v>3794457</v>
      </c>
      <c r="Y238" s="48">
        <v>3905443</v>
      </c>
      <c r="Z238" s="48">
        <v>4020818</v>
      </c>
      <c r="AA238" s="48">
        <v>4140297</v>
      </c>
      <c r="AB238" s="48">
        <v>4265278</v>
      </c>
      <c r="AC238" s="48">
        <v>4397563</v>
      </c>
      <c r="AD238" s="48">
        <v>4537820</v>
      </c>
      <c r="AE238" s="48">
        <v>4687328</v>
      </c>
      <c r="AF238" s="48">
        <v>4843997</v>
      </c>
      <c r="AG238" s="48">
        <v>5001172</v>
      </c>
      <c r="AH238" s="48">
        <v>5149872</v>
      </c>
      <c r="AI238" s="48">
        <v>5283811</v>
      </c>
      <c r="AJ238" s="48">
        <v>5400636</v>
      </c>
      <c r="AK238" s="48">
        <v>5502490</v>
      </c>
      <c r="AL238" s="48">
        <v>5593317</v>
      </c>
      <c r="AM238" s="48">
        <v>5679169</v>
      </c>
      <c r="AN238" s="48">
        <v>5764806</v>
      </c>
      <c r="AO238" s="48">
        <v>5851354</v>
      </c>
      <c r="AP238" s="48">
        <v>5938404</v>
      </c>
      <c r="AQ238" s="48">
        <v>6027395</v>
      </c>
      <c r="AR238" s="48">
        <v>6119664</v>
      </c>
      <c r="AS238" s="48">
        <v>6216329</v>
      </c>
      <c r="AT238" s="48">
        <v>6318510</v>
      </c>
      <c r="AU238" s="48">
        <v>6426861</v>
      </c>
      <c r="AV238" s="48">
        <v>6541550</v>
      </c>
      <c r="AW238" s="48">
        <v>6662391</v>
      </c>
      <c r="AX238" s="48">
        <v>6789318</v>
      </c>
      <c r="AY238" s="48">
        <v>6922590</v>
      </c>
      <c r="AZ238" s="48">
        <v>7062667</v>
      </c>
      <c r="BA238" s="48">
        <v>7209924</v>
      </c>
      <c r="BB238" s="48">
        <v>7364752</v>
      </c>
      <c r="BC238" s="48">
        <v>7527397</v>
      </c>
      <c r="BD238" s="48">
        <v>7697507</v>
      </c>
      <c r="BE238" s="48">
        <v>7874838</v>
      </c>
      <c r="BF238" s="48">
        <v>8059782</v>
      </c>
      <c r="BG238" s="48">
        <v>8252828</v>
      </c>
      <c r="BH238" s="48">
        <v>8454019</v>
      </c>
      <c r="BI238" s="48">
        <v>8663575</v>
      </c>
      <c r="BJ238" s="48">
        <v>8880270</v>
      </c>
      <c r="BK238" s="48">
        <v>9100847</v>
      </c>
      <c r="BL238" s="48">
        <v>9321023</v>
      </c>
      <c r="BM238" s="48">
        <v>9537642</v>
      </c>
      <c r="BN238" s="48" t="str">
        <f>VLOOKUP(B238,Classif!C:F,4,0)</f>
        <v>LMY</v>
      </c>
      <c r="BO238" s="48" t="str">
        <f>VLOOKUP(B238,Classif!C:J,8,0)</f>
        <v>Europe &amp; Central Asia</v>
      </c>
    </row>
    <row r="239" spans="1:67" hidden="1" x14ac:dyDescent="0.25">
      <c r="A239" s="48" t="s">
        <v>157</v>
      </c>
      <c r="B239" s="48" t="s">
        <v>353</v>
      </c>
      <c r="C239" s="48" t="s">
        <v>742</v>
      </c>
      <c r="D239" s="48" t="s">
        <v>741</v>
      </c>
      <c r="E239" s="48">
        <v>1603254</v>
      </c>
      <c r="F239" s="48">
        <v>1658364</v>
      </c>
      <c r="G239" s="48">
        <v>1715408</v>
      </c>
      <c r="H239" s="48">
        <v>1773854</v>
      </c>
      <c r="I239" s="48">
        <v>1833065</v>
      </c>
      <c r="J239" s="48">
        <v>1892596</v>
      </c>
      <c r="K239" s="48">
        <v>1952144</v>
      </c>
      <c r="L239" s="48">
        <v>2011762</v>
      </c>
      <c r="M239" s="48">
        <v>2071793</v>
      </c>
      <c r="N239" s="48">
        <v>2132800</v>
      </c>
      <c r="O239" s="48">
        <v>2195165</v>
      </c>
      <c r="P239" s="48">
        <v>2258965</v>
      </c>
      <c r="Q239" s="48">
        <v>2324019</v>
      </c>
      <c r="R239" s="48">
        <v>2390212</v>
      </c>
      <c r="S239" s="48">
        <v>2457379</v>
      </c>
      <c r="T239" s="48">
        <v>2525374</v>
      </c>
      <c r="U239" s="48">
        <v>2594315</v>
      </c>
      <c r="V239" s="48">
        <v>2664262</v>
      </c>
      <c r="W239" s="48">
        <v>2734899</v>
      </c>
      <c r="X239" s="48">
        <v>2805817</v>
      </c>
      <c r="Y239" s="48">
        <v>2876809</v>
      </c>
      <c r="Z239" s="48">
        <v>2947783</v>
      </c>
      <c r="AA239" s="48">
        <v>3019064</v>
      </c>
      <c r="AB239" s="48">
        <v>3091510</v>
      </c>
      <c r="AC239" s="48">
        <v>3166215</v>
      </c>
      <c r="AD239" s="48">
        <v>3244024</v>
      </c>
      <c r="AE239" s="48">
        <v>3324462</v>
      </c>
      <c r="AF239" s="48">
        <v>3407310</v>
      </c>
      <c r="AG239" s="48">
        <v>3493892</v>
      </c>
      <c r="AH239" s="48">
        <v>3585867</v>
      </c>
      <c r="AI239" s="48">
        <v>3683978</v>
      </c>
      <c r="AJ239" s="48">
        <v>3789188</v>
      </c>
      <c r="AK239" s="48">
        <v>3899843</v>
      </c>
      <c r="AL239" s="48">
        <v>4010789</v>
      </c>
      <c r="AM239" s="48">
        <v>4115105</v>
      </c>
      <c r="AN239" s="48">
        <v>4207841</v>
      </c>
      <c r="AO239" s="48">
        <v>4287337</v>
      </c>
      <c r="AP239" s="48">
        <v>4355125</v>
      </c>
      <c r="AQ239" s="48">
        <v>4413477</v>
      </c>
      <c r="AR239" s="48">
        <v>4466133</v>
      </c>
      <c r="AS239" s="48">
        <v>4516128</v>
      </c>
      <c r="AT239" s="48">
        <v>4564087</v>
      </c>
      <c r="AU239" s="48">
        <v>4610018</v>
      </c>
      <c r="AV239" s="48">
        <v>4655752</v>
      </c>
      <c r="AW239" s="48">
        <v>4703396</v>
      </c>
      <c r="AX239" s="48">
        <v>4754652</v>
      </c>
      <c r="AY239" s="48">
        <v>4810114</v>
      </c>
      <c r="AZ239" s="48">
        <v>4870142</v>
      </c>
      <c r="BA239" s="48">
        <v>4935765</v>
      </c>
      <c r="BB239" s="48">
        <v>5007953</v>
      </c>
      <c r="BC239" s="48">
        <v>5087211</v>
      </c>
      <c r="BD239" s="48">
        <v>5174076</v>
      </c>
      <c r="BE239" s="48">
        <v>5267906</v>
      </c>
      <c r="BF239" s="48">
        <v>5366376</v>
      </c>
      <c r="BG239" s="48">
        <v>5466324</v>
      </c>
      <c r="BH239" s="48">
        <v>5565283</v>
      </c>
      <c r="BI239" s="48">
        <v>5662371</v>
      </c>
      <c r="BJ239" s="48">
        <v>5757667</v>
      </c>
      <c r="BK239" s="48">
        <v>5850902</v>
      </c>
      <c r="BL239" s="48">
        <v>5942094</v>
      </c>
      <c r="BM239" s="48">
        <v>6031187</v>
      </c>
      <c r="BN239" s="48" t="str">
        <f>VLOOKUP(B239,Classif!C:F,4,0)</f>
        <v>LMY</v>
      </c>
      <c r="BO239" s="48" t="str">
        <f>VLOOKUP(B239,Classif!C:J,8,0)</f>
        <v>Europe &amp; Central Asia</v>
      </c>
    </row>
    <row r="240" spans="1:67" hidden="1" x14ac:dyDescent="0.25">
      <c r="A240" s="48" t="s">
        <v>640</v>
      </c>
      <c r="B240" s="48" t="s">
        <v>639</v>
      </c>
      <c r="C240" s="48" t="s">
        <v>742</v>
      </c>
      <c r="D240" s="48" t="s">
        <v>741</v>
      </c>
      <c r="E240" s="48">
        <v>209749023</v>
      </c>
      <c r="F240" s="48">
        <v>215629972</v>
      </c>
      <c r="G240" s="48">
        <v>221676249</v>
      </c>
      <c r="H240" s="48">
        <v>227866079</v>
      </c>
      <c r="I240" s="48">
        <v>234169957</v>
      </c>
      <c r="J240" s="48">
        <v>240564863</v>
      </c>
      <c r="K240" s="48">
        <v>247044234</v>
      </c>
      <c r="L240" s="48">
        <v>253607485</v>
      </c>
      <c r="M240" s="48">
        <v>260246118</v>
      </c>
      <c r="N240" s="48">
        <v>266952916</v>
      </c>
      <c r="O240" s="48">
        <v>273723962</v>
      </c>
      <c r="P240" s="48">
        <v>280552945</v>
      </c>
      <c r="Q240" s="48">
        <v>287442489</v>
      </c>
      <c r="R240" s="48">
        <v>294409011</v>
      </c>
      <c r="S240" s="48">
        <v>301475452</v>
      </c>
      <c r="T240" s="48">
        <v>308657753</v>
      </c>
      <c r="U240" s="48">
        <v>315955197</v>
      </c>
      <c r="V240" s="48">
        <v>323363576</v>
      </c>
      <c r="W240" s="48">
        <v>330890816</v>
      </c>
      <c r="X240" s="48">
        <v>338545320</v>
      </c>
      <c r="Y240" s="48">
        <v>346328178</v>
      </c>
      <c r="Z240" s="48">
        <v>354241995</v>
      </c>
      <c r="AA240" s="48">
        <v>362272025</v>
      </c>
      <c r="AB240" s="48">
        <v>370377355</v>
      </c>
      <c r="AC240" s="48">
        <v>378506071</v>
      </c>
      <c r="AD240" s="48">
        <v>386619091</v>
      </c>
      <c r="AE240" s="48">
        <v>394697236</v>
      </c>
      <c r="AF240" s="48">
        <v>402742139</v>
      </c>
      <c r="AG240" s="48">
        <v>410761042</v>
      </c>
      <c r="AH240" s="48">
        <v>418769937</v>
      </c>
      <c r="AI240" s="48">
        <v>426777889</v>
      </c>
      <c r="AJ240" s="48">
        <v>434776652</v>
      </c>
      <c r="AK240" s="48">
        <v>442751009</v>
      </c>
      <c r="AL240" s="48">
        <v>450695871</v>
      </c>
      <c r="AM240" s="48">
        <v>458608078</v>
      </c>
      <c r="AN240" s="48">
        <v>466483148</v>
      </c>
      <c r="AO240" s="48">
        <v>474321040</v>
      </c>
      <c r="AP240" s="48">
        <v>482112390</v>
      </c>
      <c r="AQ240" s="48">
        <v>489832061</v>
      </c>
      <c r="AR240" s="48">
        <v>497441659</v>
      </c>
      <c r="AS240" s="48">
        <v>504921279</v>
      </c>
      <c r="AT240" s="48">
        <v>512247446</v>
      </c>
      <c r="AU240" s="48">
        <v>519420841</v>
      </c>
      <c r="AV240" s="48">
        <v>526462542</v>
      </c>
      <c r="AW240" s="48">
        <v>533415243</v>
      </c>
      <c r="AX240" s="48">
        <v>540306150</v>
      </c>
      <c r="AY240" s="48">
        <v>547139431</v>
      </c>
      <c r="AZ240" s="48">
        <v>553909998</v>
      </c>
      <c r="BA240" s="48">
        <v>560624662</v>
      </c>
      <c r="BB240" s="48">
        <v>567289597</v>
      </c>
      <c r="BC240" s="48">
        <v>573800616</v>
      </c>
      <c r="BD240" s="48">
        <v>580428448</v>
      </c>
      <c r="BE240" s="48">
        <v>586999600</v>
      </c>
      <c r="BF240" s="48">
        <v>593506947</v>
      </c>
      <c r="BG240" s="48">
        <v>599935349</v>
      </c>
      <c r="BH240" s="48">
        <v>606271936</v>
      </c>
      <c r="BI240" s="48">
        <v>612511541</v>
      </c>
      <c r="BJ240" s="48">
        <v>618653508</v>
      </c>
      <c r="BK240" s="48">
        <v>624698076</v>
      </c>
      <c r="BL240" s="48">
        <v>630644771</v>
      </c>
      <c r="BM240" s="48">
        <v>636492840</v>
      </c>
      <c r="BN240" s="48" t="e">
        <f>VLOOKUP(B240,Classif!C:F,4,0)</f>
        <v>#N/A</v>
      </c>
      <c r="BO240" s="48" t="e">
        <f>VLOOKUP(B240,Classif!C:J,8,0)</f>
        <v>#N/A</v>
      </c>
    </row>
    <row r="241" spans="1:67" hidden="1" x14ac:dyDescent="0.25">
      <c r="A241" s="48" t="s">
        <v>188</v>
      </c>
      <c r="B241" s="48" t="s">
        <v>352</v>
      </c>
      <c r="C241" s="48" t="s">
        <v>742</v>
      </c>
      <c r="D241" s="48" t="s">
        <v>741</v>
      </c>
      <c r="E241" s="48">
        <v>474535</v>
      </c>
      <c r="F241" s="48">
        <v>482852</v>
      </c>
      <c r="G241" s="48">
        <v>491575</v>
      </c>
      <c r="H241" s="48">
        <v>500652</v>
      </c>
      <c r="I241" s="48">
        <v>510035</v>
      </c>
      <c r="J241" s="48">
        <v>519676</v>
      </c>
      <c r="K241" s="48">
        <v>529328</v>
      </c>
      <c r="L241" s="48">
        <v>538906</v>
      </c>
      <c r="M241" s="48">
        <v>548817</v>
      </c>
      <c r="N241" s="48">
        <v>559620</v>
      </c>
      <c r="O241" s="48">
        <v>571565</v>
      </c>
      <c r="P241" s="48">
        <v>585250</v>
      </c>
      <c r="Q241" s="48">
        <v>600185</v>
      </c>
      <c r="R241" s="48">
        <v>614264</v>
      </c>
      <c r="S241" s="48">
        <v>624561</v>
      </c>
      <c r="T241" s="48">
        <v>629227</v>
      </c>
      <c r="U241" s="48">
        <v>627255</v>
      </c>
      <c r="V241" s="48">
        <v>619817</v>
      </c>
      <c r="W241" s="48">
        <v>610048</v>
      </c>
      <c r="X241" s="48">
        <v>602363</v>
      </c>
      <c r="Y241" s="48">
        <v>599907</v>
      </c>
      <c r="Z241" s="48">
        <v>603837</v>
      </c>
      <c r="AA241" s="48">
        <v>613233</v>
      </c>
      <c r="AB241" s="48">
        <v>626677</v>
      </c>
      <c r="AC241" s="48">
        <v>641845</v>
      </c>
      <c r="AD241" s="48">
        <v>657061</v>
      </c>
      <c r="AE241" s="48">
        <v>671747</v>
      </c>
      <c r="AF241" s="48">
        <v>686475</v>
      </c>
      <c r="AG241" s="48">
        <v>701812</v>
      </c>
      <c r="AH241" s="48">
        <v>718736</v>
      </c>
      <c r="AI241" s="48">
        <v>737814</v>
      </c>
      <c r="AJ241" s="48">
        <v>759526</v>
      </c>
      <c r="AK241" s="48">
        <v>783204</v>
      </c>
      <c r="AL241" s="48">
        <v>806867</v>
      </c>
      <c r="AM241" s="48">
        <v>827828</v>
      </c>
      <c r="AN241" s="48">
        <v>844333</v>
      </c>
      <c r="AO241" s="48">
        <v>855358</v>
      </c>
      <c r="AP241" s="48">
        <v>861870</v>
      </c>
      <c r="AQ241" s="48">
        <v>866523</v>
      </c>
      <c r="AR241" s="48">
        <v>873138</v>
      </c>
      <c r="AS241" s="48">
        <v>884366</v>
      </c>
      <c r="AT241" s="48">
        <v>901214</v>
      </c>
      <c r="AU241" s="48">
        <v>922699</v>
      </c>
      <c r="AV241" s="48">
        <v>947110</v>
      </c>
      <c r="AW241" s="48">
        <v>971889</v>
      </c>
      <c r="AX241" s="48">
        <v>995130</v>
      </c>
      <c r="AY241" s="48">
        <v>1016437</v>
      </c>
      <c r="AZ241" s="48">
        <v>1036388</v>
      </c>
      <c r="BA241" s="48">
        <v>1055428</v>
      </c>
      <c r="BB241" s="48">
        <v>1074286</v>
      </c>
      <c r="BC241" s="48">
        <v>1093517</v>
      </c>
      <c r="BD241" s="48">
        <v>1113154</v>
      </c>
      <c r="BE241" s="48">
        <v>1133002</v>
      </c>
      <c r="BF241" s="48">
        <v>1153288</v>
      </c>
      <c r="BG241" s="48">
        <v>1174333</v>
      </c>
      <c r="BH241" s="48">
        <v>1196294</v>
      </c>
      <c r="BI241" s="48">
        <v>1219289</v>
      </c>
      <c r="BJ241" s="48">
        <v>1243260</v>
      </c>
      <c r="BK241" s="48">
        <v>1267975</v>
      </c>
      <c r="BL241" s="48">
        <v>1293120</v>
      </c>
      <c r="BM241" s="48">
        <v>1318442</v>
      </c>
      <c r="BN241" s="48" t="str">
        <f>VLOOKUP(B241,Classif!C:F,4,0)</f>
        <v>LMY</v>
      </c>
      <c r="BO241" s="48" t="str">
        <f>VLOOKUP(B241,Classif!C:J,8,0)</f>
        <v>East Asia &amp; Pacific</v>
      </c>
    </row>
    <row r="242" spans="1:67" hidden="1" x14ac:dyDescent="0.25">
      <c r="A242" s="48" t="s">
        <v>638</v>
      </c>
      <c r="B242" s="48" t="s">
        <v>637</v>
      </c>
      <c r="C242" s="48" t="s">
        <v>742</v>
      </c>
      <c r="D242" s="48" t="s">
        <v>741</v>
      </c>
      <c r="E242" s="48">
        <v>97553136</v>
      </c>
      <c r="F242" s="48">
        <v>100147125</v>
      </c>
      <c r="G242" s="48">
        <v>102808039</v>
      </c>
      <c r="H242" s="48">
        <v>105546241</v>
      </c>
      <c r="I242" s="48">
        <v>108376349</v>
      </c>
      <c r="J242" s="48">
        <v>111307810</v>
      </c>
      <c r="K242" s="48">
        <v>114351844</v>
      </c>
      <c r="L242" s="48">
        <v>117503838</v>
      </c>
      <c r="M242" s="48">
        <v>120739199</v>
      </c>
      <c r="N242" s="48">
        <v>124023275</v>
      </c>
      <c r="O242" s="48">
        <v>127335093</v>
      </c>
      <c r="P242" s="48">
        <v>130670746</v>
      </c>
      <c r="Q242" s="48">
        <v>134051048</v>
      </c>
      <c r="R242" s="48">
        <v>137511232</v>
      </c>
      <c r="S242" s="48">
        <v>141099598</v>
      </c>
      <c r="T242" s="48">
        <v>144855662</v>
      </c>
      <c r="U242" s="48">
        <v>148781943</v>
      </c>
      <c r="V242" s="48">
        <v>152881163</v>
      </c>
      <c r="W242" s="48">
        <v>157192250</v>
      </c>
      <c r="X242" s="48">
        <v>161761403</v>
      </c>
      <c r="Y242" s="48">
        <v>166616386</v>
      </c>
      <c r="Z242" s="48">
        <v>171766018</v>
      </c>
      <c r="AA242" s="48">
        <v>177185651</v>
      </c>
      <c r="AB242" s="48">
        <v>182825252</v>
      </c>
      <c r="AC242" s="48">
        <v>188614684</v>
      </c>
      <c r="AD242" s="48">
        <v>194494177</v>
      </c>
      <c r="AE242" s="48">
        <v>200443463</v>
      </c>
      <c r="AF242" s="48">
        <v>206447529</v>
      </c>
      <c r="AG242" s="48">
        <v>212456877</v>
      </c>
      <c r="AH242" s="48">
        <v>218415839</v>
      </c>
      <c r="AI242" s="48">
        <v>224280776</v>
      </c>
      <c r="AJ242" s="48">
        <v>230032568</v>
      </c>
      <c r="AK242" s="48">
        <v>235665095</v>
      </c>
      <c r="AL242" s="48">
        <v>241166641</v>
      </c>
      <c r="AM242" s="48">
        <v>246530980</v>
      </c>
      <c r="AN242" s="48">
        <v>251758674</v>
      </c>
      <c r="AO242" s="48">
        <v>256843601</v>
      </c>
      <c r="AP242" s="48">
        <v>261797640</v>
      </c>
      <c r="AQ242" s="48">
        <v>266664106</v>
      </c>
      <c r="AR242" s="48">
        <v>271501583</v>
      </c>
      <c r="AS242" s="48">
        <v>276357461</v>
      </c>
      <c r="AT242" s="48">
        <v>281251221</v>
      </c>
      <c r="AU242" s="48">
        <v>286188978</v>
      </c>
      <c r="AV242" s="48">
        <v>291188690</v>
      </c>
      <c r="AW242" s="48">
        <v>296266120</v>
      </c>
      <c r="AX242" s="48">
        <v>301435118</v>
      </c>
      <c r="AY242" s="48">
        <v>306703097</v>
      </c>
      <c r="AZ242" s="48">
        <v>312078867</v>
      </c>
      <c r="BA242" s="48">
        <v>317576769</v>
      </c>
      <c r="BB242" s="48">
        <v>323211867</v>
      </c>
      <c r="BC242" s="48">
        <v>328991681</v>
      </c>
      <c r="BD242" s="48">
        <v>334930074</v>
      </c>
      <c r="BE242" s="48">
        <v>341018430</v>
      </c>
      <c r="BF242" s="48">
        <v>347213697</v>
      </c>
      <c r="BG242" s="48">
        <v>353456440</v>
      </c>
      <c r="BH242" s="48">
        <v>359705464</v>
      </c>
      <c r="BI242" s="48">
        <v>365926929</v>
      </c>
      <c r="BJ242" s="48">
        <v>372133652</v>
      </c>
      <c r="BK242" s="48">
        <v>378386080</v>
      </c>
      <c r="BL242" s="48">
        <v>384771769</v>
      </c>
      <c r="BM242" s="48">
        <v>391344574</v>
      </c>
      <c r="BN242" s="48" t="e">
        <f>VLOOKUP(B242,Classif!C:F,4,0)</f>
        <v>#N/A</v>
      </c>
      <c r="BO242" s="48" t="e">
        <f>VLOOKUP(B242,Classif!C:J,8,0)</f>
        <v>#N/A</v>
      </c>
    </row>
    <row r="243" spans="1:67" hidden="1" x14ac:dyDescent="0.25">
      <c r="A243" s="48" t="s">
        <v>246</v>
      </c>
      <c r="B243" s="48" t="s">
        <v>351</v>
      </c>
      <c r="C243" s="48" t="s">
        <v>742</v>
      </c>
      <c r="D243" s="48" t="s">
        <v>741</v>
      </c>
      <c r="E243" s="48">
        <v>61574</v>
      </c>
      <c r="F243" s="48">
        <v>63721</v>
      </c>
      <c r="G243" s="48">
        <v>66233</v>
      </c>
      <c r="H243" s="48">
        <v>68975</v>
      </c>
      <c r="I243" s="48">
        <v>71744</v>
      </c>
      <c r="J243" s="48">
        <v>74348</v>
      </c>
      <c r="K243" s="48">
        <v>76774</v>
      </c>
      <c r="L243" s="48">
        <v>79034</v>
      </c>
      <c r="M243" s="48">
        <v>81076</v>
      </c>
      <c r="N243" s="48">
        <v>82861</v>
      </c>
      <c r="O243" s="48">
        <v>84344</v>
      </c>
      <c r="P243" s="48">
        <v>85492</v>
      </c>
      <c r="Q243" s="48">
        <v>86327</v>
      </c>
      <c r="R243" s="48">
        <v>86958</v>
      </c>
      <c r="S243" s="48">
        <v>87584</v>
      </c>
      <c r="T243" s="48">
        <v>88321</v>
      </c>
      <c r="U243" s="48">
        <v>89228</v>
      </c>
      <c r="V243" s="48">
        <v>90259</v>
      </c>
      <c r="W243" s="48">
        <v>91336</v>
      </c>
      <c r="X243" s="48">
        <v>92271</v>
      </c>
      <c r="Y243" s="48">
        <v>92966</v>
      </c>
      <c r="Z243" s="48">
        <v>93415</v>
      </c>
      <c r="AA243" s="48">
        <v>93636</v>
      </c>
      <c r="AB243" s="48">
        <v>93736</v>
      </c>
      <c r="AC243" s="48">
        <v>93793</v>
      </c>
      <c r="AD243" s="48">
        <v>93896</v>
      </c>
      <c r="AE243" s="48">
        <v>94081</v>
      </c>
      <c r="AF243" s="48">
        <v>94318</v>
      </c>
      <c r="AG243" s="48">
        <v>94592</v>
      </c>
      <c r="AH243" s="48">
        <v>94848</v>
      </c>
      <c r="AI243" s="48">
        <v>95069</v>
      </c>
      <c r="AJ243" s="48">
        <v>95243</v>
      </c>
      <c r="AK243" s="48">
        <v>95398</v>
      </c>
      <c r="AL243" s="48">
        <v>95556</v>
      </c>
      <c r="AM243" s="48">
        <v>95739</v>
      </c>
      <c r="AN243" s="48">
        <v>95972</v>
      </c>
      <c r="AO243" s="48">
        <v>96267</v>
      </c>
      <c r="AP243" s="48">
        <v>96621</v>
      </c>
      <c r="AQ243" s="48">
        <v>97036</v>
      </c>
      <c r="AR243" s="48">
        <v>97475</v>
      </c>
      <c r="AS243" s="48">
        <v>97962</v>
      </c>
      <c r="AT243" s="48">
        <v>98482</v>
      </c>
      <c r="AU243" s="48">
        <v>99023</v>
      </c>
      <c r="AV243" s="48">
        <v>99591</v>
      </c>
      <c r="AW243" s="48">
        <v>100214</v>
      </c>
      <c r="AX243" s="48">
        <v>100908</v>
      </c>
      <c r="AY243" s="48">
        <v>101714</v>
      </c>
      <c r="AZ243" s="48">
        <v>102577</v>
      </c>
      <c r="BA243" s="48">
        <v>103384</v>
      </c>
      <c r="BB243" s="48">
        <v>103897</v>
      </c>
      <c r="BC243" s="48">
        <v>103981</v>
      </c>
      <c r="BD243" s="48">
        <v>103558</v>
      </c>
      <c r="BE243" s="48">
        <v>102736</v>
      </c>
      <c r="BF243" s="48">
        <v>101768</v>
      </c>
      <c r="BG243" s="48">
        <v>101023</v>
      </c>
      <c r="BH243" s="48">
        <v>100780</v>
      </c>
      <c r="BI243" s="48">
        <v>101143</v>
      </c>
      <c r="BJ243" s="48">
        <v>102002</v>
      </c>
      <c r="BK243" s="48">
        <v>103199</v>
      </c>
      <c r="BL243" s="48">
        <v>104497</v>
      </c>
      <c r="BM243" s="48">
        <v>105697</v>
      </c>
      <c r="BN243" s="48" t="str">
        <f>VLOOKUP(B243,Classif!C:F,4,0)</f>
        <v>LMY</v>
      </c>
      <c r="BO243" s="48" t="str">
        <f>VLOOKUP(B243,Classif!C:J,8,0)</f>
        <v>East Asia &amp; Pacific</v>
      </c>
    </row>
    <row r="244" spans="1:67" hidden="1" x14ac:dyDescent="0.25">
      <c r="A244" s="48" t="s">
        <v>636</v>
      </c>
      <c r="B244" s="48" t="s">
        <v>635</v>
      </c>
      <c r="C244" s="48" t="s">
        <v>742</v>
      </c>
      <c r="D244" s="48" t="s">
        <v>741</v>
      </c>
      <c r="E244" s="48">
        <v>572839530</v>
      </c>
      <c r="F244" s="48">
        <v>584939711</v>
      </c>
      <c r="G244" s="48">
        <v>597494450</v>
      </c>
      <c r="H244" s="48">
        <v>610498308</v>
      </c>
      <c r="I244" s="48">
        <v>623943328</v>
      </c>
      <c r="J244" s="48">
        <v>637823175</v>
      </c>
      <c r="K244" s="48">
        <v>652144171</v>
      </c>
      <c r="L244" s="48">
        <v>666908586</v>
      </c>
      <c r="M244" s="48">
        <v>682102192</v>
      </c>
      <c r="N244" s="48">
        <v>697706091</v>
      </c>
      <c r="O244" s="48">
        <v>713711358</v>
      </c>
      <c r="P244" s="48">
        <v>730107660</v>
      </c>
      <c r="Q244" s="48">
        <v>746911710</v>
      </c>
      <c r="R244" s="48">
        <v>764174968</v>
      </c>
      <c r="S244" s="48">
        <v>781966557</v>
      </c>
      <c r="T244" s="48">
        <v>800335570</v>
      </c>
      <c r="U244" s="48">
        <v>819292532</v>
      </c>
      <c r="V244" s="48">
        <v>838819900</v>
      </c>
      <c r="W244" s="48">
        <v>858901743</v>
      </c>
      <c r="X244" s="48">
        <v>879510842</v>
      </c>
      <c r="Y244" s="48">
        <v>900620583</v>
      </c>
      <c r="Z244" s="48">
        <v>922226632</v>
      </c>
      <c r="AA244" s="48">
        <v>944315173</v>
      </c>
      <c r="AB244" s="48">
        <v>966836458</v>
      </c>
      <c r="AC244" s="48">
        <v>989728262</v>
      </c>
      <c r="AD244" s="48">
        <v>1012942302</v>
      </c>
      <c r="AE244" s="48">
        <v>1036437878</v>
      </c>
      <c r="AF244" s="48">
        <v>1060208544</v>
      </c>
      <c r="AG244" s="48">
        <v>1084281159</v>
      </c>
      <c r="AH244" s="48">
        <v>1108702366</v>
      </c>
      <c r="AI244" s="48">
        <v>1133495194</v>
      </c>
      <c r="AJ244" s="48">
        <v>1158655616</v>
      </c>
      <c r="AK244" s="48">
        <v>1184133340</v>
      </c>
      <c r="AL244" s="48">
        <v>1209847774</v>
      </c>
      <c r="AM244" s="48">
        <v>1235693864</v>
      </c>
      <c r="AN244" s="48">
        <v>1261587780</v>
      </c>
      <c r="AO244" s="48">
        <v>1287476203</v>
      </c>
      <c r="AP244" s="48">
        <v>1313346375</v>
      </c>
      <c r="AQ244" s="48">
        <v>1339202700</v>
      </c>
      <c r="AR244" s="48">
        <v>1365067953</v>
      </c>
      <c r="AS244" s="48">
        <v>1390946065</v>
      </c>
      <c r="AT244" s="48">
        <v>1416822995</v>
      </c>
      <c r="AU244" s="48">
        <v>1442644044</v>
      </c>
      <c r="AV244" s="48">
        <v>1468324423</v>
      </c>
      <c r="AW244" s="48">
        <v>1493757846</v>
      </c>
      <c r="AX244" s="48">
        <v>1518861546</v>
      </c>
      <c r="AY244" s="48">
        <v>1543610686</v>
      </c>
      <c r="AZ244" s="48">
        <v>1568003175</v>
      </c>
      <c r="BA244" s="48">
        <v>1592010815</v>
      </c>
      <c r="BB244" s="48">
        <v>1615610187</v>
      </c>
      <c r="BC244" s="48">
        <v>1638792927</v>
      </c>
      <c r="BD244" s="48">
        <v>1661532158</v>
      </c>
      <c r="BE244" s="48">
        <v>1683740452</v>
      </c>
      <c r="BF244" s="48">
        <v>1705761545</v>
      </c>
      <c r="BG244" s="48">
        <v>1727632022</v>
      </c>
      <c r="BH244" s="48">
        <v>1749417067</v>
      </c>
      <c r="BI244" s="48">
        <v>1771187426</v>
      </c>
      <c r="BJ244" s="48">
        <v>1792883164</v>
      </c>
      <c r="BK244" s="48">
        <v>1814455018</v>
      </c>
      <c r="BL244" s="48">
        <v>1835776769</v>
      </c>
      <c r="BM244" s="48">
        <v>1856882402</v>
      </c>
      <c r="BN244" s="48" t="e">
        <f>VLOOKUP(B244,Classif!C:F,4,0)</f>
        <v>#N/A</v>
      </c>
      <c r="BO244" s="48" t="e">
        <f>VLOOKUP(B244,Classif!C:J,8,0)</f>
        <v>#N/A</v>
      </c>
    </row>
    <row r="245" spans="1:67" hidden="1" x14ac:dyDescent="0.25">
      <c r="A245" s="48" t="s">
        <v>634</v>
      </c>
      <c r="B245" s="48" t="s">
        <v>633</v>
      </c>
      <c r="C245" s="48" t="s">
        <v>742</v>
      </c>
      <c r="D245" s="48" t="s">
        <v>741</v>
      </c>
      <c r="E245" s="48">
        <v>227233184</v>
      </c>
      <c r="F245" s="48">
        <v>232567007</v>
      </c>
      <c r="G245" s="48">
        <v>238121604</v>
      </c>
      <c r="H245" s="48">
        <v>243893375</v>
      </c>
      <c r="I245" s="48">
        <v>249873656</v>
      </c>
      <c r="J245" s="48">
        <v>256059849</v>
      </c>
      <c r="K245" s="48">
        <v>262454482</v>
      </c>
      <c r="L245" s="48">
        <v>269072404</v>
      </c>
      <c r="M245" s="48">
        <v>275937546</v>
      </c>
      <c r="N245" s="48">
        <v>283080501</v>
      </c>
      <c r="O245" s="48">
        <v>290526233</v>
      </c>
      <c r="P245" s="48">
        <v>298284475</v>
      </c>
      <c r="Q245" s="48">
        <v>306359650</v>
      </c>
      <c r="R245" s="48">
        <v>314761504</v>
      </c>
      <c r="S245" s="48">
        <v>323500333</v>
      </c>
      <c r="T245" s="48">
        <v>332583481</v>
      </c>
      <c r="U245" s="48">
        <v>342018937</v>
      </c>
      <c r="V245" s="48">
        <v>351808760</v>
      </c>
      <c r="W245" s="48">
        <v>361939456</v>
      </c>
      <c r="X245" s="48">
        <v>372404237</v>
      </c>
      <c r="Y245" s="48">
        <v>383188215</v>
      </c>
      <c r="Z245" s="48">
        <v>394281992</v>
      </c>
      <c r="AA245" s="48">
        <v>405688898</v>
      </c>
      <c r="AB245" s="48">
        <v>417425712</v>
      </c>
      <c r="AC245" s="48">
        <v>429521914</v>
      </c>
      <c r="AD245" s="48">
        <v>441988004</v>
      </c>
      <c r="AE245" s="48">
        <v>454835677</v>
      </c>
      <c r="AF245" s="48">
        <v>468053103</v>
      </c>
      <c r="AG245" s="48">
        <v>481594337</v>
      </c>
      <c r="AH245" s="48">
        <v>495407422</v>
      </c>
      <c r="AI245" s="48">
        <v>509451875</v>
      </c>
      <c r="AJ245" s="48">
        <v>523726960</v>
      </c>
      <c r="AK245" s="48">
        <v>538246439</v>
      </c>
      <c r="AL245" s="48">
        <v>553020385</v>
      </c>
      <c r="AM245" s="48">
        <v>568072070</v>
      </c>
      <c r="AN245" s="48">
        <v>583413287</v>
      </c>
      <c r="AO245" s="48">
        <v>599067774</v>
      </c>
      <c r="AP245" s="48">
        <v>615054341</v>
      </c>
      <c r="AQ245" s="48">
        <v>631400703</v>
      </c>
      <c r="AR245" s="48">
        <v>648148338</v>
      </c>
      <c r="AS245" s="48">
        <v>665327588</v>
      </c>
      <c r="AT245" s="48">
        <v>682956023</v>
      </c>
      <c r="AU245" s="48">
        <v>701066197</v>
      </c>
      <c r="AV245" s="48">
        <v>719716165</v>
      </c>
      <c r="AW245" s="48">
        <v>738983247</v>
      </c>
      <c r="AX245" s="48">
        <v>758924664</v>
      </c>
      <c r="AY245" s="48">
        <v>779566846</v>
      </c>
      <c r="AZ245" s="48">
        <v>800908567</v>
      </c>
      <c r="BA245" s="48">
        <v>822945490</v>
      </c>
      <c r="BB245" s="48">
        <v>845655209</v>
      </c>
      <c r="BC245" s="48">
        <v>869025115</v>
      </c>
      <c r="BD245" s="48">
        <v>893045863</v>
      </c>
      <c r="BE245" s="48">
        <v>917725880</v>
      </c>
      <c r="BF245" s="48">
        <v>943039474</v>
      </c>
      <c r="BG245" s="48">
        <v>968958352</v>
      </c>
      <c r="BH245" s="48">
        <v>995458498</v>
      </c>
      <c r="BI245" s="48">
        <v>1022530245</v>
      </c>
      <c r="BJ245" s="48">
        <v>1050162810</v>
      </c>
      <c r="BK245" s="48">
        <v>1078319512</v>
      </c>
      <c r="BL245" s="48">
        <v>1106957870</v>
      </c>
      <c r="BM245" s="48">
        <v>1136046775</v>
      </c>
      <c r="BN245" s="48" t="e">
        <f>VLOOKUP(B245,Classif!C:F,4,0)</f>
        <v>#N/A</v>
      </c>
      <c r="BO245" s="48" t="e">
        <f>VLOOKUP(B245,Classif!C:J,8,0)</f>
        <v>#N/A</v>
      </c>
    </row>
    <row r="246" spans="1:67" hidden="1" x14ac:dyDescent="0.25">
      <c r="A246" s="48" t="s">
        <v>206</v>
      </c>
      <c r="B246" s="48" t="s">
        <v>350</v>
      </c>
      <c r="C246" s="48" t="s">
        <v>742</v>
      </c>
      <c r="D246" s="48" t="s">
        <v>741</v>
      </c>
      <c r="E246" s="48">
        <v>847973</v>
      </c>
      <c r="F246" s="48">
        <v>864814</v>
      </c>
      <c r="G246" s="48">
        <v>879436</v>
      </c>
      <c r="H246" s="48">
        <v>891948</v>
      </c>
      <c r="I246" s="48">
        <v>902620</v>
      </c>
      <c r="J246" s="48">
        <v>911742</v>
      </c>
      <c r="K246" s="48">
        <v>919218</v>
      </c>
      <c r="L246" s="48">
        <v>925233</v>
      </c>
      <c r="M246" s="48">
        <v>930792</v>
      </c>
      <c r="N246" s="48">
        <v>937184</v>
      </c>
      <c r="O246" s="48">
        <v>945357</v>
      </c>
      <c r="P246" s="48">
        <v>955753</v>
      </c>
      <c r="Q246" s="48">
        <v>968136</v>
      </c>
      <c r="R246" s="48">
        <v>982006</v>
      </c>
      <c r="S246" s="48">
        <v>996479</v>
      </c>
      <c r="T246" s="48">
        <v>1010934</v>
      </c>
      <c r="U246" s="48">
        <v>1025104</v>
      </c>
      <c r="V246" s="48">
        <v>1039210</v>
      </c>
      <c r="W246" s="48">
        <v>1053560</v>
      </c>
      <c r="X246" s="48">
        <v>1068644</v>
      </c>
      <c r="Y246" s="48">
        <v>1084743</v>
      </c>
      <c r="Z246" s="48">
        <v>1101983</v>
      </c>
      <c r="AA246" s="48">
        <v>1120019</v>
      </c>
      <c r="AB246" s="48">
        <v>1138071</v>
      </c>
      <c r="AC246" s="48">
        <v>1155083</v>
      </c>
      <c r="AD246" s="48">
        <v>1170296</v>
      </c>
      <c r="AE246" s="48">
        <v>1183382</v>
      </c>
      <c r="AF246" s="48">
        <v>1194532</v>
      </c>
      <c r="AG246" s="48">
        <v>1204150</v>
      </c>
      <c r="AH246" s="48">
        <v>1212858</v>
      </c>
      <c r="AI246" s="48">
        <v>1221121</v>
      </c>
      <c r="AJ246" s="48">
        <v>1229108</v>
      </c>
      <c r="AK246" s="48">
        <v>1236685</v>
      </c>
      <c r="AL246" s="48">
        <v>1243605</v>
      </c>
      <c r="AM246" s="48">
        <v>1249527</v>
      </c>
      <c r="AN246" s="48">
        <v>1254200</v>
      </c>
      <c r="AO246" s="48">
        <v>1257547</v>
      </c>
      <c r="AP246" s="48">
        <v>1259838</v>
      </c>
      <c r="AQ246" s="48">
        <v>1261699</v>
      </c>
      <c r="AR246" s="48">
        <v>1263927</v>
      </c>
      <c r="AS246" s="48">
        <v>1267159</v>
      </c>
      <c r="AT246" s="48">
        <v>1271627</v>
      </c>
      <c r="AU246" s="48">
        <v>1277210</v>
      </c>
      <c r="AV246" s="48">
        <v>1283564</v>
      </c>
      <c r="AW246" s="48">
        <v>1290115</v>
      </c>
      <c r="AX246" s="48">
        <v>1296497</v>
      </c>
      <c r="AY246" s="48">
        <v>1302552</v>
      </c>
      <c r="AZ246" s="48">
        <v>1308450</v>
      </c>
      <c r="BA246" s="48">
        <v>1314449</v>
      </c>
      <c r="BB246" s="48">
        <v>1320921</v>
      </c>
      <c r="BC246" s="48">
        <v>1328144</v>
      </c>
      <c r="BD246" s="48">
        <v>1336180</v>
      </c>
      <c r="BE246" s="48">
        <v>1344814</v>
      </c>
      <c r="BF246" s="48">
        <v>1353708</v>
      </c>
      <c r="BG246" s="48">
        <v>1362337</v>
      </c>
      <c r="BH246" s="48">
        <v>1370332</v>
      </c>
      <c r="BI246" s="48">
        <v>1377563</v>
      </c>
      <c r="BJ246" s="48">
        <v>1384060</v>
      </c>
      <c r="BK246" s="48">
        <v>1389841</v>
      </c>
      <c r="BL246" s="48">
        <v>1394969</v>
      </c>
      <c r="BM246" s="48">
        <v>1399491</v>
      </c>
      <c r="BN246" s="48" t="str">
        <f>VLOOKUP(B246,Classif!C:F,4,0)</f>
        <v>HIC</v>
      </c>
      <c r="BO246" s="48" t="str">
        <f>VLOOKUP(B246,Classif!C:J,8,0)</f>
        <v>Latin America &amp; Caribbean</v>
      </c>
    </row>
    <row r="247" spans="1:67" hidden="1" x14ac:dyDescent="0.25">
      <c r="A247" s="48" t="s">
        <v>132</v>
      </c>
      <c r="B247" s="48" t="s">
        <v>349</v>
      </c>
      <c r="C247" s="48" t="s">
        <v>742</v>
      </c>
      <c r="D247" s="48" t="s">
        <v>741</v>
      </c>
      <c r="E247" s="48">
        <v>4178235</v>
      </c>
      <c r="F247" s="48">
        <v>4238141</v>
      </c>
      <c r="G247" s="48">
        <v>4305477</v>
      </c>
      <c r="H247" s="48">
        <v>4380074</v>
      </c>
      <c r="I247" s="48">
        <v>4461111</v>
      </c>
      <c r="J247" s="48">
        <v>4547941</v>
      </c>
      <c r="K247" s="48">
        <v>4640995</v>
      </c>
      <c r="L247" s="48">
        <v>4740526</v>
      </c>
      <c r="M247" s="48">
        <v>4845220</v>
      </c>
      <c r="N247" s="48">
        <v>4953379</v>
      </c>
      <c r="O247" s="48">
        <v>5063805</v>
      </c>
      <c r="P247" s="48">
        <v>5176290</v>
      </c>
      <c r="Q247" s="48">
        <v>5291335</v>
      </c>
      <c r="R247" s="48">
        <v>5409338</v>
      </c>
      <c r="S247" s="48">
        <v>5530978</v>
      </c>
      <c r="T247" s="48">
        <v>5656912</v>
      </c>
      <c r="U247" s="48">
        <v>5786482</v>
      </c>
      <c r="V247" s="48">
        <v>5919958</v>
      </c>
      <c r="W247" s="48">
        <v>6060158</v>
      </c>
      <c r="X247" s="48">
        <v>6210756</v>
      </c>
      <c r="Y247" s="48">
        <v>6374040</v>
      </c>
      <c r="Z247" s="48">
        <v>6551232</v>
      </c>
      <c r="AA247" s="48">
        <v>6740520</v>
      </c>
      <c r="AB247" s="48">
        <v>6937332</v>
      </c>
      <c r="AC247" s="48">
        <v>7135265</v>
      </c>
      <c r="AD247" s="48">
        <v>7329590</v>
      </c>
      <c r="AE247" s="48">
        <v>7517854</v>
      </c>
      <c r="AF247" s="48">
        <v>7700733</v>
      </c>
      <c r="AG247" s="48">
        <v>7880333</v>
      </c>
      <c r="AH247" s="48">
        <v>8060211</v>
      </c>
      <c r="AI247" s="48">
        <v>8242509</v>
      </c>
      <c r="AJ247" s="48">
        <v>8427851</v>
      </c>
      <c r="AK247" s="48">
        <v>8613855</v>
      </c>
      <c r="AL247" s="48">
        <v>8795934</v>
      </c>
      <c r="AM247" s="48">
        <v>8967916</v>
      </c>
      <c r="AN247" s="48">
        <v>9125400</v>
      </c>
      <c r="AO247" s="48">
        <v>9267335</v>
      </c>
      <c r="AP247" s="48">
        <v>9395119</v>
      </c>
      <c r="AQ247" s="48">
        <v>9509862</v>
      </c>
      <c r="AR247" s="48">
        <v>9613587</v>
      </c>
      <c r="AS247" s="48">
        <v>9708347</v>
      </c>
      <c r="AT247" s="48">
        <v>9793915</v>
      </c>
      <c r="AU247" s="48">
        <v>9871261</v>
      </c>
      <c r="AV247" s="48">
        <v>9945282</v>
      </c>
      <c r="AW247" s="48">
        <v>10022278</v>
      </c>
      <c r="AX247" s="48">
        <v>10106778</v>
      </c>
      <c r="AY247" s="48">
        <v>10201211</v>
      </c>
      <c r="AZ247" s="48">
        <v>10304729</v>
      </c>
      <c r="BA247" s="48">
        <v>10414425</v>
      </c>
      <c r="BB247" s="48">
        <v>10525691</v>
      </c>
      <c r="BC247" s="48">
        <v>10635245</v>
      </c>
      <c r="BD247" s="48">
        <v>10741872</v>
      </c>
      <c r="BE247" s="48">
        <v>10846993</v>
      </c>
      <c r="BF247" s="48">
        <v>10952949</v>
      </c>
      <c r="BG247" s="48">
        <v>11063195</v>
      </c>
      <c r="BH247" s="48">
        <v>11179951</v>
      </c>
      <c r="BI247" s="48">
        <v>11303942</v>
      </c>
      <c r="BJ247" s="48">
        <v>11433438</v>
      </c>
      <c r="BK247" s="48">
        <v>11565203</v>
      </c>
      <c r="BL247" s="48">
        <v>11694721</v>
      </c>
      <c r="BM247" s="48">
        <v>11818618</v>
      </c>
      <c r="BN247" s="48" t="str">
        <f>VLOOKUP(B247,Classif!C:F,4,0)</f>
        <v>LMY</v>
      </c>
      <c r="BO247" s="48" t="str">
        <f>VLOOKUP(B247,Classif!C:J,8,0)</f>
        <v>Middle East &amp; North Africa</v>
      </c>
    </row>
    <row r="248" spans="1:67" hidden="1" x14ac:dyDescent="0.25">
      <c r="A248" s="48" t="s">
        <v>150</v>
      </c>
      <c r="B248" s="48" t="s">
        <v>348</v>
      </c>
      <c r="C248" s="48" t="s">
        <v>742</v>
      </c>
      <c r="D248" s="48" t="s">
        <v>741</v>
      </c>
      <c r="E248" s="48">
        <v>27472339</v>
      </c>
      <c r="F248" s="48">
        <v>28146909</v>
      </c>
      <c r="G248" s="48">
        <v>28832831</v>
      </c>
      <c r="H248" s="48">
        <v>29531362</v>
      </c>
      <c r="I248" s="48">
        <v>30244258</v>
      </c>
      <c r="J248" s="48">
        <v>30972996</v>
      </c>
      <c r="K248" s="48">
        <v>31717504</v>
      </c>
      <c r="L248" s="48">
        <v>32477994</v>
      </c>
      <c r="M248" s="48">
        <v>33256465</v>
      </c>
      <c r="N248" s="48">
        <v>34055391</v>
      </c>
      <c r="O248" s="48">
        <v>34876296</v>
      </c>
      <c r="P248" s="48">
        <v>35720603</v>
      </c>
      <c r="Q248" s="48">
        <v>36587267</v>
      </c>
      <c r="R248" s="48">
        <v>37472329</v>
      </c>
      <c r="S248" s="48">
        <v>38370278</v>
      </c>
      <c r="T248" s="48">
        <v>39277249</v>
      </c>
      <c r="U248" s="48">
        <v>40189561</v>
      </c>
      <c r="V248" s="48">
        <v>41108290</v>
      </c>
      <c r="W248" s="48">
        <v>42039983</v>
      </c>
      <c r="X248" s="48">
        <v>42994043</v>
      </c>
      <c r="Y248" s="48">
        <v>43975972</v>
      </c>
      <c r="Z248" s="48">
        <v>44988411</v>
      </c>
      <c r="AA248" s="48">
        <v>46025411</v>
      </c>
      <c r="AB248" s="48">
        <v>47073470</v>
      </c>
      <c r="AC248" s="48">
        <v>48114158</v>
      </c>
      <c r="AD248" s="48">
        <v>49133928</v>
      </c>
      <c r="AE248" s="48">
        <v>50128548</v>
      </c>
      <c r="AF248" s="48">
        <v>51100930</v>
      </c>
      <c r="AG248" s="48">
        <v>52053764</v>
      </c>
      <c r="AH248" s="48">
        <v>52992479</v>
      </c>
      <c r="AI248" s="48">
        <v>53921758</v>
      </c>
      <c r="AJ248" s="48">
        <v>54840595</v>
      </c>
      <c r="AK248" s="48">
        <v>55748946</v>
      </c>
      <c r="AL248" s="48">
        <v>56653808</v>
      </c>
      <c r="AM248" s="48">
        <v>57564209</v>
      </c>
      <c r="AN248" s="48">
        <v>58486453</v>
      </c>
      <c r="AO248" s="48">
        <v>59423278</v>
      </c>
      <c r="AP248" s="48">
        <v>60372571</v>
      </c>
      <c r="AQ248" s="48">
        <v>61329665</v>
      </c>
      <c r="AR248" s="48">
        <v>62287391</v>
      </c>
      <c r="AS248" s="48">
        <v>63240196</v>
      </c>
      <c r="AT248" s="48">
        <v>64192243</v>
      </c>
      <c r="AU248" s="48">
        <v>65145357</v>
      </c>
      <c r="AV248" s="48">
        <v>66089402</v>
      </c>
      <c r="AW248" s="48">
        <v>67010930</v>
      </c>
      <c r="AX248" s="48">
        <v>67903461</v>
      </c>
      <c r="AY248" s="48">
        <v>68756809</v>
      </c>
      <c r="AZ248" s="48">
        <v>69581854</v>
      </c>
      <c r="BA248" s="48">
        <v>70418612</v>
      </c>
      <c r="BB248" s="48">
        <v>71321406</v>
      </c>
      <c r="BC248" s="48">
        <v>72326992</v>
      </c>
      <c r="BD248" s="48">
        <v>73443254</v>
      </c>
      <c r="BE248" s="48">
        <v>74651046</v>
      </c>
      <c r="BF248" s="48">
        <v>75925454</v>
      </c>
      <c r="BG248" s="48">
        <v>77229262</v>
      </c>
      <c r="BH248" s="48">
        <v>78529413</v>
      </c>
      <c r="BI248" s="48">
        <v>79827868</v>
      </c>
      <c r="BJ248" s="48">
        <v>81116451</v>
      </c>
      <c r="BK248" s="48">
        <v>82340090</v>
      </c>
      <c r="BL248" s="48">
        <v>83429607</v>
      </c>
      <c r="BM248" s="48">
        <v>84339067</v>
      </c>
      <c r="BN248" s="48" t="str">
        <f>VLOOKUP(B248,Classif!C:F,4,0)</f>
        <v>LMY</v>
      </c>
      <c r="BO248" s="48" t="str">
        <f>VLOOKUP(B248,Classif!C:J,8,0)</f>
        <v>Europe &amp; Central Asia</v>
      </c>
    </row>
    <row r="249" spans="1:67" hidden="1" x14ac:dyDescent="0.25">
      <c r="A249" s="48" t="s">
        <v>542</v>
      </c>
      <c r="B249" s="48" t="s">
        <v>543</v>
      </c>
      <c r="C249" s="48" t="s">
        <v>742</v>
      </c>
      <c r="D249" s="48" t="s">
        <v>741</v>
      </c>
      <c r="E249" s="48">
        <v>5321</v>
      </c>
      <c r="F249" s="48">
        <v>5330</v>
      </c>
      <c r="G249" s="48">
        <v>5340</v>
      </c>
      <c r="H249" s="48">
        <v>5341</v>
      </c>
      <c r="I249" s="48">
        <v>5354</v>
      </c>
      <c r="J249" s="48">
        <v>5388</v>
      </c>
      <c r="K249" s="48">
        <v>5435</v>
      </c>
      <c r="L249" s="48">
        <v>5510</v>
      </c>
      <c r="M249" s="48">
        <v>5598</v>
      </c>
      <c r="N249" s="48">
        <v>5671</v>
      </c>
      <c r="O249" s="48">
        <v>5740</v>
      </c>
      <c r="P249" s="48">
        <v>5770</v>
      </c>
      <c r="Q249" s="48">
        <v>5786</v>
      </c>
      <c r="R249" s="48">
        <v>5819</v>
      </c>
      <c r="S249" s="48">
        <v>5903</v>
      </c>
      <c r="T249" s="48">
        <v>6064</v>
      </c>
      <c r="U249" s="48">
        <v>6319</v>
      </c>
      <c r="V249" s="48">
        <v>6650</v>
      </c>
      <c r="W249" s="48">
        <v>7018</v>
      </c>
      <c r="X249" s="48">
        <v>7357</v>
      </c>
      <c r="Y249" s="48">
        <v>7631</v>
      </c>
      <c r="Z249" s="48">
        <v>7825</v>
      </c>
      <c r="AA249" s="48">
        <v>7951</v>
      </c>
      <c r="AB249" s="48">
        <v>8041</v>
      </c>
      <c r="AC249" s="48">
        <v>8110</v>
      </c>
      <c r="AD249" s="48">
        <v>8211</v>
      </c>
      <c r="AE249" s="48">
        <v>8341</v>
      </c>
      <c r="AF249" s="48">
        <v>8481</v>
      </c>
      <c r="AG249" s="48">
        <v>8637</v>
      </c>
      <c r="AH249" s="48">
        <v>8787</v>
      </c>
      <c r="AI249" s="48">
        <v>8910</v>
      </c>
      <c r="AJ249" s="48">
        <v>9014</v>
      </c>
      <c r="AK249" s="48">
        <v>9110</v>
      </c>
      <c r="AL249" s="48">
        <v>9194</v>
      </c>
      <c r="AM249" s="48">
        <v>9259</v>
      </c>
      <c r="AN249" s="48">
        <v>9298</v>
      </c>
      <c r="AO249" s="48">
        <v>9317</v>
      </c>
      <c r="AP249" s="48">
        <v>9328</v>
      </c>
      <c r="AQ249" s="48">
        <v>9332</v>
      </c>
      <c r="AR249" s="48">
        <v>9344</v>
      </c>
      <c r="AS249" s="48">
        <v>9392</v>
      </c>
      <c r="AT249" s="48">
        <v>9478</v>
      </c>
      <c r="AU249" s="48">
        <v>9593</v>
      </c>
      <c r="AV249" s="48">
        <v>9724</v>
      </c>
      <c r="AW249" s="48">
        <v>9871</v>
      </c>
      <c r="AX249" s="48">
        <v>9997</v>
      </c>
      <c r="AY249" s="48">
        <v>10118</v>
      </c>
      <c r="AZ249" s="48">
        <v>10219</v>
      </c>
      <c r="BA249" s="48">
        <v>10315</v>
      </c>
      <c r="BB249" s="48">
        <v>10413</v>
      </c>
      <c r="BC249" s="48">
        <v>10521</v>
      </c>
      <c r="BD249" s="48">
        <v>10626</v>
      </c>
      <c r="BE249" s="48">
        <v>10744</v>
      </c>
      <c r="BF249" s="48">
        <v>10849</v>
      </c>
      <c r="BG249" s="48">
        <v>10973</v>
      </c>
      <c r="BH249" s="48">
        <v>11099</v>
      </c>
      <c r="BI249" s="48">
        <v>11232</v>
      </c>
      <c r="BJ249" s="48">
        <v>11365</v>
      </c>
      <c r="BK249" s="48">
        <v>11505</v>
      </c>
      <c r="BL249" s="48">
        <v>11655</v>
      </c>
      <c r="BM249" s="48">
        <v>11792</v>
      </c>
      <c r="BN249" s="48" t="str">
        <f>VLOOKUP(B249,Classif!C:F,4,0)</f>
        <v>LMY</v>
      </c>
      <c r="BO249" s="48" t="str">
        <f>VLOOKUP(B249,Classif!C:J,8,0)</f>
        <v>East Asia &amp; Pacific</v>
      </c>
    </row>
    <row r="250" spans="1:67" hidden="1" x14ac:dyDescent="0.25">
      <c r="A250" s="48" t="s">
        <v>546</v>
      </c>
      <c r="B250" s="48" t="s">
        <v>347</v>
      </c>
      <c r="C250" s="48" t="s">
        <v>742</v>
      </c>
      <c r="D250" s="48" t="s">
        <v>741</v>
      </c>
      <c r="E250" s="48">
        <v>10052151</v>
      </c>
      <c r="F250" s="48">
        <v>10346695</v>
      </c>
      <c r="G250" s="48">
        <v>10651954</v>
      </c>
      <c r="H250" s="48">
        <v>10968196</v>
      </c>
      <c r="I250" s="48">
        <v>11295675</v>
      </c>
      <c r="J250" s="48">
        <v>11634837</v>
      </c>
      <c r="K250" s="48">
        <v>11985442</v>
      </c>
      <c r="L250" s="48">
        <v>12348188</v>
      </c>
      <c r="M250" s="48">
        <v>12725519</v>
      </c>
      <c r="N250" s="48">
        <v>13120587</v>
      </c>
      <c r="O250" s="48">
        <v>13535487</v>
      </c>
      <c r="P250" s="48">
        <v>13971698</v>
      </c>
      <c r="Q250" s="48">
        <v>14428340</v>
      </c>
      <c r="R250" s="48">
        <v>14902271</v>
      </c>
      <c r="S250" s="48">
        <v>15388933</v>
      </c>
      <c r="T250" s="48">
        <v>15885228</v>
      </c>
      <c r="U250" s="48">
        <v>16390161</v>
      </c>
      <c r="V250" s="48">
        <v>16905222</v>
      </c>
      <c r="W250" s="48">
        <v>17432756</v>
      </c>
      <c r="X250" s="48">
        <v>17976219</v>
      </c>
      <c r="Y250" s="48">
        <v>18538263</v>
      </c>
      <c r="Z250" s="48">
        <v>19120683</v>
      </c>
      <c r="AA250" s="48">
        <v>19723317</v>
      </c>
      <c r="AB250" s="48">
        <v>20344550</v>
      </c>
      <c r="AC250" s="48">
        <v>20981775</v>
      </c>
      <c r="AD250" s="48">
        <v>21633799</v>
      </c>
      <c r="AE250" s="48">
        <v>22296282</v>
      </c>
      <c r="AF250" s="48">
        <v>22971208</v>
      </c>
      <c r="AG250" s="48">
        <v>23670807</v>
      </c>
      <c r="AH250" s="48">
        <v>24411744</v>
      </c>
      <c r="AI250" s="48">
        <v>25203848</v>
      </c>
      <c r="AJ250" s="48">
        <v>26056605</v>
      </c>
      <c r="AK250" s="48">
        <v>26961204</v>
      </c>
      <c r="AL250" s="48">
        <v>27887204</v>
      </c>
      <c r="AM250" s="48">
        <v>28792649</v>
      </c>
      <c r="AN250" s="48">
        <v>29649128</v>
      </c>
      <c r="AO250" s="48">
        <v>30444523</v>
      </c>
      <c r="AP250" s="48">
        <v>31192853</v>
      </c>
      <c r="AQ250" s="48">
        <v>31924201</v>
      </c>
      <c r="AR250" s="48">
        <v>32682240</v>
      </c>
      <c r="AS250" s="48">
        <v>33499177</v>
      </c>
      <c r="AT250" s="48">
        <v>34385849</v>
      </c>
      <c r="AU250" s="48">
        <v>35334790</v>
      </c>
      <c r="AV250" s="48">
        <v>36337778</v>
      </c>
      <c r="AW250" s="48">
        <v>37379766</v>
      </c>
      <c r="AX250" s="48">
        <v>38450323</v>
      </c>
      <c r="AY250" s="48">
        <v>39548666</v>
      </c>
      <c r="AZ250" s="48">
        <v>40681416</v>
      </c>
      <c r="BA250" s="48">
        <v>41853944</v>
      </c>
      <c r="BB250" s="48">
        <v>43073830</v>
      </c>
      <c r="BC250" s="48">
        <v>44346532</v>
      </c>
      <c r="BD250" s="48">
        <v>45673520</v>
      </c>
      <c r="BE250" s="48">
        <v>47053033</v>
      </c>
      <c r="BF250" s="48">
        <v>48483132</v>
      </c>
      <c r="BG250" s="48">
        <v>49960563</v>
      </c>
      <c r="BH250" s="48">
        <v>51482638</v>
      </c>
      <c r="BI250" s="48">
        <v>53049231</v>
      </c>
      <c r="BJ250" s="48">
        <v>54660345</v>
      </c>
      <c r="BK250" s="48">
        <v>56313444</v>
      </c>
      <c r="BL250" s="48">
        <v>58005461</v>
      </c>
      <c r="BM250" s="48">
        <v>59734213</v>
      </c>
      <c r="BN250" s="48" t="str">
        <f>VLOOKUP(B250,Classif!C:F,3,0)</f>
        <v>LMC</v>
      </c>
      <c r="BO250" s="48" t="str">
        <f>VLOOKUP(B250,Classif!C:J,8,0)</f>
        <v>Sub-Saharan Africa</v>
      </c>
    </row>
    <row r="251" spans="1:67" hidden="1" x14ac:dyDescent="0.25">
      <c r="A251" s="48" t="s">
        <v>89</v>
      </c>
      <c r="B251" s="48" t="s">
        <v>346</v>
      </c>
      <c r="C251" s="48" t="s">
        <v>742</v>
      </c>
      <c r="D251" s="48" t="s">
        <v>741</v>
      </c>
      <c r="E251" s="48">
        <v>6767092</v>
      </c>
      <c r="F251" s="48">
        <v>6983824</v>
      </c>
      <c r="G251" s="48">
        <v>7215799</v>
      </c>
      <c r="H251" s="48">
        <v>7461636</v>
      </c>
      <c r="I251" s="48">
        <v>7719108</v>
      </c>
      <c r="J251" s="48">
        <v>7986062</v>
      </c>
      <c r="K251" s="48">
        <v>8263434</v>
      </c>
      <c r="L251" s="48">
        <v>8550444</v>
      </c>
      <c r="M251" s="48">
        <v>8841156</v>
      </c>
      <c r="N251" s="48">
        <v>9127855</v>
      </c>
      <c r="O251" s="48">
        <v>9405606</v>
      </c>
      <c r="P251" s="48">
        <v>9671856</v>
      </c>
      <c r="Q251" s="48">
        <v>9929644</v>
      </c>
      <c r="R251" s="48">
        <v>10186452</v>
      </c>
      <c r="S251" s="48">
        <v>10453029</v>
      </c>
      <c r="T251" s="48">
        <v>10737403</v>
      </c>
      <c r="U251" s="48">
        <v>11042975</v>
      </c>
      <c r="V251" s="48">
        <v>11368618</v>
      </c>
      <c r="W251" s="48">
        <v>11712540</v>
      </c>
      <c r="X251" s="48">
        <v>12071140</v>
      </c>
      <c r="Y251" s="48">
        <v>12442333</v>
      </c>
      <c r="Z251" s="48">
        <v>12825084</v>
      </c>
      <c r="AA251" s="48">
        <v>13221991</v>
      </c>
      <c r="AB251" s="48">
        <v>13638729</v>
      </c>
      <c r="AC251" s="48">
        <v>14082870</v>
      </c>
      <c r="AD251" s="48">
        <v>14559357</v>
      </c>
      <c r="AE251" s="48">
        <v>15070319</v>
      </c>
      <c r="AF251" s="48">
        <v>15612754</v>
      </c>
      <c r="AG251" s="48">
        <v>16180129</v>
      </c>
      <c r="AH251" s="48">
        <v>16763041</v>
      </c>
      <c r="AI251" s="48">
        <v>17354395</v>
      </c>
      <c r="AJ251" s="48">
        <v>17953534</v>
      </c>
      <c r="AK251" s="48">
        <v>18561668</v>
      </c>
      <c r="AL251" s="48">
        <v>19175986</v>
      </c>
      <c r="AM251" s="48">
        <v>19793541</v>
      </c>
      <c r="AN251" s="48">
        <v>20413157</v>
      </c>
      <c r="AO251" s="48">
        <v>21032817</v>
      </c>
      <c r="AP251" s="48">
        <v>21655392</v>
      </c>
      <c r="AQ251" s="48">
        <v>22290787</v>
      </c>
      <c r="AR251" s="48">
        <v>22952406</v>
      </c>
      <c r="AS251" s="48">
        <v>23650159</v>
      </c>
      <c r="AT251" s="48">
        <v>24388974</v>
      </c>
      <c r="AU251" s="48">
        <v>25167261</v>
      </c>
      <c r="AV251" s="48">
        <v>25980547</v>
      </c>
      <c r="AW251" s="48">
        <v>26821300</v>
      </c>
      <c r="AX251" s="48">
        <v>27684590</v>
      </c>
      <c r="AY251" s="48">
        <v>28571475</v>
      </c>
      <c r="AZ251" s="48">
        <v>29486335</v>
      </c>
      <c r="BA251" s="48">
        <v>30431734</v>
      </c>
      <c r="BB251" s="48">
        <v>31411096</v>
      </c>
      <c r="BC251" s="48">
        <v>32428164</v>
      </c>
      <c r="BD251" s="48">
        <v>33476772</v>
      </c>
      <c r="BE251" s="48">
        <v>34558700</v>
      </c>
      <c r="BF251" s="48">
        <v>35694519</v>
      </c>
      <c r="BG251" s="48">
        <v>36911530</v>
      </c>
      <c r="BH251" s="48">
        <v>38225447</v>
      </c>
      <c r="BI251" s="48">
        <v>39649173</v>
      </c>
      <c r="BJ251" s="48">
        <v>41166588</v>
      </c>
      <c r="BK251" s="48">
        <v>42729032</v>
      </c>
      <c r="BL251" s="48">
        <v>44269587</v>
      </c>
      <c r="BM251" s="48">
        <v>45741000</v>
      </c>
      <c r="BN251" s="48" t="str">
        <f>VLOOKUP(B251,Classif!C:F,3,0)</f>
        <v>LIC</v>
      </c>
      <c r="BO251" s="48" t="str">
        <f>VLOOKUP(B251,Classif!C:J,8,0)</f>
        <v>Sub-Saharan Africa</v>
      </c>
    </row>
    <row r="252" spans="1:67" hidden="1" x14ac:dyDescent="0.25">
      <c r="A252" s="48" t="s">
        <v>258</v>
      </c>
      <c r="B252" s="48" t="s">
        <v>345</v>
      </c>
      <c r="C252" s="48" t="s">
        <v>742</v>
      </c>
      <c r="D252" s="48" t="s">
        <v>741</v>
      </c>
      <c r="E252" s="48">
        <v>42664646</v>
      </c>
      <c r="F252" s="48">
        <v>43206353</v>
      </c>
      <c r="G252" s="48">
        <v>43752227</v>
      </c>
      <c r="H252" s="48">
        <v>44288607</v>
      </c>
      <c r="I252" s="48">
        <v>44796959</v>
      </c>
      <c r="J252" s="48">
        <v>45264552</v>
      </c>
      <c r="K252" s="48">
        <v>45684983</v>
      </c>
      <c r="L252" s="48">
        <v>46063219</v>
      </c>
      <c r="M252" s="48">
        <v>46411816</v>
      </c>
      <c r="N252" s="48">
        <v>46749289</v>
      </c>
      <c r="O252" s="48">
        <v>47088862</v>
      </c>
      <c r="P252" s="48">
        <v>47435008</v>
      </c>
      <c r="Q252" s="48">
        <v>47783006</v>
      </c>
      <c r="R252" s="48">
        <v>48125829</v>
      </c>
      <c r="S252" s="48">
        <v>48452623</v>
      </c>
      <c r="T252" s="48">
        <v>48755662</v>
      </c>
      <c r="U252" s="48">
        <v>49032729</v>
      </c>
      <c r="V252" s="48">
        <v>49287118</v>
      </c>
      <c r="W252" s="48">
        <v>49523304</v>
      </c>
      <c r="X252" s="48">
        <v>49747998</v>
      </c>
      <c r="Y252" s="48">
        <v>49965872</v>
      </c>
      <c r="Z252" s="48">
        <v>50221000</v>
      </c>
      <c r="AA252" s="48">
        <v>50384000</v>
      </c>
      <c r="AB252" s="48">
        <v>50564000</v>
      </c>
      <c r="AC252" s="48">
        <v>50754000</v>
      </c>
      <c r="AD252" s="48">
        <v>50917000</v>
      </c>
      <c r="AE252" s="48">
        <v>51097000</v>
      </c>
      <c r="AF252" s="48">
        <v>51293000</v>
      </c>
      <c r="AG252" s="48">
        <v>51521000</v>
      </c>
      <c r="AH252" s="48">
        <v>51773000</v>
      </c>
      <c r="AI252" s="48">
        <v>51891400</v>
      </c>
      <c r="AJ252" s="48">
        <v>52000500</v>
      </c>
      <c r="AK252" s="48">
        <v>52150400</v>
      </c>
      <c r="AL252" s="48">
        <v>52179200</v>
      </c>
      <c r="AM252" s="48">
        <v>51921400</v>
      </c>
      <c r="AN252" s="48">
        <v>51512800</v>
      </c>
      <c r="AO252" s="48">
        <v>51057800</v>
      </c>
      <c r="AP252" s="48">
        <v>50594600</v>
      </c>
      <c r="AQ252" s="48">
        <v>50144500</v>
      </c>
      <c r="AR252" s="48">
        <v>49674000</v>
      </c>
      <c r="AS252" s="48">
        <v>49176500</v>
      </c>
      <c r="AT252" s="48">
        <v>48662400</v>
      </c>
      <c r="AU252" s="48">
        <v>48202470</v>
      </c>
      <c r="AV252" s="48">
        <v>47812949</v>
      </c>
      <c r="AW252" s="48">
        <v>47451626</v>
      </c>
      <c r="AX252" s="48">
        <v>47105171</v>
      </c>
      <c r="AY252" s="48">
        <v>46787786</v>
      </c>
      <c r="AZ252" s="48">
        <v>46509355</v>
      </c>
      <c r="BA252" s="48">
        <v>46258189</v>
      </c>
      <c r="BB252" s="48">
        <v>46053331</v>
      </c>
      <c r="BC252" s="48">
        <v>45870741</v>
      </c>
      <c r="BD252" s="48">
        <v>45706086</v>
      </c>
      <c r="BE252" s="48">
        <v>45593342</v>
      </c>
      <c r="BF252" s="48">
        <v>45489648</v>
      </c>
      <c r="BG252" s="48">
        <v>45272155</v>
      </c>
      <c r="BH252" s="48">
        <v>45154036</v>
      </c>
      <c r="BI252" s="48">
        <v>45004673</v>
      </c>
      <c r="BJ252" s="48">
        <v>44831135</v>
      </c>
      <c r="BK252" s="48">
        <v>44622518</v>
      </c>
      <c r="BL252" s="48">
        <v>44386203</v>
      </c>
      <c r="BM252" s="48">
        <v>44134693</v>
      </c>
      <c r="BN252" s="48" t="str">
        <f>VLOOKUP(B252,Classif!C:F,4,0)</f>
        <v>LMY</v>
      </c>
      <c r="BO252" s="48" t="str">
        <f>VLOOKUP(B252,Classif!C:J,8,0)</f>
        <v>Europe &amp; Central Asia</v>
      </c>
    </row>
    <row r="253" spans="1:67" hidden="1" x14ac:dyDescent="0.25">
      <c r="A253" s="48" t="s">
        <v>632</v>
      </c>
      <c r="B253" s="48" t="s">
        <v>622</v>
      </c>
      <c r="C253" s="48" t="s">
        <v>742</v>
      </c>
      <c r="D253" s="48" t="s">
        <v>741</v>
      </c>
      <c r="E253" s="48">
        <v>1136464260</v>
      </c>
      <c r="F253" s="48">
        <v>1140113724</v>
      </c>
      <c r="G253" s="48">
        <v>1156186962</v>
      </c>
      <c r="H253" s="48">
        <v>1183604156</v>
      </c>
      <c r="I253" s="48">
        <v>1210649304</v>
      </c>
      <c r="J253" s="48">
        <v>1238612642</v>
      </c>
      <c r="K253" s="48">
        <v>1269459169</v>
      </c>
      <c r="L253" s="48">
        <v>1299468908</v>
      </c>
      <c r="M253" s="48">
        <v>1330348999</v>
      </c>
      <c r="N253" s="48">
        <v>1362854382</v>
      </c>
      <c r="O253" s="48">
        <v>1396278485</v>
      </c>
      <c r="P253" s="48">
        <v>1430319852</v>
      </c>
      <c r="Q253" s="48">
        <v>1462600916</v>
      </c>
      <c r="R253" s="48">
        <v>1493945323</v>
      </c>
      <c r="S253" s="48">
        <v>1523888167</v>
      </c>
      <c r="T253" s="48">
        <v>1551563310</v>
      </c>
      <c r="U253" s="48">
        <v>1577700939</v>
      </c>
      <c r="V253" s="48">
        <v>1602325098</v>
      </c>
      <c r="W253" s="48">
        <v>1626942179</v>
      </c>
      <c r="X253" s="48">
        <v>1651804638</v>
      </c>
      <c r="Y253" s="48">
        <v>1676276374</v>
      </c>
      <c r="Z253" s="48">
        <v>1701367506</v>
      </c>
      <c r="AA253" s="48">
        <v>1728647847</v>
      </c>
      <c r="AB253" s="48">
        <v>1755902412</v>
      </c>
      <c r="AC253" s="48">
        <v>1782261503</v>
      </c>
      <c r="AD253" s="48">
        <v>1809328983</v>
      </c>
      <c r="AE253" s="48">
        <v>1837853676</v>
      </c>
      <c r="AF253" s="48">
        <v>1867834479</v>
      </c>
      <c r="AG253" s="48">
        <v>1897982987</v>
      </c>
      <c r="AH253" s="48">
        <v>1927151797</v>
      </c>
      <c r="AI253" s="48">
        <v>1954941707</v>
      </c>
      <c r="AJ253" s="48">
        <v>1981740967</v>
      </c>
      <c r="AK253" s="48">
        <v>2006684527</v>
      </c>
      <c r="AL253" s="48">
        <v>2030763714</v>
      </c>
      <c r="AM253" s="48">
        <v>2054445439</v>
      </c>
      <c r="AN253" s="48">
        <v>2077356482</v>
      </c>
      <c r="AO253" s="48">
        <v>2099939308</v>
      </c>
      <c r="AP253" s="48">
        <v>2122286538</v>
      </c>
      <c r="AQ253" s="48">
        <v>2143782967</v>
      </c>
      <c r="AR253" s="48">
        <v>2163950269</v>
      </c>
      <c r="AS253" s="48">
        <v>2183135807</v>
      </c>
      <c r="AT253" s="48">
        <v>2201118779</v>
      </c>
      <c r="AU253" s="48">
        <v>2218183948</v>
      </c>
      <c r="AV253" s="48">
        <v>2234927005</v>
      </c>
      <c r="AW253" s="48">
        <v>2251348403</v>
      </c>
      <c r="AX253" s="48">
        <v>2267638257</v>
      </c>
      <c r="AY253" s="48">
        <v>2283522019</v>
      </c>
      <c r="AZ253" s="48">
        <v>2298891545</v>
      </c>
      <c r="BA253" s="48">
        <v>2314543121</v>
      </c>
      <c r="BB253" s="48">
        <v>2330554141</v>
      </c>
      <c r="BC253" s="48">
        <v>2346583878</v>
      </c>
      <c r="BD253" s="48">
        <v>2363223603</v>
      </c>
      <c r="BE253" s="48">
        <v>2380514071</v>
      </c>
      <c r="BF253" s="48">
        <v>2398238099</v>
      </c>
      <c r="BG253" s="48">
        <v>2416209716</v>
      </c>
      <c r="BH253" s="48">
        <v>2434023245</v>
      </c>
      <c r="BI253" s="48">
        <v>2452128845</v>
      </c>
      <c r="BJ253" s="48">
        <v>2470251443</v>
      </c>
      <c r="BK253" s="48">
        <v>2486467779</v>
      </c>
      <c r="BL253" s="48">
        <v>2500746096</v>
      </c>
      <c r="BM253" s="48">
        <v>2513672792</v>
      </c>
      <c r="BN253" s="48" t="e">
        <f>VLOOKUP(B253,Classif!C:F,4,0)</f>
        <v>#N/A</v>
      </c>
      <c r="BO253" s="48" t="e">
        <f>VLOOKUP(B253,Classif!C:J,8,0)</f>
        <v>#N/A</v>
      </c>
    </row>
    <row r="254" spans="1:67" hidden="1" x14ac:dyDescent="0.25">
      <c r="A254" s="48" t="s">
        <v>229</v>
      </c>
      <c r="B254" s="48" t="s">
        <v>344</v>
      </c>
      <c r="C254" s="48" t="s">
        <v>742</v>
      </c>
      <c r="D254" s="48" t="s">
        <v>741</v>
      </c>
      <c r="E254" s="48">
        <v>2538648</v>
      </c>
      <c r="F254" s="48">
        <v>2571682</v>
      </c>
      <c r="G254" s="48">
        <v>2603883</v>
      </c>
      <c r="H254" s="48">
        <v>2635125</v>
      </c>
      <c r="I254" s="48">
        <v>2665383</v>
      </c>
      <c r="J254" s="48">
        <v>2694537</v>
      </c>
      <c r="K254" s="48">
        <v>2722871</v>
      </c>
      <c r="L254" s="48">
        <v>2750091</v>
      </c>
      <c r="M254" s="48">
        <v>2774761</v>
      </c>
      <c r="N254" s="48">
        <v>2795037</v>
      </c>
      <c r="O254" s="48">
        <v>2809799</v>
      </c>
      <c r="P254" s="48">
        <v>2818283</v>
      </c>
      <c r="Q254" s="48">
        <v>2821458</v>
      </c>
      <c r="R254" s="48">
        <v>2822112</v>
      </c>
      <c r="S254" s="48">
        <v>2824095</v>
      </c>
      <c r="T254" s="48">
        <v>2830172</v>
      </c>
      <c r="U254" s="48">
        <v>2841371</v>
      </c>
      <c r="V254" s="48">
        <v>2856958</v>
      </c>
      <c r="W254" s="48">
        <v>2875724</v>
      </c>
      <c r="X254" s="48">
        <v>2895683</v>
      </c>
      <c r="Y254" s="48">
        <v>2915389</v>
      </c>
      <c r="Z254" s="48">
        <v>2934624</v>
      </c>
      <c r="AA254" s="48">
        <v>2953852</v>
      </c>
      <c r="AB254" s="48">
        <v>2973048</v>
      </c>
      <c r="AC254" s="48">
        <v>2992250</v>
      </c>
      <c r="AD254" s="48">
        <v>3011519</v>
      </c>
      <c r="AE254" s="48">
        <v>3030651</v>
      </c>
      <c r="AF254" s="48">
        <v>3049581</v>
      </c>
      <c r="AG254" s="48">
        <v>3068714</v>
      </c>
      <c r="AH254" s="48">
        <v>3088603</v>
      </c>
      <c r="AI254" s="48">
        <v>3109598</v>
      </c>
      <c r="AJ254" s="48">
        <v>3131657</v>
      </c>
      <c r="AK254" s="48">
        <v>3154459</v>
      </c>
      <c r="AL254" s="48">
        <v>3177734</v>
      </c>
      <c r="AM254" s="48">
        <v>3201149</v>
      </c>
      <c r="AN254" s="48">
        <v>3224275</v>
      </c>
      <c r="AO254" s="48">
        <v>3247383</v>
      </c>
      <c r="AP254" s="48">
        <v>3270158</v>
      </c>
      <c r="AQ254" s="48">
        <v>3291053</v>
      </c>
      <c r="AR254" s="48">
        <v>3308005</v>
      </c>
      <c r="AS254" s="48">
        <v>3319734</v>
      </c>
      <c r="AT254" s="48">
        <v>3325471</v>
      </c>
      <c r="AU254" s="48">
        <v>3326046</v>
      </c>
      <c r="AV254" s="48">
        <v>3323661</v>
      </c>
      <c r="AW254" s="48">
        <v>3321486</v>
      </c>
      <c r="AX254" s="48">
        <v>3321799</v>
      </c>
      <c r="AY254" s="48">
        <v>3325403</v>
      </c>
      <c r="AZ254" s="48">
        <v>3331753</v>
      </c>
      <c r="BA254" s="48">
        <v>3340221</v>
      </c>
      <c r="BB254" s="48">
        <v>3349676</v>
      </c>
      <c r="BC254" s="48">
        <v>3359273</v>
      </c>
      <c r="BD254" s="48">
        <v>3368926</v>
      </c>
      <c r="BE254" s="48">
        <v>3378975</v>
      </c>
      <c r="BF254" s="48">
        <v>3389436</v>
      </c>
      <c r="BG254" s="48">
        <v>3400439</v>
      </c>
      <c r="BH254" s="48">
        <v>3412013</v>
      </c>
      <c r="BI254" s="48">
        <v>3424139</v>
      </c>
      <c r="BJ254" s="48">
        <v>3436645</v>
      </c>
      <c r="BK254" s="48">
        <v>3449290</v>
      </c>
      <c r="BL254" s="48">
        <v>3461731</v>
      </c>
      <c r="BM254" s="48">
        <v>3473727</v>
      </c>
      <c r="BN254" s="48" t="str">
        <f>VLOOKUP(B254,Classif!C:F,4,0)</f>
        <v>HIC</v>
      </c>
      <c r="BO254" s="48" t="str">
        <f>VLOOKUP(B254,Classif!C:J,8,0)</f>
        <v>Latin America &amp; Caribbean</v>
      </c>
    </row>
    <row r="255" spans="1:67" hidden="1" x14ac:dyDescent="0.25">
      <c r="A255" s="48" t="s">
        <v>541</v>
      </c>
      <c r="B255" s="48" t="s">
        <v>343</v>
      </c>
      <c r="C255" s="48" t="s">
        <v>742</v>
      </c>
      <c r="D255" s="48" t="s">
        <v>741</v>
      </c>
      <c r="E255" s="48">
        <v>180671000</v>
      </c>
      <c r="F255" s="48">
        <v>183691000</v>
      </c>
      <c r="G255" s="48">
        <v>186538000</v>
      </c>
      <c r="H255" s="48">
        <v>189242000</v>
      </c>
      <c r="I255" s="48">
        <v>191889000</v>
      </c>
      <c r="J255" s="48">
        <v>194303000</v>
      </c>
      <c r="K255" s="48">
        <v>196560000</v>
      </c>
      <c r="L255" s="48">
        <v>198712000</v>
      </c>
      <c r="M255" s="48">
        <v>200706000</v>
      </c>
      <c r="N255" s="48">
        <v>202677000</v>
      </c>
      <c r="O255" s="48">
        <v>205052000</v>
      </c>
      <c r="P255" s="48">
        <v>207661000</v>
      </c>
      <c r="Q255" s="48">
        <v>209896000</v>
      </c>
      <c r="R255" s="48">
        <v>211909000</v>
      </c>
      <c r="S255" s="48">
        <v>213854000</v>
      </c>
      <c r="T255" s="48">
        <v>215973000</v>
      </c>
      <c r="U255" s="48">
        <v>218035000</v>
      </c>
      <c r="V255" s="48">
        <v>220239000</v>
      </c>
      <c r="W255" s="48">
        <v>222585000</v>
      </c>
      <c r="X255" s="48">
        <v>225055000</v>
      </c>
      <c r="Y255" s="48">
        <v>227225000</v>
      </c>
      <c r="Z255" s="48">
        <v>229466000</v>
      </c>
      <c r="AA255" s="48">
        <v>231664000</v>
      </c>
      <c r="AB255" s="48">
        <v>233792000</v>
      </c>
      <c r="AC255" s="48">
        <v>235825000</v>
      </c>
      <c r="AD255" s="48">
        <v>237924000</v>
      </c>
      <c r="AE255" s="48">
        <v>240133000</v>
      </c>
      <c r="AF255" s="48">
        <v>242289000</v>
      </c>
      <c r="AG255" s="48">
        <v>244499000</v>
      </c>
      <c r="AH255" s="48">
        <v>246819000</v>
      </c>
      <c r="AI255" s="48">
        <v>249623000</v>
      </c>
      <c r="AJ255" s="48">
        <v>252981000</v>
      </c>
      <c r="AK255" s="48">
        <v>256514000</v>
      </c>
      <c r="AL255" s="48">
        <v>259919000</v>
      </c>
      <c r="AM255" s="48">
        <v>263126000</v>
      </c>
      <c r="AN255" s="48">
        <v>266278000</v>
      </c>
      <c r="AO255" s="48">
        <v>269394000</v>
      </c>
      <c r="AP255" s="48">
        <v>272657000</v>
      </c>
      <c r="AQ255" s="48">
        <v>275854000</v>
      </c>
      <c r="AR255" s="48">
        <v>279040000</v>
      </c>
      <c r="AS255" s="48">
        <v>282162411</v>
      </c>
      <c r="AT255" s="48">
        <v>284968955</v>
      </c>
      <c r="AU255" s="48">
        <v>287625193</v>
      </c>
      <c r="AV255" s="48">
        <v>290107933</v>
      </c>
      <c r="AW255" s="48">
        <v>292805298</v>
      </c>
      <c r="AX255" s="48">
        <v>295516599</v>
      </c>
      <c r="AY255" s="48">
        <v>298379912</v>
      </c>
      <c r="AZ255" s="48">
        <v>301231207</v>
      </c>
      <c r="BA255" s="48">
        <v>304093966</v>
      </c>
      <c r="BB255" s="48">
        <v>306771529</v>
      </c>
      <c r="BC255" s="48">
        <v>309327143</v>
      </c>
      <c r="BD255" s="48">
        <v>311583481</v>
      </c>
      <c r="BE255" s="48">
        <v>313877662</v>
      </c>
      <c r="BF255" s="48">
        <v>316059947</v>
      </c>
      <c r="BG255" s="48">
        <v>318386329</v>
      </c>
      <c r="BH255" s="48">
        <v>320738994</v>
      </c>
      <c r="BI255" s="48">
        <v>323071755</v>
      </c>
      <c r="BJ255" s="48">
        <v>325122128</v>
      </c>
      <c r="BK255" s="48">
        <v>326838199</v>
      </c>
      <c r="BL255" s="48">
        <v>328329953</v>
      </c>
      <c r="BM255" s="48">
        <v>329484123</v>
      </c>
      <c r="BN255" s="48" t="str">
        <f>VLOOKUP(B255,Classif!C:F,4,0)</f>
        <v>HIC</v>
      </c>
      <c r="BO255" s="48" t="str">
        <f>VLOOKUP(B255,Classif!C:J,8,0)</f>
        <v>North America</v>
      </c>
    </row>
    <row r="256" spans="1:67" hidden="1" x14ac:dyDescent="0.25">
      <c r="A256" s="48" t="s">
        <v>158</v>
      </c>
      <c r="B256" s="48" t="s">
        <v>342</v>
      </c>
      <c r="C256" s="48" t="s">
        <v>742</v>
      </c>
      <c r="D256" s="48" t="s">
        <v>741</v>
      </c>
      <c r="E256" s="48">
        <v>8526299</v>
      </c>
      <c r="F256" s="48">
        <v>8813619</v>
      </c>
      <c r="G256" s="48">
        <v>9113629</v>
      </c>
      <c r="H256" s="48">
        <v>9428906</v>
      </c>
      <c r="I256" s="48">
        <v>9762819</v>
      </c>
      <c r="J256" s="48">
        <v>10116870</v>
      </c>
      <c r="K256" s="48">
        <v>10493441</v>
      </c>
      <c r="L256" s="48">
        <v>10889499</v>
      </c>
      <c r="M256" s="48">
        <v>11294666</v>
      </c>
      <c r="N256" s="48">
        <v>11694843</v>
      </c>
      <c r="O256" s="48">
        <v>12080311</v>
      </c>
      <c r="P256" s="48">
        <v>12446444</v>
      </c>
      <c r="Q256" s="48">
        <v>12796982</v>
      </c>
      <c r="R256" s="48">
        <v>13140797</v>
      </c>
      <c r="S256" s="48">
        <v>13491114</v>
      </c>
      <c r="T256" s="48">
        <v>13857469</v>
      </c>
      <c r="U256" s="48">
        <v>14242766</v>
      </c>
      <c r="V256" s="48">
        <v>14643881</v>
      </c>
      <c r="W256" s="48">
        <v>15057226</v>
      </c>
      <c r="X256" s="48">
        <v>15476928</v>
      </c>
      <c r="Y256" s="48">
        <v>15898760</v>
      </c>
      <c r="Z256" s="48">
        <v>16321692</v>
      </c>
      <c r="AA256" s="48">
        <v>16747428</v>
      </c>
      <c r="AB256" s="48">
        <v>17177663</v>
      </c>
      <c r="AC256" s="48">
        <v>17615037</v>
      </c>
      <c r="AD256" s="48">
        <v>18061283</v>
      </c>
      <c r="AE256" s="48">
        <v>18515579</v>
      </c>
      <c r="AF256" s="48">
        <v>18976411</v>
      </c>
      <c r="AG256" s="48">
        <v>19443890</v>
      </c>
      <c r="AH256" s="48">
        <v>19918119</v>
      </c>
      <c r="AI256" s="48">
        <v>20510000</v>
      </c>
      <c r="AJ256" s="48">
        <v>20952000</v>
      </c>
      <c r="AK256" s="48">
        <v>21449000</v>
      </c>
      <c r="AL256" s="48">
        <v>21942000</v>
      </c>
      <c r="AM256" s="48">
        <v>22377000</v>
      </c>
      <c r="AN256" s="48">
        <v>22785000</v>
      </c>
      <c r="AO256" s="48">
        <v>23225000</v>
      </c>
      <c r="AP256" s="48">
        <v>23667000</v>
      </c>
      <c r="AQ256" s="48">
        <v>24051000</v>
      </c>
      <c r="AR256" s="48">
        <v>24311650</v>
      </c>
      <c r="AS256" s="48">
        <v>24650400</v>
      </c>
      <c r="AT256" s="48">
        <v>24964450</v>
      </c>
      <c r="AU256" s="48">
        <v>25271850</v>
      </c>
      <c r="AV256" s="48">
        <v>25567650</v>
      </c>
      <c r="AW256" s="48">
        <v>25864350</v>
      </c>
      <c r="AX256" s="48">
        <v>26167000</v>
      </c>
      <c r="AY256" s="48">
        <v>26488250</v>
      </c>
      <c r="AZ256" s="48">
        <v>26868000</v>
      </c>
      <c r="BA256" s="48">
        <v>27302800</v>
      </c>
      <c r="BB256" s="48">
        <v>27767400</v>
      </c>
      <c r="BC256" s="48">
        <v>28562400</v>
      </c>
      <c r="BD256" s="48">
        <v>29339400</v>
      </c>
      <c r="BE256" s="48">
        <v>29774500</v>
      </c>
      <c r="BF256" s="48">
        <v>30243200</v>
      </c>
      <c r="BG256" s="48">
        <v>30757700</v>
      </c>
      <c r="BH256" s="48">
        <v>31298900</v>
      </c>
      <c r="BI256" s="48">
        <v>31847900</v>
      </c>
      <c r="BJ256" s="48">
        <v>32388600</v>
      </c>
      <c r="BK256" s="48">
        <v>32956100</v>
      </c>
      <c r="BL256" s="48">
        <v>33580350</v>
      </c>
      <c r="BM256" s="48">
        <v>34232050</v>
      </c>
      <c r="BN256" s="48" t="str">
        <f>VLOOKUP(B256,Classif!C:F,4,0)</f>
        <v>LMY</v>
      </c>
      <c r="BO256" s="48" t="str">
        <f>VLOOKUP(B256,Classif!C:J,8,0)</f>
        <v>Europe &amp; Central Asia</v>
      </c>
    </row>
    <row r="257" spans="1:67" hidden="1" x14ac:dyDescent="0.25">
      <c r="A257" s="48" t="s">
        <v>549</v>
      </c>
      <c r="B257" s="48" t="s">
        <v>341</v>
      </c>
      <c r="C257" s="48" t="s">
        <v>742</v>
      </c>
      <c r="D257" s="48" t="s">
        <v>741</v>
      </c>
      <c r="E257" s="48">
        <v>80970</v>
      </c>
      <c r="F257" s="48">
        <v>82168</v>
      </c>
      <c r="G257" s="48">
        <v>83239</v>
      </c>
      <c r="H257" s="48">
        <v>84200</v>
      </c>
      <c r="I257" s="48">
        <v>85117</v>
      </c>
      <c r="J257" s="48">
        <v>86009</v>
      </c>
      <c r="K257" s="48">
        <v>86907</v>
      </c>
      <c r="L257" s="48">
        <v>87779</v>
      </c>
      <c r="M257" s="48">
        <v>88663</v>
      </c>
      <c r="N257" s="48">
        <v>89565</v>
      </c>
      <c r="O257" s="48">
        <v>90501</v>
      </c>
      <c r="P257" s="48">
        <v>91490</v>
      </c>
      <c r="Q257" s="48">
        <v>92511</v>
      </c>
      <c r="R257" s="48">
        <v>93559</v>
      </c>
      <c r="S257" s="48">
        <v>94618</v>
      </c>
      <c r="T257" s="48">
        <v>95665</v>
      </c>
      <c r="U257" s="48">
        <v>96694</v>
      </c>
      <c r="V257" s="48">
        <v>97708</v>
      </c>
      <c r="W257" s="48">
        <v>98688</v>
      </c>
      <c r="X257" s="48">
        <v>99649</v>
      </c>
      <c r="Y257" s="48">
        <v>100566</v>
      </c>
      <c r="Z257" s="48">
        <v>101439</v>
      </c>
      <c r="AA257" s="48">
        <v>102255</v>
      </c>
      <c r="AB257" s="48">
        <v>103035</v>
      </c>
      <c r="AC257" s="48">
        <v>103776</v>
      </c>
      <c r="AD257" s="48">
        <v>104503</v>
      </c>
      <c r="AE257" s="48">
        <v>105217</v>
      </c>
      <c r="AF257" s="48">
        <v>105905</v>
      </c>
      <c r="AG257" s="48">
        <v>106533</v>
      </c>
      <c r="AH257" s="48">
        <v>107071</v>
      </c>
      <c r="AI257" s="48">
        <v>107489</v>
      </c>
      <c r="AJ257" s="48">
        <v>107772</v>
      </c>
      <c r="AK257" s="48">
        <v>107941</v>
      </c>
      <c r="AL257" s="48">
        <v>108036</v>
      </c>
      <c r="AM257" s="48">
        <v>108059</v>
      </c>
      <c r="AN257" s="48">
        <v>108043</v>
      </c>
      <c r="AO257" s="48">
        <v>107983</v>
      </c>
      <c r="AP257" s="48">
        <v>107895</v>
      </c>
      <c r="AQ257" s="48">
        <v>107807</v>
      </c>
      <c r="AR257" s="48">
        <v>107763</v>
      </c>
      <c r="AS257" s="48">
        <v>107787</v>
      </c>
      <c r="AT257" s="48">
        <v>107893</v>
      </c>
      <c r="AU257" s="48">
        <v>108095</v>
      </c>
      <c r="AV257" s="48">
        <v>108322</v>
      </c>
      <c r="AW257" s="48">
        <v>108520</v>
      </c>
      <c r="AX257" s="48">
        <v>108617</v>
      </c>
      <c r="AY257" s="48">
        <v>108602</v>
      </c>
      <c r="AZ257" s="48">
        <v>108516</v>
      </c>
      <c r="BA257" s="48">
        <v>108401</v>
      </c>
      <c r="BB257" s="48">
        <v>108293</v>
      </c>
      <c r="BC257" s="48">
        <v>108260</v>
      </c>
      <c r="BD257" s="48">
        <v>108315</v>
      </c>
      <c r="BE257" s="48">
        <v>108435</v>
      </c>
      <c r="BF257" s="48">
        <v>108624</v>
      </c>
      <c r="BG257" s="48">
        <v>108868</v>
      </c>
      <c r="BH257" s="48">
        <v>109135</v>
      </c>
      <c r="BI257" s="48">
        <v>109467</v>
      </c>
      <c r="BJ257" s="48">
        <v>109826</v>
      </c>
      <c r="BK257" s="48">
        <v>110210</v>
      </c>
      <c r="BL257" s="48">
        <v>110593</v>
      </c>
      <c r="BM257" s="48">
        <v>110947</v>
      </c>
      <c r="BN257" s="48" t="str">
        <f>VLOOKUP(B257,Classif!C:F,4,0)</f>
        <v>LMY</v>
      </c>
      <c r="BO257" s="48" t="str">
        <f>VLOOKUP(B257,Classif!C:J,8,0)</f>
        <v>Latin America &amp; Caribbean</v>
      </c>
    </row>
    <row r="258" spans="1:67" hidden="1" x14ac:dyDescent="0.25">
      <c r="A258" s="48" t="s">
        <v>539</v>
      </c>
      <c r="B258" s="48" t="s">
        <v>340</v>
      </c>
      <c r="C258" s="48" t="s">
        <v>742</v>
      </c>
      <c r="D258" s="48" t="s">
        <v>741</v>
      </c>
      <c r="E258" s="48">
        <v>8141839</v>
      </c>
      <c r="F258" s="48">
        <v>8439261</v>
      </c>
      <c r="G258" s="48">
        <v>8742780</v>
      </c>
      <c r="H258" s="48">
        <v>9052632</v>
      </c>
      <c r="I258" s="48">
        <v>9369101</v>
      </c>
      <c r="J258" s="48">
        <v>9692281</v>
      </c>
      <c r="K258" s="48">
        <v>10022592</v>
      </c>
      <c r="L258" s="48">
        <v>10359741</v>
      </c>
      <c r="M258" s="48">
        <v>10702281</v>
      </c>
      <c r="N258" s="48">
        <v>11048256</v>
      </c>
      <c r="O258" s="48">
        <v>11396396</v>
      </c>
      <c r="P258" s="48">
        <v>11745952</v>
      </c>
      <c r="Q258" s="48">
        <v>12097696</v>
      </c>
      <c r="R258" s="48">
        <v>12453709</v>
      </c>
      <c r="S258" s="48">
        <v>12816954</v>
      </c>
      <c r="T258" s="48">
        <v>13189511</v>
      </c>
      <c r="U258" s="48">
        <v>13572210</v>
      </c>
      <c r="V258" s="48">
        <v>13964377</v>
      </c>
      <c r="W258" s="48">
        <v>14364726</v>
      </c>
      <c r="X258" s="48">
        <v>14771270</v>
      </c>
      <c r="Y258" s="48">
        <v>15182616</v>
      </c>
      <c r="Z258" s="48">
        <v>15597878</v>
      </c>
      <c r="AA258" s="48">
        <v>16017570</v>
      </c>
      <c r="AB258" s="48">
        <v>16443128</v>
      </c>
      <c r="AC258" s="48">
        <v>16876703</v>
      </c>
      <c r="AD258" s="48">
        <v>17319513</v>
      </c>
      <c r="AE258" s="48">
        <v>17772000</v>
      </c>
      <c r="AF258" s="48">
        <v>18232733</v>
      </c>
      <c r="AG258" s="48">
        <v>18698850</v>
      </c>
      <c r="AH258" s="48">
        <v>19166474</v>
      </c>
      <c r="AI258" s="48">
        <v>19632665</v>
      </c>
      <c r="AJ258" s="48">
        <v>20096314</v>
      </c>
      <c r="AK258" s="48">
        <v>20557694</v>
      </c>
      <c r="AL258" s="48">
        <v>21016900</v>
      </c>
      <c r="AM258" s="48">
        <v>21474553</v>
      </c>
      <c r="AN258" s="48">
        <v>21931087</v>
      </c>
      <c r="AO258" s="48">
        <v>22385650</v>
      </c>
      <c r="AP258" s="48">
        <v>22837743</v>
      </c>
      <c r="AQ258" s="48">
        <v>23288567</v>
      </c>
      <c r="AR258" s="48">
        <v>23739835</v>
      </c>
      <c r="AS258" s="48">
        <v>24192449</v>
      </c>
      <c r="AT258" s="48">
        <v>24646471</v>
      </c>
      <c r="AU258" s="48">
        <v>25100407</v>
      </c>
      <c r="AV258" s="48">
        <v>25551624</v>
      </c>
      <c r="AW258" s="48">
        <v>25996594</v>
      </c>
      <c r="AX258" s="48">
        <v>26432445</v>
      </c>
      <c r="AY258" s="48">
        <v>26850190</v>
      </c>
      <c r="AZ258" s="48">
        <v>27247601</v>
      </c>
      <c r="BA258" s="48">
        <v>27635827</v>
      </c>
      <c r="BB258" s="48">
        <v>28031010</v>
      </c>
      <c r="BC258" s="48">
        <v>28439942</v>
      </c>
      <c r="BD258" s="48">
        <v>28887873</v>
      </c>
      <c r="BE258" s="48">
        <v>29360827</v>
      </c>
      <c r="BF258" s="48">
        <v>29781046</v>
      </c>
      <c r="BG258" s="48">
        <v>30042973</v>
      </c>
      <c r="BH258" s="48">
        <v>30081827</v>
      </c>
      <c r="BI258" s="48">
        <v>29851249</v>
      </c>
      <c r="BJ258" s="48">
        <v>29402480</v>
      </c>
      <c r="BK258" s="48">
        <v>28887117</v>
      </c>
      <c r="BL258" s="48">
        <v>28515829</v>
      </c>
      <c r="BM258" s="48">
        <v>28435943</v>
      </c>
      <c r="BN258" s="48" t="str">
        <f>VLOOKUP(B258,Classif!C:F,4,0)</f>
        <v>LMY</v>
      </c>
      <c r="BO258" s="48" t="str">
        <f>VLOOKUP(B258,Classif!C:J,8,0)</f>
        <v>Latin America &amp; Caribbean</v>
      </c>
    </row>
    <row r="259" spans="1:67" hidden="1" x14ac:dyDescent="0.25">
      <c r="A259" s="48" t="s">
        <v>607</v>
      </c>
      <c r="B259" s="48" t="s">
        <v>608</v>
      </c>
      <c r="C259" s="48" t="s">
        <v>742</v>
      </c>
      <c r="D259" s="48" t="s">
        <v>741</v>
      </c>
      <c r="E259" s="48">
        <v>8053</v>
      </c>
      <c r="F259" s="48">
        <v>8164</v>
      </c>
      <c r="G259" s="48">
        <v>8319</v>
      </c>
      <c r="H259" s="48">
        <v>8469</v>
      </c>
      <c r="I259" s="48">
        <v>8644</v>
      </c>
      <c r="J259" s="48">
        <v>8836</v>
      </c>
      <c r="K259" s="48">
        <v>9022</v>
      </c>
      <c r="L259" s="48">
        <v>9213</v>
      </c>
      <c r="M259" s="48">
        <v>9427</v>
      </c>
      <c r="N259" s="48">
        <v>9621</v>
      </c>
      <c r="O259" s="48">
        <v>9830</v>
      </c>
      <c r="P259" s="48">
        <v>10012</v>
      </c>
      <c r="Q259" s="48">
        <v>10210</v>
      </c>
      <c r="R259" s="48">
        <v>10391</v>
      </c>
      <c r="S259" s="48">
        <v>10551</v>
      </c>
      <c r="T259" s="48">
        <v>10697</v>
      </c>
      <c r="U259" s="48">
        <v>10821</v>
      </c>
      <c r="V259" s="48">
        <v>10923</v>
      </c>
      <c r="W259" s="48">
        <v>11041</v>
      </c>
      <c r="X259" s="48">
        <v>11226</v>
      </c>
      <c r="Y259" s="48">
        <v>11471</v>
      </c>
      <c r="Z259" s="48">
        <v>11821</v>
      </c>
      <c r="AA259" s="48">
        <v>12250</v>
      </c>
      <c r="AB259" s="48">
        <v>12755</v>
      </c>
      <c r="AC259" s="48">
        <v>13317</v>
      </c>
      <c r="AD259" s="48">
        <v>13951</v>
      </c>
      <c r="AE259" s="48">
        <v>14646</v>
      </c>
      <c r="AF259" s="48">
        <v>15390</v>
      </c>
      <c r="AG259" s="48">
        <v>16155</v>
      </c>
      <c r="AH259" s="48">
        <v>16867</v>
      </c>
      <c r="AI259" s="48">
        <v>17489</v>
      </c>
      <c r="AJ259" s="48">
        <v>18007</v>
      </c>
      <c r="AK259" s="48">
        <v>18443</v>
      </c>
      <c r="AL259" s="48">
        <v>18783</v>
      </c>
      <c r="AM259" s="48">
        <v>19068</v>
      </c>
      <c r="AN259" s="48">
        <v>19307</v>
      </c>
      <c r="AO259" s="48">
        <v>19508</v>
      </c>
      <c r="AP259" s="48">
        <v>19660</v>
      </c>
      <c r="AQ259" s="48">
        <v>19820</v>
      </c>
      <c r="AR259" s="48">
        <v>20026</v>
      </c>
      <c r="AS259" s="48">
        <v>20313</v>
      </c>
      <c r="AT259" s="48">
        <v>20675</v>
      </c>
      <c r="AU259" s="48">
        <v>21128</v>
      </c>
      <c r="AV259" s="48">
        <v>21674</v>
      </c>
      <c r="AW259" s="48">
        <v>22329</v>
      </c>
      <c r="AX259" s="48">
        <v>23106</v>
      </c>
      <c r="AY259" s="48">
        <v>24022</v>
      </c>
      <c r="AZ259" s="48">
        <v>25050</v>
      </c>
      <c r="BA259" s="48">
        <v>26096</v>
      </c>
      <c r="BB259" s="48">
        <v>27035</v>
      </c>
      <c r="BC259" s="48">
        <v>27796</v>
      </c>
      <c r="BD259" s="48">
        <v>28326</v>
      </c>
      <c r="BE259" s="48">
        <v>28654</v>
      </c>
      <c r="BF259" s="48">
        <v>28850</v>
      </c>
      <c r="BG259" s="48">
        <v>28985</v>
      </c>
      <c r="BH259" s="48">
        <v>29148</v>
      </c>
      <c r="BI259" s="48">
        <v>29355</v>
      </c>
      <c r="BJ259" s="48">
        <v>29567</v>
      </c>
      <c r="BK259" s="48">
        <v>29795</v>
      </c>
      <c r="BL259" s="48">
        <v>30033</v>
      </c>
      <c r="BM259" s="48">
        <v>30237</v>
      </c>
      <c r="BN259" s="48" t="str">
        <f>VLOOKUP(B259,Classif!C:F,4,0)</f>
        <v>HIC</v>
      </c>
      <c r="BO259" s="48" t="str">
        <f>VLOOKUP(B259,Classif!C:J,8,0)</f>
        <v>Latin America &amp; Caribbean</v>
      </c>
    </row>
    <row r="260" spans="1:67" hidden="1" x14ac:dyDescent="0.25">
      <c r="A260" s="48" t="s">
        <v>535</v>
      </c>
      <c r="B260" s="48" t="s">
        <v>536</v>
      </c>
      <c r="C260" s="48" t="s">
        <v>742</v>
      </c>
      <c r="D260" s="48" t="s">
        <v>741</v>
      </c>
      <c r="E260" s="48">
        <v>32500</v>
      </c>
      <c r="F260" s="48">
        <v>34300</v>
      </c>
      <c r="G260" s="48">
        <v>35000</v>
      </c>
      <c r="H260" s="48">
        <v>39800</v>
      </c>
      <c r="I260" s="48">
        <v>40800</v>
      </c>
      <c r="J260" s="48">
        <v>43500</v>
      </c>
      <c r="K260" s="48">
        <v>46200</v>
      </c>
      <c r="L260" s="48">
        <v>49100</v>
      </c>
      <c r="M260" s="48">
        <v>55700</v>
      </c>
      <c r="N260" s="48">
        <v>60300</v>
      </c>
      <c r="O260" s="48">
        <v>63476</v>
      </c>
      <c r="P260" s="48">
        <v>70937</v>
      </c>
      <c r="Q260" s="48">
        <v>76319</v>
      </c>
      <c r="R260" s="48">
        <v>84121</v>
      </c>
      <c r="S260" s="48">
        <v>89941</v>
      </c>
      <c r="T260" s="48">
        <v>94484</v>
      </c>
      <c r="U260" s="48">
        <v>96166</v>
      </c>
      <c r="V260" s="48">
        <v>93203</v>
      </c>
      <c r="W260" s="48">
        <v>95929</v>
      </c>
      <c r="X260" s="48">
        <v>96183</v>
      </c>
      <c r="Y260" s="48">
        <v>99636</v>
      </c>
      <c r="Z260" s="48">
        <v>99853</v>
      </c>
      <c r="AA260" s="48">
        <v>100068</v>
      </c>
      <c r="AB260" s="48">
        <v>100348</v>
      </c>
      <c r="AC260" s="48">
        <v>100600</v>
      </c>
      <c r="AD260" s="48">
        <v>100760</v>
      </c>
      <c r="AE260" s="48">
        <v>100842</v>
      </c>
      <c r="AF260" s="48">
        <v>100901</v>
      </c>
      <c r="AG260" s="48">
        <v>100952</v>
      </c>
      <c r="AH260" s="48">
        <v>101041</v>
      </c>
      <c r="AI260" s="48">
        <v>103963</v>
      </c>
      <c r="AJ260" s="48">
        <v>104807</v>
      </c>
      <c r="AK260" s="48">
        <v>105712</v>
      </c>
      <c r="AL260" s="48">
        <v>106578</v>
      </c>
      <c r="AM260" s="48">
        <v>107318</v>
      </c>
      <c r="AN260" s="48">
        <v>107818</v>
      </c>
      <c r="AO260" s="48">
        <v>108095</v>
      </c>
      <c r="AP260" s="48">
        <v>108357</v>
      </c>
      <c r="AQ260" s="48">
        <v>108537</v>
      </c>
      <c r="AR260" s="48">
        <v>108599</v>
      </c>
      <c r="AS260" s="48">
        <v>108642</v>
      </c>
      <c r="AT260" s="48">
        <v>108549</v>
      </c>
      <c r="AU260" s="48">
        <v>108509</v>
      </c>
      <c r="AV260" s="48">
        <v>108505</v>
      </c>
      <c r="AW260" s="48">
        <v>108466</v>
      </c>
      <c r="AX260" s="48">
        <v>108453</v>
      </c>
      <c r="AY260" s="48">
        <v>108369</v>
      </c>
      <c r="AZ260" s="48">
        <v>108337</v>
      </c>
      <c r="BA260" s="48">
        <v>108397</v>
      </c>
      <c r="BB260" s="48">
        <v>108404</v>
      </c>
      <c r="BC260" s="48">
        <v>108357</v>
      </c>
      <c r="BD260" s="48">
        <v>108290</v>
      </c>
      <c r="BE260" s="48">
        <v>108188</v>
      </c>
      <c r="BF260" s="48">
        <v>108041</v>
      </c>
      <c r="BG260" s="48">
        <v>107882</v>
      </c>
      <c r="BH260" s="48">
        <v>107712</v>
      </c>
      <c r="BI260" s="48">
        <v>107516</v>
      </c>
      <c r="BJ260" s="48">
        <v>107281</v>
      </c>
      <c r="BK260" s="48">
        <v>107001</v>
      </c>
      <c r="BL260" s="48">
        <v>106669</v>
      </c>
      <c r="BM260" s="48">
        <v>106290</v>
      </c>
      <c r="BN260" s="48" t="str">
        <f>VLOOKUP(B260,Classif!C:F,4,0)</f>
        <v>HIC</v>
      </c>
      <c r="BO260" s="48" t="str">
        <f>VLOOKUP(B260,Classif!C:J,8,0)</f>
        <v>Latin America &amp; Caribbean</v>
      </c>
    </row>
    <row r="261" spans="1:67" hidden="1" x14ac:dyDescent="0.25">
      <c r="A261" s="48" t="s">
        <v>538</v>
      </c>
      <c r="B261" s="48" t="s">
        <v>339</v>
      </c>
      <c r="C261" s="48" t="s">
        <v>742</v>
      </c>
      <c r="D261" s="48" t="s">
        <v>741</v>
      </c>
      <c r="E261" s="48">
        <v>32670048</v>
      </c>
      <c r="F261" s="48">
        <v>33666111</v>
      </c>
      <c r="G261" s="48">
        <v>34683410</v>
      </c>
      <c r="H261" s="48">
        <v>35721213</v>
      </c>
      <c r="I261" s="48">
        <v>36780001</v>
      </c>
      <c r="J261" s="48">
        <v>37858947</v>
      </c>
      <c r="K261" s="48">
        <v>38958046</v>
      </c>
      <c r="L261" s="48">
        <v>40072951</v>
      </c>
      <c r="M261" s="48">
        <v>41193588</v>
      </c>
      <c r="N261" s="48">
        <v>42307149</v>
      </c>
      <c r="O261" s="48">
        <v>43404802</v>
      </c>
      <c r="P261" s="48">
        <v>44484032</v>
      </c>
      <c r="Q261" s="48">
        <v>45548476</v>
      </c>
      <c r="R261" s="48">
        <v>46603522</v>
      </c>
      <c r="S261" s="48">
        <v>47657554</v>
      </c>
      <c r="T261" s="48">
        <v>48718190</v>
      </c>
      <c r="U261" s="48">
        <v>49785278</v>
      </c>
      <c r="V261" s="48">
        <v>50861166</v>
      </c>
      <c r="W261" s="48">
        <v>51959021</v>
      </c>
      <c r="X261" s="48">
        <v>53095406</v>
      </c>
      <c r="Y261" s="48">
        <v>54281841</v>
      </c>
      <c r="Z261" s="48">
        <v>55522804</v>
      </c>
      <c r="AA261" s="48">
        <v>56814309</v>
      </c>
      <c r="AB261" s="48">
        <v>58148384</v>
      </c>
      <c r="AC261" s="48">
        <v>59512619</v>
      </c>
      <c r="AD261" s="48">
        <v>60896732</v>
      </c>
      <c r="AE261" s="48">
        <v>62293859</v>
      </c>
      <c r="AF261" s="48">
        <v>63701974</v>
      </c>
      <c r="AG261" s="48">
        <v>65120432</v>
      </c>
      <c r="AH261" s="48">
        <v>66550231</v>
      </c>
      <c r="AI261" s="48">
        <v>67988855</v>
      </c>
      <c r="AJ261" s="48">
        <v>69436956</v>
      </c>
      <c r="AK261" s="48">
        <v>70883488</v>
      </c>
      <c r="AL261" s="48">
        <v>72300308</v>
      </c>
      <c r="AM261" s="48">
        <v>73651220</v>
      </c>
      <c r="AN261" s="48">
        <v>74910462</v>
      </c>
      <c r="AO261" s="48">
        <v>76068739</v>
      </c>
      <c r="AP261" s="48">
        <v>77133212</v>
      </c>
      <c r="AQ261" s="48">
        <v>78115712</v>
      </c>
      <c r="AR261" s="48">
        <v>79035871</v>
      </c>
      <c r="AS261" s="48">
        <v>79910411</v>
      </c>
      <c r="AT261" s="48">
        <v>80742500</v>
      </c>
      <c r="AU261" s="48">
        <v>81534406</v>
      </c>
      <c r="AV261" s="48">
        <v>82301650</v>
      </c>
      <c r="AW261" s="48">
        <v>83062819</v>
      </c>
      <c r="AX261" s="48">
        <v>83832662</v>
      </c>
      <c r="AY261" s="48">
        <v>84617545</v>
      </c>
      <c r="AZ261" s="48">
        <v>85419588</v>
      </c>
      <c r="BA261" s="48">
        <v>86243424</v>
      </c>
      <c r="BB261" s="48">
        <v>87092250</v>
      </c>
      <c r="BC261" s="48">
        <v>87967655</v>
      </c>
      <c r="BD261" s="48">
        <v>88871384</v>
      </c>
      <c r="BE261" s="48">
        <v>89801926</v>
      </c>
      <c r="BF261" s="48">
        <v>90752593</v>
      </c>
      <c r="BG261" s="48">
        <v>91713850</v>
      </c>
      <c r="BH261" s="48">
        <v>92677082</v>
      </c>
      <c r="BI261" s="48">
        <v>93640435</v>
      </c>
      <c r="BJ261" s="48">
        <v>94600643</v>
      </c>
      <c r="BK261" s="48">
        <v>95545959</v>
      </c>
      <c r="BL261" s="48">
        <v>96462108</v>
      </c>
      <c r="BM261" s="48">
        <v>97338583</v>
      </c>
      <c r="BN261" s="48" t="str">
        <f>VLOOKUP(B261,Classif!C:F,4,0)</f>
        <v>LMY</v>
      </c>
      <c r="BO261" s="48" t="str">
        <f>VLOOKUP(B261,Classif!C:J,8,0)</f>
        <v>East Asia &amp; Pacific</v>
      </c>
    </row>
    <row r="262" spans="1:67" hidden="1" x14ac:dyDescent="0.25">
      <c r="A262" s="48" t="s">
        <v>238</v>
      </c>
      <c r="B262" s="48" t="s">
        <v>338</v>
      </c>
      <c r="C262" s="48" t="s">
        <v>742</v>
      </c>
      <c r="D262" s="48" t="s">
        <v>741</v>
      </c>
      <c r="E262" s="48">
        <v>63689</v>
      </c>
      <c r="F262" s="48">
        <v>65700</v>
      </c>
      <c r="G262" s="48">
        <v>67793</v>
      </c>
      <c r="H262" s="48">
        <v>69944</v>
      </c>
      <c r="I262" s="48">
        <v>72116</v>
      </c>
      <c r="J262" s="48">
        <v>74268</v>
      </c>
      <c r="K262" s="48">
        <v>76392</v>
      </c>
      <c r="L262" s="48">
        <v>78505</v>
      </c>
      <c r="M262" s="48">
        <v>80653</v>
      </c>
      <c r="N262" s="48">
        <v>82920</v>
      </c>
      <c r="O262" s="48">
        <v>85374</v>
      </c>
      <c r="P262" s="48">
        <v>88012</v>
      </c>
      <c r="Q262" s="48">
        <v>90802</v>
      </c>
      <c r="R262" s="48">
        <v>93749</v>
      </c>
      <c r="S262" s="48">
        <v>96773</v>
      </c>
      <c r="T262" s="48">
        <v>99863</v>
      </c>
      <c r="U262" s="48">
        <v>103002</v>
      </c>
      <c r="V262" s="48">
        <v>106206</v>
      </c>
      <c r="W262" s="48">
        <v>109397</v>
      </c>
      <c r="X262" s="48">
        <v>112543</v>
      </c>
      <c r="Y262" s="48">
        <v>115598</v>
      </c>
      <c r="Z262" s="48">
        <v>118546</v>
      </c>
      <c r="AA262" s="48">
        <v>121398</v>
      </c>
      <c r="AB262" s="48">
        <v>124213</v>
      </c>
      <c r="AC262" s="48">
        <v>127058</v>
      </c>
      <c r="AD262" s="48">
        <v>129989</v>
      </c>
      <c r="AE262" s="48">
        <v>132988</v>
      </c>
      <c r="AF262" s="48">
        <v>136075</v>
      </c>
      <c r="AG262" s="48">
        <v>139319</v>
      </c>
      <c r="AH262" s="48">
        <v>142801</v>
      </c>
      <c r="AI262" s="48">
        <v>146575</v>
      </c>
      <c r="AJ262" s="48">
        <v>150718</v>
      </c>
      <c r="AK262" s="48">
        <v>155176</v>
      </c>
      <c r="AL262" s="48">
        <v>159743</v>
      </c>
      <c r="AM262" s="48">
        <v>164128</v>
      </c>
      <c r="AN262" s="48">
        <v>168161</v>
      </c>
      <c r="AO262" s="48">
        <v>171721</v>
      </c>
      <c r="AP262" s="48">
        <v>174917</v>
      </c>
      <c r="AQ262" s="48">
        <v>177987</v>
      </c>
      <c r="AR262" s="48">
        <v>181259</v>
      </c>
      <c r="AS262" s="48">
        <v>184964</v>
      </c>
      <c r="AT262" s="48">
        <v>189209</v>
      </c>
      <c r="AU262" s="48">
        <v>193927</v>
      </c>
      <c r="AV262" s="48">
        <v>198960</v>
      </c>
      <c r="AW262" s="48">
        <v>204123</v>
      </c>
      <c r="AX262" s="48">
        <v>209282</v>
      </c>
      <c r="AY262" s="48">
        <v>214379</v>
      </c>
      <c r="AZ262" s="48">
        <v>219464</v>
      </c>
      <c r="BA262" s="48">
        <v>224700</v>
      </c>
      <c r="BB262" s="48">
        <v>230244</v>
      </c>
      <c r="BC262" s="48">
        <v>236216</v>
      </c>
      <c r="BD262" s="48">
        <v>242658</v>
      </c>
      <c r="BE262" s="48">
        <v>249505</v>
      </c>
      <c r="BF262" s="48">
        <v>256637</v>
      </c>
      <c r="BG262" s="48">
        <v>263888</v>
      </c>
      <c r="BH262" s="48">
        <v>271128</v>
      </c>
      <c r="BI262" s="48">
        <v>278326</v>
      </c>
      <c r="BJ262" s="48">
        <v>285499</v>
      </c>
      <c r="BK262" s="48">
        <v>292675</v>
      </c>
      <c r="BL262" s="48">
        <v>299882</v>
      </c>
      <c r="BM262" s="48">
        <v>307150</v>
      </c>
      <c r="BN262" s="48" t="str">
        <f>VLOOKUP(B262,Classif!C:F,4,0)</f>
        <v>LMY</v>
      </c>
      <c r="BO262" s="48" t="str">
        <f>VLOOKUP(B262,Classif!C:J,8,0)</f>
        <v>East Asia &amp; Pacific</v>
      </c>
    </row>
    <row r="263" spans="1:67" hidden="1" x14ac:dyDescent="0.25">
      <c r="A263" s="48" t="s">
        <v>23</v>
      </c>
      <c r="B263" s="48" t="s">
        <v>631</v>
      </c>
      <c r="C263" s="48" t="s">
        <v>742</v>
      </c>
      <c r="D263" s="48" t="s">
        <v>741</v>
      </c>
      <c r="E263" s="48">
        <v>3032156070</v>
      </c>
      <c r="F263" s="48">
        <v>3071596055</v>
      </c>
      <c r="G263" s="48">
        <v>3124561005</v>
      </c>
      <c r="H263" s="48">
        <v>3189655687</v>
      </c>
      <c r="I263" s="48">
        <v>3255145692</v>
      </c>
      <c r="J263" s="48">
        <v>3322046795</v>
      </c>
      <c r="K263" s="48">
        <v>3392097729</v>
      </c>
      <c r="L263" s="48">
        <v>3461619724</v>
      </c>
      <c r="M263" s="48">
        <v>3532782993</v>
      </c>
      <c r="N263" s="48">
        <v>3606553753</v>
      </c>
      <c r="O263" s="48">
        <v>3681975908</v>
      </c>
      <c r="P263" s="48">
        <v>3760516757</v>
      </c>
      <c r="Q263" s="48">
        <v>3836900801</v>
      </c>
      <c r="R263" s="48">
        <v>3912984371</v>
      </c>
      <c r="S263" s="48">
        <v>3988487336</v>
      </c>
      <c r="T263" s="48">
        <v>4062507027</v>
      </c>
      <c r="U263" s="48">
        <v>4135432265</v>
      </c>
      <c r="V263" s="48">
        <v>4207786422</v>
      </c>
      <c r="W263" s="48">
        <v>4281339378</v>
      </c>
      <c r="X263" s="48">
        <v>4356778367</v>
      </c>
      <c r="Y263" s="48">
        <v>4432963653</v>
      </c>
      <c r="Z263" s="48">
        <v>4511164132</v>
      </c>
      <c r="AA263" s="48">
        <v>4592387213</v>
      </c>
      <c r="AB263" s="48">
        <v>4674330282</v>
      </c>
      <c r="AC263" s="48">
        <v>4755996689</v>
      </c>
      <c r="AD263" s="48">
        <v>4839176734</v>
      </c>
      <c r="AE263" s="48">
        <v>4924747934</v>
      </c>
      <c r="AF263" s="48">
        <v>5012556248</v>
      </c>
      <c r="AG263" s="48">
        <v>5101287675</v>
      </c>
      <c r="AH263" s="48">
        <v>5189977062</v>
      </c>
      <c r="AI263" s="48">
        <v>5280046096</v>
      </c>
      <c r="AJ263" s="48">
        <v>5368139468</v>
      </c>
      <c r="AK263" s="48">
        <v>5452576447</v>
      </c>
      <c r="AL263" s="48">
        <v>5537885552</v>
      </c>
      <c r="AM263" s="48">
        <v>5622085788</v>
      </c>
      <c r="AN263" s="48">
        <v>5706753900</v>
      </c>
      <c r="AO263" s="48">
        <v>5789655609</v>
      </c>
      <c r="AP263" s="48">
        <v>5872286683</v>
      </c>
      <c r="AQ263" s="48">
        <v>5954005906</v>
      </c>
      <c r="AR263" s="48">
        <v>6034491620</v>
      </c>
      <c r="AS263" s="48">
        <v>6114332517</v>
      </c>
      <c r="AT263" s="48">
        <v>6193671694</v>
      </c>
      <c r="AU263" s="48">
        <v>6272753009</v>
      </c>
      <c r="AV263" s="48">
        <v>6351882385</v>
      </c>
      <c r="AW263" s="48">
        <v>6431551721</v>
      </c>
      <c r="AX263" s="48">
        <v>6511748273</v>
      </c>
      <c r="AY263" s="48">
        <v>6592734559</v>
      </c>
      <c r="AZ263" s="48">
        <v>6674203697</v>
      </c>
      <c r="BA263" s="48">
        <v>6757020825</v>
      </c>
      <c r="BB263" s="48">
        <v>6839574233</v>
      </c>
      <c r="BC263" s="48">
        <v>6921877071</v>
      </c>
      <c r="BD263" s="48">
        <v>7002880914</v>
      </c>
      <c r="BE263" s="48">
        <v>7085790438</v>
      </c>
      <c r="BF263" s="48">
        <v>7169675197</v>
      </c>
      <c r="BG263" s="48">
        <v>7254292848</v>
      </c>
      <c r="BH263" s="48">
        <v>7339076654</v>
      </c>
      <c r="BI263" s="48">
        <v>7424484741</v>
      </c>
      <c r="BJ263" s="48">
        <v>7509410228</v>
      </c>
      <c r="BK263" s="48">
        <v>7592475615</v>
      </c>
      <c r="BL263" s="48">
        <v>7673345391</v>
      </c>
      <c r="BM263" s="48">
        <v>7752840547</v>
      </c>
      <c r="BN263" s="48" t="e">
        <f>VLOOKUP(B263,Classif!C:F,4,0)</f>
        <v>#N/A</v>
      </c>
      <c r="BO263" s="48" t="e">
        <f>VLOOKUP(B263,Classif!C:J,8,0)</f>
        <v>#N/A</v>
      </c>
    </row>
    <row r="264" spans="1:67" hidden="1" x14ac:dyDescent="0.25">
      <c r="A264" s="48" t="s">
        <v>245</v>
      </c>
      <c r="B264" s="48" t="s">
        <v>337</v>
      </c>
      <c r="C264" s="48" t="s">
        <v>742</v>
      </c>
      <c r="D264" s="48" t="s">
        <v>741</v>
      </c>
      <c r="E264" s="48">
        <v>108627</v>
      </c>
      <c r="F264" s="48">
        <v>112112</v>
      </c>
      <c r="G264" s="48">
        <v>115768</v>
      </c>
      <c r="H264" s="48">
        <v>119552</v>
      </c>
      <c r="I264" s="48">
        <v>123346</v>
      </c>
      <c r="J264" s="48">
        <v>127055</v>
      </c>
      <c r="K264" s="48">
        <v>130672</v>
      </c>
      <c r="L264" s="48">
        <v>134181</v>
      </c>
      <c r="M264" s="48">
        <v>137484</v>
      </c>
      <c r="N264" s="48">
        <v>140495</v>
      </c>
      <c r="O264" s="48">
        <v>143146</v>
      </c>
      <c r="P264" s="48">
        <v>145407</v>
      </c>
      <c r="Q264" s="48">
        <v>147295</v>
      </c>
      <c r="R264" s="48">
        <v>148858</v>
      </c>
      <c r="S264" s="48">
        <v>150191</v>
      </c>
      <c r="T264" s="48">
        <v>151353</v>
      </c>
      <c r="U264" s="48">
        <v>152362</v>
      </c>
      <c r="V264" s="48">
        <v>153218</v>
      </c>
      <c r="W264" s="48">
        <v>153986</v>
      </c>
      <c r="X264" s="48">
        <v>154740</v>
      </c>
      <c r="Y264" s="48">
        <v>155522</v>
      </c>
      <c r="Z264" s="48">
        <v>156410</v>
      </c>
      <c r="AA264" s="48">
        <v>157365</v>
      </c>
      <c r="AB264" s="48">
        <v>158345</v>
      </c>
      <c r="AC264" s="48">
        <v>159243</v>
      </c>
      <c r="AD264" s="48">
        <v>159995</v>
      </c>
      <c r="AE264" s="48">
        <v>160552</v>
      </c>
      <c r="AF264" s="48">
        <v>160962</v>
      </c>
      <c r="AG264" s="48">
        <v>161369</v>
      </c>
      <c r="AH264" s="48">
        <v>161935</v>
      </c>
      <c r="AI264" s="48">
        <v>162797</v>
      </c>
      <c r="AJ264" s="48">
        <v>164000</v>
      </c>
      <c r="AK264" s="48">
        <v>165490</v>
      </c>
      <c r="AL264" s="48">
        <v>167117</v>
      </c>
      <c r="AM264" s="48">
        <v>168689</v>
      </c>
      <c r="AN264" s="48">
        <v>170050</v>
      </c>
      <c r="AO264" s="48">
        <v>171165</v>
      </c>
      <c r="AP264" s="48">
        <v>172065</v>
      </c>
      <c r="AQ264" s="48">
        <v>172839</v>
      </c>
      <c r="AR264" s="48">
        <v>173606</v>
      </c>
      <c r="AS264" s="48">
        <v>174454</v>
      </c>
      <c r="AT264" s="48">
        <v>175394</v>
      </c>
      <c r="AU264" s="48">
        <v>176410</v>
      </c>
      <c r="AV264" s="48">
        <v>177481</v>
      </c>
      <c r="AW264" s="48">
        <v>178597</v>
      </c>
      <c r="AX264" s="48">
        <v>179722</v>
      </c>
      <c r="AY264" s="48">
        <v>180874</v>
      </c>
      <c r="AZ264" s="48">
        <v>182045</v>
      </c>
      <c r="BA264" s="48">
        <v>183270</v>
      </c>
      <c r="BB264" s="48">
        <v>184553</v>
      </c>
      <c r="BC264" s="48">
        <v>185944</v>
      </c>
      <c r="BD264" s="48">
        <v>187469</v>
      </c>
      <c r="BE264" s="48">
        <v>189089</v>
      </c>
      <c r="BF264" s="48">
        <v>190712</v>
      </c>
      <c r="BG264" s="48">
        <v>192220</v>
      </c>
      <c r="BH264" s="48">
        <v>193510</v>
      </c>
      <c r="BI264" s="48">
        <v>194540</v>
      </c>
      <c r="BJ264" s="48">
        <v>195358</v>
      </c>
      <c r="BK264" s="48">
        <v>196128</v>
      </c>
      <c r="BL264" s="48">
        <v>197093</v>
      </c>
      <c r="BM264" s="48">
        <v>198410</v>
      </c>
      <c r="BN264" s="48" t="str">
        <f>VLOOKUP(B264,Classif!C:F,4,0)</f>
        <v>LMY</v>
      </c>
      <c r="BO264" s="48" t="str">
        <f>VLOOKUP(B264,Classif!C:J,8,0)</f>
        <v>East Asia &amp; Pacific</v>
      </c>
    </row>
    <row r="265" spans="1:67" hidden="1" x14ac:dyDescent="0.25">
      <c r="A265" s="48" t="s">
        <v>581</v>
      </c>
      <c r="B265" s="48" t="s">
        <v>582</v>
      </c>
      <c r="C265" s="48" t="s">
        <v>742</v>
      </c>
      <c r="D265" s="48" t="s">
        <v>741</v>
      </c>
      <c r="E265" s="48">
        <v>947000</v>
      </c>
      <c r="F265" s="48">
        <v>966000</v>
      </c>
      <c r="G265" s="48">
        <v>994000</v>
      </c>
      <c r="H265" s="48">
        <v>1022000</v>
      </c>
      <c r="I265" s="48">
        <v>1050000</v>
      </c>
      <c r="J265" s="48">
        <v>1078000</v>
      </c>
      <c r="K265" s="48">
        <v>1106000</v>
      </c>
      <c r="L265" s="48">
        <v>1135000</v>
      </c>
      <c r="M265" s="48">
        <v>1163000</v>
      </c>
      <c r="N265" s="48">
        <v>1191000</v>
      </c>
      <c r="O265" s="48">
        <v>1219000</v>
      </c>
      <c r="P265" s="48">
        <v>1247000</v>
      </c>
      <c r="Q265" s="48">
        <v>1278000</v>
      </c>
      <c r="R265" s="48">
        <v>1308000</v>
      </c>
      <c r="S265" s="48">
        <v>1339000</v>
      </c>
      <c r="T265" s="48">
        <v>1369000</v>
      </c>
      <c r="U265" s="48">
        <v>1400000</v>
      </c>
      <c r="V265" s="48">
        <v>1430000</v>
      </c>
      <c r="W265" s="48">
        <v>1460000</v>
      </c>
      <c r="X265" s="48">
        <v>1491000</v>
      </c>
      <c r="Y265" s="48">
        <v>1521000</v>
      </c>
      <c r="Z265" s="48">
        <v>1552000</v>
      </c>
      <c r="AA265" s="48">
        <v>1582000</v>
      </c>
      <c r="AB265" s="48">
        <v>1614000</v>
      </c>
      <c r="AC265" s="48">
        <v>1647000</v>
      </c>
      <c r="AD265" s="48">
        <v>1682000</v>
      </c>
      <c r="AE265" s="48">
        <v>1717000</v>
      </c>
      <c r="AF265" s="48">
        <v>1753000</v>
      </c>
      <c r="AG265" s="48">
        <v>1791000</v>
      </c>
      <c r="AH265" s="48">
        <v>1827000</v>
      </c>
      <c r="AI265" s="48">
        <v>1862000</v>
      </c>
      <c r="AJ265" s="48">
        <v>1898000</v>
      </c>
      <c r="AK265" s="48">
        <v>1932000</v>
      </c>
      <c r="AL265" s="48">
        <v>1965000</v>
      </c>
      <c r="AM265" s="48">
        <v>1997000</v>
      </c>
      <c r="AN265" s="48">
        <v>2029000</v>
      </c>
      <c r="AO265" s="48">
        <v>2059000</v>
      </c>
      <c r="AP265" s="48">
        <v>2086000</v>
      </c>
      <c r="AQ265" s="48">
        <v>1966000</v>
      </c>
      <c r="AR265" s="48">
        <v>1762000</v>
      </c>
      <c r="AS265" s="48">
        <v>1700000</v>
      </c>
      <c r="AT265" s="48">
        <v>1701154</v>
      </c>
      <c r="AU265" s="48">
        <v>1702310</v>
      </c>
      <c r="AV265" s="48">
        <v>1703466</v>
      </c>
      <c r="AW265" s="48">
        <v>1704622</v>
      </c>
      <c r="AX265" s="48">
        <v>1705780</v>
      </c>
      <c r="AY265" s="48">
        <v>1719536</v>
      </c>
      <c r="AZ265" s="48">
        <v>1733404</v>
      </c>
      <c r="BA265" s="48">
        <v>1747383</v>
      </c>
      <c r="BB265" s="48">
        <v>1761474</v>
      </c>
      <c r="BC265" s="48">
        <v>1775680</v>
      </c>
      <c r="BD265" s="48">
        <v>1791000</v>
      </c>
      <c r="BE265" s="48">
        <v>1807106</v>
      </c>
      <c r="BF265" s="48">
        <v>1818117</v>
      </c>
      <c r="BG265" s="48">
        <v>1812771</v>
      </c>
      <c r="BH265" s="48">
        <v>1788196</v>
      </c>
      <c r="BI265" s="48">
        <v>1777557</v>
      </c>
      <c r="BJ265" s="48">
        <v>1791003</v>
      </c>
      <c r="BK265" s="48">
        <v>1797085</v>
      </c>
      <c r="BL265" s="48">
        <v>1788878</v>
      </c>
      <c r="BM265" s="48">
        <v>1775378</v>
      </c>
      <c r="BN265" s="48" t="str">
        <f>VLOOKUP(B265,Classif!C:F,4,0)</f>
        <v>LMY</v>
      </c>
      <c r="BO265" s="48" t="str">
        <f>VLOOKUP(B265,Classif!C:J,8,0)</f>
        <v>Europe &amp; Central Asia</v>
      </c>
    </row>
    <row r="266" spans="1:67" hidden="1" x14ac:dyDescent="0.25">
      <c r="A266" s="48" t="s">
        <v>532</v>
      </c>
      <c r="B266" s="48" t="s">
        <v>336</v>
      </c>
      <c r="C266" s="48" t="s">
        <v>742</v>
      </c>
      <c r="D266" s="48" t="s">
        <v>741</v>
      </c>
      <c r="E266" s="48">
        <v>5315351</v>
      </c>
      <c r="F266" s="48">
        <v>5393034</v>
      </c>
      <c r="G266" s="48">
        <v>5473671</v>
      </c>
      <c r="H266" s="48">
        <v>5556767</v>
      </c>
      <c r="I266" s="48">
        <v>5641598</v>
      </c>
      <c r="J266" s="48">
        <v>5727745</v>
      </c>
      <c r="K266" s="48">
        <v>5816241</v>
      </c>
      <c r="L266" s="48">
        <v>5907873</v>
      </c>
      <c r="M266" s="48">
        <v>6001858</v>
      </c>
      <c r="N266" s="48">
        <v>6097042</v>
      </c>
      <c r="O266" s="48">
        <v>6193379</v>
      </c>
      <c r="P266" s="48">
        <v>6290367</v>
      </c>
      <c r="Q266" s="48">
        <v>6390573</v>
      </c>
      <c r="R266" s="48">
        <v>6500809</v>
      </c>
      <c r="S266" s="48">
        <v>6630003</v>
      </c>
      <c r="T266" s="48">
        <v>6784699</v>
      </c>
      <c r="U266" s="48">
        <v>6967944</v>
      </c>
      <c r="V266" s="48">
        <v>7178672</v>
      </c>
      <c r="W266" s="48">
        <v>7414167</v>
      </c>
      <c r="X266" s="48">
        <v>7669699</v>
      </c>
      <c r="Y266" s="48">
        <v>7941903</v>
      </c>
      <c r="Z266" s="48">
        <v>8231905</v>
      </c>
      <c r="AA266" s="48">
        <v>8541605</v>
      </c>
      <c r="AB266" s="48">
        <v>8869363</v>
      </c>
      <c r="AC266" s="48">
        <v>9213078</v>
      </c>
      <c r="AD266" s="48">
        <v>9572170</v>
      </c>
      <c r="AE266" s="48">
        <v>9941102</v>
      </c>
      <c r="AF266" s="48">
        <v>10322044</v>
      </c>
      <c r="AG266" s="48">
        <v>10730864</v>
      </c>
      <c r="AH266" s="48">
        <v>11189185</v>
      </c>
      <c r="AI266" s="48">
        <v>11709987</v>
      </c>
      <c r="AJ266" s="48">
        <v>12302127</v>
      </c>
      <c r="AK266" s="48">
        <v>12954157</v>
      </c>
      <c r="AL266" s="48">
        <v>13634082</v>
      </c>
      <c r="AM266" s="48">
        <v>14297617</v>
      </c>
      <c r="AN266" s="48">
        <v>14913313</v>
      </c>
      <c r="AO266" s="48">
        <v>15469274</v>
      </c>
      <c r="AP266" s="48">
        <v>15975676</v>
      </c>
      <c r="AQ266" s="48">
        <v>16450306</v>
      </c>
      <c r="AR266" s="48">
        <v>16921157</v>
      </c>
      <c r="AS266" s="48">
        <v>17409071</v>
      </c>
      <c r="AT266" s="48">
        <v>17918369</v>
      </c>
      <c r="AU266" s="48">
        <v>18443684</v>
      </c>
      <c r="AV266" s="48">
        <v>18985001</v>
      </c>
      <c r="AW266" s="48">
        <v>19540096</v>
      </c>
      <c r="AX266" s="48">
        <v>20107416</v>
      </c>
      <c r="AY266" s="48">
        <v>20687648</v>
      </c>
      <c r="AZ266" s="48">
        <v>21282514</v>
      </c>
      <c r="BA266" s="48">
        <v>21892149</v>
      </c>
      <c r="BB266" s="48">
        <v>22516464</v>
      </c>
      <c r="BC266" s="48">
        <v>23154854</v>
      </c>
      <c r="BD266" s="48">
        <v>23807586</v>
      </c>
      <c r="BE266" s="48">
        <v>24473176</v>
      </c>
      <c r="BF266" s="48">
        <v>25147112</v>
      </c>
      <c r="BG266" s="48">
        <v>25823488</v>
      </c>
      <c r="BH266" s="48">
        <v>26497881</v>
      </c>
      <c r="BI266" s="48">
        <v>27168210</v>
      </c>
      <c r="BJ266" s="48">
        <v>27834811</v>
      </c>
      <c r="BK266" s="48">
        <v>28498683</v>
      </c>
      <c r="BL266" s="48">
        <v>29161922</v>
      </c>
      <c r="BM266" s="48">
        <v>29825968</v>
      </c>
      <c r="BN266" s="48" t="str">
        <f>VLOOKUP(B266,Classif!C:F,4,0)</f>
        <v>LMY</v>
      </c>
      <c r="BO266" s="48" t="str">
        <f>VLOOKUP(B266,Classif!C:J,8,0)</f>
        <v>Middle East &amp; North Africa</v>
      </c>
    </row>
    <row r="267" spans="1:67" x14ac:dyDescent="0.25">
      <c r="A267" s="48" t="s">
        <v>108</v>
      </c>
      <c r="B267" s="48" t="s">
        <v>335</v>
      </c>
      <c r="C267" s="48" t="s">
        <v>742</v>
      </c>
      <c r="D267" s="48" t="s">
        <v>741</v>
      </c>
      <c r="E267" s="48">
        <v>17099836</v>
      </c>
      <c r="F267" s="48">
        <v>17524533</v>
      </c>
      <c r="G267" s="48">
        <v>17965733</v>
      </c>
      <c r="H267" s="48">
        <v>18423157</v>
      </c>
      <c r="I267" s="48">
        <v>18896303</v>
      </c>
      <c r="J267" s="48">
        <v>19384838</v>
      </c>
      <c r="K267" s="48">
        <v>19888259</v>
      </c>
      <c r="L267" s="48">
        <v>20406863</v>
      </c>
      <c r="M267" s="48">
        <v>20942147</v>
      </c>
      <c r="N267" s="48">
        <v>21496075</v>
      </c>
      <c r="O267" s="48">
        <v>22069783</v>
      </c>
      <c r="P267" s="48">
        <v>22665265</v>
      </c>
      <c r="Q267" s="48">
        <v>23281517</v>
      </c>
      <c r="R267" s="48">
        <v>23913090</v>
      </c>
      <c r="S267" s="48">
        <v>24552540</v>
      </c>
      <c r="T267" s="48">
        <v>25195184</v>
      </c>
      <c r="U267" s="48">
        <v>25836890</v>
      </c>
      <c r="V267" s="48">
        <v>26480915</v>
      </c>
      <c r="W267" s="48">
        <v>27138966</v>
      </c>
      <c r="X267" s="48">
        <v>27827325</v>
      </c>
      <c r="Y267" s="48">
        <v>28556771</v>
      </c>
      <c r="Z267" s="48">
        <v>29333095</v>
      </c>
      <c r="AA267" s="48">
        <v>30150448</v>
      </c>
      <c r="AB267" s="48">
        <v>30993762</v>
      </c>
      <c r="AC267" s="48">
        <v>31841588</v>
      </c>
      <c r="AD267" s="48">
        <v>32678876</v>
      </c>
      <c r="AE267" s="48">
        <v>33495956</v>
      </c>
      <c r="AF267" s="48">
        <v>34297727</v>
      </c>
      <c r="AG267" s="48">
        <v>35100905</v>
      </c>
      <c r="AH267" s="48">
        <v>35930056</v>
      </c>
      <c r="AI267" s="48">
        <v>36800507</v>
      </c>
      <c r="AJ267" s="48">
        <v>37718952</v>
      </c>
      <c r="AK267" s="48">
        <v>38672611</v>
      </c>
      <c r="AL267" s="48">
        <v>39633754</v>
      </c>
      <c r="AM267" s="48">
        <v>40564061</v>
      </c>
      <c r="AN267" s="48">
        <v>41435761</v>
      </c>
      <c r="AO267" s="48">
        <v>42241007</v>
      </c>
      <c r="AP267" s="48">
        <v>42987456</v>
      </c>
      <c r="AQ267" s="48">
        <v>43682259</v>
      </c>
      <c r="AR267" s="48">
        <v>44338551</v>
      </c>
      <c r="AS267" s="48">
        <v>44967713</v>
      </c>
      <c r="AT267" s="48">
        <v>45571272</v>
      </c>
      <c r="AU267" s="48">
        <v>46150913</v>
      </c>
      <c r="AV267" s="48">
        <v>46719203</v>
      </c>
      <c r="AW267" s="48">
        <v>47291610</v>
      </c>
      <c r="AX267" s="48">
        <v>47880595</v>
      </c>
      <c r="AY267" s="48">
        <v>48489464</v>
      </c>
      <c r="AZ267" s="48">
        <v>49119766</v>
      </c>
      <c r="BA267" s="48">
        <v>49779472</v>
      </c>
      <c r="BB267" s="48">
        <v>50477013</v>
      </c>
      <c r="BC267" s="48">
        <v>51216967</v>
      </c>
      <c r="BD267" s="48">
        <v>52003759</v>
      </c>
      <c r="BE267" s="48">
        <v>52832659</v>
      </c>
      <c r="BF267" s="48">
        <v>53687125</v>
      </c>
      <c r="BG267" s="48">
        <v>54544184</v>
      </c>
      <c r="BH267" s="48">
        <v>55386369</v>
      </c>
      <c r="BI267" s="48">
        <v>56207649</v>
      </c>
      <c r="BJ267" s="48">
        <v>57009751</v>
      </c>
      <c r="BK267" s="48">
        <v>57792520</v>
      </c>
      <c r="BL267" s="48">
        <v>58558267</v>
      </c>
      <c r="BM267" s="48">
        <v>59308690</v>
      </c>
      <c r="BN267" s="48" t="str">
        <f>VLOOKUP(B267,Classif!C:F,3,0)</f>
        <v>UMC</v>
      </c>
      <c r="BO267" s="48" t="str">
        <f>VLOOKUP(B267,Classif!C:J,8,0)</f>
        <v>Sub-Saharan Africa</v>
      </c>
    </row>
    <row r="268" spans="1:67" hidden="1" x14ac:dyDescent="0.25">
      <c r="A268" s="48" t="s">
        <v>91</v>
      </c>
      <c r="B268" s="48" t="s">
        <v>334</v>
      </c>
      <c r="C268" s="48" t="s">
        <v>742</v>
      </c>
      <c r="D268" s="48" t="s">
        <v>741</v>
      </c>
      <c r="E268" s="48">
        <v>3070780</v>
      </c>
      <c r="F268" s="48">
        <v>3164330</v>
      </c>
      <c r="G268" s="48">
        <v>3260645</v>
      </c>
      <c r="H268" s="48">
        <v>3360099</v>
      </c>
      <c r="I268" s="48">
        <v>3463211</v>
      </c>
      <c r="J268" s="48">
        <v>3570466</v>
      </c>
      <c r="K268" s="48">
        <v>3681953</v>
      </c>
      <c r="L268" s="48">
        <v>3797877</v>
      </c>
      <c r="M268" s="48">
        <v>3918872</v>
      </c>
      <c r="N268" s="48">
        <v>4045740</v>
      </c>
      <c r="O268" s="48">
        <v>4179062</v>
      </c>
      <c r="P268" s="48">
        <v>4319226</v>
      </c>
      <c r="Q268" s="48">
        <v>4466170</v>
      </c>
      <c r="R268" s="48">
        <v>4619549</v>
      </c>
      <c r="S268" s="48">
        <v>4778716</v>
      </c>
      <c r="T268" s="48">
        <v>4943279</v>
      </c>
      <c r="U268" s="48">
        <v>5112823</v>
      </c>
      <c r="V268" s="48">
        <v>5287544</v>
      </c>
      <c r="W268" s="48">
        <v>5468259</v>
      </c>
      <c r="X268" s="48">
        <v>5656145</v>
      </c>
      <c r="Y268" s="48">
        <v>5851818</v>
      </c>
      <c r="Z268" s="48">
        <v>6055361</v>
      </c>
      <c r="AA268" s="48">
        <v>6265869</v>
      </c>
      <c r="AB268" s="48">
        <v>6481907</v>
      </c>
      <c r="AC268" s="48">
        <v>6701547</v>
      </c>
      <c r="AD268" s="48">
        <v>6923148</v>
      </c>
      <c r="AE268" s="48">
        <v>7146965</v>
      </c>
      <c r="AF268" s="48">
        <v>7372835</v>
      </c>
      <c r="AG268" s="48">
        <v>7598270</v>
      </c>
      <c r="AH268" s="48">
        <v>7820199</v>
      </c>
      <c r="AI268" s="48">
        <v>8036849</v>
      </c>
      <c r="AJ268" s="48">
        <v>8246662</v>
      </c>
      <c r="AK268" s="48">
        <v>8451346</v>
      </c>
      <c r="AL268" s="48">
        <v>8656484</v>
      </c>
      <c r="AM268" s="48">
        <v>8869745</v>
      </c>
      <c r="AN268" s="48">
        <v>9096608</v>
      </c>
      <c r="AO268" s="48">
        <v>9339740</v>
      </c>
      <c r="AP268" s="48">
        <v>9597610</v>
      </c>
      <c r="AQ268" s="48">
        <v>9866474</v>
      </c>
      <c r="AR268" s="48">
        <v>10140564</v>
      </c>
      <c r="AS268" s="48">
        <v>10415942</v>
      </c>
      <c r="AT268" s="48">
        <v>10692197</v>
      </c>
      <c r="AU268" s="48">
        <v>10971704</v>
      </c>
      <c r="AV268" s="48">
        <v>11256740</v>
      </c>
      <c r="AW268" s="48">
        <v>11550641</v>
      </c>
      <c r="AX268" s="48">
        <v>11856244</v>
      </c>
      <c r="AY268" s="48">
        <v>12173518</v>
      </c>
      <c r="AZ268" s="48">
        <v>12502958</v>
      </c>
      <c r="BA268" s="48">
        <v>12848531</v>
      </c>
      <c r="BB268" s="48">
        <v>13215142</v>
      </c>
      <c r="BC268" s="48">
        <v>13605986</v>
      </c>
      <c r="BD268" s="48">
        <v>14023199</v>
      </c>
      <c r="BE268" s="48">
        <v>14465148</v>
      </c>
      <c r="BF268" s="48">
        <v>14926551</v>
      </c>
      <c r="BG268" s="48">
        <v>15399793</v>
      </c>
      <c r="BH268" s="48">
        <v>15879370</v>
      </c>
      <c r="BI268" s="48">
        <v>16363449</v>
      </c>
      <c r="BJ268" s="48">
        <v>16853608</v>
      </c>
      <c r="BK268" s="48">
        <v>17351714</v>
      </c>
      <c r="BL268" s="48">
        <v>17861034</v>
      </c>
      <c r="BM268" s="48">
        <v>18383956</v>
      </c>
      <c r="BN268" s="48" t="str">
        <f>VLOOKUP(B268,Classif!C:F,3,0)</f>
        <v>LMC</v>
      </c>
      <c r="BO268" s="48" t="str">
        <f>VLOOKUP(B268,Classif!C:J,8,0)</f>
        <v>Sub-Saharan Africa</v>
      </c>
    </row>
    <row r="269" spans="1:67" hidden="1" x14ac:dyDescent="0.25">
      <c r="A269" s="48" t="s">
        <v>92</v>
      </c>
      <c r="B269" s="48" t="s">
        <v>333</v>
      </c>
      <c r="C269" s="48" t="s">
        <v>742</v>
      </c>
      <c r="D269" s="48" t="s">
        <v>741</v>
      </c>
      <c r="E269" s="48">
        <v>3776679</v>
      </c>
      <c r="F269" s="48">
        <v>3905038</v>
      </c>
      <c r="G269" s="48">
        <v>4039209</v>
      </c>
      <c r="H269" s="48">
        <v>4178726</v>
      </c>
      <c r="I269" s="48">
        <v>4322854</v>
      </c>
      <c r="J269" s="48">
        <v>4471178</v>
      </c>
      <c r="K269" s="48">
        <v>4623340</v>
      </c>
      <c r="L269" s="48">
        <v>4779825</v>
      </c>
      <c r="M269" s="48">
        <v>4941901</v>
      </c>
      <c r="N269" s="48">
        <v>5111326</v>
      </c>
      <c r="O269" s="48">
        <v>5289312</v>
      </c>
      <c r="P269" s="48">
        <v>5476978</v>
      </c>
      <c r="Q269" s="48">
        <v>5673914</v>
      </c>
      <c r="R269" s="48">
        <v>5877725</v>
      </c>
      <c r="S269" s="48">
        <v>6085078</v>
      </c>
      <c r="T269" s="48">
        <v>6293875</v>
      </c>
      <c r="U269" s="48">
        <v>6502566</v>
      </c>
      <c r="V269" s="48">
        <v>6712825</v>
      </c>
      <c r="W269" s="48">
        <v>6929663</v>
      </c>
      <c r="X269" s="48">
        <v>7160021</v>
      </c>
      <c r="Y269" s="48">
        <v>7408630</v>
      </c>
      <c r="Z269" s="48">
        <v>7675582</v>
      </c>
      <c r="AA269" s="48">
        <v>7958239</v>
      </c>
      <c r="AB269" s="48">
        <v>8254746</v>
      </c>
      <c r="AC269" s="48">
        <v>8562259</v>
      </c>
      <c r="AD269" s="48">
        <v>8877489</v>
      </c>
      <c r="AE269" s="48">
        <v>9200150</v>
      </c>
      <c r="AF269" s="48">
        <v>9527202</v>
      </c>
      <c r="AG269" s="48">
        <v>9849129</v>
      </c>
      <c r="AH269" s="48">
        <v>10153852</v>
      </c>
      <c r="AI269" s="48">
        <v>10432409</v>
      </c>
      <c r="AJ269" s="48">
        <v>10681008</v>
      </c>
      <c r="AK269" s="48">
        <v>10900511</v>
      </c>
      <c r="AL269" s="48">
        <v>11092775</v>
      </c>
      <c r="AM269" s="48">
        <v>11261752</v>
      </c>
      <c r="AN269" s="48">
        <v>11410721</v>
      </c>
      <c r="AO269" s="48">
        <v>11541215</v>
      </c>
      <c r="AP269" s="48">
        <v>11653254</v>
      </c>
      <c r="AQ269" s="48">
        <v>11747079</v>
      </c>
      <c r="AR269" s="48">
        <v>11822722</v>
      </c>
      <c r="AS269" s="48">
        <v>11881482</v>
      </c>
      <c r="AT269" s="48">
        <v>11923906</v>
      </c>
      <c r="AU269" s="48">
        <v>11954293</v>
      </c>
      <c r="AV269" s="48">
        <v>11982219</v>
      </c>
      <c r="AW269" s="48">
        <v>12019911</v>
      </c>
      <c r="AX269" s="48">
        <v>12076697</v>
      </c>
      <c r="AY269" s="48">
        <v>12155496</v>
      </c>
      <c r="AZ269" s="48">
        <v>12255920</v>
      </c>
      <c r="BA269" s="48">
        <v>12379553</v>
      </c>
      <c r="BB269" s="48">
        <v>12526964</v>
      </c>
      <c r="BC269" s="48">
        <v>12697728</v>
      </c>
      <c r="BD269" s="48">
        <v>12894323</v>
      </c>
      <c r="BE269" s="48">
        <v>13115149</v>
      </c>
      <c r="BF269" s="48">
        <v>13350378</v>
      </c>
      <c r="BG269" s="48">
        <v>13586710</v>
      </c>
      <c r="BH269" s="48">
        <v>13814642</v>
      </c>
      <c r="BI269" s="48">
        <v>14030338</v>
      </c>
      <c r="BJ269" s="48">
        <v>14236599</v>
      </c>
      <c r="BK269" s="48">
        <v>14438812</v>
      </c>
      <c r="BL269" s="48">
        <v>14645473</v>
      </c>
      <c r="BM269" s="48">
        <v>14862927</v>
      </c>
      <c r="BN269" s="48" t="str">
        <f>VLOOKUP(B269,Classif!C:F,3,0)</f>
        <v>LMC</v>
      </c>
      <c r="BO269" s="48" t="str">
        <f>VLOOKUP(B269,Classif!C:J,8,0)</f>
        <v>Sub-Saharan Africa</v>
      </c>
    </row>
  </sheetData>
  <autoFilter ref="A3:BO269" xr:uid="{4AB8C16A-546A-49F1-B8C7-281A5EA9FAC4}">
    <filterColumn colId="65">
      <filters>
        <filter val="HIC"/>
        <filter val="UMC"/>
      </filters>
    </filterColumn>
    <filterColumn colId="66">
      <filters>
        <filter val="Sub-Saharan Africa"/>
      </filters>
    </filterColumn>
  </autoFilter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SERIES</vt:lpstr>
      <vt:lpstr>Graphs</vt:lpstr>
      <vt:lpstr>CALC</vt:lpstr>
      <vt:lpstr>IIASA</vt:lpstr>
      <vt:lpstr>Classif</vt:lpstr>
      <vt:lpstr>UN POP Dep rat MEDIUM VARIANT</vt:lpstr>
      <vt:lpstr>UN POP URBAN SHARE</vt:lpstr>
      <vt:lpstr>UN POP LE MEDIUM VARIANT</vt:lpstr>
      <vt:lpstr>UN POP LE ESTIMATES</vt:lpstr>
      <vt:lpstr>WB LE at birth</vt:lpstr>
      <vt:lpstr>WB GDP Curr USD</vt:lpstr>
      <vt:lpstr>WB GDP pc curr USD</vt:lpstr>
      <vt:lpstr>WB GDP pc curr Int</vt:lpstr>
      <vt:lpstr>WB Pop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2019-08-27T18:02:20Z</dcterms:created>
  <dcterms:modified xsi:type="dcterms:W3CDTF">2022-09-01T13:22:34Z</dcterms:modified>
</cp:coreProperties>
</file>