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(Ans.5 and Ans.6)" sheetId="1" r:id="rId4"/>
    <sheet state="visible" name="Pivot Table4" sheetId="2" r:id="rId5"/>
    <sheet state="visible" name="Pivot Table 3" sheetId="3" r:id="rId6"/>
    <sheet state="visible" name="Pivot Table 2" sheetId="4" r:id="rId7"/>
    <sheet state="visible" name="Pivot Table 1" sheetId="5" r:id="rId8"/>
  </sheets>
  <definedNames/>
  <calcPr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<sst xmlns="http://schemas.openxmlformats.org/spreadsheetml/2006/main" count="128" uniqueCount="103">
  <si>
    <t>Month</t>
  </si>
  <si>
    <t>Runtime_1</t>
  </si>
  <si>
    <t>Runtime_2</t>
  </si>
  <si>
    <t>Runtime(in Mins)</t>
  </si>
  <si>
    <t>Runtime_Intervals</t>
  </si>
  <si>
    <t xml:space="preserve">    </t>
  </si>
  <si>
    <t xml:space="preserve"> 6.  From pivot table 3, the top 3 most popular genres are  1) Romantic Comedy,  2) Drama , 3) Comedy</t>
  </si>
  <si>
    <t>Language</t>
  </si>
  <si>
    <t>COUNTA of Language</t>
  </si>
  <si>
    <t>Arabic</t>
  </si>
  <si>
    <t>Danish</t>
  </si>
  <si>
    <t>Dutch</t>
  </si>
  <si>
    <t>English</t>
  </si>
  <si>
    <t>Filipino</t>
  </si>
  <si>
    <t>French</t>
  </si>
  <si>
    <t>German</t>
  </si>
  <si>
    <t>Hindi</t>
  </si>
  <si>
    <t>Indonesian</t>
  </si>
  <si>
    <t>Italian</t>
  </si>
  <si>
    <t>Japanese</t>
  </si>
  <si>
    <t>Korean</t>
  </si>
  <si>
    <t>Norwegian</t>
  </si>
  <si>
    <t>Polish</t>
  </si>
  <si>
    <t>Portuguese</t>
  </si>
  <si>
    <t>Spanish</t>
  </si>
  <si>
    <t>Swedish</t>
  </si>
  <si>
    <t>Thai</t>
  </si>
  <si>
    <t>Turkish</t>
  </si>
  <si>
    <t>Zulu</t>
  </si>
  <si>
    <t>Grand Total</t>
  </si>
  <si>
    <t>Genre</t>
  </si>
  <si>
    <t>COUNTA of Genre</t>
  </si>
  <si>
    <t>Romantic comedy</t>
  </si>
  <si>
    <t>Drama</t>
  </si>
  <si>
    <t>Comedy</t>
  </si>
  <si>
    <t>Thriller</t>
  </si>
  <si>
    <t>Romance</t>
  </si>
  <si>
    <t>Crime drama</t>
  </si>
  <si>
    <t>Coming-of-age</t>
  </si>
  <si>
    <t>Romantic drama</t>
  </si>
  <si>
    <t>Black comedy</t>
  </si>
  <si>
    <t>Biographical drama</t>
  </si>
  <si>
    <t>Action thriller</t>
  </si>
  <si>
    <t>Action drama</t>
  </si>
  <si>
    <t>Zombie apocalypse / comedy</t>
  </si>
  <si>
    <t>Western</t>
  </si>
  <si>
    <t>Thrillercomedy</t>
  </si>
  <si>
    <t>Thriller drama</t>
  </si>
  <si>
    <t>Stop motioncomedy</t>
  </si>
  <si>
    <t>Spythriller</t>
  </si>
  <si>
    <t>Spy thriller</t>
  </si>
  <si>
    <t>Space opera</t>
  </si>
  <si>
    <t>Slasher</t>
  </si>
  <si>
    <t>Sci-ficomedy mystery</t>
  </si>
  <si>
    <t>Sci-fiaction-thriller</t>
  </si>
  <si>
    <t>Sci-fiaction / adventure</t>
  </si>
  <si>
    <t>Satiricalthriller</t>
  </si>
  <si>
    <t>Psychological thriller</t>
  </si>
  <si>
    <t>Post-apocalyptichorror-thriller</t>
  </si>
  <si>
    <t>Neo-noiraction thriller</t>
  </si>
  <si>
    <t>Mystery comedy</t>
  </si>
  <si>
    <t>Melodrama</t>
  </si>
  <si>
    <t>Historical thriller drama</t>
  </si>
  <si>
    <t>Heistthriller</t>
  </si>
  <si>
    <t>Fantasyadventure</t>
  </si>
  <si>
    <t>Fantasy</t>
  </si>
  <si>
    <t>Familyadventure</t>
  </si>
  <si>
    <t>Family film</t>
  </si>
  <si>
    <t>Family drama</t>
  </si>
  <si>
    <t>Erotic thriller</t>
  </si>
  <si>
    <t>Dramedy</t>
  </si>
  <si>
    <t>Darkcrimedramedy</t>
  </si>
  <si>
    <t>Crime thriller</t>
  </si>
  <si>
    <t>Coming-of-ageromantic drama</t>
  </si>
  <si>
    <t>Comedy-drama</t>
  </si>
  <si>
    <t>Comedy drama</t>
  </si>
  <si>
    <t>Biopic</t>
  </si>
  <si>
    <t>Anthology film</t>
  </si>
  <si>
    <t>Anime</t>
  </si>
  <si>
    <t>Animation</t>
  </si>
  <si>
    <t>Animatedscience fiction</t>
  </si>
  <si>
    <t>Animatedmusical</t>
  </si>
  <si>
    <t>Animatedaction comedy</t>
  </si>
  <si>
    <t>Actiondramedy</t>
  </si>
  <si>
    <t>Action-adventure</t>
  </si>
  <si>
    <t>Action comedy-thriller</t>
  </si>
  <si>
    <t>Action comedy</t>
  </si>
  <si>
    <t>Action</t>
  </si>
  <si>
    <t>COUNTUNIQUE of Title</t>
  </si>
  <si>
    <t/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</si>
  <si>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</si>
  <si>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</si>
  <si>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</si>
  <si>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</si>
  <si>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</si>
  <si>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</si>
  <si>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</si>
  <si>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</si>
  <si>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</si>
  <si>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</si>
  <si>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</si>
  <si>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</si>
  <si>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COUNTUNIQUE of Genre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</si>
</sst>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Language vs. Language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Table4'!$A$2:$A$23</c:f>
            </c:strRef>
          </c:cat>
          <c:val>
            <c:numRef>
              <c:f>'Pivot Table4'!$B$2:$B$23</c:f>
              <c:numCache/>
            </c:numRef>
          </c:val>
        </c:ser>
        <c:overlap val="100"/>
        <c:axId val="560637997"/>
        <c:axId val="1502340736"/>
      </c:barChart>
      <c:catAx>
        <c:axId val="5606379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340736"/>
      </c:catAx>
      <c:valAx>
        <c:axId val="1502340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6379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COUNTUNIQUE of Title vs.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2'!$A$2:$A$15</c:f>
            </c:strRef>
          </c:cat>
          <c:val>
            <c:numRef>
              <c:f>'Pivot Table 2'!$B$2:$B$15</c:f>
              <c:numCache/>
            </c:numRef>
          </c:val>
        </c:ser>
        <c:axId val="1558460447"/>
        <c:axId val="1244012052"/>
      </c:barChart>
      <c:catAx>
        <c:axId val="15584604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012052"/>
      </c:catAx>
      <c:valAx>
        <c:axId val="12440120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COUNTUNIQUE of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4604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COUNTUNIQUE of Genre vs. Language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1'!$A$2:$A$22</c:f>
            </c:strRef>
          </c:cat>
          <c:val>
            <c:numRef>
              <c:f>'Pivot Table 1'!$B$2:$B$22</c:f>
              <c:numCache/>
            </c:numRef>
          </c:val>
        </c:ser>
        <c:axId val="164378564"/>
        <c:axId val="899508162"/>
      </c:barChart>
      <c:catAx>
        <c:axId val="164378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Language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08162"/>
      </c:catAx>
      <c:valAx>
        <c:axId val="899508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COUNTUNIQUE of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785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4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5</xdr:row>
      <xdr:rowOff>9525</xdr:rowOff>
    </xdr:from>
    <xdr:ext cx="6496050" cy="3933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8" sheet="Sheet1(Ans.5 and Ans.6)"/>
  </cacheSource>
  <cacheFields>
    <cacheField name="Title" numFmtId="0">
      <sharedItems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"/>
        <s v="Sep"/>
        <s v="Oct"/>
        <s v="Nov"/>
        <s v="Dec"/>
      </sharedItems>
    </cacheField>
    <cacheField name="Runtime_1" numFmtId="0">
      <sharedItems>
        <s v="2 h"/>
        <s v="1 h"/>
        <s v=""/>
        <s v="TBA"/>
      </sharedItems>
    </cacheField>
    <cacheField name="Runtime_2" numFmtId="0">
      <sharedItems>
        <s v="10 min"/>
        <s v="45 min"/>
        <s v="35 min"/>
        <s v="47 min"/>
        <s v="57 min"/>
        <s v="39 min"/>
        <s v=" 9 min"/>
        <s v="30 min"/>
        <s v="58 min"/>
        <s v="49 min"/>
        <s v="36 min"/>
        <s v="51 min"/>
        <s v="40 min"/>
        <s v="37 min"/>
        <s v="11 min"/>
        <s v=" 7 min"/>
        <s v="33 min"/>
        <s v=" 4 min"/>
        <s v="29 min"/>
        <s v="43 min"/>
        <s v="50 min"/>
        <s v="19 min"/>
        <s v="38 min"/>
        <s v="34 min"/>
        <s v="52 min"/>
        <s v="25 min"/>
        <s v="21 min"/>
        <s v="55 min"/>
        <s v="53 min"/>
        <s v=" 3 min"/>
        <s v="44 min"/>
        <s v="12 min"/>
        <s v="42 min"/>
        <s v="59 min"/>
        <s v="2 h"/>
        <s v="32 min"/>
        <s v=" 5 min"/>
        <s v="46 min"/>
        <s v=""/>
        <s v="27 min"/>
        <s v="41 min"/>
        <s v="TBA"/>
        <s v="14 min"/>
        <s v=" 2 min"/>
        <s v="54 min"/>
      </sharedItems>
    </cacheField>
    <cacheField name="Runtime(in Mins)">
      <sharedItems containsMixedTypes="1" containsNumber="1" containsInteger="1">
        <n v="130.0"/>
        <n v="105.0"/>
        <n v="95.0"/>
        <n v="107.0"/>
        <n v="117.0"/>
        <n v="99.0"/>
        <n v="129.0"/>
        <n v="90.0"/>
        <n v="118.0"/>
        <n v="109.0"/>
        <n v="96.0"/>
        <n v="111.0"/>
        <n v="100.0"/>
        <n v="97.0"/>
        <n v="131.0"/>
        <n v="127.0"/>
        <n v="93.0"/>
        <n v="124.0"/>
        <n v="89.0"/>
        <n v="103.0"/>
        <n v="110.0"/>
        <n v="139.0"/>
        <n v="98.0"/>
        <n v="94.0"/>
        <n v="112.0"/>
        <n v="85.0"/>
        <n v="81.0"/>
        <n v="115.0"/>
        <n v="113.0"/>
        <n v="123.0"/>
        <n v="104.0"/>
        <n v="132.0"/>
        <n v="102.0"/>
        <n v="119.0"/>
        <n v="122.0"/>
        <n v="92.0"/>
        <n v="125.0"/>
        <n v="106.0"/>
        <n v="0.0"/>
        <n v="87.0"/>
        <n v="101.0"/>
        <e v="#VALUE!"/>
        <n v="134.0"/>
        <n v="114.0"/>
      </sharedItems>
    </cacheField>
    <cacheField name="Runtime_Intervals" numFmtId="0">
      <sharedItems>
        <s v="120-150"/>
        <s v="90-120"/>
        <s v="60-90"/>
        <s v="0-30"/>
        <e v="#VALUE!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8" sheet="Sheet1(Ans.5 and Ans.6)"/>
  </cacheSource>
  <cacheFields>
    <cacheField name="Title" numFmtId="0">
      <sharedItems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"/>
        <s v="Sep"/>
        <s v="Oct"/>
        <s v="Nov"/>
        <s v="Dec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18" sheet="Sheet1(Ans.5 and Ans.6)"/>
  </cacheSource>
  <cacheFields>
    <cacheField name="Title" numFmtId="0">
      <sharedItems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"/>
        <s v="Sep"/>
        <s v="Oct"/>
        <s v="Nov"/>
        <s v="Dec"/>
      </sharedItems>
    </cacheField>
    <cacheField name="Runtime_1" numFmtId="0">
      <sharedItems>
        <s v="2 h"/>
        <s v="1 h"/>
        <s v=""/>
        <s v="TB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5" sheet="Sheet1(Ans.5 and Ans.6)"/>
  </cacheSource>
  <cacheFields>
    <cacheField name="Title" numFmtId="0">
      <sharedItems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4" cacheId="0" dataCaption="" compact="0" compactData="0">
  <location ref="A1:B23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axis="axisRow" dataField="1" compact="0" outline="0" multipleItemSelectionAllowed="1" showAll="0" sortType="ascending">
      <items>
        <item x="20"/>
        <item x="2"/>
        <item x="16"/>
        <item x="11"/>
        <item x="0"/>
        <item x="17"/>
        <item x="10"/>
        <item x="15"/>
        <item x="4"/>
        <item x="6"/>
        <item x="5"/>
        <item x="8"/>
        <item x="3"/>
        <item x="14"/>
        <item x="7"/>
        <item x="18"/>
        <item x="1"/>
        <item x="13"/>
        <item x="12"/>
        <item x="9"/>
        <item x="1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untime_1" compact="0" outline="0" multipleItemSelectionAllowed="1" showAll="0">
      <items>
        <item x="0"/>
        <item x="1"/>
        <item x="2"/>
        <item x="3"/>
        <item t="default"/>
      </items>
    </pivotField>
    <pivotField name="Runtime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untime(in Mi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Runtime_Interval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COUNTA of Language" fld="4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B59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Genr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dataFields>
    <dataField name="COUNTA of Genr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8.0"/>
    <col customWidth="1" min="3" max="3" width="18.13"/>
    <col customWidth="1" min="10" max="10" width="14.0"/>
  </cols>
  <sheetData>
    <row r="1">
      <c r="A1" s="1" t="str">
        <f>IFERROR(__xludf.DUMMYFUNCTION("IMPORTHTML(""https://en.wikipedia.org/wiki/List_of_Netflix_original_films_(since_2023)"",""table"", 1)"),"Title")</f>
        <v>Title</v>
      </c>
      <c r="B1" s="1" t="str">
        <f>IFERROR(__xludf.DUMMYFUNCTION("""COMPUTED_VALUE"""),"Genre")</f>
        <v>Genre</v>
      </c>
      <c r="C1" s="1" t="str">
        <f>IFERROR(__xludf.DUMMYFUNCTION("""COMPUTED_VALUE"""),"Premiere")</f>
        <v>Premiere</v>
      </c>
      <c r="D1" s="1" t="str">
        <f>IFERROR(__xludf.DUMMYFUNCTION("""COMPUTED_VALUE"""),"Runtime")</f>
        <v>Runtime</v>
      </c>
      <c r="E1" s="1" t="str">
        <f>IFERROR(__xludf.DUMMYFUNCTION("""COMPUTED_VALUE"""),"Language")</f>
        <v>Language</v>
      </c>
      <c r="F1" s="2" t="s">
        <v>0</v>
      </c>
      <c r="G1" s="3" t="s">
        <v>1</v>
      </c>
      <c r="H1" s="3" t="s">
        <v>2</v>
      </c>
      <c r="I1" s="3" t="s">
        <v>3</v>
      </c>
      <c r="J1" s="3" t="s">
        <v>4</v>
      </c>
    </row>
    <row r="2">
      <c r="A2" s="1" t="str">
        <f>IFERROR(__xludf.DUMMYFUNCTION("""COMPUTED_VALUE"""),"*The Pale Blue Eye*")</f>
        <v>*The Pale Blue Eye*</v>
      </c>
      <c r="B2" s="1" t="str">
        <f>IFERROR(__xludf.DUMMYFUNCTION("""COMPUTED_VALUE"""),"Historical thriller drama")</f>
        <v>Historical thriller drama</v>
      </c>
      <c r="C2" s="4">
        <f>IFERROR(__xludf.DUMMYFUNCTION("""COMPUTED_VALUE"""),44932.0)</f>
        <v>44932</v>
      </c>
      <c r="D2" s="5" t="str">
        <f>IFERROR(__xludf.DUMMYFUNCTION("""COMPUTED_VALUE"""),"2 h 10 min")</f>
        <v>2 h 10 min</v>
      </c>
      <c r="E2" s="1" t="str">
        <f>IFERROR(__xludf.DUMMYFUNCTION("""COMPUTED_VALUE"""),"English")</f>
        <v>English</v>
      </c>
      <c r="F2" s="1" t="str">
        <f t="shared" ref="F2:G2" si="1">LEFT(C2,3)</f>
        <v>Jan</v>
      </c>
      <c r="G2" s="6" t="str">
        <f t="shared" si="1"/>
        <v>2 h</v>
      </c>
      <c r="H2" s="6" t="str">
        <f t="shared" ref="H2:H118" si="3">RIGHT(D2,6)</f>
        <v>10 min</v>
      </c>
      <c r="I2" s="6">
        <f t="shared" ref="I2:I118" si="4">(LEFT(G2,2)*60)+LEFT(H2,2)</f>
        <v>130</v>
      </c>
      <c r="J2" s="6" t="str">
        <f t="shared" ref="J2:J118" si="5">INT(I2/30)*30 &amp; "-" &amp; (INT(I2/30)+1)*30 </f>
        <v>120-150</v>
      </c>
    </row>
    <row r="3">
      <c r="A3" s="1" t="str">
        <f>IFERROR(__xludf.DUMMYFUNCTION("""COMPUTED_VALUE"""),"*Noise*")</f>
        <v>*Noise*</v>
      </c>
      <c r="B3" s="1" t="str">
        <f>IFERROR(__xludf.DUMMYFUNCTION("""COMPUTED_VALUE"""),"Drama")</f>
        <v>Drama</v>
      </c>
      <c r="C3" s="4">
        <f>IFERROR(__xludf.DUMMYFUNCTION("""COMPUTED_VALUE"""),44937.0)</f>
        <v>44937</v>
      </c>
      <c r="D3" s="1" t="str">
        <f>IFERROR(__xludf.DUMMYFUNCTION("""COMPUTED_VALUE"""),"1 h 45 min")</f>
        <v>1 h 45 min</v>
      </c>
      <c r="E3" s="1" t="str">
        <f>IFERROR(__xludf.DUMMYFUNCTION("""COMPUTED_VALUE"""),"Spanish")</f>
        <v>Spanish</v>
      </c>
      <c r="F3" s="1" t="str">
        <f t="shared" ref="F3:G3" si="2">LEFT(C3,3)</f>
        <v>Jan</v>
      </c>
      <c r="G3" s="6" t="str">
        <f t="shared" si="2"/>
        <v>1 h</v>
      </c>
      <c r="H3" s="6" t="str">
        <f t="shared" si="3"/>
        <v>45 min</v>
      </c>
      <c r="I3" s="6">
        <f t="shared" si="4"/>
        <v>105</v>
      </c>
      <c r="J3" s="6" t="str">
        <f t="shared" si="5"/>
        <v>90-120</v>
      </c>
    </row>
    <row r="4">
      <c r="A4" s="1" t="str">
        <f>IFERROR(__xludf.DUMMYFUNCTION("""COMPUTED_VALUE"""),"*Dog Gone*")</f>
        <v>*Dog Gone*</v>
      </c>
      <c r="B4" s="1" t="str">
        <f>IFERROR(__xludf.DUMMYFUNCTION("""COMPUTED_VALUE"""),"Family drama")</f>
        <v>Family drama</v>
      </c>
      <c r="C4" s="4">
        <f>IFERROR(__xludf.DUMMYFUNCTION("""COMPUTED_VALUE"""),44939.0)</f>
        <v>44939</v>
      </c>
      <c r="D4" s="1" t="str">
        <f>IFERROR(__xludf.DUMMYFUNCTION("""COMPUTED_VALUE"""),"1 h 35 min")</f>
        <v>1 h 35 min</v>
      </c>
      <c r="E4" s="1" t="str">
        <f>IFERROR(__xludf.DUMMYFUNCTION("""COMPUTED_VALUE"""),"English")</f>
        <v>English</v>
      </c>
      <c r="F4" s="1" t="str">
        <f t="shared" ref="F4:G4" si="6">LEFT(C4,3)</f>
        <v>Jan</v>
      </c>
      <c r="G4" s="6" t="str">
        <f t="shared" si="6"/>
        <v>1 h</v>
      </c>
      <c r="H4" s="6" t="str">
        <f t="shared" si="3"/>
        <v>35 min</v>
      </c>
      <c r="I4" s="6">
        <f t="shared" si="4"/>
        <v>95</v>
      </c>
      <c r="J4" s="6" t="str">
        <f t="shared" si="5"/>
        <v>90-120</v>
      </c>
    </row>
    <row r="5">
      <c r="A5" s="1" t="str">
        <f>IFERROR(__xludf.DUMMYFUNCTION("""COMPUTED_VALUE"""),"*Disconnect: The Wedding Planner*")</f>
        <v>*Disconnect: The Wedding Planner*</v>
      </c>
      <c r="B5" s="1" t="str">
        <f>IFERROR(__xludf.DUMMYFUNCTION("""COMPUTED_VALUE"""),"Romantic comedy")</f>
        <v>Romantic comedy</v>
      </c>
      <c r="C5" s="4">
        <f>IFERROR(__xludf.DUMMYFUNCTION("""COMPUTED_VALUE"""),44939.0)</f>
        <v>44939</v>
      </c>
      <c r="D5" s="1" t="str">
        <f>IFERROR(__xludf.DUMMYFUNCTION("""COMPUTED_VALUE"""),"1 h 47 min")</f>
        <v>1 h 47 min</v>
      </c>
      <c r="E5" s="1" t="str">
        <f>IFERROR(__xludf.DUMMYFUNCTION("""COMPUTED_VALUE"""),"English")</f>
        <v>English</v>
      </c>
      <c r="F5" s="1" t="str">
        <f t="shared" ref="F5:G5" si="7">LEFT(C5,3)</f>
        <v>Jan</v>
      </c>
      <c r="G5" s="6" t="str">
        <f t="shared" si="7"/>
        <v>1 h</v>
      </c>
      <c r="H5" s="6" t="str">
        <f t="shared" si="3"/>
        <v>47 min</v>
      </c>
      <c r="I5" s="6">
        <f t="shared" si="4"/>
        <v>107</v>
      </c>
      <c r="J5" s="6" t="str">
        <f t="shared" si="5"/>
        <v>90-120</v>
      </c>
    </row>
    <row r="6">
      <c r="A6" s="1" t="str">
        <f>IFERROR(__xludf.DUMMYFUNCTION("""COMPUTED_VALUE"""),"*Alkhallat+*")</f>
        <v>*Alkhallat+*</v>
      </c>
      <c r="B6" s="1" t="str">
        <f>IFERROR(__xludf.DUMMYFUNCTION("""COMPUTED_VALUE"""),"Satiricalthriller")</f>
        <v>Satiricalthriller</v>
      </c>
      <c r="C6" s="4">
        <f>IFERROR(__xludf.DUMMYFUNCTION("""COMPUTED_VALUE"""),44945.0)</f>
        <v>44945</v>
      </c>
      <c r="D6" s="1" t="str">
        <f>IFERROR(__xludf.DUMMYFUNCTION("""COMPUTED_VALUE"""),"1 h 57 min")</f>
        <v>1 h 57 min</v>
      </c>
      <c r="E6" s="1" t="str">
        <f>IFERROR(__xludf.DUMMYFUNCTION("""COMPUTED_VALUE"""),"Arabic")</f>
        <v>Arabic</v>
      </c>
      <c r="F6" s="1" t="str">
        <f t="shared" ref="F6:G6" si="8">LEFT(C6,3)</f>
        <v>Jan</v>
      </c>
      <c r="G6" s="6" t="str">
        <f t="shared" si="8"/>
        <v>1 h</v>
      </c>
      <c r="H6" s="6" t="str">
        <f t="shared" si="3"/>
        <v>57 min</v>
      </c>
      <c r="I6" s="6">
        <f t="shared" si="4"/>
        <v>117</v>
      </c>
      <c r="J6" s="6" t="str">
        <f t="shared" si="5"/>
        <v>90-120</v>
      </c>
    </row>
    <row r="7">
      <c r="A7" s="1" t="str">
        <f>IFERROR(__xludf.DUMMYFUNCTION("""COMPUTED_VALUE"""),"*Jung E*")</f>
        <v>*Jung E*</v>
      </c>
      <c r="B7" s="1" t="str">
        <f>IFERROR(__xludf.DUMMYFUNCTION("""COMPUTED_VALUE"""),"Sci-fiaction / adventure")</f>
        <v>Sci-fiaction / adventure</v>
      </c>
      <c r="C7" s="4">
        <f>IFERROR(__xludf.DUMMYFUNCTION("""COMPUTED_VALUE"""),44946.0)</f>
        <v>44946</v>
      </c>
      <c r="D7" s="1" t="str">
        <f>IFERROR(__xludf.DUMMYFUNCTION("""COMPUTED_VALUE"""),"1 h 39 min")</f>
        <v>1 h 39 min</v>
      </c>
      <c r="E7" s="1" t="str">
        <f>IFERROR(__xludf.DUMMYFUNCTION("""COMPUTED_VALUE"""),"Korean")</f>
        <v>Korean</v>
      </c>
      <c r="F7" s="1" t="str">
        <f t="shared" ref="F7:G7" si="9">LEFT(C7,3)</f>
        <v>Jan</v>
      </c>
      <c r="G7" s="6" t="str">
        <f t="shared" si="9"/>
        <v>1 h</v>
      </c>
      <c r="H7" s="6" t="str">
        <f t="shared" si="3"/>
        <v>39 min</v>
      </c>
      <c r="I7" s="6">
        <f t="shared" si="4"/>
        <v>99</v>
      </c>
      <c r="J7" s="6" t="str">
        <f t="shared" si="5"/>
        <v>90-120</v>
      </c>
    </row>
    <row r="8">
      <c r="A8" s="1" t="str">
        <f>IFERROR(__xludf.DUMMYFUNCTION("""COMPUTED_VALUE"""),"*Mission Majnu*")</f>
        <v>*Mission Majnu*</v>
      </c>
      <c r="B8" s="1" t="str">
        <f>IFERROR(__xludf.DUMMYFUNCTION("""COMPUTED_VALUE"""),"Spy thriller")</f>
        <v>Spy thriller</v>
      </c>
      <c r="C8" s="4">
        <f>IFERROR(__xludf.DUMMYFUNCTION("""COMPUTED_VALUE"""),44946.0)</f>
        <v>44946</v>
      </c>
      <c r="D8" s="1" t="str">
        <f>IFERROR(__xludf.DUMMYFUNCTION("""COMPUTED_VALUE"""),"2 h 9 min")</f>
        <v>2 h 9 min</v>
      </c>
      <c r="E8" s="1" t="str">
        <f>IFERROR(__xludf.DUMMYFUNCTION("""COMPUTED_VALUE"""),"Hindi")</f>
        <v>Hindi</v>
      </c>
      <c r="F8" s="1" t="str">
        <f t="shared" ref="F8:G8" si="10">LEFT(C8,3)</f>
        <v>Jan</v>
      </c>
      <c r="G8" s="6" t="str">
        <f t="shared" si="10"/>
        <v>2 h</v>
      </c>
      <c r="H8" s="6" t="str">
        <f t="shared" si="3"/>
        <v> 9 min</v>
      </c>
      <c r="I8" s="6">
        <f t="shared" si="4"/>
        <v>129</v>
      </c>
      <c r="J8" s="6" t="str">
        <f t="shared" si="5"/>
        <v>120-150</v>
      </c>
    </row>
    <row r="9">
      <c r="A9" s="1" t="str">
        <f>IFERROR(__xludf.DUMMYFUNCTION("""COMPUTED_VALUE"""),"*The Price of Family*")</f>
        <v>*The Price of Family*</v>
      </c>
      <c r="B9" s="1" t="str">
        <f>IFERROR(__xludf.DUMMYFUNCTION("""COMPUTED_VALUE"""),"Comedy")</f>
        <v>Comedy</v>
      </c>
      <c r="C9" s="4">
        <f>IFERROR(__xludf.DUMMYFUNCTION("""COMPUTED_VALUE"""),44951.0)</f>
        <v>44951</v>
      </c>
      <c r="D9" s="1" t="str">
        <f>IFERROR(__xludf.DUMMYFUNCTION("""COMPUTED_VALUE"""),"1 h 30 min")</f>
        <v>1 h 30 min</v>
      </c>
      <c r="E9" s="1" t="str">
        <f>IFERROR(__xludf.DUMMYFUNCTION("""COMPUTED_VALUE"""),"Italian")</f>
        <v>Italian</v>
      </c>
      <c r="F9" s="1" t="str">
        <f t="shared" ref="F9:G9" si="11">LEFT(C9,3)</f>
        <v>Jan</v>
      </c>
      <c r="G9" s="6" t="str">
        <f t="shared" si="11"/>
        <v>1 h</v>
      </c>
      <c r="H9" s="6" t="str">
        <f t="shared" si="3"/>
        <v>30 min</v>
      </c>
      <c r="I9" s="6">
        <f t="shared" si="4"/>
        <v>90</v>
      </c>
      <c r="J9" s="6" t="str">
        <f t="shared" si="5"/>
        <v>90-120</v>
      </c>
    </row>
    <row r="10">
      <c r="A10" s="1" t="str">
        <f>IFERROR(__xludf.DUMMYFUNCTION("""COMPUTED_VALUE"""),"*You People*")</f>
        <v>*You People*</v>
      </c>
      <c r="B10" s="1" t="str">
        <f>IFERROR(__xludf.DUMMYFUNCTION("""COMPUTED_VALUE"""),"Comedy")</f>
        <v>Comedy</v>
      </c>
      <c r="C10" s="4">
        <f>IFERROR(__xludf.DUMMYFUNCTION("""COMPUTED_VALUE"""),44953.0)</f>
        <v>44953</v>
      </c>
      <c r="D10" s="1" t="str">
        <f>IFERROR(__xludf.DUMMYFUNCTION("""COMPUTED_VALUE"""),"1 h 58 min")</f>
        <v>1 h 58 min</v>
      </c>
      <c r="E10" s="1" t="str">
        <f>IFERROR(__xludf.DUMMYFUNCTION("""COMPUTED_VALUE"""),"English")</f>
        <v>English</v>
      </c>
      <c r="F10" s="1" t="str">
        <f t="shared" ref="F10:G10" si="12">LEFT(C10,3)</f>
        <v>Jan</v>
      </c>
      <c r="G10" s="6" t="str">
        <f t="shared" si="12"/>
        <v>1 h</v>
      </c>
      <c r="H10" s="6" t="str">
        <f t="shared" si="3"/>
        <v>58 min</v>
      </c>
      <c r="I10" s="6">
        <f t="shared" si="4"/>
        <v>118</v>
      </c>
      <c r="J10" s="6" t="str">
        <f t="shared" si="5"/>
        <v>90-120</v>
      </c>
    </row>
    <row r="11">
      <c r="A11" s="1" t="str">
        <f>IFERROR(__xludf.DUMMYFUNCTION("""COMPUTED_VALUE"""),"*True Spirit*")</f>
        <v>*True Spirit*</v>
      </c>
      <c r="B11" s="1" t="str">
        <f>IFERROR(__xludf.DUMMYFUNCTION("""COMPUTED_VALUE"""),"Biopic")</f>
        <v>Biopic</v>
      </c>
      <c r="C11" s="4">
        <f>IFERROR(__xludf.DUMMYFUNCTION("""COMPUTED_VALUE"""),44960.0)</f>
        <v>44960</v>
      </c>
      <c r="D11" s="1" t="str">
        <f>IFERROR(__xludf.DUMMYFUNCTION("""COMPUTED_VALUE"""),"1 h 49 min")</f>
        <v>1 h 49 min</v>
      </c>
      <c r="E11" s="1" t="str">
        <f>IFERROR(__xludf.DUMMYFUNCTION("""COMPUTED_VALUE"""),"English")</f>
        <v>English</v>
      </c>
      <c r="F11" s="1" t="str">
        <f t="shared" ref="F11:G11" si="13">LEFT(C11,3)</f>
        <v>Feb</v>
      </c>
      <c r="G11" s="6" t="str">
        <f t="shared" si="13"/>
        <v>1 h</v>
      </c>
      <c r="H11" s="6" t="str">
        <f t="shared" si="3"/>
        <v>49 min</v>
      </c>
      <c r="I11" s="6">
        <f t="shared" si="4"/>
        <v>109</v>
      </c>
      <c r="J11" s="6" t="str">
        <f t="shared" si="5"/>
        <v>90-120</v>
      </c>
    </row>
    <row r="12">
      <c r="A12" s="1" t="str">
        <f>IFERROR(__xludf.DUMMYFUNCTION("""COMPUTED_VALUE"""),"*Infiesto*")</f>
        <v>*Infiesto*</v>
      </c>
      <c r="B12" s="1" t="str">
        <f>IFERROR(__xludf.DUMMYFUNCTION("""COMPUTED_VALUE"""),"Thriller")</f>
        <v>Thriller</v>
      </c>
      <c r="C12" s="4">
        <f>IFERROR(__xludf.DUMMYFUNCTION("""COMPUTED_VALUE"""),44960.0)</f>
        <v>44960</v>
      </c>
      <c r="D12" s="1" t="str">
        <f>IFERROR(__xludf.DUMMYFUNCTION("""COMPUTED_VALUE"""),"1 h 36 min")</f>
        <v>1 h 36 min</v>
      </c>
      <c r="E12" s="1" t="str">
        <f>IFERROR(__xludf.DUMMYFUNCTION("""COMPUTED_VALUE"""),"Spanish")</f>
        <v>Spanish</v>
      </c>
      <c r="F12" s="1" t="str">
        <f t="shared" ref="F12:G12" si="14">LEFT(C12,3)</f>
        <v>Feb</v>
      </c>
      <c r="G12" s="6" t="str">
        <f t="shared" si="14"/>
        <v>1 h</v>
      </c>
      <c r="H12" s="6" t="str">
        <f t="shared" si="3"/>
        <v>36 min</v>
      </c>
      <c r="I12" s="6">
        <f t="shared" si="4"/>
        <v>96</v>
      </c>
      <c r="J12" s="6" t="str">
        <f t="shared" si="5"/>
        <v>90-120</v>
      </c>
    </row>
    <row r="13">
      <c r="A13" s="1" t="str">
        <f>IFERROR(__xludf.DUMMYFUNCTION("""COMPUTED_VALUE"""),"*Dear David*")</f>
        <v>*Dear David*</v>
      </c>
      <c r="B13" s="1" t="str">
        <f>IFERROR(__xludf.DUMMYFUNCTION("""COMPUTED_VALUE"""),"Coming-of-ageromantic drama")</f>
        <v>Coming-of-ageromantic drama</v>
      </c>
      <c r="C13" s="4">
        <f>IFERROR(__xludf.DUMMYFUNCTION("""COMPUTED_VALUE"""),44966.0)</f>
        <v>44966</v>
      </c>
      <c r="D13" s="1" t="str">
        <f>IFERROR(__xludf.DUMMYFUNCTION("""COMPUTED_VALUE"""),"1 h 58 min")</f>
        <v>1 h 58 min</v>
      </c>
      <c r="E13" s="1" t="str">
        <f>IFERROR(__xludf.DUMMYFUNCTION("""COMPUTED_VALUE"""),"Indonesian")</f>
        <v>Indonesian</v>
      </c>
      <c r="F13" s="1" t="str">
        <f t="shared" ref="F13:G13" si="15">LEFT(C13,3)</f>
        <v>Feb</v>
      </c>
      <c r="G13" s="6" t="str">
        <f t="shared" si="15"/>
        <v>1 h</v>
      </c>
      <c r="H13" s="6" t="str">
        <f t="shared" si="3"/>
        <v>58 min</v>
      </c>
      <c r="I13" s="6">
        <f t="shared" si="4"/>
        <v>118</v>
      </c>
      <c r="J13" s="6" t="str">
        <f t="shared" si="5"/>
        <v>90-120</v>
      </c>
    </row>
    <row r="14">
      <c r="A14" s="1" t="str">
        <f>IFERROR(__xludf.DUMMYFUNCTION("""COMPUTED_VALUE"""),"*Your Place or Mine*")</f>
        <v>*Your Place or Mine*</v>
      </c>
      <c r="B14" s="1" t="str">
        <f>IFERROR(__xludf.DUMMYFUNCTION("""COMPUTED_VALUE"""),"Romantic comedy")</f>
        <v>Romantic comedy</v>
      </c>
      <c r="C14" s="4">
        <f>IFERROR(__xludf.DUMMYFUNCTION("""COMPUTED_VALUE"""),44967.0)</f>
        <v>44967</v>
      </c>
      <c r="D14" s="1" t="str">
        <f>IFERROR(__xludf.DUMMYFUNCTION("""COMPUTED_VALUE"""),"1 h 51 min")</f>
        <v>1 h 51 min</v>
      </c>
      <c r="E14" s="1" t="str">
        <f>IFERROR(__xludf.DUMMYFUNCTION("""COMPUTED_VALUE"""),"English")</f>
        <v>English</v>
      </c>
      <c r="F14" s="1" t="str">
        <f t="shared" ref="F14:G14" si="16">LEFT(C14,3)</f>
        <v>Feb</v>
      </c>
      <c r="G14" s="6" t="str">
        <f t="shared" si="16"/>
        <v>1 h</v>
      </c>
      <c r="H14" s="6" t="str">
        <f t="shared" si="3"/>
        <v>51 min</v>
      </c>
      <c r="I14" s="6">
        <f t="shared" si="4"/>
        <v>111</v>
      </c>
      <c r="J14" s="6" t="str">
        <f t="shared" si="5"/>
        <v>90-120</v>
      </c>
    </row>
    <row r="15">
      <c r="A15" s="1" t="str">
        <f>IFERROR(__xludf.DUMMYFUNCTION("""COMPUTED_VALUE"""),"*Squared Love All Over Again*")</f>
        <v>*Squared Love All Over Again*</v>
      </c>
      <c r="B15" s="1" t="str">
        <f>IFERROR(__xludf.DUMMYFUNCTION("""COMPUTED_VALUE"""),"Romantic comedy")</f>
        <v>Romantic comedy</v>
      </c>
      <c r="C15" s="4">
        <f>IFERROR(__xludf.DUMMYFUNCTION("""COMPUTED_VALUE"""),44970.0)</f>
        <v>44970</v>
      </c>
      <c r="D15" s="1" t="str">
        <f>IFERROR(__xludf.DUMMYFUNCTION("""COMPUTED_VALUE"""),"1 h 40 min")</f>
        <v>1 h 40 min</v>
      </c>
      <c r="E15" s="1" t="str">
        <f>IFERROR(__xludf.DUMMYFUNCTION("""COMPUTED_VALUE"""),"Polish")</f>
        <v>Polish</v>
      </c>
      <c r="F15" s="1" t="str">
        <f t="shared" ref="F15:G15" si="17">LEFT(C15,3)</f>
        <v>Feb</v>
      </c>
      <c r="G15" s="6" t="str">
        <f t="shared" si="17"/>
        <v>1 h</v>
      </c>
      <c r="H15" s="6" t="str">
        <f t="shared" si="3"/>
        <v>40 min</v>
      </c>
      <c r="I15" s="6">
        <f t="shared" si="4"/>
        <v>100</v>
      </c>
      <c r="J15" s="6" t="str">
        <f t="shared" si="5"/>
        <v>90-120</v>
      </c>
    </row>
    <row r="16">
      <c r="A16" s="1" t="str">
        <f>IFERROR(__xludf.DUMMYFUNCTION("""COMPUTED_VALUE"""),"*All the Places*")</f>
        <v>*All the Places*</v>
      </c>
      <c r="B16" s="1" t="str">
        <f>IFERROR(__xludf.DUMMYFUNCTION("""COMPUTED_VALUE"""),"Comedy-drama")</f>
        <v>Comedy-drama</v>
      </c>
      <c r="C16" s="4">
        <f>IFERROR(__xludf.DUMMYFUNCTION("""COMPUTED_VALUE"""),44971.0)</f>
        <v>44971</v>
      </c>
      <c r="D16" s="1" t="str">
        <f>IFERROR(__xludf.DUMMYFUNCTION("""COMPUTED_VALUE"""),"1 h 37 min")</f>
        <v>1 h 37 min</v>
      </c>
      <c r="E16" s="1" t="str">
        <f>IFERROR(__xludf.DUMMYFUNCTION("""COMPUTED_VALUE"""),"Spanish")</f>
        <v>Spanish</v>
      </c>
      <c r="F16" s="1" t="str">
        <f t="shared" ref="F16:G16" si="18">LEFT(C16,3)</f>
        <v>Feb</v>
      </c>
      <c r="G16" s="6" t="str">
        <f t="shared" si="18"/>
        <v>1 h</v>
      </c>
      <c r="H16" s="6" t="str">
        <f t="shared" si="3"/>
        <v>37 min</v>
      </c>
      <c r="I16" s="6">
        <f t="shared" si="4"/>
        <v>97</v>
      </c>
      <c r="J16" s="6" t="str">
        <f t="shared" si="5"/>
        <v>90-120</v>
      </c>
    </row>
    <row r="17">
      <c r="A17" s="1" t="str">
        <f>IFERROR(__xludf.DUMMYFUNCTION("""COMPUTED_VALUE"""),"*Unlocked*")</f>
        <v>*Unlocked*</v>
      </c>
      <c r="B17" s="1" t="str">
        <f>IFERROR(__xludf.DUMMYFUNCTION("""COMPUTED_VALUE"""),"Thriller")</f>
        <v>Thriller</v>
      </c>
      <c r="C17" s="4">
        <f>IFERROR(__xludf.DUMMYFUNCTION("""COMPUTED_VALUE"""),44974.0)</f>
        <v>44974</v>
      </c>
      <c r="D17" s="1" t="str">
        <f>IFERROR(__xludf.DUMMYFUNCTION("""COMPUTED_VALUE"""),"1 h 57 min")</f>
        <v>1 h 57 min</v>
      </c>
      <c r="E17" s="1" t="str">
        <f>IFERROR(__xludf.DUMMYFUNCTION("""COMPUTED_VALUE"""),"Korean")</f>
        <v>Korean</v>
      </c>
      <c r="F17" s="1" t="str">
        <f t="shared" ref="F17:G17" si="19">LEFT(C17,3)</f>
        <v>Feb</v>
      </c>
      <c r="G17" s="6" t="str">
        <f t="shared" si="19"/>
        <v>1 h</v>
      </c>
      <c r="H17" s="6" t="str">
        <f t="shared" si="3"/>
        <v>57 min</v>
      </c>
      <c r="I17" s="6">
        <f t="shared" si="4"/>
        <v>117</v>
      </c>
      <c r="J17" s="6" t="str">
        <f t="shared" si="5"/>
        <v>90-120</v>
      </c>
    </row>
    <row r="18">
      <c r="A18" s="1" t="str">
        <f>IFERROR(__xludf.DUMMYFUNCTION("""COMPUTED_VALUE"""),"*The Strays*")</f>
        <v>*The Strays*</v>
      </c>
      <c r="B18" s="1" t="str">
        <f>IFERROR(__xludf.DUMMYFUNCTION("""COMPUTED_VALUE"""),"Drama")</f>
        <v>Drama</v>
      </c>
      <c r="C18" s="4">
        <f>IFERROR(__xludf.DUMMYFUNCTION("""COMPUTED_VALUE"""),44979.0)</f>
        <v>44979</v>
      </c>
      <c r="D18" s="1" t="str">
        <f>IFERROR(__xludf.DUMMYFUNCTION("""COMPUTED_VALUE"""),"1 h 37 min")</f>
        <v>1 h 37 min</v>
      </c>
      <c r="E18" s="1" t="str">
        <f>IFERROR(__xludf.DUMMYFUNCTION("""COMPUTED_VALUE"""),"English")</f>
        <v>English</v>
      </c>
      <c r="F18" s="1" t="str">
        <f t="shared" ref="F18:G18" si="20">LEFT(C18,3)</f>
        <v>Feb</v>
      </c>
      <c r="G18" s="6" t="str">
        <f t="shared" si="20"/>
        <v>1 h</v>
      </c>
      <c r="H18" s="6" t="str">
        <f t="shared" si="3"/>
        <v>37 min</v>
      </c>
      <c r="I18" s="6">
        <f t="shared" si="4"/>
        <v>97</v>
      </c>
      <c r="J18" s="6" t="str">
        <f t="shared" si="5"/>
        <v>90-120</v>
      </c>
    </row>
    <row r="19">
      <c r="A19" s="1" t="str">
        <f>IFERROR(__xludf.DUMMYFUNCTION("""COMPUTED_VALUE"""),"*Call Me Chihiro*")</f>
        <v>*Call Me Chihiro*</v>
      </c>
      <c r="B19" s="1" t="str">
        <f>IFERROR(__xludf.DUMMYFUNCTION("""COMPUTED_VALUE"""),"Drama")</f>
        <v>Drama</v>
      </c>
      <c r="C19" s="4">
        <f>IFERROR(__xludf.DUMMYFUNCTION("""COMPUTED_VALUE"""),44980.0)</f>
        <v>44980</v>
      </c>
      <c r="D19" s="1" t="str">
        <f>IFERROR(__xludf.DUMMYFUNCTION("""COMPUTED_VALUE"""),"2 h 11 min")</f>
        <v>2 h 11 min</v>
      </c>
      <c r="E19" s="1" t="str">
        <f>IFERROR(__xludf.DUMMYFUNCTION("""COMPUTED_VALUE"""),"Japanese")</f>
        <v>Japanese</v>
      </c>
      <c r="F19" s="1" t="str">
        <f t="shared" ref="F19:G19" si="21">LEFT(C19,3)</f>
        <v>Feb</v>
      </c>
      <c r="G19" s="6" t="str">
        <f t="shared" si="21"/>
        <v>2 h</v>
      </c>
      <c r="H19" s="6" t="str">
        <f t="shared" si="3"/>
        <v>11 min</v>
      </c>
      <c r="I19" s="6">
        <f t="shared" si="4"/>
        <v>131</v>
      </c>
      <c r="J19" s="6" t="str">
        <f t="shared" si="5"/>
        <v>120-150</v>
      </c>
    </row>
    <row r="20">
      <c r="A20" s="1" t="str">
        <f>IFERROR(__xludf.DUMMYFUNCTION("""COMPUTED_VALUE"""),"*We Have a Ghost*")</f>
        <v>*We Have a Ghost*</v>
      </c>
      <c r="B20" s="1" t="str">
        <f>IFERROR(__xludf.DUMMYFUNCTION("""COMPUTED_VALUE"""),"Familyadventure")</f>
        <v>Familyadventure</v>
      </c>
      <c r="C20" s="4">
        <f>IFERROR(__xludf.DUMMYFUNCTION("""COMPUTED_VALUE"""),44981.0)</f>
        <v>44981</v>
      </c>
      <c r="D20" s="1" t="str">
        <f>IFERROR(__xludf.DUMMYFUNCTION("""COMPUTED_VALUE"""),"2 h 7 min")</f>
        <v>2 h 7 min</v>
      </c>
      <c r="E20" s="1" t="str">
        <f>IFERROR(__xludf.DUMMYFUNCTION("""COMPUTED_VALUE"""),"English")</f>
        <v>English</v>
      </c>
      <c r="F20" s="1" t="str">
        <f t="shared" ref="F20:G20" si="22">LEFT(C20,3)</f>
        <v>Feb</v>
      </c>
      <c r="G20" s="6" t="str">
        <f t="shared" si="22"/>
        <v>2 h</v>
      </c>
      <c r="H20" s="6" t="str">
        <f t="shared" si="3"/>
        <v> 7 min</v>
      </c>
      <c r="I20" s="6">
        <f t="shared" si="4"/>
        <v>127</v>
      </c>
      <c r="J20" s="6" t="str">
        <f t="shared" si="5"/>
        <v>120-150</v>
      </c>
    </row>
    <row r="21">
      <c r="A21" s="1" t="str">
        <f>IFERROR(__xludf.DUMMYFUNCTION("""COMPUTED_VALUE"""),"*Tonight You're Sleeping with Me*")</f>
        <v>*Tonight You're Sleeping with Me*</v>
      </c>
      <c r="B21" s="1" t="str">
        <f>IFERROR(__xludf.DUMMYFUNCTION("""COMPUTED_VALUE"""),"Romantic drama")</f>
        <v>Romantic drama</v>
      </c>
      <c r="C21" s="4">
        <f>IFERROR(__xludf.DUMMYFUNCTION("""COMPUTED_VALUE"""),44986.0)</f>
        <v>44986</v>
      </c>
      <c r="D21" s="1" t="str">
        <f>IFERROR(__xludf.DUMMYFUNCTION("""COMPUTED_VALUE"""),"1 h 33 min")</f>
        <v>1 h 33 min</v>
      </c>
      <c r="E21" s="1" t="str">
        <f>IFERROR(__xludf.DUMMYFUNCTION("""COMPUTED_VALUE"""),"Polish")</f>
        <v>Polish</v>
      </c>
      <c r="F21" s="1" t="str">
        <f t="shared" ref="F21:G21" si="23">LEFT(C21,3)</f>
        <v>Mar</v>
      </c>
      <c r="G21" s="6" t="str">
        <f t="shared" si="23"/>
        <v>1 h</v>
      </c>
      <c r="H21" s="6" t="str">
        <f t="shared" si="3"/>
        <v>33 min</v>
      </c>
      <c r="I21" s="6">
        <f t="shared" si="4"/>
        <v>93</v>
      </c>
      <c r="J21" s="6" t="str">
        <f t="shared" si="5"/>
        <v>90-120</v>
      </c>
    </row>
    <row r="22">
      <c r="A22" s="1" t="str">
        <f>IFERROR(__xludf.DUMMYFUNCTION("""COMPUTED_VALUE"""),"*10 Days of a Good Man*")</f>
        <v>*10 Days of a Good Man*</v>
      </c>
      <c r="B22" s="1" t="str">
        <f>IFERROR(__xludf.DUMMYFUNCTION("""COMPUTED_VALUE"""),"Drama")</f>
        <v>Drama</v>
      </c>
      <c r="C22" s="4">
        <f>IFERROR(__xludf.DUMMYFUNCTION("""COMPUTED_VALUE"""),44988.0)</f>
        <v>44988</v>
      </c>
      <c r="D22" s="1" t="str">
        <f>IFERROR(__xludf.DUMMYFUNCTION("""COMPUTED_VALUE"""),"2 h 4 min")</f>
        <v>2 h 4 min</v>
      </c>
      <c r="E22" s="1" t="str">
        <f>IFERROR(__xludf.DUMMYFUNCTION("""COMPUTED_VALUE"""),"Turkish")</f>
        <v>Turkish</v>
      </c>
      <c r="F22" s="1" t="str">
        <f t="shared" ref="F22:G22" si="24">LEFT(C22,3)</f>
        <v>Mar</v>
      </c>
      <c r="G22" s="6" t="str">
        <f t="shared" si="24"/>
        <v>2 h</v>
      </c>
      <c r="H22" s="6" t="str">
        <f t="shared" si="3"/>
        <v> 4 min</v>
      </c>
      <c r="I22" s="6">
        <f t="shared" si="4"/>
        <v>124</v>
      </c>
      <c r="J22" s="6" t="str">
        <f t="shared" si="5"/>
        <v>120-150</v>
      </c>
    </row>
    <row r="23">
      <c r="A23" s="1" t="str">
        <f>IFERROR(__xludf.DUMMYFUNCTION("""COMPUTED_VALUE"""),"*Love at First Kiss*")</f>
        <v>*Love at First Kiss*</v>
      </c>
      <c r="B23" s="1" t="str">
        <f>IFERROR(__xludf.DUMMYFUNCTION("""COMPUTED_VALUE"""),"Romantic comedy")</f>
        <v>Romantic comedy</v>
      </c>
      <c r="C23" s="4">
        <f>IFERROR(__xludf.DUMMYFUNCTION("""COMPUTED_VALUE"""),44988.0)</f>
        <v>44988</v>
      </c>
      <c r="D23" s="1" t="str">
        <f>IFERROR(__xludf.DUMMYFUNCTION("""COMPUTED_VALUE"""),"1 h 36 min")</f>
        <v>1 h 36 min</v>
      </c>
      <c r="E23" s="1" t="str">
        <f>IFERROR(__xludf.DUMMYFUNCTION("""COMPUTED_VALUE"""),"Spanish")</f>
        <v>Spanish</v>
      </c>
      <c r="F23" s="1" t="str">
        <f t="shared" ref="F23:G23" si="25">LEFT(C23,3)</f>
        <v>Mar</v>
      </c>
      <c r="G23" s="6" t="str">
        <f t="shared" si="25"/>
        <v>1 h</v>
      </c>
      <c r="H23" s="6" t="str">
        <f t="shared" si="3"/>
        <v>36 min</v>
      </c>
      <c r="I23" s="6">
        <f t="shared" si="4"/>
        <v>96</v>
      </c>
      <c r="J23" s="6" t="str">
        <f t="shared" si="5"/>
        <v>90-120</v>
      </c>
    </row>
    <row r="24">
      <c r="A24" s="1" t="str">
        <f>IFERROR(__xludf.DUMMYFUNCTION("""COMPUTED_VALUE"""),"*Faraway*")</f>
        <v>*Faraway*</v>
      </c>
      <c r="B24" s="1" t="str">
        <f>IFERROR(__xludf.DUMMYFUNCTION("""COMPUTED_VALUE"""),"Romantic comedy")</f>
        <v>Romantic comedy</v>
      </c>
      <c r="C24" s="4">
        <f>IFERROR(__xludf.DUMMYFUNCTION("""COMPUTED_VALUE"""),44993.0)</f>
        <v>44993</v>
      </c>
      <c r="D24" s="1" t="str">
        <f>IFERROR(__xludf.DUMMYFUNCTION("""COMPUTED_VALUE"""),"1 h 49 min")</f>
        <v>1 h 49 min</v>
      </c>
      <c r="E24" s="1" t="str">
        <f>IFERROR(__xludf.DUMMYFUNCTION("""COMPUTED_VALUE"""),"English")</f>
        <v>English</v>
      </c>
      <c r="F24" s="1" t="str">
        <f t="shared" ref="F24:G24" si="26">LEFT(C24,3)</f>
        <v>Mar</v>
      </c>
      <c r="G24" s="6" t="str">
        <f t="shared" si="26"/>
        <v>1 h</v>
      </c>
      <c r="H24" s="6" t="str">
        <f t="shared" si="3"/>
        <v>49 min</v>
      </c>
      <c r="I24" s="6">
        <f t="shared" si="4"/>
        <v>109</v>
      </c>
      <c r="J24" s="6" t="str">
        <f t="shared" si="5"/>
        <v>90-120</v>
      </c>
    </row>
    <row r="25">
      <c r="A25" s="1" t="str">
        <f>IFERROR(__xludf.DUMMYFUNCTION("""COMPUTED_VALUE"""),"*Have a Nice Day!*")</f>
        <v>*Have a Nice Day!*</v>
      </c>
      <c r="B25" s="1" t="str">
        <f>IFERROR(__xludf.DUMMYFUNCTION("""COMPUTED_VALUE"""),"Comedy")</f>
        <v>Comedy</v>
      </c>
      <c r="C25" s="4">
        <f>IFERROR(__xludf.DUMMYFUNCTION("""COMPUTED_VALUE"""),44995.0)</f>
        <v>44995</v>
      </c>
      <c r="D25" s="1" t="str">
        <f>IFERROR(__xludf.DUMMYFUNCTION("""COMPUTED_VALUE"""),"1 h 33 min")</f>
        <v>1 h 33 min</v>
      </c>
      <c r="E25" s="1" t="str">
        <f>IFERROR(__xludf.DUMMYFUNCTION("""COMPUTED_VALUE"""),"Spanish")</f>
        <v>Spanish</v>
      </c>
      <c r="F25" s="1" t="str">
        <f t="shared" ref="F25:G25" si="27">LEFT(C25,3)</f>
        <v>Mar</v>
      </c>
      <c r="G25" s="6" t="str">
        <f t="shared" si="27"/>
        <v>1 h</v>
      </c>
      <c r="H25" s="6" t="str">
        <f t="shared" si="3"/>
        <v>33 min</v>
      </c>
      <c r="I25" s="6">
        <f t="shared" si="4"/>
        <v>93</v>
      </c>
      <c r="J25" s="6" t="str">
        <f t="shared" si="5"/>
        <v>90-120</v>
      </c>
    </row>
    <row r="26">
      <c r="A26" s="1" t="str">
        <f>IFERROR(__xludf.DUMMYFUNCTION("""COMPUTED_VALUE"""),"*Luther: The Fallen Sun*")</f>
        <v>*Luther: The Fallen Sun*</v>
      </c>
      <c r="B26" s="1" t="str">
        <f>IFERROR(__xludf.DUMMYFUNCTION("""COMPUTED_VALUE"""),"Crime drama")</f>
        <v>Crime drama</v>
      </c>
      <c r="C26" s="4">
        <f>IFERROR(__xludf.DUMMYFUNCTION("""COMPUTED_VALUE"""),44995.0)</f>
        <v>44995</v>
      </c>
      <c r="D26" s="1" t="str">
        <f>IFERROR(__xludf.DUMMYFUNCTION("""COMPUTED_VALUE"""),"2 h 10 min")</f>
        <v>2 h 10 min</v>
      </c>
      <c r="E26" s="1" t="str">
        <f>IFERROR(__xludf.DUMMYFUNCTION("""COMPUTED_VALUE"""),"English")</f>
        <v>English</v>
      </c>
      <c r="F26" s="1" t="str">
        <f t="shared" ref="F26:G26" si="28">LEFT(C26,3)</f>
        <v>Mar</v>
      </c>
      <c r="G26" s="6" t="str">
        <f t="shared" si="28"/>
        <v>2 h</v>
      </c>
      <c r="H26" s="6" t="str">
        <f t="shared" si="3"/>
        <v>10 min</v>
      </c>
      <c r="I26" s="6">
        <f t="shared" si="4"/>
        <v>130</v>
      </c>
      <c r="J26" s="6" t="str">
        <f t="shared" si="5"/>
        <v>120-150</v>
      </c>
    </row>
    <row r="27">
      <c r="A27" s="1" t="str">
        <f>IFERROR(__xludf.DUMMYFUNCTION("""COMPUTED_VALUE"""),"*In His Shadow*")</f>
        <v>*In His Shadow*</v>
      </c>
      <c r="B27" s="1" t="str">
        <f>IFERROR(__xludf.DUMMYFUNCTION("""COMPUTED_VALUE"""),"Drama")</f>
        <v>Drama</v>
      </c>
      <c r="C27" s="4">
        <f>IFERROR(__xludf.DUMMYFUNCTION("""COMPUTED_VALUE"""),45002.0)</f>
        <v>45002</v>
      </c>
      <c r="D27" s="1" t="str">
        <f>IFERROR(__xludf.DUMMYFUNCTION("""COMPUTED_VALUE"""),"1 h 29 min")</f>
        <v>1 h 29 min</v>
      </c>
      <c r="E27" s="1" t="str">
        <f>IFERROR(__xludf.DUMMYFUNCTION("""COMPUTED_VALUE"""),"French")</f>
        <v>French</v>
      </c>
      <c r="F27" s="1" t="str">
        <f t="shared" ref="F27:G27" si="29">LEFT(C27,3)</f>
        <v>Mar</v>
      </c>
      <c r="G27" s="6" t="str">
        <f t="shared" si="29"/>
        <v>1 h</v>
      </c>
      <c r="H27" s="6" t="str">
        <f t="shared" si="3"/>
        <v>29 min</v>
      </c>
      <c r="I27" s="6">
        <f t="shared" si="4"/>
        <v>89</v>
      </c>
      <c r="J27" s="6" t="str">
        <f t="shared" si="5"/>
        <v>60-90</v>
      </c>
    </row>
    <row r="28">
      <c r="A28" s="1" t="str">
        <f>IFERROR(__xludf.DUMMYFUNCTION("""COMPUTED_VALUE"""),"*Noise*")</f>
        <v>*Noise*</v>
      </c>
      <c r="B28" s="1" t="str">
        <f>IFERROR(__xludf.DUMMYFUNCTION("""COMPUTED_VALUE"""),"Thriller")</f>
        <v>Thriller</v>
      </c>
      <c r="C28" s="4">
        <f>IFERROR(__xludf.DUMMYFUNCTION("""COMPUTED_VALUE"""),45002.0)</f>
        <v>45002</v>
      </c>
      <c r="D28" s="1" t="str">
        <f>IFERROR(__xludf.DUMMYFUNCTION("""COMPUTED_VALUE"""),"1 h 30 min")</f>
        <v>1 h 30 min</v>
      </c>
      <c r="E28" s="1" t="str">
        <f>IFERROR(__xludf.DUMMYFUNCTION("""COMPUTED_VALUE"""),"Dutch")</f>
        <v>Dutch</v>
      </c>
      <c r="F28" s="1" t="str">
        <f t="shared" ref="F28:G28" si="30">LEFT(C28,3)</f>
        <v>Mar</v>
      </c>
      <c r="G28" s="6" t="str">
        <f t="shared" si="30"/>
        <v>1 h</v>
      </c>
      <c r="H28" s="6" t="str">
        <f t="shared" si="3"/>
        <v>30 min</v>
      </c>
      <c r="I28" s="6">
        <f t="shared" si="4"/>
        <v>90</v>
      </c>
      <c r="J28" s="6" t="str">
        <f t="shared" si="5"/>
        <v>90-120</v>
      </c>
    </row>
    <row r="29">
      <c r="A29" s="1" t="str">
        <f>IFERROR(__xludf.DUMMYFUNCTION("""COMPUTED_VALUE"""),"*The Magician's Elephant*")</f>
        <v>*The Magician's Elephant*</v>
      </c>
      <c r="B29" s="1" t="str">
        <f>IFERROR(__xludf.DUMMYFUNCTION("""COMPUTED_VALUE"""),"Animation")</f>
        <v>Animation</v>
      </c>
      <c r="C29" s="4">
        <f>IFERROR(__xludf.DUMMYFUNCTION("""COMPUTED_VALUE"""),45002.0)</f>
        <v>45002</v>
      </c>
      <c r="D29" s="1" t="str">
        <f>IFERROR(__xludf.DUMMYFUNCTION("""COMPUTED_VALUE"""),"1 h 43 min")</f>
        <v>1 h 43 min</v>
      </c>
      <c r="E29" s="1" t="str">
        <f>IFERROR(__xludf.DUMMYFUNCTION("""COMPUTED_VALUE"""),"English")</f>
        <v>English</v>
      </c>
      <c r="F29" s="1" t="str">
        <f t="shared" ref="F29:G29" si="31">LEFT(C29,3)</f>
        <v>Mar</v>
      </c>
      <c r="G29" s="6" t="str">
        <f t="shared" si="31"/>
        <v>1 h</v>
      </c>
      <c r="H29" s="6" t="str">
        <f t="shared" si="3"/>
        <v>43 min</v>
      </c>
      <c r="I29" s="6">
        <f t="shared" si="4"/>
        <v>103</v>
      </c>
      <c r="J29" s="6" t="str">
        <f t="shared" si="5"/>
        <v>90-120</v>
      </c>
    </row>
    <row r="30">
      <c r="A30" s="1" t="str">
        <f>IFERROR(__xludf.DUMMYFUNCTION("""COMPUTED_VALUE"""),"*Chor Nikal Ke Bhaga*")</f>
        <v>*Chor Nikal Ke Bhaga*</v>
      </c>
      <c r="B30" s="1" t="str">
        <f>IFERROR(__xludf.DUMMYFUNCTION("""COMPUTED_VALUE"""),"Heistthriller")</f>
        <v>Heistthriller</v>
      </c>
      <c r="C30" s="4">
        <f>IFERROR(__xludf.DUMMYFUNCTION("""COMPUTED_VALUE"""),45009.0)</f>
        <v>45009</v>
      </c>
      <c r="D30" s="1" t="str">
        <f>IFERROR(__xludf.DUMMYFUNCTION("""COMPUTED_VALUE"""),"1 h 50 min")</f>
        <v>1 h 50 min</v>
      </c>
      <c r="E30" s="1" t="str">
        <f>IFERROR(__xludf.DUMMYFUNCTION("""COMPUTED_VALUE"""),"Hindi")</f>
        <v>Hindi</v>
      </c>
      <c r="F30" s="1" t="str">
        <f t="shared" ref="F30:G30" si="32">LEFT(C30,3)</f>
        <v>Mar</v>
      </c>
      <c r="G30" s="6" t="str">
        <f t="shared" si="32"/>
        <v>1 h</v>
      </c>
      <c r="H30" s="6" t="str">
        <f t="shared" si="3"/>
        <v>50 min</v>
      </c>
      <c r="I30" s="6">
        <f t="shared" si="4"/>
        <v>110</v>
      </c>
      <c r="J30" s="6" t="str">
        <f t="shared" si="5"/>
        <v>90-120</v>
      </c>
    </row>
    <row r="31">
      <c r="A31" s="1" t="str">
        <f>IFERROR(__xludf.DUMMYFUNCTION("""COMPUTED_VALUE"""),"*Kill Boksoon*")</f>
        <v>*Kill Boksoon*</v>
      </c>
      <c r="B31" s="1" t="str">
        <f>IFERROR(__xludf.DUMMYFUNCTION("""COMPUTED_VALUE"""),"Crime thriller")</f>
        <v>Crime thriller</v>
      </c>
      <c r="C31" s="4">
        <f>IFERROR(__xludf.DUMMYFUNCTION("""COMPUTED_VALUE"""),45016.0)</f>
        <v>45016</v>
      </c>
      <c r="D31" s="1" t="str">
        <f>IFERROR(__xludf.DUMMYFUNCTION("""COMPUTED_VALUE"""),"2 h 19 min")</f>
        <v>2 h 19 min</v>
      </c>
      <c r="E31" s="1" t="str">
        <f>IFERROR(__xludf.DUMMYFUNCTION("""COMPUTED_VALUE"""),"Korean")</f>
        <v>Korean</v>
      </c>
      <c r="F31" s="1" t="str">
        <f t="shared" ref="F31:G31" si="33">LEFT(C31,3)</f>
        <v>Mar</v>
      </c>
      <c r="G31" s="6" t="str">
        <f t="shared" si="33"/>
        <v>2 h</v>
      </c>
      <c r="H31" s="6" t="str">
        <f t="shared" si="3"/>
        <v>19 min</v>
      </c>
      <c r="I31" s="6">
        <f t="shared" si="4"/>
        <v>139</v>
      </c>
      <c r="J31" s="6" t="str">
        <f t="shared" si="5"/>
        <v>120-150</v>
      </c>
    </row>
    <row r="32">
      <c r="A32" s="1" t="str">
        <f>IFERROR(__xludf.DUMMYFUNCTION("""COMPUTED_VALUE"""),"*Murder Mystery 2*")</f>
        <v>*Murder Mystery 2*</v>
      </c>
      <c r="B32" s="1" t="str">
        <f>IFERROR(__xludf.DUMMYFUNCTION("""COMPUTED_VALUE"""),"Mystery comedy")</f>
        <v>Mystery comedy</v>
      </c>
      <c r="C32" s="4">
        <f>IFERROR(__xludf.DUMMYFUNCTION("""COMPUTED_VALUE"""),45016.0)</f>
        <v>45016</v>
      </c>
      <c r="D32" s="1" t="str">
        <f>IFERROR(__xludf.DUMMYFUNCTION("""COMPUTED_VALUE"""),"1 h 30 min")</f>
        <v>1 h 30 min</v>
      </c>
      <c r="E32" s="1" t="str">
        <f>IFERROR(__xludf.DUMMYFUNCTION("""COMPUTED_VALUE"""),"English")</f>
        <v>English</v>
      </c>
      <c r="F32" s="1" t="str">
        <f t="shared" ref="F32:G32" si="34">LEFT(C32,3)</f>
        <v>Mar</v>
      </c>
      <c r="G32" s="6" t="str">
        <f t="shared" si="34"/>
        <v>1 h</v>
      </c>
      <c r="H32" s="6" t="str">
        <f t="shared" si="3"/>
        <v>30 min</v>
      </c>
      <c r="I32" s="6">
        <f t="shared" si="4"/>
        <v>90</v>
      </c>
      <c r="J32" s="6" t="str">
        <f t="shared" si="5"/>
        <v>90-120</v>
      </c>
    </row>
    <row r="33">
      <c r="A33" s="1" t="str">
        <f>IFERROR(__xludf.DUMMYFUNCTION("""COMPUTED_VALUE"""),"*Chupa*")</f>
        <v>*Chupa*</v>
      </c>
      <c r="B33" s="1" t="str">
        <f>IFERROR(__xludf.DUMMYFUNCTION("""COMPUTED_VALUE"""),"Fantasyadventure")</f>
        <v>Fantasyadventure</v>
      </c>
      <c r="C33" s="4">
        <f>IFERROR(__xludf.DUMMYFUNCTION("""COMPUTED_VALUE"""),45023.0)</f>
        <v>45023</v>
      </c>
      <c r="D33" s="1" t="str">
        <f>IFERROR(__xludf.DUMMYFUNCTION("""COMPUTED_VALUE"""),"1 h 38 min")</f>
        <v>1 h 38 min</v>
      </c>
      <c r="E33" s="1" t="str">
        <f>IFERROR(__xludf.DUMMYFUNCTION("""COMPUTED_VALUE"""),"English")</f>
        <v>English</v>
      </c>
      <c r="F33" s="1" t="str">
        <f t="shared" ref="F33:G33" si="35">LEFT(C33,3)</f>
        <v>Apr</v>
      </c>
      <c r="G33" s="6" t="str">
        <f t="shared" si="35"/>
        <v>1 h</v>
      </c>
      <c r="H33" s="6" t="str">
        <f t="shared" si="3"/>
        <v>38 min</v>
      </c>
      <c r="I33" s="6">
        <f t="shared" si="4"/>
        <v>98</v>
      </c>
      <c r="J33" s="6" t="str">
        <f t="shared" si="5"/>
        <v>90-120</v>
      </c>
    </row>
    <row r="34">
      <c r="A34" s="1" t="str">
        <f>IFERROR(__xludf.DUMMYFUNCTION("""COMPUTED_VALUE"""),"*Kings of Mulberry Street: Let Love Reign*")</f>
        <v>*Kings of Mulberry Street: Let Love Reign*</v>
      </c>
      <c r="B34" s="1" t="str">
        <f>IFERROR(__xludf.DUMMYFUNCTION("""COMPUTED_VALUE"""),"Comedy")</f>
        <v>Comedy</v>
      </c>
      <c r="C34" s="4">
        <f>IFERROR(__xludf.DUMMYFUNCTION("""COMPUTED_VALUE"""),45023.0)</f>
        <v>45023</v>
      </c>
      <c r="D34" s="1" t="str">
        <f>IFERROR(__xludf.DUMMYFUNCTION("""COMPUTED_VALUE"""),"1 h 49 min")</f>
        <v>1 h 49 min</v>
      </c>
      <c r="E34" s="1" t="str">
        <f>IFERROR(__xludf.DUMMYFUNCTION("""COMPUTED_VALUE"""),"English")</f>
        <v>English</v>
      </c>
      <c r="F34" s="1" t="str">
        <f t="shared" ref="F34:G34" si="36">LEFT(C34,3)</f>
        <v>Apr</v>
      </c>
      <c r="G34" s="6" t="str">
        <f t="shared" si="36"/>
        <v>1 h</v>
      </c>
      <c r="H34" s="6" t="str">
        <f t="shared" si="3"/>
        <v>49 min</v>
      </c>
      <c r="I34" s="6">
        <f t="shared" si="4"/>
        <v>109</v>
      </c>
      <c r="J34" s="6" t="str">
        <f t="shared" si="5"/>
        <v>90-120</v>
      </c>
    </row>
    <row r="35">
      <c r="A35" s="1" t="str">
        <f>IFERROR(__xludf.DUMMYFUNCTION("""COMPUTED_VALUE"""),"*Oh Belinda*")</f>
        <v>*Oh Belinda*</v>
      </c>
      <c r="B35" s="1" t="str">
        <f>IFERROR(__xludf.DUMMYFUNCTION("""COMPUTED_VALUE"""),"Drama")</f>
        <v>Drama</v>
      </c>
      <c r="C35" s="4">
        <f>IFERROR(__xludf.DUMMYFUNCTION("""COMPUTED_VALUE"""),45023.0)</f>
        <v>45023</v>
      </c>
      <c r="D35" s="1" t="str">
        <f>IFERROR(__xludf.DUMMYFUNCTION("""COMPUTED_VALUE"""),"1 h 37 min")</f>
        <v>1 h 37 min</v>
      </c>
      <c r="E35" s="1" t="str">
        <f>IFERROR(__xludf.DUMMYFUNCTION("""COMPUTED_VALUE"""),"Turkish")</f>
        <v>Turkish</v>
      </c>
      <c r="F35" s="1" t="str">
        <f t="shared" ref="F35:G35" si="37">LEFT(C35,3)</f>
        <v>Apr</v>
      </c>
      <c r="G35" s="6" t="str">
        <f t="shared" si="37"/>
        <v>1 h</v>
      </c>
      <c r="H35" s="6" t="str">
        <f t="shared" si="3"/>
        <v>37 min</v>
      </c>
      <c r="I35" s="6">
        <f t="shared" si="4"/>
        <v>97</v>
      </c>
      <c r="J35" s="6" t="str">
        <f t="shared" si="5"/>
        <v>90-120</v>
      </c>
    </row>
    <row r="36">
      <c r="A36" s="1" t="str">
        <f>IFERROR(__xludf.DUMMYFUNCTION("""COMPUTED_VALUE"""),"*Hunger*")</f>
        <v>*Hunger*</v>
      </c>
      <c r="B36" s="1" t="str">
        <f>IFERROR(__xludf.DUMMYFUNCTION("""COMPUTED_VALUE"""),"Thriller drama")</f>
        <v>Thriller drama</v>
      </c>
      <c r="C36" s="4">
        <f>IFERROR(__xludf.DUMMYFUNCTION("""COMPUTED_VALUE"""),45024.0)</f>
        <v>45024</v>
      </c>
      <c r="D36" s="1" t="str">
        <f>IFERROR(__xludf.DUMMYFUNCTION("""COMPUTED_VALUE"""),"2 h 10 min")</f>
        <v>2 h 10 min</v>
      </c>
      <c r="E36" s="1" t="str">
        <f>IFERROR(__xludf.DUMMYFUNCTION("""COMPUTED_VALUE"""),"Thai")</f>
        <v>Thai</v>
      </c>
      <c r="F36" s="1" t="str">
        <f t="shared" ref="F36:G36" si="38">LEFT(C36,3)</f>
        <v>Apr</v>
      </c>
      <c r="G36" s="6" t="str">
        <f t="shared" si="38"/>
        <v>2 h</v>
      </c>
      <c r="H36" s="6" t="str">
        <f t="shared" si="3"/>
        <v>10 min</v>
      </c>
      <c r="I36" s="6">
        <f t="shared" si="4"/>
        <v>130</v>
      </c>
      <c r="J36" s="6" t="str">
        <f t="shared" si="5"/>
        <v>120-150</v>
      </c>
    </row>
    <row r="37">
      <c r="A37" s="1" t="str">
        <f>IFERROR(__xludf.DUMMYFUNCTION("""COMPUTED_VALUE"""),"*Queens on the Run*")</f>
        <v>*Queens on the Run*</v>
      </c>
      <c r="B37" s="1" t="str">
        <f>IFERROR(__xludf.DUMMYFUNCTION("""COMPUTED_VALUE"""),"Comedy")</f>
        <v>Comedy</v>
      </c>
      <c r="C37" s="4">
        <f>IFERROR(__xludf.DUMMYFUNCTION("""COMPUTED_VALUE"""),45030.0)</f>
        <v>45030</v>
      </c>
      <c r="D37" s="1" t="str">
        <f>IFERROR(__xludf.DUMMYFUNCTION("""COMPUTED_VALUE"""),"1 h 37 min")</f>
        <v>1 h 37 min</v>
      </c>
      <c r="E37" s="1" t="str">
        <f>IFERROR(__xludf.DUMMYFUNCTION("""COMPUTED_VALUE"""),"Spanish")</f>
        <v>Spanish</v>
      </c>
      <c r="F37" s="1" t="str">
        <f t="shared" ref="F37:G37" si="39">LEFT(C37,3)</f>
        <v>Apr</v>
      </c>
      <c r="G37" s="6" t="str">
        <f t="shared" si="39"/>
        <v>1 h</v>
      </c>
      <c r="H37" s="6" t="str">
        <f t="shared" si="3"/>
        <v>37 min</v>
      </c>
      <c r="I37" s="6">
        <f t="shared" si="4"/>
        <v>97</v>
      </c>
      <c r="J37" s="6" t="str">
        <f t="shared" si="5"/>
        <v>90-120</v>
      </c>
    </row>
    <row r="38">
      <c r="A38" s="1" t="str">
        <f>IFERROR(__xludf.DUMMYFUNCTION("""COMPUTED_VALUE"""),"*Phenomena*")</f>
        <v>*Phenomena*</v>
      </c>
      <c r="B38" s="1" t="str">
        <f>IFERROR(__xludf.DUMMYFUNCTION("""COMPUTED_VALUE"""),"Comedy")</f>
        <v>Comedy</v>
      </c>
      <c r="C38" s="4">
        <f>IFERROR(__xludf.DUMMYFUNCTION("""COMPUTED_VALUE"""),45030.0)</f>
        <v>45030</v>
      </c>
      <c r="D38" s="1" t="str">
        <f>IFERROR(__xludf.DUMMYFUNCTION("""COMPUTED_VALUE"""),"1 h 34 min")</f>
        <v>1 h 34 min</v>
      </c>
      <c r="E38" s="1" t="str">
        <f>IFERROR(__xludf.DUMMYFUNCTION("""COMPUTED_VALUE"""),"Spanish")</f>
        <v>Spanish</v>
      </c>
      <c r="F38" s="1" t="str">
        <f t="shared" ref="F38:G38" si="40">LEFT(C38,3)</f>
        <v>Apr</v>
      </c>
      <c r="G38" s="6" t="str">
        <f t="shared" si="40"/>
        <v>1 h</v>
      </c>
      <c r="H38" s="6" t="str">
        <f t="shared" si="3"/>
        <v>34 min</v>
      </c>
      <c r="I38" s="6">
        <f t="shared" si="4"/>
        <v>94</v>
      </c>
      <c r="J38" s="6" t="str">
        <f t="shared" si="5"/>
        <v>90-120</v>
      </c>
    </row>
    <row r="39">
      <c r="A39" s="1" t="str">
        <f>IFERROR(__xludf.DUMMYFUNCTION("""COMPUTED_VALUE"""),"*A Tourist's Guide to Love*")</f>
        <v>*A Tourist's Guide to Love*</v>
      </c>
      <c r="B39" s="1" t="str">
        <f>IFERROR(__xludf.DUMMYFUNCTION("""COMPUTED_VALUE"""),"Romantic comedy")</f>
        <v>Romantic comedy</v>
      </c>
      <c r="C39" s="4">
        <f>IFERROR(__xludf.DUMMYFUNCTION("""COMPUTED_VALUE"""),45037.0)</f>
        <v>45037</v>
      </c>
      <c r="D39" s="1" t="str">
        <f>IFERROR(__xludf.DUMMYFUNCTION("""COMPUTED_VALUE"""),"1 h 36 min")</f>
        <v>1 h 36 min</v>
      </c>
      <c r="E39" s="1" t="str">
        <f>IFERROR(__xludf.DUMMYFUNCTION("""COMPUTED_VALUE"""),"English")</f>
        <v>English</v>
      </c>
      <c r="F39" s="1" t="str">
        <f t="shared" ref="F39:G39" si="41">LEFT(C39,3)</f>
        <v>Apr</v>
      </c>
      <c r="G39" s="6" t="str">
        <f t="shared" si="41"/>
        <v>1 h</v>
      </c>
      <c r="H39" s="6" t="str">
        <f t="shared" si="3"/>
        <v>36 min</v>
      </c>
      <c r="I39" s="6">
        <f t="shared" si="4"/>
        <v>96</v>
      </c>
      <c r="J39" s="6" t="str">
        <f t="shared" si="5"/>
        <v>90-120</v>
      </c>
    </row>
    <row r="40">
      <c r="A40" s="1" t="str">
        <f>IFERROR(__xludf.DUMMYFUNCTION("""COMPUTED_VALUE"""),"*Chokehold*")</f>
        <v>*Chokehold*</v>
      </c>
      <c r="B40" s="1" t="str">
        <f>IFERROR(__xludf.DUMMYFUNCTION("""COMPUTED_VALUE"""),"Thriller")</f>
        <v>Thriller</v>
      </c>
      <c r="C40" s="4">
        <f>IFERROR(__xludf.DUMMYFUNCTION("""COMPUTED_VALUE"""),45037.0)</f>
        <v>45037</v>
      </c>
      <c r="D40" s="1" t="str">
        <f>IFERROR(__xludf.DUMMYFUNCTION("""COMPUTED_VALUE"""),"1 h 52 min")</f>
        <v>1 h 52 min</v>
      </c>
      <c r="E40" s="1" t="str">
        <f>IFERROR(__xludf.DUMMYFUNCTION("""COMPUTED_VALUE"""),"Turkish")</f>
        <v>Turkish</v>
      </c>
      <c r="F40" s="1" t="str">
        <f t="shared" ref="F40:G40" si="42">LEFT(C40,3)</f>
        <v>Apr</v>
      </c>
      <c r="G40" s="6" t="str">
        <f t="shared" si="42"/>
        <v>1 h</v>
      </c>
      <c r="H40" s="6" t="str">
        <f t="shared" si="3"/>
        <v>52 min</v>
      </c>
      <c r="I40" s="6">
        <f t="shared" si="4"/>
        <v>112</v>
      </c>
      <c r="J40" s="6" t="str">
        <f t="shared" si="5"/>
        <v>90-120</v>
      </c>
    </row>
    <row r="41">
      <c r="A41" s="1" t="str">
        <f>IFERROR(__xludf.DUMMYFUNCTION("""COMPUTED_VALUE"""),"*One More Time*")</f>
        <v>*One More Time*</v>
      </c>
      <c r="B41" s="1" t="str">
        <f>IFERROR(__xludf.DUMMYFUNCTION("""COMPUTED_VALUE"""),"Comedy")</f>
        <v>Comedy</v>
      </c>
      <c r="C41" s="4">
        <f>IFERROR(__xludf.DUMMYFUNCTION("""COMPUTED_VALUE"""),45037.0)</f>
        <v>45037</v>
      </c>
      <c r="D41" s="1" t="str">
        <f>IFERROR(__xludf.DUMMYFUNCTION("""COMPUTED_VALUE"""),"1 h 25 min")</f>
        <v>1 h 25 min</v>
      </c>
      <c r="E41" s="1" t="str">
        <f>IFERROR(__xludf.DUMMYFUNCTION("""COMPUTED_VALUE"""),"Swedish")</f>
        <v>Swedish</v>
      </c>
      <c r="F41" s="1" t="str">
        <f t="shared" ref="F41:G41" si="43">LEFT(C41,3)</f>
        <v>Apr</v>
      </c>
      <c r="G41" s="6" t="str">
        <f t="shared" si="43"/>
        <v>1 h</v>
      </c>
      <c r="H41" s="6" t="str">
        <f t="shared" si="3"/>
        <v>25 min</v>
      </c>
      <c r="I41" s="6">
        <f t="shared" si="4"/>
        <v>85</v>
      </c>
      <c r="J41" s="6" t="str">
        <f t="shared" si="5"/>
        <v>60-90</v>
      </c>
    </row>
    <row r="42">
      <c r="A42" s="1" t="str">
        <f>IFERROR(__xludf.DUMMYFUNCTION("""COMPUTED_VALUE"""),"*Kiss, Kiss!*")</f>
        <v>*Kiss, Kiss!*</v>
      </c>
      <c r="B42" s="1" t="str">
        <f>IFERROR(__xludf.DUMMYFUNCTION("""COMPUTED_VALUE"""),"Romantic comedy")</f>
        <v>Romantic comedy</v>
      </c>
      <c r="C42" s="4">
        <f>IFERROR(__xludf.DUMMYFUNCTION("""COMPUTED_VALUE"""),45042.0)</f>
        <v>45042</v>
      </c>
      <c r="D42" s="1" t="str">
        <f>IFERROR(__xludf.DUMMYFUNCTION("""COMPUTED_VALUE"""),"1 h 47 min")</f>
        <v>1 h 47 min</v>
      </c>
      <c r="E42" s="1" t="str">
        <f>IFERROR(__xludf.DUMMYFUNCTION("""COMPUTED_VALUE"""),"Polish")</f>
        <v>Polish</v>
      </c>
      <c r="F42" s="1" t="str">
        <f t="shared" ref="F42:G42" si="44">LEFT(C42,3)</f>
        <v>Apr</v>
      </c>
      <c r="G42" s="6" t="str">
        <f t="shared" si="44"/>
        <v>1 h</v>
      </c>
      <c r="H42" s="6" t="str">
        <f t="shared" si="3"/>
        <v>47 min</v>
      </c>
      <c r="I42" s="6">
        <f t="shared" si="4"/>
        <v>107</v>
      </c>
      <c r="J42" s="6" t="str">
        <f t="shared" si="5"/>
        <v>90-120</v>
      </c>
    </row>
    <row r="43">
      <c r="A43" s="1" t="str">
        <f>IFERROR(__xludf.DUMMYFUNCTION("""COMPUTED_VALUE"""),"*The Matchmaker*")</f>
        <v>*The Matchmaker*</v>
      </c>
      <c r="B43" s="1" t="str">
        <f>IFERROR(__xludf.DUMMYFUNCTION("""COMPUTED_VALUE"""),"Psychological thriller")</f>
        <v>Psychological thriller</v>
      </c>
      <c r="C43" s="4">
        <f>IFERROR(__xludf.DUMMYFUNCTION("""COMPUTED_VALUE"""),45043.0)</f>
        <v>45043</v>
      </c>
      <c r="D43" s="1" t="str">
        <f>IFERROR(__xludf.DUMMYFUNCTION("""COMPUTED_VALUE"""),"1 h 21 min")</f>
        <v>1 h 21 min</v>
      </c>
      <c r="E43" s="1" t="str">
        <f>IFERROR(__xludf.DUMMYFUNCTION("""COMPUTED_VALUE"""),"Arabic")</f>
        <v>Arabic</v>
      </c>
      <c r="F43" s="1" t="str">
        <f t="shared" ref="F43:G43" si="45">LEFT(C43,3)</f>
        <v>Apr</v>
      </c>
      <c r="G43" s="6" t="str">
        <f t="shared" si="45"/>
        <v>1 h</v>
      </c>
      <c r="H43" s="6" t="str">
        <f t="shared" si="3"/>
        <v>21 min</v>
      </c>
      <c r="I43" s="6">
        <f t="shared" si="4"/>
        <v>81</v>
      </c>
      <c r="J43" s="6" t="str">
        <f t="shared" si="5"/>
        <v>60-90</v>
      </c>
    </row>
    <row r="44">
      <c r="A44" s="1" t="str">
        <f>IFERROR(__xludf.DUMMYFUNCTION("""COMPUTED_VALUE"""),"*AKA*")</f>
        <v>*AKA*</v>
      </c>
      <c r="B44" s="1" t="str">
        <f>IFERROR(__xludf.DUMMYFUNCTION("""COMPUTED_VALUE"""),"Action thriller")</f>
        <v>Action thriller</v>
      </c>
      <c r="C44" s="4">
        <f>IFERROR(__xludf.DUMMYFUNCTION("""COMPUTED_VALUE"""),45044.0)</f>
        <v>45044</v>
      </c>
      <c r="D44" s="1" t="str">
        <f>IFERROR(__xludf.DUMMYFUNCTION("""COMPUTED_VALUE"""),"2 h 4 min")</f>
        <v>2 h 4 min</v>
      </c>
      <c r="E44" s="1" t="str">
        <f>IFERROR(__xludf.DUMMYFUNCTION("""COMPUTED_VALUE"""),"French")</f>
        <v>French</v>
      </c>
      <c r="F44" s="1" t="str">
        <f t="shared" ref="F44:G44" si="46">LEFT(C44,3)</f>
        <v>Apr</v>
      </c>
      <c r="G44" s="6" t="str">
        <f t="shared" si="46"/>
        <v>2 h</v>
      </c>
      <c r="H44" s="6" t="str">
        <f t="shared" si="3"/>
        <v> 4 min</v>
      </c>
      <c r="I44" s="6">
        <f t="shared" si="4"/>
        <v>124</v>
      </c>
      <c r="J44" s="6" t="str">
        <f t="shared" si="5"/>
        <v>120-150</v>
      </c>
    </row>
    <row r="45">
      <c r="A45" s="1" t="str">
        <f>IFERROR(__xludf.DUMMYFUNCTION("""COMPUTED_VALUE"""),"*Royalteen: Princess Margrethe*")</f>
        <v>*Royalteen: Princess Margrethe*</v>
      </c>
      <c r="B45" s="1" t="str">
        <f>IFERROR(__xludf.DUMMYFUNCTION("""COMPUTED_VALUE"""),"Coming-of-age")</f>
        <v>Coming-of-age</v>
      </c>
      <c r="C45" s="4">
        <f>IFERROR(__xludf.DUMMYFUNCTION("""COMPUTED_VALUE"""),45057.0)</f>
        <v>45057</v>
      </c>
      <c r="D45" s="1" t="str">
        <f>IFERROR(__xludf.DUMMYFUNCTION("""COMPUTED_VALUE"""),"1 h 38 min")</f>
        <v>1 h 38 min</v>
      </c>
      <c r="E45" s="1" t="str">
        <f>IFERROR(__xludf.DUMMYFUNCTION("""COMPUTED_VALUE"""),"Norwegian")</f>
        <v>Norwegian</v>
      </c>
      <c r="F45" s="1" t="str">
        <f t="shared" ref="F45:G45" si="47">LEFT(C45,3)</f>
        <v>May</v>
      </c>
      <c r="G45" s="6" t="str">
        <f t="shared" si="47"/>
        <v>1 h</v>
      </c>
      <c r="H45" s="6" t="str">
        <f t="shared" si="3"/>
        <v>38 min</v>
      </c>
      <c r="I45" s="6">
        <f t="shared" si="4"/>
        <v>98</v>
      </c>
      <c r="J45" s="6" t="str">
        <f t="shared" si="5"/>
        <v>90-120</v>
      </c>
    </row>
    <row r="46">
      <c r="A46" s="1" t="str">
        <f>IFERROR(__xludf.DUMMYFUNCTION("""COMPUTED_VALUE"""),"*The Mother*")</f>
        <v>*The Mother*</v>
      </c>
      <c r="B46" s="1" t="str">
        <f>IFERROR(__xludf.DUMMYFUNCTION("""COMPUTED_VALUE"""),"Action drama")</f>
        <v>Action drama</v>
      </c>
      <c r="C46" s="4">
        <f>IFERROR(__xludf.DUMMYFUNCTION("""COMPUTED_VALUE"""),45058.0)</f>
        <v>45058</v>
      </c>
      <c r="D46" s="1" t="str">
        <f>IFERROR(__xludf.DUMMYFUNCTION("""COMPUTED_VALUE"""),"1 h 57 min")</f>
        <v>1 h 57 min</v>
      </c>
      <c r="E46" s="1" t="str">
        <f>IFERROR(__xludf.DUMMYFUNCTION("""COMPUTED_VALUE"""),"English")</f>
        <v>English</v>
      </c>
      <c r="F46" s="1" t="str">
        <f t="shared" ref="F46:G46" si="48">LEFT(C46,3)</f>
        <v>May</v>
      </c>
      <c r="G46" s="6" t="str">
        <f t="shared" si="48"/>
        <v>1 h</v>
      </c>
      <c r="H46" s="6" t="str">
        <f t="shared" si="3"/>
        <v>57 min</v>
      </c>
      <c r="I46" s="6">
        <f t="shared" si="4"/>
        <v>117</v>
      </c>
      <c r="J46" s="6" t="str">
        <f t="shared" si="5"/>
        <v>90-120</v>
      </c>
    </row>
    <row r="47">
      <c r="A47" s="1" t="str">
        <f>IFERROR(__xludf.DUMMYFUNCTION("""COMPUTED_VALUE"""),"*Fanfic*")</f>
        <v>*Fanfic*</v>
      </c>
      <c r="B47" s="1" t="str">
        <f>IFERROR(__xludf.DUMMYFUNCTION("""COMPUTED_VALUE"""),"Drama")</f>
        <v>Drama</v>
      </c>
      <c r="C47" s="4">
        <f>IFERROR(__xludf.DUMMYFUNCTION("""COMPUTED_VALUE"""),45063.0)</f>
        <v>45063</v>
      </c>
      <c r="D47" s="1" t="str">
        <f>IFERROR(__xludf.DUMMYFUNCTION("""COMPUTED_VALUE"""),"1 h 35 min")</f>
        <v>1 h 35 min</v>
      </c>
      <c r="E47" s="1" t="str">
        <f>IFERROR(__xludf.DUMMYFUNCTION("""COMPUTED_VALUE"""),"Polish")</f>
        <v>Polish</v>
      </c>
      <c r="F47" s="1" t="str">
        <f t="shared" ref="F47:G47" si="49">LEFT(C47,3)</f>
        <v>May</v>
      </c>
      <c r="G47" s="6" t="str">
        <f t="shared" si="49"/>
        <v>1 h</v>
      </c>
      <c r="H47" s="6" t="str">
        <f t="shared" si="3"/>
        <v>35 min</v>
      </c>
      <c r="I47" s="6">
        <f t="shared" si="4"/>
        <v>95</v>
      </c>
      <c r="J47" s="6" t="str">
        <f t="shared" si="5"/>
        <v>90-120</v>
      </c>
    </row>
    <row r="48">
      <c r="A48" s="1" t="str">
        <f>IFERROR(__xludf.DUMMYFUNCTION("""COMPUTED_VALUE"""),"*Kathal – A Jackfruit Mystery*")</f>
        <v>*Kathal – A Jackfruit Mystery*</v>
      </c>
      <c r="B48" s="1" t="str">
        <f>IFERROR(__xludf.DUMMYFUNCTION("""COMPUTED_VALUE"""),"Darkcrimedramedy")</f>
        <v>Darkcrimedramedy</v>
      </c>
      <c r="C48" s="4">
        <f>IFERROR(__xludf.DUMMYFUNCTION("""COMPUTED_VALUE"""),45065.0)</f>
        <v>45065</v>
      </c>
      <c r="D48" s="1" t="str">
        <f>IFERROR(__xludf.DUMMYFUNCTION("""COMPUTED_VALUE"""),"1 h 55 min")</f>
        <v>1 h 55 min</v>
      </c>
      <c r="E48" s="1" t="str">
        <f>IFERROR(__xludf.DUMMYFUNCTION("""COMPUTED_VALUE"""),"Hindi")</f>
        <v>Hindi</v>
      </c>
      <c r="F48" s="1" t="str">
        <f t="shared" ref="F48:G48" si="50">LEFT(C48,3)</f>
        <v>May</v>
      </c>
      <c r="G48" s="6" t="str">
        <f t="shared" si="50"/>
        <v>1 h</v>
      </c>
      <c r="H48" s="6" t="str">
        <f t="shared" si="3"/>
        <v>55 min</v>
      </c>
      <c r="I48" s="6">
        <f t="shared" si="4"/>
        <v>115</v>
      </c>
      <c r="J48" s="6" t="str">
        <f t="shared" si="5"/>
        <v>90-120</v>
      </c>
    </row>
    <row r="49">
      <c r="A49" s="1" t="str">
        <f>IFERROR(__xludf.DUMMYFUNCTION("""COMPUTED_VALUE"""),"*Hard Feelings*")</f>
        <v>*Hard Feelings*</v>
      </c>
      <c r="B49" s="1" t="str">
        <f>IFERROR(__xludf.DUMMYFUNCTION("""COMPUTED_VALUE"""),"Comedy")</f>
        <v>Comedy</v>
      </c>
      <c r="C49" s="4">
        <f>IFERROR(__xludf.DUMMYFUNCTION("""COMPUTED_VALUE"""),45070.0)</f>
        <v>45070</v>
      </c>
      <c r="D49" s="1" t="str">
        <f>IFERROR(__xludf.DUMMYFUNCTION("""COMPUTED_VALUE"""),"1 h 43 min")</f>
        <v>1 h 43 min</v>
      </c>
      <c r="E49" s="1" t="str">
        <f>IFERROR(__xludf.DUMMYFUNCTION("""COMPUTED_VALUE"""),"German")</f>
        <v>German</v>
      </c>
      <c r="F49" s="1" t="str">
        <f t="shared" ref="F49:G49" si="51">LEFT(C49,3)</f>
        <v>May</v>
      </c>
      <c r="G49" s="6" t="str">
        <f t="shared" si="51"/>
        <v>1 h</v>
      </c>
      <c r="H49" s="6" t="str">
        <f t="shared" si="3"/>
        <v>43 min</v>
      </c>
      <c r="I49" s="6">
        <f t="shared" si="4"/>
        <v>103</v>
      </c>
      <c r="J49" s="6" t="str">
        <f t="shared" si="5"/>
        <v>90-120</v>
      </c>
    </row>
    <row r="50">
      <c r="A50" s="1" t="str">
        <f>IFERROR(__xludf.DUMMYFUNCTION("""COMPUTED_VALUE"""),"*Mother's Day*")</f>
        <v>*Mother's Day*</v>
      </c>
      <c r="B50" s="1" t="str">
        <f>IFERROR(__xludf.DUMMYFUNCTION("""COMPUTED_VALUE"""),"Action")</f>
        <v>Action</v>
      </c>
      <c r="C50" s="4">
        <f>IFERROR(__xludf.DUMMYFUNCTION("""COMPUTED_VALUE"""),45070.0)</f>
        <v>45070</v>
      </c>
      <c r="D50" s="1" t="str">
        <f>IFERROR(__xludf.DUMMYFUNCTION("""COMPUTED_VALUE"""),"1 h 34 min")</f>
        <v>1 h 34 min</v>
      </c>
      <c r="E50" s="1" t="str">
        <f>IFERROR(__xludf.DUMMYFUNCTION("""COMPUTED_VALUE"""),"Polish")</f>
        <v>Polish</v>
      </c>
      <c r="F50" s="1" t="str">
        <f t="shared" ref="F50:G50" si="52">LEFT(C50,3)</f>
        <v>May</v>
      </c>
      <c r="G50" s="6" t="str">
        <f t="shared" si="52"/>
        <v>1 h</v>
      </c>
      <c r="H50" s="6" t="str">
        <f t="shared" si="3"/>
        <v>34 min</v>
      </c>
      <c r="I50" s="6">
        <f t="shared" si="4"/>
        <v>94</v>
      </c>
      <c r="J50" s="6" t="str">
        <f t="shared" si="5"/>
        <v>90-120</v>
      </c>
    </row>
    <row r="51">
      <c r="A51" s="1" t="str">
        <f>IFERROR(__xludf.DUMMYFUNCTION("""COMPUTED_VALUE"""),"*Blood and Gold*")</f>
        <v>*Blood and Gold*</v>
      </c>
      <c r="B51" s="1" t="str">
        <f>IFERROR(__xludf.DUMMYFUNCTION("""COMPUTED_VALUE"""),"Western")</f>
        <v>Western</v>
      </c>
      <c r="C51" s="4">
        <f>IFERROR(__xludf.DUMMYFUNCTION("""COMPUTED_VALUE"""),45072.0)</f>
        <v>45072</v>
      </c>
      <c r="D51" s="1" t="str">
        <f>IFERROR(__xludf.DUMMYFUNCTION("""COMPUTED_VALUE"""),"1 h 40 min")</f>
        <v>1 h 40 min</v>
      </c>
      <c r="E51" s="1" t="str">
        <f>IFERROR(__xludf.DUMMYFUNCTION("""COMPUTED_VALUE"""),"German")</f>
        <v>German</v>
      </c>
      <c r="F51" s="1" t="str">
        <f t="shared" ref="F51:G51" si="53">LEFT(C51,3)</f>
        <v>May</v>
      </c>
      <c r="G51" s="6" t="str">
        <f t="shared" si="53"/>
        <v>1 h</v>
      </c>
      <c r="H51" s="6" t="str">
        <f t="shared" si="3"/>
        <v>40 min</v>
      </c>
      <c r="I51" s="6">
        <f t="shared" si="4"/>
        <v>100</v>
      </c>
      <c r="J51" s="6" t="str">
        <f t="shared" si="5"/>
        <v>90-120</v>
      </c>
    </row>
    <row r="52">
      <c r="A52" s="1" t="str">
        <f>IFERROR(__xludf.DUMMYFUNCTION("""COMPUTED_VALUE"""),"*Where the Tracks End*")</f>
        <v>*Where the Tracks End*</v>
      </c>
      <c r="B52" s="1" t="str">
        <f>IFERROR(__xludf.DUMMYFUNCTION("""COMPUTED_VALUE"""),"Family film")</f>
        <v>Family film</v>
      </c>
      <c r="C52" s="4">
        <f>IFERROR(__xludf.DUMMYFUNCTION("""COMPUTED_VALUE"""),45072.0)</f>
        <v>45072</v>
      </c>
      <c r="D52" s="1" t="str">
        <f>IFERROR(__xludf.DUMMYFUNCTION("""COMPUTED_VALUE"""),"1 h 35 min")</f>
        <v>1 h 35 min</v>
      </c>
      <c r="E52" s="1" t="str">
        <f>IFERROR(__xludf.DUMMYFUNCTION("""COMPUTED_VALUE"""),"Spanish")</f>
        <v>Spanish</v>
      </c>
      <c r="F52" s="1" t="str">
        <f t="shared" ref="F52:G52" si="54">LEFT(C52,3)</f>
        <v>May</v>
      </c>
      <c r="G52" s="6" t="str">
        <f t="shared" si="54"/>
        <v>1 h</v>
      </c>
      <c r="H52" s="6" t="str">
        <f t="shared" si="3"/>
        <v>35 min</v>
      </c>
      <c r="I52" s="6">
        <f t="shared" si="4"/>
        <v>95</v>
      </c>
      <c r="J52" s="6" t="str">
        <f t="shared" si="5"/>
        <v>90-120</v>
      </c>
    </row>
    <row r="53">
      <c r="A53" s="1" t="str">
        <f>IFERROR(__xludf.DUMMYFUNCTION("""COMPUTED_VALUE"""),"*A Beautiful Life*")</f>
        <v>*A Beautiful Life*</v>
      </c>
      <c r="B53" s="1" t="str">
        <f>IFERROR(__xludf.DUMMYFUNCTION("""COMPUTED_VALUE"""),"Drama")</f>
        <v>Drama</v>
      </c>
      <c r="C53" s="4">
        <f>IFERROR(__xludf.DUMMYFUNCTION("""COMPUTED_VALUE"""),45078.0)</f>
        <v>45078</v>
      </c>
      <c r="D53" s="1" t="str">
        <f>IFERROR(__xludf.DUMMYFUNCTION("""COMPUTED_VALUE"""),"1 h 39 min")</f>
        <v>1 h 39 min</v>
      </c>
      <c r="E53" s="1" t="str">
        <f>IFERROR(__xludf.DUMMYFUNCTION("""COMPUTED_VALUE"""),"Danish")</f>
        <v>Danish</v>
      </c>
      <c r="F53" s="1" t="str">
        <f t="shared" ref="F53:G53" si="55">LEFT(C53,3)</f>
        <v>Jun</v>
      </c>
      <c r="G53" s="6" t="str">
        <f t="shared" si="55"/>
        <v>1 h</v>
      </c>
      <c r="H53" s="6" t="str">
        <f t="shared" si="3"/>
        <v>39 min</v>
      </c>
      <c r="I53" s="6">
        <f t="shared" si="4"/>
        <v>99</v>
      </c>
      <c r="J53" s="6" t="str">
        <f t="shared" si="5"/>
        <v>90-120</v>
      </c>
    </row>
    <row r="54">
      <c r="A54" s="1" t="str">
        <f>IFERROR(__xludf.DUMMYFUNCTION("""COMPUTED_VALUE"""),"*Missed Connections*")</f>
        <v>*Missed Connections*</v>
      </c>
      <c r="B54" s="1" t="str">
        <f>IFERROR(__xludf.DUMMYFUNCTION("""COMPUTED_VALUE"""),"Romantic comedy")</f>
        <v>Romantic comedy</v>
      </c>
      <c r="C54" s="4">
        <f>IFERROR(__xludf.DUMMYFUNCTION("""COMPUTED_VALUE"""),45079.0)</f>
        <v>45079</v>
      </c>
      <c r="D54" s="1" t="str">
        <f>IFERROR(__xludf.DUMMYFUNCTION("""COMPUTED_VALUE"""),"1 h 47 min")</f>
        <v>1 h 47 min</v>
      </c>
      <c r="E54" s="1" t="str">
        <f>IFERROR(__xludf.DUMMYFUNCTION("""COMPUTED_VALUE"""),"Filipino")</f>
        <v>Filipino</v>
      </c>
      <c r="F54" s="1" t="str">
        <f t="shared" ref="F54:G54" si="56">LEFT(C54,3)</f>
        <v>Jun</v>
      </c>
      <c r="G54" s="6" t="str">
        <f t="shared" si="56"/>
        <v>1 h</v>
      </c>
      <c r="H54" s="6" t="str">
        <f t="shared" si="3"/>
        <v>47 min</v>
      </c>
      <c r="I54" s="6">
        <f t="shared" si="4"/>
        <v>107</v>
      </c>
      <c r="J54" s="6" t="str">
        <f t="shared" si="5"/>
        <v>90-120</v>
      </c>
    </row>
    <row r="55">
      <c r="A55" s="1" t="str">
        <f>IFERROR(__xludf.DUMMYFUNCTION("""COMPUTED_VALUE"""),"*Rich in Love 2*")</f>
        <v>*Rich in Love 2*</v>
      </c>
      <c r="B55" s="1" t="str">
        <f>IFERROR(__xludf.DUMMYFUNCTION("""COMPUTED_VALUE"""),"Romantic comedy")</f>
        <v>Romantic comedy</v>
      </c>
      <c r="C55" s="4">
        <f>IFERROR(__xludf.DUMMYFUNCTION("""COMPUTED_VALUE"""),45079.0)</f>
        <v>45079</v>
      </c>
      <c r="D55" s="1" t="str">
        <f>IFERROR(__xludf.DUMMYFUNCTION("""COMPUTED_VALUE"""),"1 h 29 min")</f>
        <v>1 h 29 min</v>
      </c>
      <c r="E55" s="1" t="str">
        <f>IFERROR(__xludf.DUMMYFUNCTION("""COMPUTED_VALUE"""),"Portuguese")</f>
        <v>Portuguese</v>
      </c>
      <c r="F55" s="1" t="str">
        <f t="shared" ref="F55:G55" si="57">LEFT(C55,3)</f>
        <v>Jun</v>
      </c>
      <c r="G55" s="6" t="str">
        <f t="shared" si="57"/>
        <v>1 h</v>
      </c>
      <c r="H55" s="6" t="str">
        <f t="shared" si="3"/>
        <v>29 min</v>
      </c>
      <c r="I55" s="6">
        <f t="shared" si="4"/>
        <v>89</v>
      </c>
      <c r="J55" s="6" t="str">
        <f t="shared" si="5"/>
        <v>60-90</v>
      </c>
    </row>
    <row r="56">
      <c r="A56" s="1" t="str">
        <f>IFERROR(__xludf.DUMMYFUNCTION("""COMPUTED_VALUE"""),"*The Wonder Weeks*")</f>
        <v>*The Wonder Weeks*</v>
      </c>
      <c r="B56" s="1" t="str">
        <f>IFERROR(__xludf.DUMMYFUNCTION("""COMPUTED_VALUE"""),"Comedy drama")</f>
        <v>Comedy drama</v>
      </c>
      <c r="C56" s="4">
        <f>IFERROR(__xludf.DUMMYFUNCTION("""COMPUTED_VALUE"""),45086.0)</f>
        <v>45086</v>
      </c>
      <c r="D56" s="1" t="str">
        <f>IFERROR(__xludf.DUMMYFUNCTION("""COMPUTED_VALUE"""),"1 h 50 min")</f>
        <v>1 h 50 min</v>
      </c>
      <c r="E56" s="1" t="str">
        <f>IFERROR(__xludf.DUMMYFUNCTION("""COMPUTED_VALUE"""),"Dutch")</f>
        <v>Dutch</v>
      </c>
      <c r="F56" s="1" t="str">
        <f t="shared" ref="F56:G56" si="58">LEFT(C56,3)</f>
        <v>Jun</v>
      </c>
      <c r="G56" s="6" t="str">
        <f t="shared" si="58"/>
        <v>1 h</v>
      </c>
      <c r="H56" s="6" t="str">
        <f t="shared" si="3"/>
        <v>50 min</v>
      </c>
      <c r="I56" s="6">
        <f t="shared" si="4"/>
        <v>110</v>
      </c>
      <c r="J56" s="6" t="str">
        <f t="shared" si="5"/>
        <v>90-120</v>
      </c>
    </row>
    <row r="57">
      <c r="A57" s="1" t="str">
        <f>IFERROR(__xludf.DUMMYFUNCTION("""COMPUTED_VALUE"""),"*You Do You*")</f>
        <v>*You Do You*</v>
      </c>
      <c r="B57" s="1" t="str">
        <f>IFERROR(__xludf.DUMMYFUNCTION("""COMPUTED_VALUE"""),"Romantic comedy")</f>
        <v>Romantic comedy</v>
      </c>
      <c r="C57" s="4">
        <f>IFERROR(__xludf.DUMMYFUNCTION("""COMPUTED_VALUE"""),45086.0)</f>
        <v>45086</v>
      </c>
      <c r="D57" s="1" t="str">
        <f>IFERROR(__xludf.DUMMYFUNCTION("""COMPUTED_VALUE"""),"1 h 39 min")</f>
        <v>1 h 39 min</v>
      </c>
      <c r="E57" s="1" t="str">
        <f>IFERROR(__xludf.DUMMYFUNCTION("""COMPUTED_VALUE"""),"Turkish")</f>
        <v>Turkish</v>
      </c>
      <c r="F57" s="1" t="str">
        <f t="shared" ref="F57:G57" si="59">LEFT(C57,3)</f>
        <v>Jun</v>
      </c>
      <c r="G57" s="6" t="str">
        <f t="shared" si="59"/>
        <v>1 h</v>
      </c>
      <c r="H57" s="6" t="str">
        <f t="shared" si="3"/>
        <v>39 min</v>
      </c>
      <c r="I57" s="6">
        <f t="shared" si="4"/>
        <v>99</v>
      </c>
      <c r="J57" s="6" t="str">
        <f t="shared" si="5"/>
        <v>90-120</v>
      </c>
    </row>
    <row r="58">
      <c r="A58" s="1" t="str">
        <f>IFERROR(__xludf.DUMMYFUNCTION("""COMPUTED_VALUE"""),"*Black Clover: Sword of the Wizard King*")</f>
        <v>*Black Clover: Sword of the Wizard King*</v>
      </c>
      <c r="B58" s="1" t="str">
        <f>IFERROR(__xludf.DUMMYFUNCTION("""COMPUTED_VALUE"""),"Anime")</f>
        <v>Anime</v>
      </c>
      <c r="C58" s="4">
        <f>IFERROR(__xludf.DUMMYFUNCTION("""COMPUTED_VALUE"""),45093.0)</f>
        <v>45093</v>
      </c>
      <c r="D58" s="1" t="str">
        <f>IFERROR(__xludf.DUMMYFUNCTION("""COMPUTED_VALUE"""),"1 h 53 min")</f>
        <v>1 h 53 min</v>
      </c>
      <c r="E58" s="1" t="str">
        <f>IFERROR(__xludf.DUMMYFUNCTION("""COMPUTED_VALUE"""),"Japanese")</f>
        <v>Japanese</v>
      </c>
      <c r="F58" s="1" t="str">
        <f t="shared" ref="F58:G58" si="60">LEFT(C58,3)</f>
        <v>Jun</v>
      </c>
      <c r="G58" s="6" t="str">
        <f t="shared" si="60"/>
        <v>1 h</v>
      </c>
      <c r="H58" s="6" t="str">
        <f t="shared" si="3"/>
        <v>53 min</v>
      </c>
      <c r="I58" s="6">
        <f t="shared" si="4"/>
        <v>113</v>
      </c>
      <c r="J58" s="6" t="str">
        <f t="shared" si="5"/>
        <v>90-120</v>
      </c>
    </row>
    <row r="59">
      <c r="A59" s="1" t="str">
        <f>IFERROR(__xludf.DUMMYFUNCTION("""COMPUTED_VALUE"""),"*Extraction 2*")</f>
        <v>*Extraction 2*</v>
      </c>
      <c r="B59" s="1" t="str">
        <f>IFERROR(__xludf.DUMMYFUNCTION("""COMPUTED_VALUE"""),"Action thriller")</f>
        <v>Action thriller</v>
      </c>
      <c r="C59" s="4">
        <f>IFERROR(__xludf.DUMMYFUNCTION("""COMPUTED_VALUE"""),45093.0)</f>
        <v>45093</v>
      </c>
      <c r="D59" s="1" t="str">
        <f>IFERROR(__xludf.DUMMYFUNCTION("""COMPUTED_VALUE"""),"2 h 3 min")</f>
        <v>2 h 3 min</v>
      </c>
      <c r="E59" s="1" t="str">
        <f>IFERROR(__xludf.DUMMYFUNCTION("""COMPUTED_VALUE"""),"English")</f>
        <v>English</v>
      </c>
      <c r="F59" s="1" t="str">
        <f t="shared" ref="F59:G59" si="61">LEFT(C59,3)</f>
        <v>Jun</v>
      </c>
      <c r="G59" s="6" t="str">
        <f t="shared" si="61"/>
        <v>2 h</v>
      </c>
      <c r="H59" s="6" t="str">
        <f t="shared" si="3"/>
        <v> 3 min</v>
      </c>
      <c r="I59" s="6">
        <f t="shared" si="4"/>
        <v>123</v>
      </c>
      <c r="J59" s="6" t="str">
        <f t="shared" si="5"/>
        <v>120-150</v>
      </c>
    </row>
    <row r="60">
      <c r="A60" s="1" t="str">
        <f>IFERROR(__xludf.DUMMYFUNCTION("""COMPUTED_VALUE"""),"*iNumber Number: Jozi Gold*")</f>
        <v>*iNumber Number: Jozi Gold*</v>
      </c>
      <c r="B60" s="1" t="str">
        <f>IFERROR(__xludf.DUMMYFUNCTION("""COMPUTED_VALUE"""),"Thriller")</f>
        <v>Thriller</v>
      </c>
      <c r="C60" s="4">
        <f>IFERROR(__xludf.DUMMYFUNCTION("""COMPUTED_VALUE"""),45100.0)</f>
        <v>45100</v>
      </c>
      <c r="D60" s="1" t="str">
        <f>IFERROR(__xludf.DUMMYFUNCTION("""COMPUTED_VALUE"""),"1 h 53 min")</f>
        <v>1 h 53 min</v>
      </c>
      <c r="E60" s="1" t="str">
        <f>IFERROR(__xludf.DUMMYFUNCTION("""COMPUTED_VALUE"""),"English")</f>
        <v>English</v>
      </c>
      <c r="F60" s="1" t="str">
        <f t="shared" ref="F60:G60" si="62">LEFT(C60,3)</f>
        <v>Jun</v>
      </c>
      <c r="G60" s="6" t="str">
        <f t="shared" si="62"/>
        <v>1 h</v>
      </c>
      <c r="H60" s="6" t="str">
        <f t="shared" si="3"/>
        <v>53 min</v>
      </c>
      <c r="I60" s="6">
        <f t="shared" si="4"/>
        <v>113</v>
      </c>
      <c r="J60" s="6" t="str">
        <f t="shared" si="5"/>
        <v>90-120</v>
      </c>
    </row>
    <row r="61">
      <c r="A61" s="1" t="str">
        <f>IFERROR(__xludf.DUMMYFUNCTION("""COMPUTED_VALUE"""),"*Make Me Believe*")</f>
        <v>*Make Me Believe*</v>
      </c>
      <c r="B61" s="1" t="str">
        <f>IFERROR(__xludf.DUMMYFUNCTION("""COMPUTED_VALUE"""),"Romantic comedy")</f>
        <v>Romantic comedy</v>
      </c>
      <c r="C61" s="4">
        <f>IFERROR(__xludf.DUMMYFUNCTION("""COMPUTED_VALUE"""),45100.0)</f>
        <v>45100</v>
      </c>
      <c r="D61" s="1" t="str">
        <f>IFERROR(__xludf.DUMMYFUNCTION("""COMPUTED_VALUE"""),"1 h 44 min")</f>
        <v>1 h 44 min</v>
      </c>
      <c r="E61" s="1" t="str">
        <f>IFERROR(__xludf.DUMMYFUNCTION("""COMPUTED_VALUE"""),"Turkish")</f>
        <v>Turkish</v>
      </c>
      <c r="F61" s="1" t="str">
        <f t="shared" ref="F61:G61" si="63">LEFT(C61,3)</f>
        <v>Jun</v>
      </c>
      <c r="G61" s="6" t="str">
        <f t="shared" si="63"/>
        <v>1 h</v>
      </c>
      <c r="H61" s="6" t="str">
        <f t="shared" si="3"/>
        <v>44 min</v>
      </c>
      <c r="I61" s="6">
        <f t="shared" si="4"/>
        <v>104</v>
      </c>
      <c r="J61" s="6" t="str">
        <f t="shared" si="5"/>
        <v>90-120</v>
      </c>
    </row>
    <row r="62">
      <c r="A62" s="1" t="str">
        <f>IFERROR(__xludf.DUMMYFUNCTION("""COMPUTED_VALUE"""),"*The Perfect Find*")</f>
        <v>*The Perfect Find*</v>
      </c>
      <c r="B62" s="1" t="str">
        <f>IFERROR(__xludf.DUMMYFUNCTION("""COMPUTED_VALUE"""),"Romantic comedy")</f>
        <v>Romantic comedy</v>
      </c>
      <c r="C62" s="4">
        <f>IFERROR(__xludf.DUMMYFUNCTION("""COMPUTED_VALUE"""),45100.0)</f>
        <v>45100</v>
      </c>
      <c r="D62" s="1" t="str">
        <f>IFERROR(__xludf.DUMMYFUNCTION("""COMPUTED_VALUE"""),"1 h 39 min")</f>
        <v>1 h 39 min</v>
      </c>
      <c r="E62" s="1" t="str">
        <f>IFERROR(__xludf.DUMMYFUNCTION("""COMPUTED_VALUE"""),"English")</f>
        <v>English</v>
      </c>
      <c r="F62" s="1" t="str">
        <f t="shared" ref="F62:G62" si="64">LEFT(C62,3)</f>
        <v>Jun</v>
      </c>
      <c r="G62" s="6" t="str">
        <f t="shared" si="64"/>
        <v>1 h</v>
      </c>
      <c r="H62" s="6" t="str">
        <f t="shared" si="3"/>
        <v>39 min</v>
      </c>
      <c r="I62" s="6">
        <f t="shared" si="4"/>
        <v>99</v>
      </c>
      <c r="J62" s="6" t="str">
        <f t="shared" si="5"/>
        <v>90-120</v>
      </c>
    </row>
    <row r="63">
      <c r="A63" s="1" t="str">
        <f>IFERROR(__xludf.DUMMYFUNCTION("""COMPUTED_VALUE"""),"*Through My Window: Across the Sea*")</f>
        <v>*Through My Window: Across the Sea*</v>
      </c>
      <c r="B63" s="1" t="str">
        <f>IFERROR(__xludf.DUMMYFUNCTION("""COMPUTED_VALUE"""),"Romance")</f>
        <v>Romance</v>
      </c>
      <c r="C63" s="4">
        <f>IFERROR(__xludf.DUMMYFUNCTION("""COMPUTED_VALUE"""),45100.0)</f>
        <v>45100</v>
      </c>
      <c r="D63" s="1" t="str">
        <f>IFERROR(__xludf.DUMMYFUNCTION("""COMPUTED_VALUE"""),"1 h 51 min")</f>
        <v>1 h 51 min</v>
      </c>
      <c r="E63" s="1" t="str">
        <f>IFERROR(__xludf.DUMMYFUNCTION("""COMPUTED_VALUE"""),"Spanish")</f>
        <v>Spanish</v>
      </c>
      <c r="F63" s="1" t="str">
        <f t="shared" ref="F63:G63" si="65">LEFT(C63,3)</f>
        <v>Jun</v>
      </c>
      <c r="G63" s="6" t="str">
        <f t="shared" si="65"/>
        <v>1 h</v>
      </c>
      <c r="H63" s="6" t="str">
        <f t="shared" si="3"/>
        <v>51 min</v>
      </c>
      <c r="I63" s="6">
        <f t="shared" si="4"/>
        <v>111</v>
      </c>
      <c r="J63" s="6" t="str">
        <f t="shared" si="5"/>
        <v>90-120</v>
      </c>
    </row>
    <row r="64">
      <c r="A64" s="1" t="str">
        <f>IFERROR(__xludf.DUMMYFUNCTION("""COMPUTED_VALUE"""),"*Lust Stories 2*")</f>
        <v>*Lust Stories 2*</v>
      </c>
      <c r="B64" s="1" t="str">
        <f>IFERROR(__xludf.DUMMYFUNCTION("""COMPUTED_VALUE"""),"Anthology film")</f>
        <v>Anthology film</v>
      </c>
      <c r="C64" s="4">
        <f>IFERROR(__xludf.DUMMYFUNCTION("""COMPUTED_VALUE"""),45106.0)</f>
        <v>45106</v>
      </c>
      <c r="D64" s="1" t="str">
        <f>IFERROR(__xludf.DUMMYFUNCTION("""COMPUTED_VALUE"""),"2 h 12 min")</f>
        <v>2 h 12 min</v>
      </c>
      <c r="E64" s="1" t="str">
        <f>IFERROR(__xludf.DUMMYFUNCTION("""COMPUTED_VALUE"""),"Hindi")</f>
        <v>Hindi</v>
      </c>
      <c r="F64" s="1" t="str">
        <f t="shared" ref="F64:G64" si="66">LEFT(C64,3)</f>
        <v>Jun</v>
      </c>
      <c r="G64" s="6" t="str">
        <f t="shared" si="66"/>
        <v>2 h</v>
      </c>
      <c r="H64" s="6" t="str">
        <f t="shared" si="3"/>
        <v>12 min</v>
      </c>
      <c r="I64" s="6">
        <f t="shared" si="4"/>
        <v>132</v>
      </c>
      <c r="J64" s="6" t="str">
        <f t="shared" si="5"/>
        <v>120-150</v>
      </c>
    </row>
    <row r="65">
      <c r="A65" s="1" t="str">
        <f>IFERROR(__xludf.DUMMYFUNCTION("""COMPUTED_VALUE"""),"*Nimona*")</f>
        <v>*Nimona*</v>
      </c>
      <c r="B65" s="1" t="str">
        <f>IFERROR(__xludf.DUMMYFUNCTION("""COMPUTED_VALUE"""),"Animatedscience fiction")</f>
        <v>Animatedscience fiction</v>
      </c>
      <c r="C65" s="4">
        <f>IFERROR(__xludf.DUMMYFUNCTION("""COMPUTED_VALUE"""),45107.0)</f>
        <v>45107</v>
      </c>
      <c r="D65" s="1" t="str">
        <f>IFERROR(__xludf.DUMMYFUNCTION("""COMPUTED_VALUE"""),"1 h 42 min")</f>
        <v>1 h 42 min</v>
      </c>
      <c r="E65" s="1" t="str">
        <f>IFERROR(__xludf.DUMMYFUNCTION("""COMPUTED_VALUE"""),"English")</f>
        <v>English</v>
      </c>
      <c r="F65" s="1" t="str">
        <f t="shared" ref="F65:G65" si="67">LEFT(C65,3)</f>
        <v>Jun</v>
      </c>
      <c r="G65" s="6" t="str">
        <f t="shared" si="67"/>
        <v>1 h</v>
      </c>
      <c r="H65" s="6" t="str">
        <f t="shared" si="3"/>
        <v>42 min</v>
      </c>
      <c r="I65" s="6">
        <f t="shared" si="4"/>
        <v>102</v>
      </c>
      <c r="J65" s="6" t="str">
        <f t="shared" si="5"/>
        <v>90-120</v>
      </c>
    </row>
    <row r="66">
      <c r="A66" s="1" t="str">
        <f>IFERROR(__xludf.DUMMYFUNCTION("""COMPUTED_VALUE"""),"*Gold Brick*")</f>
        <v>*Gold Brick*</v>
      </c>
      <c r="B66" s="1" t="str">
        <f>IFERROR(__xludf.DUMMYFUNCTION("""COMPUTED_VALUE"""),"Comedy")</f>
        <v>Comedy</v>
      </c>
      <c r="C66" s="4">
        <f>IFERROR(__xludf.DUMMYFUNCTION("""COMPUTED_VALUE"""),45113.0)</f>
        <v>45113</v>
      </c>
      <c r="D66" s="1" t="str">
        <f>IFERROR(__xludf.DUMMYFUNCTION("""COMPUTED_VALUE"""),"1 h 35 min")</f>
        <v>1 h 35 min</v>
      </c>
      <c r="E66" s="1" t="str">
        <f>IFERROR(__xludf.DUMMYFUNCTION("""COMPUTED_VALUE"""),"French")</f>
        <v>French</v>
      </c>
      <c r="F66" s="1" t="str">
        <f t="shared" ref="F66:G66" si="68">LEFT(C66,3)</f>
        <v>Jul</v>
      </c>
      <c r="G66" s="6" t="str">
        <f t="shared" si="68"/>
        <v>1 h</v>
      </c>
      <c r="H66" s="6" t="str">
        <f t="shared" si="3"/>
        <v>35 min</v>
      </c>
      <c r="I66" s="6">
        <f t="shared" si="4"/>
        <v>95</v>
      </c>
      <c r="J66" s="6" t="str">
        <f t="shared" si="5"/>
        <v>90-120</v>
      </c>
    </row>
    <row r="67">
      <c r="A67" s="1" t="str">
        <f>IFERROR(__xludf.DUMMYFUNCTION("""COMPUTED_VALUE"""),"*Seasons*")</f>
        <v>*Seasons*</v>
      </c>
      <c r="B67" s="1" t="str">
        <f>IFERROR(__xludf.DUMMYFUNCTION("""COMPUTED_VALUE"""),"Romance")</f>
        <v>Romance</v>
      </c>
      <c r="C67" s="4">
        <f>IFERROR(__xludf.DUMMYFUNCTION("""COMPUTED_VALUE"""),45114.0)</f>
        <v>45114</v>
      </c>
      <c r="D67" s="1" t="str">
        <f>IFERROR(__xludf.DUMMYFUNCTION("""COMPUTED_VALUE"""),"1 h 49 min")</f>
        <v>1 h 49 min</v>
      </c>
      <c r="E67" s="1" t="str">
        <f>IFERROR(__xludf.DUMMYFUNCTION("""COMPUTED_VALUE"""),"Filipino")</f>
        <v>Filipino</v>
      </c>
      <c r="F67" s="1" t="str">
        <f t="shared" ref="F67:G67" si="69">LEFT(C67,3)</f>
        <v>Jul</v>
      </c>
      <c r="G67" s="6" t="str">
        <f t="shared" si="69"/>
        <v>1 h</v>
      </c>
      <c r="H67" s="6" t="str">
        <f t="shared" si="3"/>
        <v>49 min</v>
      </c>
      <c r="I67" s="6">
        <f t="shared" si="4"/>
        <v>109</v>
      </c>
      <c r="J67" s="6" t="str">
        <f t="shared" si="5"/>
        <v>90-120</v>
      </c>
    </row>
    <row r="68">
      <c r="A68" s="1" t="str">
        <f>IFERROR(__xludf.DUMMYFUNCTION("""COMPUTED_VALUE"""),"*The Out-Laws*")</f>
        <v>*The Out-Laws*</v>
      </c>
      <c r="B68" s="1" t="str">
        <f>IFERROR(__xludf.DUMMYFUNCTION("""COMPUTED_VALUE"""),"Action comedy")</f>
        <v>Action comedy</v>
      </c>
      <c r="C68" s="4">
        <f>IFERROR(__xludf.DUMMYFUNCTION("""COMPUTED_VALUE"""),45114.0)</f>
        <v>45114</v>
      </c>
      <c r="D68" s="1" t="str">
        <f>IFERROR(__xludf.DUMMYFUNCTION("""COMPUTED_VALUE"""),"1 h 35 min")</f>
        <v>1 h 35 min</v>
      </c>
      <c r="E68" s="1" t="str">
        <f>IFERROR(__xludf.DUMMYFUNCTION("""COMPUTED_VALUE"""),"English")</f>
        <v>English</v>
      </c>
      <c r="F68" s="1" t="str">
        <f t="shared" ref="F68:G68" si="70">LEFT(C68,3)</f>
        <v>Jul</v>
      </c>
      <c r="G68" s="6" t="str">
        <f t="shared" si="70"/>
        <v>1 h</v>
      </c>
      <c r="H68" s="6" t="str">
        <f t="shared" si="3"/>
        <v>35 min</v>
      </c>
      <c r="I68" s="6">
        <f t="shared" si="4"/>
        <v>95</v>
      </c>
      <c r="J68" s="6" t="str">
        <f t="shared" si="5"/>
        <v>90-120</v>
      </c>
    </row>
    <row r="69">
      <c r="A69" s="1" t="str">
        <f>IFERROR(__xludf.DUMMYFUNCTION("""COMPUTED_VALUE"""),"*Mr. Car and the Knights Templar*")</f>
        <v>*Mr. Car and the Knights Templar*</v>
      </c>
      <c r="B69" s="1" t="str">
        <f>IFERROR(__xludf.DUMMYFUNCTION("""COMPUTED_VALUE"""),"Drama")</f>
        <v>Drama</v>
      </c>
      <c r="C69" s="4">
        <f>IFERROR(__xludf.DUMMYFUNCTION("""COMPUTED_VALUE"""),45119.0)</f>
        <v>45119</v>
      </c>
      <c r="D69" s="1" t="str">
        <f>IFERROR(__xludf.DUMMYFUNCTION("""COMPUTED_VALUE"""),"1 h 50 min")</f>
        <v>1 h 50 min</v>
      </c>
      <c r="E69" s="1" t="str">
        <f>IFERROR(__xludf.DUMMYFUNCTION("""COMPUTED_VALUE"""),"Polish")</f>
        <v>Polish</v>
      </c>
      <c r="F69" s="1" t="str">
        <f t="shared" ref="F69:G69" si="71">LEFT(C69,3)</f>
        <v>Jul</v>
      </c>
      <c r="G69" s="6" t="str">
        <f t="shared" si="71"/>
        <v>1 h</v>
      </c>
      <c r="H69" s="6" t="str">
        <f t="shared" si="3"/>
        <v>50 min</v>
      </c>
      <c r="I69" s="6">
        <f t="shared" si="4"/>
        <v>110</v>
      </c>
      <c r="J69" s="6" t="str">
        <f t="shared" si="5"/>
        <v>90-120</v>
      </c>
    </row>
    <row r="70">
      <c r="A70" s="1" t="str">
        <f>IFERROR(__xludf.DUMMYFUNCTION("""COMPUTED_VALUE"""),"*Bird Box Barcelona*")</f>
        <v>*Bird Box Barcelona*</v>
      </c>
      <c r="B70" s="1" t="str">
        <f>IFERROR(__xludf.DUMMYFUNCTION("""COMPUTED_VALUE"""),"Post-apocalyptichorror-thriller")</f>
        <v>Post-apocalyptichorror-thriller</v>
      </c>
      <c r="C70" s="4">
        <f>IFERROR(__xludf.DUMMYFUNCTION("""COMPUTED_VALUE"""),45121.0)</f>
        <v>45121</v>
      </c>
      <c r="D70" s="1" t="str">
        <f>IFERROR(__xludf.DUMMYFUNCTION("""COMPUTED_VALUE"""),"1 h 51 min")</f>
        <v>1 h 51 min</v>
      </c>
      <c r="E70" s="1" t="str">
        <f>IFERROR(__xludf.DUMMYFUNCTION("""COMPUTED_VALUE"""),"Spanish")</f>
        <v>Spanish</v>
      </c>
      <c r="F70" s="1" t="str">
        <f t="shared" ref="F70:G70" si="72">LEFT(C70,3)</f>
        <v>Jul</v>
      </c>
      <c r="G70" s="6" t="str">
        <f t="shared" si="72"/>
        <v>1 h</v>
      </c>
      <c r="H70" s="6" t="str">
        <f t="shared" si="3"/>
        <v>51 min</v>
      </c>
      <c r="I70" s="6">
        <f t="shared" si="4"/>
        <v>111</v>
      </c>
      <c r="J70" s="6" t="str">
        <f t="shared" si="5"/>
        <v>90-120</v>
      </c>
    </row>
    <row r="71">
      <c r="A71" s="1" t="str">
        <f>IFERROR(__xludf.DUMMYFUNCTION("""COMPUTED_VALUE"""),"*Love Tactics 2*")</f>
        <v>*Love Tactics 2*</v>
      </c>
      <c r="B71" s="1" t="str">
        <f>IFERROR(__xludf.DUMMYFUNCTION("""COMPUTED_VALUE"""),"Romantic comedy")</f>
        <v>Romantic comedy</v>
      </c>
      <c r="C71" s="4">
        <f>IFERROR(__xludf.DUMMYFUNCTION("""COMPUTED_VALUE"""),45121.0)</f>
        <v>45121</v>
      </c>
      <c r="D71" s="1" t="str">
        <f>IFERROR(__xludf.DUMMYFUNCTION("""COMPUTED_VALUE"""),"1 h 38 min")</f>
        <v>1 h 38 min</v>
      </c>
      <c r="E71" s="1" t="str">
        <f>IFERROR(__xludf.DUMMYFUNCTION("""COMPUTED_VALUE"""),"Turkish")</f>
        <v>Turkish</v>
      </c>
      <c r="F71" s="1" t="str">
        <f t="shared" ref="F71:G71" si="73">LEFT(C71,3)</f>
        <v>Jul</v>
      </c>
      <c r="G71" s="6" t="str">
        <f t="shared" si="73"/>
        <v>1 h</v>
      </c>
      <c r="H71" s="6" t="str">
        <f t="shared" si="3"/>
        <v>38 min</v>
      </c>
      <c r="I71" s="6">
        <f t="shared" si="4"/>
        <v>98</v>
      </c>
      <c r="J71" s="6" t="str">
        <f t="shared" si="5"/>
        <v>90-120</v>
      </c>
    </row>
    <row r="72">
      <c r="A72" s="1" t="str">
        <f>IFERROR(__xludf.DUMMYFUNCTION("""COMPUTED_VALUE"""),"*The (Almost) Legends*")</f>
        <v>*The (Almost) Legends*</v>
      </c>
      <c r="B72" s="1" t="str">
        <f>IFERROR(__xludf.DUMMYFUNCTION("""COMPUTED_VALUE"""),"Comedy")</f>
        <v>Comedy</v>
      </c>
      <c r="C72" s="4">
        <f>IFERROR(__xludf.DUMMYFUNCTION("""COMPUTED_VALUE"""),45126.0)</f>
        <v>45126</v>
      </c>
      <c r="D72" s="1" t="str">
        <f>IFERROR(__xludf.DUMMYFUNCTION("""COMPUTED_VALUE"""),"1 h 36 min")</f>
        <v>1 h 36 min</v>
      </c>
      <c r="E72" s="1" t="str">
        <f>IFERROR(__xludf.DUMMYFUNCTION("""COMPUTED_VALUE"""),"Spanish")</f>
        <v>Spanish</v>
      </c>
      <c r="F72" s="1" t="str">
        <f t="shared" ref="F72:G72" si="74">LEFT(C72,3)</f>
        <v>Jul</v>
      </c>
      <c r="G72" s="6" t="str">
        <f t="shared" si="74"/>
        <v>1 h</v>
      </c>
      <c r="H72" s="6" t="str">
        <f t="shared" si="3"/>
        <v>36 min</v>
      </c>
      <c r="I72" s="6">
        <f t="shared" si="4"/>
        <v>96</v>
      </c>
      <c r="J72" s="6" t="str">
        <f t="shared" si="5"/>
        <v>90-120</v>
      </c>
    </row>
    <row r="73">
      <c r="A73" s="1" t="str">
        <f>IFERROR(__xludf.DUMMYFUNCTION("""COMPUTED_VALUE"""),"*They Cloned Tyrone*")</f>
        <v>*They Cloned Tyrone*</v>
      </c>
      <c r="B73" s="1" t="str">
        <f>IFERROR(__xludf.DUMMYFUNCTION("""COMPUTED_VALUE"""),"Sci-ficomedy mystery")</f>
        <v>Sci-ficomedy mystery</v>
      </c>
      <c r="C73" s="4">
        <f>IFERROR(__xludf.DUMMYFUNCTION("""COMPUTED_VALUE"""),45128.0)</f>
        <v>45128</v>
      </c>
      <c r="D73" s="1" t="str">
        <f>IFERROR(__xludf.DUMMYFUNCTION("""COMPUTED_VALUE"""),"1 h 59 min")</f>
        <v>1 h 59 min</v>
      </c>
      <c r="E73" s="1" t="str">
        <f>IFERROR(__xludf.DUMMYFUNCTION("""COMPUTED_VALUE"""),"English")</f>
        <v>English</v>
      </c>
      <c r="F73" s="1" t="str">
        <f t="shared" ref="F73:G73" si="75">LEFT(C73,3)</f>
        <v>Jul</v>
      </c>
      <c r="G73" s="6" t="str">
        <f t="shared" si="75"/>
        <v>1 h</v>
      </c>
      <c r="H73" s="6" t="str">
        <f t="shared" si="3"/>
        <v>59 min</v>
      </c>
      <c r="I73" s="6">
        <f t="shared" si="4"/>
        <v>119</v>
      </c>
      <c r="J73" s="6" t="str">
        <f t="shared" si="5"/>
        <v>90-120</v>
      </c>
    </row>
    <row r="74">
      <c r="A74" s="1" t="str">
        <f>IFERROR(__xludf.DUMMYFUNCTION("""COMPUTED_VALUE"""),"*Happiness for Beginners*")</f>
        <v>*Happiness for Beginners*</v>
      </c>
      <c r="B74" s="1" t="str">
        <f>IFERROR(__xludf.DUMMYFUNCTION("""COMPUTED_VALUE"""),"Romantic comedy")</f>
        <v>Romantic comedy</v>
      </c>
      <c r="C74" s="4">
        <f>IFERROR(__xludf.DUMMYFUNCTION("""COMPUTED_VALUE"""),45134.0)</f>
        <v>45134</v>
      </c>
      <c r="D74" s="1" t="str">
        <f>IFERROR(__xludf.DUMMYFUNCTION("""COMPUTED_VALUE"""),"1 h 43 min")</f>
        <v>1 h 43 min</v>
      </c>
      <c r="E74" s="1" t="str">
        <f>IFERROR(__xludf.DUMMYFUNCTION("""COMPUTED_VALUE"""),"English")</f>
        <v>English</v>
      </c>
      <c r="F74" s="1" t="str">
        <f t="shared" ref="F74:G74" si="76">LEFT(C74,3)</f>
        <v>Jul</v>
      </c>
      <c r="G74" s="6" t="str">
        <f t="shared" si="76"/>
        <v>1 h</v>
      </c>
      <c r="H74" s="6" t="str">
        <f t="shared" si="3"/>
        <v>43 min</v>
      </c>
      <c r="I74" s="6">
        <f t="shared" si="4"/>
        <v>103</v>
      </c>
      <c r="J74" s="6" t="str">
        <f t="shared" si="5"/>
        <v>90-120</v>
      </c>
    </row>
    <row r="75">
      <c r="A75" s="1" t="str">
        <f>IFERROR(__xludf.DUMMYFUNCTION("""COMPUTED_VALUE"""),"*Paradise*")</f>
        <v>*Paradise*</v>
      </c>
      <c r="B75" s="1" t="str">
        <f>IFERROR(__xludf.DUMMYFUNCTION("""COMPUTED_VALUE"""),"Sci-fiaction-thriller")</f>
        <v>Sci-fiaction-thriller</v>
      </c>
      <c r="C75" s="4">
        <f>IFERROR(__xludf.DUMMYFUNCTION("""COMPUTED_VALUE"""),45134.0)</f>
        <v>45134</v>
      </c>
      <c r="D75" s="1" t="str">
        <f>IFERROR(__xludf.DUMMYFUNCTION("""COMPUTED_VALUE"""),"1 h 58 min")</f>
        <v>1 h 58 min</v>
      </c>
      <c r="E75" s="1" t="str">
        <f>IFERROR(__xludf.DUMMYFUNCTION("""COMPUTED_VALUE"""),"German")</f>
        <v>German</v>
      </c>
      <c r="F75" s="1" t="str">
        <f t="shared" ref="F75:G75" si="77">LEFT(C75,3)</f>
        <v>Jul</v>
      </c>
      <c r="G75" s="6" t="str">
        <f t="shared" si="77"/>
        <v>1 h</v>
      </c>
      <c r="H75" s="6" t="str">
        <f t="shared" si="3"/>
        <v>58 min</v>
      </c>
      <c r="I75" s="6">
        <f t="shared" si="4"/>
        <v>118</v>
      </c>
      <c r="J75" s="6" t="str">
        <f t="shared" si="5"/>
        <v>90-120</v>
      </c>
    </row>
    <row r="76">
      <c r="A76" s="1" t="str">
        <f>IFERROR(__xludf.DUMMYFUNCTION("""COMPUTED_VALUE"""),"*The Murderer*")</f>
        <v>*The Murderer*</v>
      </c>
      <c r="B76" s="1" t="str">
        <f>IFERROR(__xludf.DUMMYFUNCTION("""COMPUTED_VALUE"""),"Black comedy")</f>
        <v>Black comedy</v>
      </c>
      <c r="C76" s="4">
        <f>IFERROR(__xludf.DUMMYFUNCTION("""COMPUTED_VALUE"""),45134.0)</f>
        <v>45134</v>
      </c>
      <c r="D76" s="1" t="str">
        <f>IFERROR(__xludf.DUMMYFUNCTION("""COMPUTED_VALUE"""),"2 h")</f>
        <v>2 h</v>
      </c>
      <c r="E76" s="1" t="str">
        <f>IFERROR(__xludf.DUMMYFUNCTION("""COMPUTED_VALUE"""),"Thai")</f>
        <v>Thai</v>
      </c>
      <c r="F76" s="1" t="str">
        <f t="shared" ref="F76:G76" si="78">LEFT(C76,3)</f>
        <v>Jul</v>
      </c>
      <c r="G76" s="6" t="str">
        <f t="shared" si="78"/>
        <v>2 h</v>
      </c>
      <c r="H76" s="6" t="str">
        <f t="shared" si="3"/>
        <v>2 h</v>
      </c>
      <c r="I76" s="6">
        <f t="shared" si="4"/>
        <v>122</v>
      </c>
      <c r="J76" s="6" t="str">
        <f t="shared" si="5"/>
        <v>120-150</v>
      </c>
    </row>
    <row r="77">
      <c r="A77" s="1" t="str">
        <f>IFERROR(__xludf.DUMMYFUNCTION("""COMPUTED_VALUE"""),"*Today We'll Talk About That Day*")</f>
        <v>*Today We'll Talk About That Day*</v>
      </c>
      <c r="B77" s="1" t="str">
        <f>IFERROR(__xludf.DUMMYFUNCTION("""COMPUTED_VALUE"""),"Melodrama")</f>
        <v>Melodrama</v>
      </c>
      <c r="C77" s="4">
        <f>IFERROR(__xludf.DUMMYFUNCTION("""COMPUTED_VALUE"""),45134.0)</f>
        <v>45134</v>
      </c>
      <c r="D77" s="1" t="str">
        <f>IFERROR(__xludf.DUMMYFUNCTION("""COMPUTED_VALUE"""),"1 h 58 min")</f>
        <v>1 h 58 min</v>
      </c>
      <c r="E77" s="1" t="str">
        <f>IFERROR(__xludf.DUMMYFUNCTION("""COMPUTED_VALUE"""),"Indonesian")</f>
        <v>Indonesian</v>
      </c>
      <c r="F77" s="1" t="str">
        <f t="shared" ref="F77:G77" si="79">LEFT(C77,3)</f>
        <v>Jul</v>
      </c>
      <c r="G77" s="6" t="str">
        <f t="shared" si="79"/>
        <v>1 h</v>
      </c>
      <c r="H77" s="6" t="str">
        <f t="shared" si="3"/>
        <v>58 min</v>
      </c>
      <c r="I77" s="6">
        <f t="shared" si="4"/>
        <v>118</v>
      </c>
      <c r="J77" s="6" t="str">
        <f t="shared" si="5"/>
        <v>90-120</v>
      </c>
    </row>
    <row r="78">
      <c r="A78" s="1" t="str">
        <f>IFERROR(__xludf.DUMMYFUNCTION("""COMPUTED_VALUE"""),"*Big Nunu's Little Heist*")</f>
        <v>*Big Nunu's Little Heist*</v>
      </c>
      <c r="B78" s="1" t="str">
        <f>IFERROR(__xludf.DUMMYFUNCTION("""COMPUTED_VALUE"""),"Comedy")</f>
        <v>Comedy</v>
      </c>
      <c r="C78" s="4">
        <f>IFERROR(__xludf.DUMMYFUNCTION("""COMPUTED_VALUE"""),45135.0)</f>
        <v>45135</v>
      </c>
      <c r="D78" s="1" t="str">
        <f>IFERROR(__xludf.DUMMYFUNCTION("""COMPUTED_VALUE"""),"1 h 32 min")</f>
        <v>1 h 32 min</v>
      </c>
      <c r="E78" s="1" t="str">
        <f>IFERROR(__xludf.DUMMYFUNCTION("""COMPUTED_VALUE"""),"Zulu")</f>
        <v>Zulu</v>
      </c>
      <c r="F78" s="1" t="str">
        <f t="shared" ref="F78:G78" si="80">LEFT(C78,3)</f>
        <v>Jul</v>
      </c>
      <c r="G78" s="6" t="str">
        <f t="shared" si="80"/>
        <v>1 h</v>
      </c>
      <c r="H78" s="6" t="str">
        <f t="shared" si="3"/>
        <v>32 min</v>
      </c>
      <c r="I78" s="6">
        <f t="shared" si="4"/>
        <v>92</v>
      </c>
      <c r="J78" s="6" t="str">
        <f t="shared" si="5"/>
        <v>90-120</v>
      </c>
    </row>
    <row r="79">
      <c r="A79" s="1" t="str">
        <f>IFERROR(__xludf.DUMMYFUNCTION("""COMPUTED_VALUE"""),"*Soulcatcher*")</f>
        <v>*Soulcatcher*</v>
      </c>
      <c r="B79" s="1" t="str">
        <f>IFERROR(__xludf.DUMMYFUNCTION("""COMPUTED_VALUE"""),"Thriller")</f>
        <v>Thriller</v>
      </c>
      <c r="C79" s="4">
        <f>IFERROR(__xludf.DUMMYFUNCTION("""COMPUTED_VALUE"""),45140.0)</f>
        <v>45140</v>
      </c>
      <c r="D79" s="1" t="str">
        <f>IFERROR(__xludf.DUMMYFUNCTION("""COMPUTED_VALUE"""),"1 h 38 min")</f>
        <v>1 h 38 min</v>
      </c>
      <c r="E79" s="1" t="str">
        <f>IFERROR(__xludf.DUMMYFUNCTION("""COMPUTED_VALUE"""),"Polish")</f>
        <v>Polish</v>
      </c>
      <c r="F79" s="1" t="str">
        <f t="shared" ref="F79:G79" si="81">LEFT(C79,3)</f>
        <v>Aug</v>
      </c>
      <c r="G79" s="6" t="str">
        <f t="shared" si="81"/>
        <v>1 h</v>
      </c>
      <c r="H79" s="6" t="str">
        <f t="shared" si="3"/>
        <v>38 min</v>
      </c>
      <c r="I79" s="6">
        <f t="shared" si="4"/>
        <v>98</v>
      </c>
      <c r="J79" s="6" t="str">
        <f t="shared" si="5"/>
        <v>90-120</v>
      </c>
    </row>
    <row r="80">
      <c r="A80" s="1" t="str">
        <f>IFERROR(__xludf.DUMMYFUNCTION("""COMPUTED_VALUE"""),"*Head to Head*")</f>
        <v>*Head to Head*</v>
      </c>
      <c r="B80" s="1" t="str">
        <f>IFERROR(__xludf.DUMMYFUNCTION("""COMPUTED_VALUE"""),"Thrillercomedy")</f>
        <v>Thrillercomedy</v>
      </c>
      <c r="C80" s="4">
        <f>IFERROR(__xludf.DUMMYFUNCTION("""COMPUTED_VALUE"""),45141.0)</f>
        <v>45141</v>
      </c>
      <c r="D80" s="1" t="str">
        <f>IFERROR(__xludf.DUMMYFUNCTION("""COMPUTED_VALUE"""),"1 h 34 min")</f>
        <v>1 h 34 min</v>
      </c>
      <c r="E80" s="1" t="str">
        <f>IFERROR(__xludf.DUMMYFUNCTION("""COMPUTED_VALUE"""),"Arabic")</f>
        <v>Arabic</v>
      </c>
      <c r="F80" s="1" t="str">
        <f t="shared" ref="F80:G80" si="82">LEFT(C80,3)</f>
        <v>Aug</v>
      </c>
      <c r="G80" s="6" t="str">
        <f t="shared" si="82"/>
        <v>1 h</v>
      </c>
      <c r="H80" s="6" t="str">
        <f t="shared" si="3"/>
        <v>34 min</v>
      </c>
      <c r="I80" s="6">
        <f t="shared" si="4"/>
        <v>94</v>
      </c>
      <c r="J80" s="6" t="str">
        <f t="shared" si="5"/>
        <v>90-120</v>
      </c>
    </row>
    <row r="81">
      <c r="A81" s="1" t="str">
        <f>IFERROR(__xludf.DUMMYFUNCTION("""COMPUTED_VALUE"""),"*Zom 100: Bucket List of the Dead*")</f>
        <v>*Zom 100: Bucket List of the Dead*</v>
      </c>
      <c r="B81" s="1" t="str">
        <f>IFERROR(__xludf.DUMMYFUNCTION("""COMPUTED_VALUE"""),"Zombie apocalypse / comedy")</f>
        <v>Zombie apocalypse / comedy</v>
      </c>
      <c r="C81" s="4">
        <f>IFERROR(__xludf.DUMMYFUNCTION("""COMPUTED_VALUE"""),45141.0)</f>
        <v>45141</v>
      </c>
      <c r="D81" s="1" t="str">
        <f>IFERROR(__xludf.DUMMYFUNCTION("""COMPUTED_VALUE"""),"2 h 9 min")</f>
        <v>2 h 9 min</v>
      </c>
      <c r="E81" s="1" t="str">
        <f>IFERROR(__xludf.DUMMYFUNCTION("""COMPUTED_VALUE"""),"Japanese")</f>
        <v>Japanese</v>
      </c>
      <c r="F81" s="1" t="str">
        <f t="shared" ref="F81:G81" si="83">LEFT(C81,3)</f>
        <v>Aug</v>
      </c>
      <c r="G81" s="6" t="str">
        <f t="shared" si="83"/>
        <v>2 h</v>
      </c>
      <c r="H81" s="6" t="str">
        <f t="shared" si="3"/>
        <v> 9 min</v>
      </c>
      <c r="I81" s="6">
        <f t="shared" si="4"/>
        <v>129</v>
      </c>
      <c r="J81" s="6" t="str">
        <f t="shared" si="5"/>
        <v>120-150</v>
      </c>
    </row>
    <row r="82">
      <c r="A82" s="1" t="str">
        <f>IFERROR(__xludf.DUMMYFUNCTION("""COMPUTED_VALUE"""),"*Heart of Stone*")</f>
        <v>*Heart of Stone*</v>
      </c>
      <c r="B82" s="1" t="str">
        <f>IFERROR(__xludf.DUMMYFUNCTION("""COMPUTED_VALUE"""),"Spythriller")</f>
        <v>Spythriller</v>
      </c>
      <c r="C82" s="4">
        <f>IFERROR(__xludf.DUMMYFUNCTION("""COMPUTED_VALUE"""),45149.0)</f>
        <v>45149</v>
      </c>
      <c r="D82" s="1" t="str">
        <f>IFERROR(__xludf.DUMMYFUNCTION("""COMPUTED_VALUE"""),"2 h 5 min")</f>
        <v>2 h 5 min</v>
      </c>
      <c r="E82" s="1" t="str">
        <f>IFERROR(__xludf.DUMMYFUNCTION("""COMPUTED_VALUE"""),"English")</f>
        <v>English</v>
      </c>
      <c r="F82" s="1" t="str">
        <f t="shared" ref="F82:G82" si="84">LEFT(C82,3)</f>
        <v>Aug</v>
      </c>
      <c r="G82" s="6" t="str">
        <f t="shared" si="84"/>
        <v>2 h</v>
      </c>
      <c r="H82" s="6" t="str">
        <f t="shared" si="3"/>
        <v> 5 min</v>
      </c>
      <c r="I82" s="6">
        <f t="shared" si="4"/>
        <v>125</v>
      </c>
      <c r="J82" s="6" t="str">
        <f t="shared" si="5"/>
        <v>120-150</v>
      </c>
    </row>
    <row r="83">
      <c r="A83" s="1" t="str">
        <f>IFERROR(__xludf.DUMMYFUNCTION("""COMPUTED_VALUE"""),"*10 Days of a Bad Man*")</f>
        <v>*10 Days of a Bad Man*</v>
      </c>
      <c r="B83" s="1" t="str">
        <f>IFERROR(__xludf.DUMMYFUNCTION("""COMPUTED_VALUE"""),"Drama")</f>
        <v>Drama</v>
      </c>
      <c r="C83" s="4">
        <f>IFERROR(__xludf.DUMMYFUNCTION("""COMPUTED_VALUE"""),45156.0)</f>
        <v>45156</v>
      </c>
      <c r="D83" s="1" t="str">
        <f>IFERROR(__xludf.DUMMYFUNCTION("""COMPUTED_VALUE"""),"2 h 4 min")</f>
        <v>2 h 4 min</v>
      </c>
      <c r="E83" s="1" t="str">
        <f>IFERROR(__xludf.DUMMYFUNCTION("""COMPUTED_VALUE"""),"Turkish")</f>
        <v>Turkish</v>
      </c>
      <c r="F83" s="1" t="str">
        <f t="shared" ref="F83:G83" si="85">LEFT(C83,3)</f>
        <v>Aug</v>
      </c>
      <c r="G83" s="6" t="str">
        <f t="shared" si="85"/>
        <v>2 h</v>
      </c>
      <c r="H83" s="6" t="str">
        <f t="shared" si="3"/>
        <v> 4 min</v>
      </c>
      <c r="I83" s="6">
        <f t="shared" si="4"/>
        <v>124</v>
      </c>
      <c r="J83" s="6" t="str">
        <f t="shared" si="5"/>
        <v>120-150</v>
      </c>
    </row>
    <row r="84">
      <c r="A84" s="1" t="str">
        <f>IFERROR(__xludf.DUMMYFUNCTION("""COMPUTED_VALUE"""),"*Love, Sex &amp; 30 Candles*")</f>
        <v>*Love, Sex &amp; 30 Candles*</v>
      </c>
      <c r="B84" s="1" t="str">
        <f>IFERROR(__xludf.DUMMYFUNCTION("""COMPUTED_VALUE"""),"Drama")</f>
        <v>Drama</v>
      </c>
      <c r="C84" s="4">
        <f>IFERROR(__xludf.DUMMYFUNCTION("""COMPUTED_VALUE"""),45156.0)</f>
        <v>45156</v>
      </c>
      <c r="D84" s="1" t="str">
        <f>IFERROR(__xludf.DUMMYFUNCTION("""COMPUTED_VALUE"""),"1 h 46 min")</f>
        <v>1 h 46 min</v>
      </c>
      <c r="E84" s="1" t="str">
        <f>IFERROR(__xludf.DUMMYFUNCTION("""COMPUTED_VALUE"""),"English")</f>
        <v>English</v>
      </c>
      <c r="F84" s="1" t="str">
        <f t="shared" ref="F84:G84" si="86">LEFT(C84,3)</f>
        <v>Aug</v>
      </c>
      <c r="G84" s="6" t="str">
        <f t="shared" si="86"/>
        <v>1 h</v>
      </c>
      <c r="H84" s="6" t="str">
        <f t="shared" si="3"/>
        <v>46 min</v>
      </c>
      <c r="I84" s="6">
        <f t="shared" si="4"/>
        <v>106</v>
      </c>
      <c r="J84" s="6" t="str">
        <f t="shared" si="5"/>
        <v>90-120</v>
      </c>
    </row>
    <row r="85">
      <c r="A85" s="1" t="str">
        <f>IFERROR(__xludf.DUMMYFUNCTION("""COMPUTED_VALUE"""),"*The Monkey King*")</f>
        <v>*The Monkey King*</v>
      </c>
      <c r="B85" s="1" t="str">
        <f>IFERROR(__xludf.DUMMYFUNCTION("""COMPUTED_VALUE"""),"Animatedaction comedy")</f>
        <v>Animatedaction comedy</v>
      </c>
      <c r="C85" s="4">
        <f>IFERROR(__xludf.DUMMYFUNCTION("""COMPUTED_VALUE"""),45156.0)</f>
        <v>45156</v>
      </c>
      <c r="D85" s="1" t="str">
        <f>IFERROR(__xludf.DUMMYFUNCTION("""COMPUTED_VALUE"""),"1 h 36 min")</f>
        <v>1 h 36 min</v>
      </c>
      <c r="E85" s="1" t="str">
        <f>IFERROR(__xludf.DUMMYFUNCTION("""COMPUTED_VALUE"""),"English")</f>
        <v>English</v>
      </c>
      <c r="F85" s="1" t="str">
        <f t="shared" ref="F85:G85" si="87">LEFT(C85,3)</f>
        <v>Aug</v>
      </c>
      <c r="G85" s="6" t="str">
        <f t="shared" si="87"/>
        <v>1 h</v>
      </c>
      <c r="H85" s="6" t="str">
        <f t="shared" si="3"/>
        <v>36 min</v>
      </c>
      <c r="I85" s="6">
        <f t="shared" si="4"/>
        <v>96</v>
      </c>
      <c r="J85" s="6" t="str">
        <f t="shared" si="5"/>
        <v>90-120</v>
      </c>
    </row>
    <row r="86">
      <c r="A86" s="1" t="str">
        <f>IFERROR(__xludf.DUMMYFUNCTION("""COMPUTED_VALUE"""),"Awaiting release")</f>
        <v>Awaiting release</v>
      </c>
      <c r="B86" s="1"/>
      <c r="C86" s="1"/>
      <c r="D86" s="1"/>
      <c r="E86" s="1"/>
      <c r="F86" s="1" t="str">
        <f t="shared" ref="F86:G86" si="88">LEFT(C86,3)</f>
        <v/>
      </c>
      <c r="G86" s="6" t="str">
        <f t="shared" si="88"/>
        <v/>
      </c>
      <c r="H86" s="6" t="str">
        <f t="shared" si="3"/>
        <v/>
      </c>
      <c r="I86" s="6">
        <f t="shared" si="4"/>
        <v>0</v>
      </c>
      <c r="J86" s="6" t="str">
        <f t="shared" si="5"/>
        <v>0-30</v>
      </c>
    </row>
    <row r="87">
      <c r="A87" s="1" t="str">
        <f>IFERROR(__xludf.DUMMYFUNCTION("""COMPUTED_VALUE"""),"*Squared Love Everlasting*[2]")</f>
        <v>*Squared Love Everlasting*[2]</v>
      </c>
      <c r="B87" s="1" t="str">
        <f>IFERROR(__xludf.DUMMYFUNCTION("""COMPUTED_VALUE"""),"Romantic comedy")</f>
        <v>Romantic comedy</v>
      </c>
      <c r="C87" s="1" t="str">
        <f>IFERROR(__xludf.DUMMYFUNCTION("""COMPUTED_VALUE"""),"August 23, 2023[3]")</f>
        <v>August 23, 2023[3]</v>
      </c>
      <c r="D87" s="1" t="str">
        <f>IFERROR(__xludf.DUMMYFUNCTION("""COMPUTED_VALUE"""),"1 h 42 min")</f>
        <v>1 h 42 min</v>
      </c>
      <c r="E87" s="1" t="str">
        <f>IFERROR(__xludf.DUMMYFUNCTION("""COMPUTED_VALUE"""),"Polish")</f>
        <v>Polish</v>
      </c>
      <c r="F87" s="1" t="str">
        <f t="shared" ref="F87:G87" si="89">LEFT(C87,3)</f>
        <v>Aug</v>
      </c>
      <c r="G87" s="6" t="str">
        <f t="shared" si="89"/>
        <v>1 h</v>
      </c>
      <c r="H87" s="6" t="str">
        <f t="shared" si="3"/>
        <v>42 min</v>
      </c>
      <c r="I87" s="6">
        <f t="shared" si="4"/>
        <v>102</v>
      </c>
      <c r="J87" s="6" t="str">
        <f t="shared" si="5"/>
        <v>90-120</v>
      </c>
    </row>
    <row r="88">
      <c r="A88" s="1" t="str">
        <f>IFERROR(__xludf.DUMMYFUNCTION("""COMPUTED_VALUE"""),"*Killer Book Club*[4]")</f>
        <v>*Killer Book Club*[4]</v>
      </c>
      <c r="B88" s="1" t="str">
        <f>IFERROR(__xludf.DUMMYFUNCTION("""COMPUTED_VALUE"""),"Slasher")</f>
        <v>Slasher</v>
      </c>
      <c r="C88" s="1" t="str">
        <f>IFERROR(__xludf.DUMMYFUNCTION("""COMPUTED_VALUE"""),"August 25, 2023[5]")</f>
        <v>August 25, 2023[5]</v>
      </c>
      <c r="D88" s="1" t="str">
        <f>IFERROR(__xludf.DUMMYFUNCTION("""COMPUTED_VALUE"""),"1 h 27 min")</f>
        <v>1 h 27 min</v>
      </c>
      <c r="E88" s="1" t="str">
        <f>IFERROR(__xludf.DUMMYFUNCTION("""COMPUTED_VALUE"""),"Spanish")</f>
        <v>Spanish</v>
      </c>
      <c r="F88" s="1" t="str">
        <f t="shared" ref="F88:G88" si="90">LEFT(C88,3)</f>
        <v>Aug</v>
      </c>
      <c r="G88" s="6" t="str">
        <f t="shared" si="90"/>
        <v>1 h</v>
      </c>
      <c r="H88" s="6" t="str">
        <f t="shared" si="3"/>
        <v>27 min</v>
      </c>
      <c r="I88" s="6">
        <f t="shared" si="4"/>
        <v>87</v>
      </c>
      <c r="J88" s="6" t="str">
        <f t="shared" si="5"/>
        <v>60-90</v>
      </c>
    </row>
    <row r="89">
      <c r="A89" s="1" t="str">
        <f>IFERROR(__xludf.DUMMYFUNCTION("""COMPUTED_VALUE"""),"*You Are So Not Invited To My Bat Mitzvah*[6]")</f>
        <v>*You Are So Not Invited To My Bat Mitzvah*[6]</v>
      </c>
      <c r="B89" s="1" t="str">
        <f>IFERROR(__xludf.DUMMYFUNCTION("""COMPUTED_VALUE"""),"Coming-of-age")</f>
        <v>Coming-of-age</v>
      </c>
      <c r="C89" s="1" t="str">
        <f>IFERROR(__xludf.DUMMYFUNCTION("""COMPUTED_VALUE"""),"August 25, 2023[7]")</f>
        <v>August 25, 2023[7]</v>
      </c>
      <c r="D89" s="1" t="str">
        <f>IFERROR(__xludf.DUMMYFUNCTION("""COMPUTED_VALUE"""),"1 h 41 min")</f>
        <v>1 h 41 min</v>
      </c>
      <c r="E89" s="1" t="str">
        <f>IFERROR(__xludf.DUMMYFUNCTION("""COMPUTED_VALUE"""),"English")</f>
        <v>English</v>
      </c>
      <c r="F89" s="1" t="str">
        <f t="shared" ref="F89:G89" si="91">LEFT(C89,3)</f>
        <v>Aug</v>
      </c>
      <c r="G89" s="6" t="str">
        <f t="shared" si="91"/>
        <v>1 h</v>
      </c>
      <c r="H89" s="6" t="str">
        <f t="shared" si="3"/>
        <v>41 min</v>
      </c>
      <c r="I89" s="6">
        <f t="shared" si="4"/>
        <v>101</v>
      </c>
      <c r="J89" s="6" t="str">
        <f t="shared" si="5"/>
        <v>90-120</v>
      </c>
    </row>
    <row r="90">
      <c r="A90" s="1" t="str">
        <f>IFERROR(__xludf.DUMMYFUNCTION("""COMPUTED_VALUE"""),"*The Great Seduction*[8]")</f>
        <v>*The Great Seduction*[8]</v>
      </c>
      <c r="B90" s="1" t="str">
        <f>IFERROR(__xludf.DUMMYFUNCTION("""COMPUTED_VALUE"""),"Dramedy")</f>
        <v>Dramedy</v>
      </c>
      <c r="C90" s="4">
        <f>IFERROR(__xludf.DUMMYFUNCTION("""COMPUTED_VALUE"""),45168.0)</f>
        <v>45168</v>
      </c>
      <c r="D90" s="1" t="str">
        <f>IFERROR(__xludf.DUMMYFUNCTION("""COMPUTED_VALUE"""),"TBA")</f>
        <v>TBA</v>
      </c>
      <c r="E90" s="1" t="str">
        <f>IFERROR(__xludf.DUMMYFUNCTION("""COMPUTED_VALUE"""),"Spanish")</f>
        <v>Spanish</v>
      </c>
      <c r="F90" s="1" t="str">
        <f t="shared" ref="F90:G90" si="92">LEFT(C90,3)</f>
        <v>Aug</v>
      </c>
      <c r="G90" s="6" t="str">
        <f t="shared" si="92"/>
        <v>TBA</v>
      </c>
      <c r="H90" s="6" t="str">
        <f t="shared" si="3"/>
        <v>TBA</v>
      </c>
      <c r="I90" s="6" t="str">
        <f t="shared" si="4"/>
        <v>#VALUE!</v>
      </c>
      <c r="J90" s="6" t="str">
        <f t="shared" si="5"/>
        <v>#VALUE!</v>
      </c>
    </row>
    <row r="91">
      <c r="A91" s="1" t="str">
        <f>IFERROR(__xludf.DUMMYFUNCTION("""COMPUTED_VALUE"""),"*A Day and a Half*[9]")</f>
        <v>*A Day and a Half*[9]</v>
      </c>
      <c r="B91" s="1" t="str">
        <f>IFERROR(__xludf.DUMMYFUNCTION("""COMPUTED_VALUE"""),"Thriller")</f>
        <v>Thriller</v>
      </c>
      <c r="C91" s="1" t="str">
        <f>IFERROR(__xludf.DUMMYFUNCTION("""COMPUTED_VALUE"""),"September 1, 2023[10]")</f>
        <v>September 1, 2023[10]</v>
      </c>
      <c r="D91" s="1" t="str">
        <f>IFERROR(__xludf.DUMMYFUNCTION("""COMPUTED_VALUE"""),"1 h 34 min")</f>
        <v>1 h 34 min</v>
      </c>
      <c r="E91" s="1" t="str">
        <f>IFERROR(__xludf.DUMMYFUNCTION("""COMPUTED_VALUE"""),"Swedish")</f>
        <v>Swedish</v>
      </c>
      <c r="F91" s="1" t="str">
        <f t="shared" ref="F91:G91" si="93">LEFT(C91,3)</f>
        <v>Sep</v>
      </c>
      <c r="G91" s="6" t="str">
        <f t="shared" si="93"/>
        <v>1 h</v>
      </c>
      <c r="H91" s="6" t="str">
        <f t="shared" si="3"/>
        <v>34 min</v>
      </c>
      <c r="I91" s="6">
        <f t="shared" si="4"/>
        <v>94</v>
      </c>
      <c r="J91" s="6" t="str">
        <f t="shared" si="5"/>
        <v>90-120</v>
      </c>
    </row>
    <row r="92">
      <c r="A92" s="1" t="str">
        <f>IFERROR(__xludf.DUMMYFUNCTION("""COMPUTED_VALUE"""),"*Friday Night Plan*[11]")</f>
        <v>*Friday Night Plan*[11]</v>
      </c>
      <c r="B92" s="1" t="str">
        <f>IFERROR(__xludf.DUMMYFUNCTION("""COMPUTED_VALUE"""),"Coming-of-age")</f>
        <v>Coming-of-age</v>
      </c>
      <c r="C92" s="4">
        <f>IFERROR(__xludf.DUMMYFUNCTION("""COMPUTED_VALUE"""),45170.0)</f>
        <v>45170</v>
      </c>
      <c r="D92" s="1" t="str">
        <f>IFERROR(__xludf.DUMMYFUNCTION("""COMPUTED_VALUE"""),"TBA")</f>
        <v>TBA</v>
      </c>
      <c r="E92" s="1" t="str">
        <f>IFERROR(__xludf.DUMMYFUNCTION("""COMPUTED_VALUE"""),"Hindi")</f>
        <v>Hindi</v>
      </c>
      <c r="F92" s="1" t="str">
        <f t="shared" ref="F92:G92" si="94">LEFT(C92,3)</f>
        <v>Sep</v>
      </c>
      <c r="G92" s="6" t="str">
        <f t="shared" si="94"/>
        <v>TBA</v>
      </c>
      <c r="H92" s="6" t="str">
        <f t="shared" si="3"/>
        <v>TBA</v>
      </c>
      <c r="I92" s="6" t="str">
        <f t="shared" si="4"/>
        <v>#VALUE!</v>
      </c>
      <c r="J92" s="6" t="str">
        <f t="shared" si="5"/>
        <v>#VALUE!</v>
      </c>
    </row>
    <row r="93">
      <c r="A93" s="1" t="str">
        <f>IFERROR(__xludf.DUMMYFUNCTION("""COMPUTED_VALUE"""),"*Happy Ending*[12]")</f>
        <v>*Happy Ending*[12]</v>
      </c>
      <c r="B93" s="1" t="str">
        <f>IFERROR(__xludf.DUMMYFUNCTION("""COMPUTED_VALUE"""),"Comedy")</f>
        <v>Comedy</v>
      </c>
      <c r="C93" s="1" t="str">
        <f>IFERROR(__xludf.DUMMYFUNCTION("""COMPUTED_VALUE"""),"September 1, 2023[13]")</f>
        <v>September 1, 2023[13]</v>
      </c>
      <c r="D93" s="1" t="str">
        <f>IFERROR(__xludf.DUMMYFUNCTION("""COMPUTED_VALUE"""),"1 h 32 min")</f>
        <v>1 h 32 min</v>
      </c>
      <c r="E93" s="1" t="str">
        <f>IFERROR(__xludf.DUMMYFUNCTION("""COMPUTED_VALUE"""),"Dutch")</f>
        <v>Dutch</v>
      </c>
      <c r="F93" s="1" t="str">
        <f t="shared" ref="F93:G93" si="95">LEFT(C93,3)</f>
        <v>Sep</v>
      </c>
      <c r="G93" s="6" t="str">
        <f t="shared" si="95"/>
        <v>1 h</v>
      </c>
      <c r="H93" s="6" t="str">
        <f t="shared" si="3"/>
        <v>32 min</v>
      </c>
      <c r="I93" s="6">
        <f t="shared" si="4"/>
        <v>92</v>
      </c>
      <c r="J93" s="6" t="str">
        <f t="shared" si="5"/>
        <v>90-120</v>
      </c>
    </row>
    <row r="94">
      <c r="A94" s="1" t="str">
        <f>IFERROR(__xludf.DUMMYFUNCTION("""COMPUTED_VALUE"""),"*What If?*[14]")</f>
        <v>*What If?*[14]</v>
      </c>
      <c r="B94" s="1" t="str">
        <f>IFERROR(__xludf.DUMMYFUNCTION("""COMPUTED_VALUE"""),"Romantic drama")</f>
        <v>Romantic drama</v>
      </c>
      <c r="C94" s="4">
        <f>IFERROR(__xludf.DUMMYFUNCTION("""COMPUTED_VALUE"""),45176.0)</f>
        <v>45176</v>
      </c>
      <c r="D94" s="1" t="str">
        <f>IFERROR(__xludf.DUMMYFUNCTION("""COMPUTED_VALUE"""),"1 h 52 min")</f>
        <v>1 h 52 min</v>
      </c>
      <c r="E94" s="1" t="str">
        <f>IFERROR(__xludf.DUMMYFUNCTION("""COMPUTED_VALUE"""),"Filipino")</f>
        <v>Filipino</v>
      </c>
      <c r="F94" s="1" t="str">
        <f t="shared" ref="F94:G94" si="96">LEFT(C94,3)</f>
        <v>Sep</v>
      </c>
      <c r="G94" s="6" t="str">
        <f t="shared" si="96"/>
        <v>1 h</v>
      </c>
      <c r="H94" s="6" t="str">
        <f t="shared" si="3"/>
        <v>52 min</v>
      </c>
      <c r="I94" s="6">
        <f t="shared" si="4"/>
        <v>112</v>
      </c>
      <c r="J94" s="6" t="str">
        <f t="shared" si="5"/>
        <v>90-120</v>
      </c>
    </row>
    <row r="95">
      <c r="A95" s="1" t="str">
        <f>IFERROR(__xludf.DUMMYFUNCTION("""COMPUTED_VALUE"""),"*Freestyle*[15]")</f>
        <v>*Freestyle*[15]</v>
      </c>
      <c r="B95" s="1" t="str">
        <f>IFERROR(__xludf.DUMMYFUNCTION("""COMPUTED_VALUE"""),"Thriller")</f>
        <v>Thriller</v>
      </c>
      <c r="C95" s="1" t="str">
        <f>IFERROR(__xludf.DUMMYFUNCTION("""COMPUTED_VALUE"""),"September 13, 2023[16]")</f>
        <v>September 13, 2023[16]</v>
      </c>
      <c r="D95" s="1" t="str">
        <f>IFERROR(__xludf.DUMMYFUNCTION("""COMPUTED_VALUE"""),"TBA")</f>
        <v>TBA</v>
      </c>
      <c r="E95" s="1" t="str">
        <f>IFERROR(__xludf.DUMMYFUNCTION("""COMPUTED_VALUE"""),"Polish")</f>
        <v>Polish</v>
      </c>
      <c r="F95" s="1" t="str">
        <f t="shared" ref="F95:G95" si="97">LEFT(C95,3)</f>
        <v>Sep</v>
      </c>
      <c r="G95" s="6" t="str">
        <f t="shared" si="97"/>
        <v>TBA</v>
      </c>
      <c r="H95" s="6" t="str">
        <f t="shared" si="3"/>
        <v>TBA</v>
      </c>
      <c r="I95" s="6" t="str">
        <f t="shared" si="4"/>
        <v>#VALUE!</v>
      </c>
      <c r="J95" s="6" t="str">
        <f t="shared" si="5"/>
        <v>#VALUE!</v>
      </c>
    </row>
    <row r="96">
      <c r="A96" s="1" t="str">
        <f>IFERROR(__xludf.DUMMYFUNCTION("""COMPUTED_VALUE"""),"*Ehrengard: The Art of Seduction*[17]")</f>
        <v>*Ehrengard: The Art of Seduction*[17]</v>
      </c>
      <c r="B96" s="1" t="str">
        <f>IFERROR(__xludf.DUMMYFUNCTION("""COMPUTED_VALUE"""),"Romantic comedy")</f>
        <v>Romantic comedy</v>
      </c>
      <c r="C96" s="1" t="str">
        <f>IFERROR(__xludf.DUMMYFUNCTION("""COMPUTED_VALUE"""),"September 14, 2023[18][19]")</f>
        <v>September 14, 2023[18][19]</v>
      </c>
      <c r="D96" s="1" t="str">
        <f>IFERROR(__xludf.DUMMYFUNCTION("""COMPUTED_VALUE"""),"1 h 33 min")</f>
        <v>1 h 33 min</v>
      </c>
      <c r="E96" s="1" t="str">
        <f>IFERROR(__xludf.DUMMYFUNCTION("""COMPUTED_VALUE"""),"Danish")</f>
        <v>Danish</v>
      </c>
      <c r="F96" s="1" t="str">
        <f t="shared" ref="F96:G96" si="98">LEFT(C96,3)</f>
        <v>Sep</v>
      </c>
      <c r="G96" s="6" t="str">
        <f t="shared" si="98"/>
        <v>1 h</v>
      </c>
      <c r="H96" s="6" t="str">
        <f t="shared" si="3"/>
        <v>33 min</v>
      </c>
      <c r="I96" s="6">
        <f t="shared" si="4"/>
        <v>93</v>
      </c>
      <c r="J96" s="6" t="str">
        <f t="shared" si="5"/>
        <v>90-120</v>
      </c>
    </row>
    <row r="97">
      <c r="A97" s="1" t="str">
        <f>IFERROR(__xludf.DUMMYFUNCTION("""COMPUTED_VALUE"""),"*Once Upon a Crime*")</f>
        <v>*Once Upon a Crime*</v>
      </c>
      <c r="B97" s="1" t="str">
        <f>IFERROR(__xludf.DUMMYFUNCTION("""COMPUTED_VALUE"""),"Fantasy")</f>
        <v>Fantasy</v>
      </c>
      <c r="C97" s="1" t="str">
        <f>IFERROR(__xludf.DUMMYFUNCTION("""COMPUTED_VALUE"""),"September 14, 2023[20]")</f>
        <v>September 14, 2023[20]</v>
      </c>
      <c r="D97" s="1" t="str">
        <f>IFERROR(__xludf.DUMMYFUNCTION("""COMPUTED_VALUE"""),"1 h 45 min")</f>
        <v>1 h 45 min</v>
      </c>
      <c r="E97" s="1" t="str">
        <f>IFERROR(__xludf.DUMMYFUNCTION("""COMPUTED_VALUE"""),"Japanese")</f>
        <v>Japanese</v>
      </c>
      <c r="F97" s="1" t="str">
        <f t="shared" ref="F97:G97" si="99">LEFT(C97,3)</f>
        <v>Sep</v>
      </c>
      <c r="G97" s="6" t="str">
        <f t="shared" si="99"/>
        <v>1 h</v>
      </c>
      <c r="H97" s="6" t="str">
        <f t="shared" si="3"/>
        <v>45 min</v>
      </c>
      <c r="I97" s="6">
        <f t="shared" si="4"/>
        <v>105</v>
      </c>
      <c r="J97" s="6" t="str">
        <f t="shared" si="5"/>
        <v>90-120</v>
      </c>
    </row>
    <row r="98">
      <c r="A98" s="1" t="str">
        <f>IFERROR(__xludf.DUMMYFUNCTION("""COMPUTED_VALUE"""),"*El Conde*[21]")</f>
        <v>*El Conde*[21]</v>
      </c>
      <c r="B98" s="1" t="str">
        <f>IFERROR(__xludf.DUMMYFUNCTION("""COMPUTED_VALUE"""),"Black comedy")</f>
        <v>Black comedy</v>
      </c>
      <c r="C98" s="1" t="str">
        <f>IFERROR(__xludf.DUMMYFUNCTION("""COMPUTED_VALUE"""),"September 15, 2023[22]")</f>
        <v>September 15, 2023[22]</v>
      </c>
      <c r="D98" s="1" t="str">
        <f>IFERROR(__xludf.DUMMYFUNCTION("""COMPUTED_VALUE"""),"TBA")</f>
        <v>TBA</v>
      </c>
      <c r="E98" s="1" t="str">
        <f>IFERROR(__xludf.DUMMYFUNCTION("""COMPUTED_VALUE"""),"Spanish")</f>
        <v>Spanish</v>
      </c>
      <c r="F98" s="1" t="str">
        <f t="shared" ref="F98:G98" si="100">LEFT(C98,3)</f>
        <v>Sep</v>
      </c>
      <c r="G98" s="6" t="str">
        <f t="shared" si="100"/>
        <v>TBA</v>
      </c>
      <c r="H98" s="6" t="str">
        <f t="shared" si="3"/>
        <v>TBA</v>
      </c>
      <c r="I98" s="6" t="str">
        <f t="shared" si="4"/>
        <v>#VALUE!</v>
      </c>
      <c r="J98" s="6" t="str">
        <f t="shared" si="5"/>
        <v>#VALUE!</v>
      </c>
    </row>
    <row r="99">
      <c r="A99" s="1" t="str">
        <f>IFERROR(__xludf.DUMMYFUNCTION("""COMPUTED_VALUE"""),"*Love at First Sight*[23]")</f>
        <v>*Love at First Sight*[23]</v>
      </c>
      <c r="B99" s="1" t="str">
        <f>IFERROR(__xludf.DUMMYFUNCTION("""COMPUTED_VALUE"""),"Romance")</f>
        <v>Romance</v>
      </c>
      <c r="C99" s="1" t="str">
        <f>IFERROR(__xludf.DUMMYFUNCTION("""COMPUTED_VALUE"""),"September 15, 2023[24]")</f>
        <v>September 15, 2023[24]</v>
      </c>
      <c r="D99" s="1" t="str">
        <f>IFERROR(__xludf.DUMMYFUNCTION("""COMPUTED_VALUE"""),"1 h 30 min")</f>
        <v>1 h 30 min</v>
      </c>
      <c r="E99" s="1" t="str">
        <f>IFERROR(__xludf.DUMMYFUNCTION("""COMPUTED_VALUE"""),"English")</f>
        <v>English</v>
      </c>
      <c r="F99" s="1" t="str">
        <f t="shared" ref="F99:G99" si="101">LEFT(C99,3)</f>
        <v>Sep</v>
      </c>
      <c r="G99" s="6" t="str">
        <f t="shared" si="101"/>
        <v>1 h</v>
      </c>
      <c r="H99" s="6" t="str">
        <f t="shared" si="3"/>
        <v>30 min</v>
      </c>
      <c r="I99" s="6">
        <f t="shared" si="4"/>
        <v>90</v>
      </c>
      <c r="J99" s="6" t="str">
        <f t="shared" si="5"/>
        <v>90-120</v>
      </c>
    </row>
    <row r="100">
      <c r="A100" s="1" t="str">
        <f>IFERROR(__xludf.DUMMYFUNCTION("""COMPUTED_VALUE"""),"*Spy Kids: Armageddon*[25][26]")</f>
        <v>*Spy Kids: Armageddon*[25][26]</v>
      </c>
      <c r="B100" s="1" t="str">
        <f>IFERROR(__xludf.DUMMYFUNCTION("""COMPUTED_VALUE"""),"Action-adventure")</f>
        <v>Action-adventure</v>
      </c>
      <c r="C100" s="1" t="str">
        <f>IFERROR(__xludf.DUMMYFUNCTION("""COMPUTED_VALUE"""),"September 22, 2023[27]")</f>
        <v>September 22, 2023[27]</v>
      </c>
      <c r="D100" s="1" t="str">
        <f>IFERROR(__xludf.DUMMYFUNCTION("""COMPUTED_VALUE"""),"TBA")</f>
        <v>TBA</v>
      </c>
      <c r="E100" s="1" t="str">
        <f>IFERROR(__xludf.DUMMYFUNCTION("""COMPUTED_VALUE"""),"English")</f>
        <v>English</v>
      </c>
      <c r="F100" s="1" t="str">
        <f t="shared" ref="F100:G100" si="102">LEFT(C100,3)</f>
        <v>Sep</v>
      </c>
      <c r="G100" s="6" t="str">
        <f t="shared" si="102"/>
        <v>TBA</v>
      </c>
      <c r="H100" s="6" t="str">
        <f t="shared" si="3"/>
        <v>TBA</v>
      </c>
      <c r="I100" s="6" t="str">
        <f t="shared" si="4"/>
        <v>#VALUE!</v>
      </c>
      <c r="J100" s="6" t="str">
        <f t="shared" si="5"/>
        <v>#VALUE!</v>
      </c>
    </row>
    <row r="101">
      <c r="A101" s="1" t="str">
        <f>IFERROR(__xludf.DUMMYFUNCTION("""COMPUTED_VALUE"""),"*Street Flow 2*[28]")</f>
        <v>*Street Flow 2*[28]</v>
      </c>
      <c r="B101" s="1" t="str">
        <f>IFERROR(__xludf.DUMMYFUNCTION("""COMPUTED_VALUE"""),"Drama")</f>
        <v>Drama</v>
      </c>
      <c r="C101" s="1" t="str">
        <f>IFERROR(__xludf.DUMMYFUNCTION("""COMPUTED_VALUE"""),"September 27, 2023[29]")</f>
        <v>September 27, 2023[29]</v>
      </c>
      <c r="D101" s="1" t="str">
        <f>IFERROR(__xludf.DUMMYFUNCTION("""COMPUTED_VALUE"""),"1 h 36 min")</f>
        <v>1 h 36 min</v>
      </c>
      <c r="E101" s="1" t="str">
        <f>IFERROR(__xludf.DUMMYFUNCTION("""COMPUTED_VALUE"""),"French")</f>
        <v>French</v>
      </c>
      <c r="F101" s="1" t="str">
        <f t="shared" ref="F101:G101" si="103">LEFT(C101,3)</f>
        <v>Sep</v>
      </c>
      <c r="G101" s="6" t="str">
        <f t="shared" si="103"/>
        <v>1 h</v>
      </c>
      <c r="H101" s="6" t="str">
        <f t="shared" si="3"/>
        <v>36 min</v>
      </c>
      <c r="I101" s="6">
        <f t="shared" si="4"/>
        <v>96</v>
      </c>
      <c r="J101" s="6" t="str">
        <f t="shared" si="5"/>
        <v>90-120</v>
      </c>
    </row>
    <row r="102">
      <c r="A102" s="1" t="str">
        <f>IFERROR(__xludf.DUMMYFUNCTION("""COMPUTED_VALUE"""),"*Overhaul*[30]")</f>
        <v>*Overhaul*[30]</v>
      </c>
      <c r="B102" s="1" t="str">
        <f>IFERROR(__xludf.DUMMYFUNCTION("""COMPUTED_VALUE"""),"Action drama")</f>
        <v>Action drama</v>
      </c>
      <c r="C102" s="1" t="str">
        <f>IFERROR(__xludf.DUMMYFUNCTION("""COMPUTED_VALUE"""),"September 27, 2023[31]")</f>
        <v>September 27, 2023[31]</v>
      </c>
      <c r="D102" s="1" t="str">
        <f>IFERROR(__xludf.DUMMYFUNCTION("""COMPUTED_VALUE"""),"1 h 38 min")</f>
        <v>1 h 38 min</v>
      </c>
      <c r="E102" s="1" t="str">
        <f>IFERROR(__xludf.DUMMYFUNCTION("""COMPUTED_VALUE"""),"Portuguese")</f>
        <v>Portuguese</v>
      </c>
      <c r="F102" s="1" t="str">
        <f t="shared" ref="F102:G102" si="104">LEFT(C102,3)</f>
        <v>Sep</v>
      </c>
      <c r="G102" s="6" t="str">
        <f t="shared" si="104"/>
        <v>1 h</v>
      </c>
      <c r="H102" s="6" t="str">
        <f t="shared" si="3"/>
        <v>38 min</v>
      </c>
      <c r="I102" s="6">
        <f t="shared" si="4"/>
        <v>98</v>
      </c>
      <c r="J102" s="6" t="str">
        <f t="shared" si="5"/>
        <v>90-120</v>
      </c>
    </row>
    <row r="103">
      <c r="A103" s="1" t="str">
        <f>IFERROR(__xludf.DUMMYFUNCTION("""COMPUTED_VALUE"""),"*Nowhere*[32]")</f>
        <v>*Nowhere*[32]</v>
      </c>
      <c r="B103" s="1" t="str">
        <f>IFERROR(__xludf.DUMMYFUNCTION("""COMPUTED_VALUE"""),"Thriller")</f>
        <v>Thriller</v>
      </c>
      <c r="C103" s="1" t="str">
        <f>IFERROR(__xludf.DUMMYFUNCTION("""COMPUTED_VALUE"""),"September 29, 2023[33]")</f>
        <v>September 29, 2023[33]</v>
      </c>
      <c r="D103" s="1" t="str">
        <f>IFERROR(__xludf.DUMMYFUNCTION("""COMPUTED_VALUE"""),"1 h 49 min")</f>
        <v>1 h 49 min</v>
      </c>
      <c r="E103" s="1" t="str">
        <f>IFERROR(__xludf.DUMMYFUNCTION("""COMPUTED_VALUE"""),"Spanish")</f>
        <v>Spanish</v>
      </c>
      <c r="F103" s="1" t="str">
        <f t="shared" ref="F103:G103" si="105">LEFT(C103,3)</f>
        <v>Sep</v>
      </c>
      <c r="G103" s="6" t="str">
        <f t="shared" si="105"/>
        <v>1 h</v>
      </c>
      <c r="H103" s="6" t="str">
        <f t="shared" si="3"/>
        <v>49 min</v>
      </c>
      <c r="I103" s="6">
        <f t="shared" si="4"/>
        <v>109</v>
      </c>
      <c r="J103" s="6" t="str">
        <f t="shared" si="5"/>
        <v>90-120</v>
      </c>
    </row>
    <row r="104">
      <c r="A104" s="1" t="str">
        <f>IFERROR(__xludf.DUMMYFUNCTION("""COMPUTED_VALUE"""),"*Ballerina*[34]")</f>
        <v>*Ballerina*[34]</v>
      </c>
      <c r="B104" s="1" t="str">
        <f>IFERROR(__xludf.DUMMYFUNCTION("""COMPUTED_VALUE"""),"Thriller")</f>
        <v>Thriller</v>
      </c>
      <c r="C104" s="1" t="str">
        <f>IFERROR(__xludf.DUMMYFUNCTION("""COMPUTED_VALUE"""),"October 6, 2023[31]")</f>
        <v>October 6, 2023[31]</v>
      </c>
      <c r="D104" s="1" t="str">
        <f>IFERROR(__xludf.DUMMYFUNCTION("""COMPUTED_VALUE"""),"1 h 32 min")</f>
        <v>1 h 32 min</v>
      </c>
      <c r="E104" s="1" t="str">
        <f>IFERROR(__xludf.DUMMYFUNCTION("""COMPUTED_VALUE"""),"Korean")</f>
        <v>Korean</v>
      </c>
      <c r="F104" s="1" t="str">
        <f t="shared" ref="F104:G104" si="106">LEFT(C104,3)</f>
        <v>Oct</v>
      </c>
      <c r="G104" s="6" t="str">
        <f t="shared" si="106"/>
        <v>1 h</v>
      </c>
      <c r="H104" s="6" t="str">
        <f t="shared" si="3"/>
        <v>32 min</v>
      </c>
      <c r="I104" s="6">
        <f t="shared" si="4"/>
        <v>92</v>
      </c>
      <c r="J104" s="6" t="str">
        <f t="shared" si="5"/>
        <v>90-120</v>
      </c>
    </row>
    <row r="105">
      <c r="A105" s="1" t="str">
        <f>IFERROR(__xludf.DUMMYFUNCTION("""COMPUTED_VALUE"""),"*Reptile*[35][36]")</f>
        <v>*Reptile*[35][36]</v>
      </c>
      <c r="B105" s="1" t="str">
        <f>IFERROR(__xludf.DUMMYFUNCTION("""COMPUTED_VALUE"""),"Crime drama")</f>
        <v>Crime drama</v>
      </c>
      <c r="C105" s="1" t="str">
        <f>IFERROR(__xludf.DUMMYFUNCTION("""COMPUTED_VALUE"""),"October 6, 2023[37][38]")</f>
        <v>October 6, 2023[37][38]</v>
      </c>
      <c r="D105" s="1" t="str">
        <f>IFERROR(__xludf.DUMMYFUNCTION("""COMPUTED_VALUE"""),"2 h 14 min")</f>
        <v>2 h 14 min</v>
      </c>
      <c r="E105" s="1" t="str">
        <f>IFERROR(__xludf.DUMMYFUNCTION("""COMPUTED_VALUE"""),"English")</f>
        <v>English</v>
      </c>
      <c r="F105" s="1" t="str">
        <f t="shared" ref="F105:G105" si="107">LEFT(C105,3)</f>
        <v>Oct</v>
      </c>
      <c r="G105" s="6" t="str">
        <f t="shared" si="107"/>
        <v>2 h</v>
      </c>
      <c r="H105" s="6" t="str">
        <f t="shared" si="3"/>
        <v>14 min</v>
      </c>
      <c r="I105" s="6">
        <f t="shared" si="4"/>
        <v>134</v>
      </c>
      <c r="J105" s="6" t="str">
        <f t="shared" si="5"/>
        <v>120-150</v>
      </c>
    </row>
    <row r="106">
      <c r="A106" s="1" t="str">
        <f>IFERROR(__xludf.DUMMYFUNCTION("""COMPUTED_VALUE"""),"*Fair Play*[39]")</f>
        <v>*Fair Play*[39]</v>
      </c>
      <c r="B106" s="1" t="str">
        <f>IFERROR(__xludf.DUMMYFUNCTION("""COMPUTED_VALUE"""),"Erotic thriller")</f>
        <v>Erotic thriller</v>
      </c>
      <c r="C106" s="1" t="str">
        <f>IFERROR(__xludf.DUMMYFUNCTION("""COMPUTED_VALUE"""),"October 13, 2023[40]")</f>
        <v>October 13, 2023[40]</v>
      </c>
      <c r="D106" s="1" t="str">
        <f>IFERROR(__xludf.DUMMYFUNCTION("""COMPUTED_VALUE"""),"1 h 53 min")</f>
        <v>1 h 53 min</v>
      </c>
      <c r="E106" s="1" t="str">
        <f>IFERROR(__xludf.DUMMYFUNCTION("""COMPUTED_VALUE"""),"English")</f>
        <v>English</v>
      </c>
      <c r="F106" s="1" t="str">
        <f t="shared" ref="F106:G106" si="108">LEFT(C106,3)</f>
        <v>Oct</v>
      </c>
      <c r="G106" s="6" t="str">
        <f t="shared" si="108"/>
        <v>1 h</v>
      </c>
      <c r="H106" s="6" t="str">
        <f t="shared" si="3"/>
        <v>53 min</v>
      </c>
      <c r="I106" s="6">
        <f t="shared" si="4"/>
        <v>113</v>
      </c>
      <c r="J106" s="6" t="str">
        <f t="shared" si="5"/>
        <v>90-120</v>
      </c>
    </row>
    <row r="107">
      <c r="A107" s="1" t="str">
        <f>IFERROR(__xludf.DUMMYFUNCTION("""COMPUTED_VALUE"""),"*Pain Hustlers*[41][42][43]")</f>
        <v>*Pain Hustlers*[41][42][43]</v>
      </c>
      <c r="B107" s="1" t="str">
        <f>IFERROR(__xludf.DUMMYFUNCTION("""COMPUTED_VALUE"""),"Crime drama")</f>
        <v>Crime drama</v>
      </c>
      <c r="C107" s="1" t="str">
        <f>IFERROR(__xludf.DUMMYFUNCTION("""COMPUTED_VALUE"""),"October 27, 2023[44][38]")</f>
        <v>October 27, 2023[44][38]</v>
      </c>
      <c r="D107" s="1" t="str">
        <f>IFERROR(__xludf.DUMMYFUNCTION("""COMPUTED_VALUE"""),"2 h 2 min")</f>
        <v>2 h 2 min</v>
      </c>
      <c r="E107" s="1" t="str">
        <f>IFERROR(__xludf.DUMMYFUNCTION("""COMPUTED_VALUE"""),"English")</f>
        <v>English</v>
      </c>
      <c r="F107" s="1" t="str">
        <f t="shared" ref="F107:G107" si="109">LEFT(C107,3)</f>
        <v>Oct</v>
      </c>
      <c r="G107" s="6" t="str">
        <f t="shared" si="109"/>
        <v>2 h</v>
      </c>
      <c r="H107" s="6" t="str">
        <f t="shared" si="3"/>
        <v> 2 min</v>
      </c>
      <c r="I107" s="6">
        <f t="shared" si="4"/>
        <v>122</v>
      </c>
      <c r="J107" s="6" t="str">
        <f t="shared" si="5"/>
        <v>120-150</v>
      </c>
    </row>
    <row r="108">
      <c r="A108" s="1" t="str">
        <f>IFERROR(__xludf.DUMMYFUNCTION("""COMPUTED_VALUE"""),"*Wingwomen*[45][46]")</f>
        <v>*Wingwomen*[45][46]</v>
      </c>
      <c r="B108" s="1" t="str">
        <f>IFERROR(__xludf.DUMMYFUNCTION("""COMPUTED_VALUE"""),"Actiondramedy")</f>
        <v>Actiondramedy</v>
      </c>
      <c r="C108" s="1" t="str">
        <f>IFERROR(__xludf.DUMMYFUNCTION("""COMPUTED_VALUE"""),"November 1, 2023[47]")</f>
        <v>November 1, 2023[47]</v>
      </c>
      <c r="D108" s="1" t="str">
        <f>IFERROR(__xludf.DUMMYFUNCTION("""COMPUTED_VALUE"""),"1 h 54 min")</f>
        <v>1 h 54 min</v>
      </c>
      <c r="E108" s="1" t="str">
        <f>IFERROR(__xludf.DUMMYFUNCTION("""COMPUTED_VALUE"""),"French")</f>
        <v>French</v>
      </c>
      <c r="F108" s="1" t="str">
        <f t="shared" ref="F108:G108" si="110">LEFT(C108,3)</f>
        <v>Nov</v>
      </c>
      <c r="G108" s="6" t="str">
        <f t="shared" si="110"/>
        <v>1 h</v>
      </c>
      <c r="H108" s="6" t="str">
        <f t="shared" si="3"/>
        <v>54 min</v>
      </c>
      <c r="I108" s="6">
        <f t="shared" si="4"/>
        <v>114</v>
      </c>
      <c r="J108" s="6" t="str">
        <f t="shared" si="5"/>
        <v>90-120</v>
      </c>
    </row>
    <row r="109">
      <c r="A109" s="1" t="str">
        <f>IFERROR(__xludf.DUMMYFUNCTION("""COMPUTED_VALUE"""),"*The Killer*[48][49]")</f>
        <v>*The Killer*[48][49]</v>
      </c>
      <c r="B109" s="1" t="str">
        <f>IFERROR(__xludf.DUMMYFUNCTION("""COMPUTED_VALUE"""),"Neo-noiraction thriller")</f>
        <v>Neo-noiraction thriller</v>
      </c>
      <c r="C109" s="1" t="str">
        <f>IFERROR(__xludf.DUMMYFUNCTION("""COMPUTED_VALUE"""),"November 10, 2023[44][38]")</f>
        <v>November 10, 2023[44][38]</v>
      </c>
      <c r="D109" s="1" t="str">
        <f>IFERROR(__xludf.DUMMYFUNCTION("""COMPUTED_VALUE"""),"1 h 57 min")</f>
        <v>1 h 57 min</v>
      </c>
      <c r="E109" s="1" t="str">
        <f>IFERROR(__xludf.DUMMYFUNCTION("""COMPUTED_VALUE"""),"English")</f>
        <v>English</v>
      </c>
      <c r="F109" s="1" t="str">
        <f t="shared" ref="F109:G109" si="111">LEFT(C109,3)</f>
        <v>Nov</v>
      </c>
      <c r="G109" s="6" t="str">
        <f t="shared" si="111"/>
        <v>1 h</v>
      </c>
      <c r="H109" s="6" t="str">
        <f t="shared" si="3"/>
        <v>57 min</v>
      </c>
      <c r="I109" s="6">
        <f t="shared" si="4"/>
        <v>117</v>
      </c>
      <c r="J109" s="6" t="str">
        <f t="shared" si="5"/>
        <v>90-120</v>
      </c>
    </row>
    <row r="110">
      <c r="A110" s="1" t="str">
        <f>IFERROR(__xludf.DUMMYFUNCTION("""COMPUTED_VALUE"""),"*Best. Christmas. Ever.*[50][51]")</f>
        <v>*Best. Christmas. Ever.*[50][51]</v>
      </c>
      <c r="B110" s="1" t="str">
        <f>IFERROR(__xludf.DUMMYFUNCTION("""COMPUTED_VALUE"""),"Romantic comedy")</f>
        <v>Romantic comedy</v>
      </c>
      <c r="C110" s="1" t="str">
        <f>IFERROR(__xludf.DUMMYFUNCTION("""COMPUTED_VALUE"""),"November 16, 2023[38][52]")</f>
        <v>November 16, 2023[38][52]</v>
      </c>
      <c r="D110" s="1" t="str">
        <f>IFERROR(__xludf.DUMMYFUNCTION("""COMPUTED_VALUE"""),"TBA")</f>
        <v>TBA</v>
      </c>
      <c r="E110" s="1" t="str">
        <f>IFERROR(__xludf.DUMMYFUNCTION("""COMPUTED_VALUE"""),"English")</f>
        <v>English</v>
      </c>
      <c r="F110" s="1" t="str">
        <f t="shared" ref="F110:G110" si="112">LEFT(C110,3)</f>
        <v>Nov</v>
      </c>
      <c r="G110" s="6" t="str">
        <f t="shared" si="112"/>
        <v>TBA</v>
      </c>
      <c r="H110" s="6" t="str">
        <f t="shared" si="3"/>
        <v>TBA</v>
      </c>
      <c r="I110" s="6" t="str">
        <f t="shared" si="4"/>
        <v>#VALUE!</v>
      </c>
      <c r="J110" s="6" t="str">
        <f t="shared" si="5"/>
        <v>#VALUE!</v>
      </c>
    </row>
    <row r="111">
      <c r="A111" s="1" t="str">
        <f>IFERROR(__xludf.DUMMYFUNCTION("""COMPUTED_VALUE"""),"*Rustin*[53]")</f>
        <v>*Rustin*[53]</v>
      </c>
      <c r="B111" s="1" t="str">
        <f>IFERROR(__xludf.DUMMYFUNCTION("""COMPUTED_VALUE"""),"Biographical drama")</f>
        <v>Biographical drama</v>
      </c>
      <c r="C111" s="1" t="str">
        <f>IFERROR(__xludf.DUMMYFUNCTION("""COMPUTED_VALUE"""),"November 17, 2023[54]")</f>
        <v>November 17, 2023[54]</v>
      </c>
      <c r="D111" s="1" t="str">
        <f>IFERROR(__xludf.DUMMYFUNCTION("""COMPUTED_VALUE"""),"1 h 39 min")</f>
        <v>1 h 39 min</v>
      </c>
      <c r="E111" s="1" t="str">
        <f>IFERROR(__xludf.DUMMYFUNCTION("""COMPUTED_VALUE"""),"English")</f>
        <v>English</v>
      </c>
      <c r="F111" s="1" t="str">
        <f t="shared" ref="F111:G111" si="113">LEFT(C111,3)</f>
        <v>Nov</v>
      </c>
      <c r="G111" s="6" t="str">
        <f t="shared" si="113"/>
        <v>1 h</v>
      </c>
      <c r="H111" s="6" t="str">
        <f t="shared" si="3"/>
        <v>39 min</v>
      </c>
      <c r="I111" s="6">
        <f t="shared" si="4"/>
        <v>99</v>
      </c>
      <c r="J111" s="6" t="str">
        <f t="shared" si="5"/>
        <v>90-120</v>
      </c>
    </row>
    <row r="112">
      <c r="A112" s="1" t="str">
        <f>IFERROR(__xludf.DUMMYFUNCTION("""COMPUTED_VALUE"""),"*Cryptoshlag*")</f>
        <v>*Cryptoshlag*</v>
      </c>
      <c r="B112" s="1" t="str">
        <f>IFERROR(__xludf.DUMMYFUNCTION("""COMPUTED_VALUE"""),"Comedy")</f>
        <v>Comedy</v>
      </c>
      <c r="C112" s="1" t="str">
        <f>IFERROR(__xludf.DUMMYFUNCTION("""COMPUTED_VALUE"""),"November 17, 2023[29]")</f>
        <v>November 17, 2023[29]</v>
      </c>
      <c r="D112" s="1" t="str">
        <f>IFERROR(__xludf.DUMMYFUNCTION("""COMPUTED_VALUE"""),"TBA")</f>
        <v>TBA</v>
      </c>
      <c r="E112" s="1" t="str">
        <f>IFERROR(__xludf.DUMMYFUNCTION("""COMPUTED_VALUE"""),"French")</f>
        <v>French</v>
      </c>
      <c r="F112" s="1" t="str">
        <f t="shared" ref="F112:G112" si="114">LEFT(C112,3)</f>
        <v>Nov</v>
      </c>
      <c r="G112" s="6" t="str">
        <f t="shared" si="114"/>
        <v>TBA</v>
      </c>
      <c r="H112" s="6" t="str">
        <f t="shared" si="3"/>
        <v>TBA</v>
      </c>
      <c r="I112" s="6" t="str">
        <f t="shared" si="4"/>
        <v>#VALUE!</v>
      </c>
      <c r="J112" s="6" t="str">
        <f t="shared" si="5"/>
        <v>#VALUE!</v>
      </c>
    </row>
    <row r="113">
      <c r="A113" s="1" t="str">
        <f>IFERROR(__xludf.DUMMYFUNCTION("""COMPUTED_VALUE"""),"*Leo*[55]")</f>
        <v>*Leo*[55]</v>
      </c>
      <c r="B113" s="1" t="str">
        <f>IFERROR(__xludf.DUMMYFUNCTION("""COMPUTED_VALUE"""),"Animatedmusical")</f>
        <v>Animatedmusical</v>
      </c>
      <c r="C113" s="1" t="str">
        <f>IFERROR(__xludf.DUMMYFUNCTION("""COMPUTED_VALUE"""),"November 21, 2023[44][56]")</f>
        <v>November 21, 2023[44][56]</v>
      </c>
      <c r="D113" s="1" t="str">
        <f>IFERROR(__xludf.DUMMYFUNCTION("""COMPUTED_VALUE"""),"TBA")</f>
        <v>TBA</v>
      </c>
      <c r="E113" s="1" t="str">
        <f>IFERROR(__xludf.DUMMYFUNCTION("""COMPUTED_VALUE"""),"English")</f>
        <v>English</v>
      </c>
      <c r="F113" s="1" t="str">
        <f t="shared" ref="F113:G113" si="115">LEFT(C113,3)</f>
        <v>Nov</v>
      </c>
      <c r="G113" s="6" t="str">
        <f t="shared" si="115"/>
        <v>TBA</v>
      </c>
      <c r="H113" s="6" t="str">
        <f t="shared" si="3"/>
        <v>TBA</v>
      </c>
      <c r="I113" s="6" t="str">
        <f t="shared" si="4"/>
        <v>#VALUE!</v>
      </c>
      <c r="J113" s="6" t="str">
        <f t="shared" si="5"/>
        <v>#VALUE!</v>
      </c>
    </row>
    <row r="114">
      <c r="A114" s="1" t="str">
        <f>IFERROR(__xludf.DUMMYFUNCTION("""COMPUTED_VALUE"""),"*Leave the World Behind*[57]")</f>
        <v>*Leave the World Behind*[57]</v>
      </c>
      <c r="B114" s="1" t="str">
        <f>IFERROR(__xludf.DUMMYFUNCTION("""COMPUTED_VALUE"""),"Drama")</f>
        <v>Drama</v>
      </c>
      <c r="C114" s="1" t="str">
        <f>IFERROR(__xludf.DUMMYFUNCTION("""COMPUTED_VALUE"""),"December 8, 2023[44][38]")</f>
        <v>December 8, 2023[44][38]</v>
      </c>
      <c r="D114" s="1" t="str">
        <f>IFERROR(__xludf.DUMMYFUNCTION("""COMPUTED_VALUE"""),"TBA")</f>
        <v>TBA</v>
      </c>
      <c r="E114" s="1" t="str">
        <f>IFERROR(__xludf.DUMMYFUNCTION("""COMPUTED_VALUE"""),"English")</f>
        <v>English</v>
      </c>
      <c r="F114" s="1" t="str">
        <f t="shared" ref="F114:G114" si="116">LEFT(C114,3)</f>
        <v>Dec</v>
      </c>
      <c r="G114" s="6" t="str">
        <f t="shared" si="116"/>
        <v>TBA</v>
      </c>
      <c r="H114" s="6" t="str">
        <f t="shared" si="3"/>
        <v>TBA</v>
      </c>
      <c r="I114" s="6" t="str">
        <f t="shared" si="4"/>
        <v>#VALUE!</v>
      </c>
      <c r="J114" s="6" t="str">
        <f t="shared" si="5"/>
        <v>#VALUE!</v>
      </c>
    </row>
    <row r="115">
      <c r="A115" s="1" t="str">
        <f>IFERROR(__xludf.DUMMYFUNCTION("""COMPUTED_VALUE"""),"*Chicken Run: Dawn of the Nugget*[58]")</f>
        <v>*Chicken Run: Dawn of the Nugget*[58]</v>
      </c>
      <c r="B115" s="1" t="str">
        <f>IFERROR(__xludf.DUMMYFUNCTION("""COMPUTED_VALUE"""),"Stop motioncomedy")</f>
        <v>Stop motioncomedy</v>
      </c>
      <c r="C115" s="1" t="str">
        <f>IFERROR(__xludf.DUMMYFUNCTION("""COMPUTED_VALUE"""),"December 15, 2023[59][60]")</f>
        <v>December 15, 2023[59][60]</v>
      </c>
      <c r="D115" s="1" t="str">
        <f>IFERROR(__xludf.DUMMYFUNCTION("""COMPUTED_VALUE"""),"TBA")</f>
        <v>TBA</v>
      </c>
      <c r="E115" s="1" t="str">
        <f>IFERROR(__xludf.DUMMYFUNCTION("""COMPUTED_VALUE"""),"English")</f>
        <v>English</v>
      </c>
      <c r="F115" s="1" t="str">
        <f t="shared" ref="F115:G115" si="117">LEFT(C115,3)</f>
        <v>Dec</v>
      </c>
      <c r="G115" s="6" t="str">
        <f t="shared" si="117"/>
        <v>TBA</v>
      </c>
      <c r="H115" s="6" t="str">
        <f t="shared" si="3"/>
        <v>TBA</v>
      </c>
      <c r="I115" s="6" t="str">
        <f t="shared" si="4"/>
        <v>#VALUE!</v>
      </c>
      <c r="J115" s="6" t="str">
        <f t="shared" si="5"/>
        <v>#VALUE!</v>
      </c>
    </row>
    <row r="116">
      <c r="A116" s="1" t="str">
        <f>IFERROR(__xludf.DUMMYFUNCTION("""COMPUTED_VALUE"""),"*Maestro*[61][62]")</f>
        <v>*Maestro*[61][62]</v>
      </c>
      <c r="B116" s="1" t="str">
        <f>IFERROR(__xludf.DUMMYFUNCTION("""COMPUTED_VALUE"""),"Biographical drama")</f>
        <v>Biographical drama</v>
      </c>
      <c r="C116" s="1" t="str">
        <f>IFERROR(__xludf.DUMMYFUNCTION("""COMPUTED_VALUE"""),"December 20, 2023[63]")</f>
        <v>December 20, 2023[63]</v>
      </c>
      <c r="D116" s="1" t="str">
        <f>IFERROR(__xludf.DUMMYFUNCTION("""COMPUTED_VALUE"""),"2 h 9 min")</f>
        <v>2 h 9 min</v>
      </c>
      <c r="E116" s="1" t="str">
        <f>IFERROR(__xludf.DUMMYFUNCTION("""COMPUTED_VALUE"""),"English")</f>
        <v>English</v>
      </c>
      <c r="F116" s="1" t="str">
        <f t="shared" ref="F116:G116" si="118">LEFT(C116,3)</f>
        <v>Dec</v>
      </c>
      <c r="G116" s="6" t="str">
        <f t="shared" si="118"/>
        <v>2 h</v>
      </c>
      <c r="H116" s="6" t="str">
        <f t="shared" si="3"/>
        <v> 9 min</v>
      </c>
      <c r="I116" s="6">
        <f t="shared" si="4"/>
        <v>129</v>
      </c>
      <c r="J116" s="6" t="str">
        <f t="shared" si="5"/>
        <v>120-150</v>
      </c>
    </row>
    <row r="117">
      <c r="A117" s="1" t="str">
        <f>IFERROR(__xludf.DUMMYFUNCTION("""COMPUTED_VALUE"""),"*Rebel Moon*[64][65][66]")</f>
        <v>*Rebel Moon*[64][65][66]</v>
      </c>
      <c r="B117" s="1" t="str">
        <f>IFERROR(__xludf.DUMMYFUNCTION("""COMPUTED_VALUE"""),"Space opera")</f>
        <v>Space opera</v>
      </c>
      <c r="C117" s="1" t="str">
        <f>IFERROR(__xludf.DUMMYFUNCTION("""COMPUTED_VALUE"""),"December 22, 2023[44][38]")</f>
        <v>December 22, 2023[44][38]</v>
      </c>
      <c r="D117" s="1" t="str">
        <f>IFERROR(__xludf.DUMMYFUNCTION("""COMPUTED_VALUE"""),"TBA")</f>
        <v>TBA</v>
      </c>
      <c r="E117" s="1" t="str">
        <f>IFERROR(__xludf.DUMMYFUNCTION("""COMPUTED_VALUE"""),"English")</f>
        <v>English</v>
      </c>
      <c r="F117" s="1" t="str">
        <f t="shared" ref="F117:G117" si="119">LEFT(C117,3)</f>
        <v>Dec</v>
      </c>
      <c r="G117" s="6" t="str">
        <f t="shared" si="119"/>
        <v>TBA</v>
      </c>
      <c r="H117" s="6" t="str">
        <f t="shared" si="3"/>
        <v>TBA</v>
      </c>
      <c r="I117" s="6" t="str">
        <f t="shared" si="4"/>
        <v>#VALUE!</v>
      </c>
      <c r="J117" s="6" t="str">
        <f t="shared" si="5"/>
        <v>#VALUE!</v>
      </c>
    </row>
    <row r="118">
      <c r="A118" s="1" t="str">
        <f>IFERROR(__xludf.DUMMYFUNCTION("""COMPUTED_VALUE"""),"*Lift*[67][68]")</f>
        <v>*Lift*[67][68]</v>
      </c>
      <c r="B118" s="1" t="str">
        <f>IFERROR(__xludf.DUMMYFUNCTION("""COMPUTED_VALUE"""),"Action comedy-thriller")</f>
        <v>Action comedy-thriller</v>
      </c>
      <c r="C118" s="1" t="str">
        <f>IFERROR(__xludf.DUMMYFUNCTION("""COMPUTED_VALUE"""),"January 12, 2024[69]")</f>
        <v>January 12, 2024[69]</v>
      </c>
      <c r="D118" s="1" t="str">
        <f>IFERROR(__xludf.DUMMYFUNCTION("""COMPUTED_VALUE"""),"TBA")</f>
        <v>TBA</v>
      </c>
      <c r="E118" s="1" t="str">
        <f>IFERROR(__xludf.DUMMYFUNCTION("""COMPUTED_VALUE"""),"English")</f>
        <v>English</v>
      </c>
      <c r="F118" s="1" t="str">
        <f t="shared" ref="F118:G118" si="120">LEFT(C118,3)</f>
        <v>Jan</v>
      </c>
      <c r="G118" s="6" t="str">
        <f t="shared" si="120"/>
        <v>TBA</v>
      </c>
      <c r="H118" s="6" t="str">
        <f t="shared" si="3"/>
        <v>TBA</v>
      </c>
      <c r="I118" s="6" t="str">
        <f t="shared" si="4"/>
        <v>#VALUE!</v>
      </c>
      <c r="J118" s="6" t="str">
        <f t="shared" si="5"/>
        <v>#VALUE!</v>
      </c>
    </row>
    <row r="119">
      <c r="G119" s="6"/>
      <c r="H119" s="6"/>
      <c r="I119" s="6"/>
      <c r="J119" s="6"/>
    </row>
    <row r="120">
      <c r="G120" s="6"/>
      <c r="H120" s="6"/>
      <c r="I120" s="6"/>
      <c r="J120" s="6"/>
    </row>
    <row r="121">
      <c r="G121" s="6"/>
      <c r="H121" s="6"/>
      <c r="I121" s="6"/>
      <c r="J121" s="6"/>
    </row>
    <row r="122">
      <c r="G122" s="6"/>
      <c r="H122" s="6"/>
      <c r="I122" s="6"/>
      <c r="J122" s="6"/>
    </row>
    <row r="123">
      <c r="E123" s="2"/>
      <c r="G123" s="6"/>
      <c r="H123" s="6"/>
      <c r="I123" s="6"/>
      <c r="J123" s="6"/>
    </row>
    <row r="124">
      <c r="A124" s="2"/>
      <c r="G124" s="6"/>
      <c r="H124" s="6"/>
      <c r="I124" s="6"/>
      <c r="J124" s="6"/>
    </row>
    <row r="125">
      <c r="G125" s="6"/>
      <c r="H125" s="6"/>
      <c r="I125" s="6"/>
      <c r="J125" s="6"/>
    </row>
    <row r="126">
      <c r="G126" s="6"/>
      <c r="H126" s="6"/>
      <c r="I126" s="6"/>
      <c r="J126" s="6"/>
    </row>
    <row r="127">
      <c r="G127" s="6"/>
      <c r="H127" s="6"/>
      <c r="I127" s="6"/>
      <c r="J127" s="6"/>
    </row>
    <row r="128">
      <c r="G128" s="6"/>
      <c r="H128" s="6"/>
      <c r="I128" s="6"/>
      <c r="J128" s="6"/>
      <c r="M128" s="2" t="s">
        <v>5</v>
      </c>
    </row>
    <row r="129">
      <c r="G129" s="6"/>
      <c r="H129" s="6"/>
      <c r="I129" s="6"/>
      <c r="J129" s="6"/>
    </row>
    <row r="130">
      <c r="G130" s="6"/>
      <c r="H130" s="6"/>
      <c r="I130" s="6"/>
      <c r="J130" s="6"/>
    </row>
    <row r="131">
      <c r="G131" s="6"/>
      <c r="H131" s="6"/>
      <c r="I131" s="6"/>
      <c r="J131" s="6"/>
    </row>
    <row r="132">
      <c r="G132" s="6"/>
      <c r="H132" s="6"/>
      <c r="I132" s="6"/>
      <c r="J132" s="6"/>
    </row>
    <row r="133">
      <c r="G133" s="6"/>
      <c r="H133" s="6"/>
      <c r="I133" s="6"/>
      <c r="J133" s="6"/>
    </row>
    <row r="134">
      <c r="G134" s="6"/>
      <c r="H134" s="6"/>
      <c r="I134" s="6"/>
      <c r="J134" s="6"/>
    </row>
    <row r="135">
      <c r="G135" s="6"/>
      <c r="H135" s="6"/>
      <c r="I135" s="6"/>
      <c r="J135" s="6"/>
    </row>
    <row r="136">
      <c r="G136" s="6"/>
      <c r="H136" s="6"/>
      <c r="I136" s="6"/>
      <c r="J136" s="6"/>
    </row>
    <row r="137">
      <c r="G137" s="6"/>
      <c r="H137" s="6"/>
      <c r="I137" s="6"/>
      <c r="J137" s="6"/>
    </row>
    <row r="138">
      <c r="G138" s="6"/>
      <c r="H138" s="6"/>
      <c r="I138" s="6"/>
      <c r="J138" s="6"/>
    </row>
    <row r="139">
      <c r="A139" s="2" t="s">
        <v>6</v>
      </c>
      <c r="G139" s="6"/>
      <c r="H139" s="6"/>
      <c r="I139" s="6"/>
      <c r="J139" s="6"/>
    </row>
    <row r="140">
      <c r="G140" s="6"/>
      <c r="H140" s="6"/>
      <c r="I140" s="6"/>
      <c r="J140" s="6"/>
    </row>
    <row r="141">
      <c r="G141" s="6"/>
      <c r="H141" s="6"/>
      <c r="I141" s="6"/>
      <c r="J141" s="6"/>
    </row>
    <row r="142">
      <c r="G142" s="6"/>
      <c r="H142" s="6"/>
      <c r="I142" s="6"/>
      <c r="J142" s="6"/>
    </row>
    <row r="143">
      <c r="G143" s="6"/>
      <c r="H143" s="6"/>
      <c r="I143" s="6"/>
      <c r="J143" s="6"/>
    </row>
    <row r="144">
      <c r="G144" s="6"/>
      <c r="H144" s="6"/>
      <c r="I144" s="6"/>
      <c r="J144" s="6"/>
    </row>
    <row r="145">
      <c r="G145" s="6"/>
      <c r="H145" s="6"/>
      <c r="I145" s="6"/>
      <c r="J145" s="6"/>
    </row>
    <row r="146">
      <c r="G146" s="6"/>
      <c r="H146" s="6"/>
      <c r="I146" s="6"/>
      <c r="J146" s="6"/>
    </row>
    <row r="147">
      <c r="G147" s="6"/>
      <c r="H147" s="6"/>
      <c r="I147" s="6"/>
      <c r="J147" s="6"/>
    </row>
    <row r="148">
      <c r="G148" s="6"/>
      <c r="H148" s="6"/>
      <c r="I148" s="6"/>
      <c r="J148" s="6"/>
    </row>
    <row r="149">
      <c r="G149" s="6"/>
      <c r="H149" s="6"/>
      <c r="I149" s="6"/>
      <c r="J149" s="6"/>
    </row>
    <row r="150">
      <c r="G150" s="6"/>
      <c r="H150" s="6"/>
      <c r="I150" s="6"/>
      <c r="J150" s="6"/>
    </row>
    <row r="151">
      <c r="G151" s="6"/>
      <c r="H151" s="6"/>
      <c r="I151" s="6"/>
      <c r="J151" s="6"/>
    </row>
    <row r="152">
      <c r="G152" s="6"/>
      <c r="H152" s="6"/>
      <c r="I152" s="6"/>
      <c r="J152" s="6"/>
    </row>
    <row r="153">
      <c r="G153" s="6"/>
      <c r="H153" s="6"/>
      <c r="I153" s="6"/>
      <c r="J153" s="6"/>
    </row>
    <row r="154">
      <c r="G154" s="6"/>
      <c r="H154" s="6"/>
      <c r="I154" s="6"/>
      <c r="J154" s="6"/>
    </row>
    <row r="155">
      <c r="G155" s="6"/>
      <c r="H155" s="6"/>
      <c r="I155" s="6"/>
      <c r="J155" s="6"/>
    </row>
    <row r="156">
      <c r="G156" s="6"/>
      <c r="H156" s="6"/>
      <c r="I156" s="6"/>
      <c r="J156" s="6"/>
    </row>
    <row r="157">
      <c r="G157" s="6"/>
      <c r="H157" s="6"/>
      <c r="I157" s="6"/>
      <c r="J157" s="6"/>
    </row>
    <row r="158">
      <c r="G158" s="6"/>
      <c r="H158" s="6"/>
      <c r="I158" s="6"/>
      <c r="J158" s="6"/>
    </row>
    <row r="159">
      <c r="G159" s="6"/>
      <c r="H159" s="6"/>
      <c r="I159" s="6"/>
      <c r="J159" s="6"/>
    </row>
    <row r="160">
      <c r="G160" s="6"/>
      <c r="H160" s="6"/>
      <c r="I160" s="6"/>
      <c r="J160" s="6"/>
    </row>
    <row r="161">
      <c r="G161" s="6"/>
      <c r="H161" s="6"/>
      <c r="I161" s="6"/>
      <c r="J161" s="6"/>
    </row>
    <row r="162">
      <c r="G162" s="6"/>
      <c r="H162" s="6"/>
      <c r="I162" s="6"/>
      <c r="J162" s="6"/>
    </row>
    <row r="163">
      <c r="G163" s="6"/>
      <c r="H163" s="6"/>
      <c r="I163" s="6"/>
      <c r="J163" s="6"/>
    </row>
    <row r="164">
      <c r="G164" s="6"/>
      <c r="H164" s="6"/>
      <c r="I164" s="6"/>
      <c r="J164" s="6"/>
    </row>
    <row r="165">
      <c r="G165" s="6"/>
      <c r="H165" s="6"/>
      <c r="I165" s="6"/>
      <c r="J165" s="6"/>
    </row>
    <row r="166">
      <c r="G166" s="6"/>
      <c r="H166" s="6"/>
      <c r="I166" s="6"/>
      <c r="J166" s="6"/>
    </row>
    <row r="167">
      <c r="G167" s="6"/>
      <c r="H167" s="6"/>
      <c r="I167" s="6"/>
      <c r="J167" s="6"/>
    </row>
    <row r="168">
      <c r="G168" s="6"/>
      <c r="H168" s="6"/>
      <c r="I168" s="6"/>
      <c r="J168" s="6"/>
    </row>
    <row r="169">
      <c r="G169" s="6"/>
      <c r="H169" s="6"/>
      <c r="I169" s="6"/>
      <c r="J169" s="6"/>
    </row>
    <row r="170">
      <c r="G170" s="6"/>
      <c r="H170" s="6"/>
      <c r="I170" s="6"/>
      <c r="J170" s="6"/>
    </row>
    <row r="171">
      <c r="G171" s="6"/>
      <c r="H171" s="6"/>
      <c r="I171" s="6"/>
      <c r="J171" s="6"/>
    </row>
    <row r="172">
      <c r="G172" s="6"/>
      <c r="H172" s="6"/>
      <c r="I172" s="6"/>
      <c r="J172" s="6"/>
    </row>
    <row r="173">
      <c r="G173" s="6"/>
      <c r="H173" s="6"/>
      <c r="I173" s="6"/>
      <c r="J173" s="6"/>
    </row>
    <row r="174">
      <c r="G174" s="6"/>
      <c r="H174" s="6"/>
      <c r="I174" s="6"/>
      <c r="J174" s="6"/>
    </row>
    <row r="175">
      <c r="G175" s="6"/>
      <c r="H175" s="6"/>
      <c r="I175" s="6"/>
      <c r="J175" s="6"/>
    </row>
    <row r="176">
      <c r="G176" s="6"/>
      <c r="H176" s="6"/>
      <c r="I176" s="6"/>
      <c r="J176" s="6"/>
    </row>
    <row r="177">
      <c r="G177" s="6"/>
      <c r="H177" s="6"/>
      <c r="I177" s="6"/>
      <c r="J177" s="6"/>
    </row>
    <row r="178">
      <c r="G178" s="6"/>
      <c r="H178" s="6"/>
      <c r="I178" s="6"/>
      <c r="J178" s="6"/>
    </row>
    <row r="179">
      <c r="G179" s="6"/>
      <c r="H179" s="6"/>
      <c r="I179" s="6"/>
      <c r="J179" s="6"/>
    </row>
    <row r="180">
      <c r="G180" s="6"/>
      <c r="H180" s="6"/>
      <c r="I180" s="6"/>
      <c r="J180" s="6"/>
    </row>
    <row r="181">
      <c r="G181" s="6"/>
      <c r="H181" s="6"/>
      <c r="I181" s="6"/>
      <c r="J181" s="6"/>
    </row>
    <row r="182">
      <c r="G182" s="6"/>
      <c r="H182" s="6"/>
      <c r="I182" s="6"/>
      <c r="J182" s="6"/>
    </row>
    <row r="183">
      <c r="G183" s="6"/>
      <c r="H183" s="6"/>
      <c r="I183" s="6"/>
      <c r="J183" s="6"/>
    </row>
    <row r="184">
      <c r="G184" s="6"/>
      <c r="H184" s="6"/>
      <c r="I184" s="6"/>
      <c r="J184" s="6"/>
    </row>
    <row r="185">
      <c r="G185" s="6"/>
      <c r="H185" s="6"/>
      <c r="I185" s="6"/>
      <c r="J185" s="6"/>
    </row>
    <row r="186">
      <c r="G186" s="6"/>
      <c r="H186" s="6"/>
      <c r="I186" s="6"/>
      <c r="J186" s="6"/>
    </row>
    <row r="187">
      <c r="G187" s="6"/>
      <c r="H187" s="6"/>
      <c r="I187" s="6"/>
      <c r="J187" s="6"/>
    </row>
    <row r="188">
      <c r="G188" s="6"/>
      <c r="H188" s="6"/>
      <c r="I188" s="6"/>
      <c r="J188" s="6"/>
    </row>
    <row r="189">
      <c r="G189" s="6"/>
      <c r="H189" s="6"/>
      <c r="I189" s="6"/>
      <c r="J189" s="6"/>
    </row>
    <row r="190">
      <c r="G190" s="6"/>
      <c r="H190" s="6"/>
      <c r="I190" s="6"/>
      <c r="J190" s="6"/>
    </row>
    <row r="191">
      <c r="G191" s="6"/>
      <c r="H191" s="6"/>
      <c r="I191" s="6"/>
      <c r="J191" s="6"/>
    </row>
    <row r="192">
      <c r="G192" s="6"/>
      <c r="H192" s="6"/>
      <c r="I192" s="6"/>
      <c r="J192" s="6"/>
    </row>
    <row r="193">
      <c r="G193" s="6"/>
      <c r="H193" s="6"/>
      <c r="I193" s="6"/>
      <c r="J193" s="6"/>
    </row>
    <row r="194">
      <c r="G194" s="6"/>
      <c r="H194" s="6"/>
      <c r="I194" s="6"/>
      <c r="J194" s="6"/>
    </row>
    <row r="195">
      <c r="G195" s="6"/>
      <c r="H195" s="6"/>
      <c r="I195" s="6"/>
      <c r="J195" s="6"/>
    </row>
    <row r="196">
      <c r="G196" s="6"/>
      <c r="H196" s="6"/>
      <c r="I196" s="6"/>
      <c r="J196" s="6"/>
    </row>
    <row r="197">
      <c r="G197" s="6"/>
      <c r="H197" s="6"/>
      <c r="I197" s="6"/>
      <c r="J197" s="6"/>
    </row>
    <row r="198">
      <c r="G198" s="6"/>
      <c r="H198" s="6"/>
      <c r="I198" s="6"/>
      <c r="J198" s="6"/>
    </row>
    <row r="199">
      <c r="G199" s="6"/>
      <c r="H199" s="6"/>
      <c r="I199" s="6"/>
      <c r="J199" s="6"/>
    </row>
    <row r="200">
      <c r="G200" s="6"/>
      <c r="H200" s="6"/>
      <c r="I200" s="6"/>
      <c r="J200" s="6"/>
    </row>
    <row r="201">
      <c r="G201" s="6"/>
      <c r="H201" s="6"/>
      <c r="I201" s="6"/>
      <c r="J201" s="6"/>
    </row>
    <row r="202">
      <c r="G202" s="6"/>
      <c r="H202" s="6"/>
      <c r="I202" s="6"/>
      <c r="J202" s="6"/>
    </row>
    <row r="203">
      <c r="G203" s="6"/>
      <c r="H203" s="6"/>
      <c r="I203" s="6"/>
      <c r="J203" s="6"/>
    </row>
    <row r="204">
      <c r="G204" s="6"/>
      <c r="H204" s="6"/>
      <c r="I204" s="6"/>
      <c r="J204" s="6"/>
    </row>
    <row r="205">
      <c r="G205" s="6"/>
      <c r="H205" s="6"/>
      <c r="I205" s="6"/>
      <c r="J205" s="6"/>
    </row>
    <row r="206">
      <c r="G206" s="6"/>
      <c r="H206" s="6"/>
      <c r="I206" s="6"/>
      <c r="J206" s="6"/>
    </row>
    <row r="207">
      <c r="G207" s="6"/>
      <c r="H207" s="6"/>
      <c r="I207" s="6"/>
      <c r="J207" s="6"/>
    </row>
    <row r="208">
      <c r="G208" s="6"/>
      <c r="H208" s="6"/>
      <c r="I208" s="6"/>
      <c r="J208" s="6"/>
    </row>
    <row r="209">
      <c r="G209" s="6"/>
      <c r="H209" s="6"/>
      <c r="I209" s="6"/>
      <c r="J209" s="6"/>
    </row>
    <row r="210">
      <c r="G210" s="6"/>
      <c r="H210" s="6"/>
      <c r="I210" s="6"/>
      <c r="J210" s="6"/>
    </row>
    <row r="211">
      <c r="G211" s="6"/>
      <c r="H211" s="6"/>
      <c r="I211" s="6"/>
      <c r="J211" s="6"/>
    </row>
    <row r="212">
      <c r="G212" s="6"/>
      <c r="H212" s="6"/>
      <c r="I212" s="6"/>
      <c r="J212" s="6"/>
    </row>
    <row r="213">
      <c r="G213" s="6"/>
      <c r="H213" s="6"/>
      <c r="I213" s="6"/>
      <c r="J213" s="6"/>
    </row>
    <row r="214">
      <c r="G214" s="6"/>
      <c r="H214" s="6"/>
      <c r="I214" s="6"/>
      <c r="J214" s="6"/>
    </row>
    <row r="215">
      <c r="G215" s="6"/>
      <c r="H215" s="6"/>
      <c r="I215" s="6"/>
      <c r="J215" s="6"/>
    </row>
    <row r="216">
      <c r="G216" s="6"/>
      <c r="H216" s="6"/>
      <c r="I216" s="6"/>
      <c r="J216" s="6"/>
    </row>
    <row r="217">
      <c r="G217" s="6"/>
      <c r="H217" s="6"/>
      <c r="I217" s="6"/>
      <c r="J217" s="6"/>
    </row>
    <row r="218">
      <c r="G218" s="6"/>
      <c r="H218" s="6"/>
      <c r="I218" s="6"/>
      <c r="J218" s="6"/>
    </row>
    <row r="219">
      <c r="G219" s="6"/>
      <c r="H219" s="6"/>
      <c r="I219" s="6"/>
      <c r="J219" s="6"/>
    </row>
    <row r="220">
      <c r="G220" s="6"/>
      <c r="H220" s="6"/>
      <c r="I220" s="6"/>
      <c r="J220" s="6"/>
    </row>
    <row r="221">
      <c r="G221" s="6"/>
      <c r="H221" s="6"/>
      <c r="I221" s="6"/>
      <c r="J221" s="6"/>
    </row>
    <row r="222">
      <c r="G222" s="6"/>
      <c r="H222" s="6"/>
      <c r="I222" s="6"/>
      <c r="J222" s="6"/>
    </row>
    <row r="223">
      <c r="G223" s="6"/>
      <c r="H223" s="6"/>
      <c r="I223" s="6"/>
      <c r="J223" s="6"/>
    </row>
    <row r="224">
      <c r="G224" s="6"/>
      <c r="H224" s="6"/>
      <c r="I224" s="6"/>
      <c r="J224" s="6"/>
    </row>
    <row r="225">
      <c r="G225" s="6"/>
      <c r="H225" s="6"/>
      <c r="I225" s="6"/>
      <c r="J225" s="6"/>
    </row>
    <row r="226">
      <c r="G226" s="6"/>
      <c r="H226" s="6"/>
      <c r="I226" s="6"/>
      <c r="J226" s="6"/>
    </row>
    <row r="227">
      <c r="G227" s="6"/>
      <c r="H227" s="6"/>
      <c r="I227" s="6"/>
      <c r="J227" s="6"/>
    </row>
    <row r="228">
      <c r="G228" s="6"/>
      <c r="H228" s="6"/>
      <c r="I228" s="6"/>
      <c r="J228" s="6"/>
    </row>
    <row r="229">
      <c r="G229" s="6"/>
      <c r="H229" s="6"/>
      <c r="I229" s="6"/>
      <c r="J229" s="6"/>
    </row>
    <row r="230">
      <c r="G230" s="6"/>
      <c r="H230" s="6"/>
      <c r="I230" s="6"/>
      <c r="J230" s="6"/>
    </row>
    <row r="231">
      <c r="G231" s="6"/>
      <c r="H231" s="6"/>
      <c r="I231" s="6"/>
      <c r="J231" s="6"/>
    </row>
    <row r="232">
      <c r="G232" s="6"/>
      <c r="H232" s="6"/>
      <c r="I232" s="6"/>
      <c r="J232" s="6"/>
    </row>
    <row r="233">
      <c r="G233" s="6"/>
      <c r="H233" s="6"/>
      <c r="I233" s="6"/>
      <c r="J233" s="6"/>
    </row>
    <row r="234">
      <c r="G234" s="6"/>
      <c r="H234" s="6"/>
      <c r="I234" s="6"/>
      <c r="J234" s="6"/>
    </row>
    <row r="235">
      <c r="G235" s="6"/>
      <c r="H235" s="6"/>
      <c r="I235" s="6"/>
      <c r="J235" s="6"/>
    </row>
    <row r="236">
      <c r="G236" s="6"/>
      <c r="H236" s="6"/>
      <c r="I236" s="6"/>
      <c r="J236" s="6"/>
    </row>
    <row r="237">
      <c r="G237" s="6"/>
      <c r="H237" s="6"/>
      <c r="I237" s="6"/>
      <c r="J237" s="6"/>
    </row>
    <row r="238">
      <c r="G238" s="6"/>
      <c r="H238" s="6"/>
      <c r="I238" s="6"/>
      <c r="J238" s="6"/>
    </row>
    <row r="239">
      <c r="G239" s="6"/>
      <c r="H239" s="6"/>
      <c r="I239" s="6"/>
      <c r="J239" s="6"/>
    </row>
    <row r="240">
      <c r="G240" s="6"/>
      <c r="H240" s="6"/>
      <c r="I240" s="6"/>
      <c r="J240" s="6"/>
    </row>
    <row r="241">
      <c r="G241" s="6"/>
      <c r="H241" s="6"/>
      <c r="I241" s="6"/>
      <c r="J241" s="6"/>
    </row>
    <row r="242">
      <c r="G242" s="6"/>
      <c r="H242" s="6"/>
      <c r="I242" s="6"/>
      <c r="J242" s="6"/>
    </row>
    <row r="243">
      <c r="G243" s="6"/>
      <c r="H243" s="6"/>
      <c r="I243" s="6"/>
      <c r="J243" s="6"/>
    </row>
    <row r="244">
      <c r="G244" s="6"/>
      <c r="H244" s="6"/>
      <c r="I244" s="6"/>
      <c r="J244" s="6"/>
    </row>
    <row r="245">
      <c r="G245" s="6"/>
      <c r="H245" s="6"/>
      <c r="I245" s="6"/>
      <c r="J245" s="6"/>
    </row>
    <row r="246">
      <c r="G246" s="6"/>
      <c r="H246" s="6"/>
      <c r="I246" s="6"/>
      <c r="J246" s="6"/>
    </row>
    <row r="247">
      <c r="G247" s="6"/>
      <c r="H247" s="6"/>
      <c r="I247" s="6"/>
      <c r="J247" s="6"/>
    </row>
    <row r="248">
      <c r="G248" s="6"/>
      <c r="H248" s="6"/>
      <c r="I248" s="6"/>
      <c r="J248" s="6"/>
    </row>
    <row r="249">
      <c r="G249" s="6"/>
      <c r="H249" s="6"/>
      <c r="I249" s="6"/>
      <c r="J249" s="6"/>
    </row>
    <row r="250">
      <c r="G250" s="6"/>
      <c r="H250" s="6"/>
      <c r="I250" s="6"/>
      <c r="J250" s="6"/>
    </row>
    <row r="251">
      <c r="G251" s="6"/>
      <c r="H251" s="6"/>
      <c r="I251" s="6"/>
      <c r="J251" s="6"/>
    </row>
    <row r="252">
      <c r="G252" s="6"/>
      <c r="H252" s="6"/>
      <c r="I252" s="6"/>
      <c r="J252" s="6"/>
    </row>
    <row r="253">
      <c r="G253" s="6"/>
      <c r="H253" s="6"/>
      <c r="I253" s="6"/>
      <c r="J253" s="6"/>
    </row>
    <row r="254">
      <c r="G254" s="6"/>
      <c r="H254" s="6"/>
      <c r="I254" s="6"/>
      <c r="J254" s="6"/>
    </row>
    <row r="255">
      <c r="G255" s="6"/>
      <c r="H255" s="6"/>
      <c r="I255" s="6"/>
      <c r="J255" s="6"/>
    </row>
    <row r="256">
      <c r="G256" s="6"/>
      <c r="H256" s="6"/>
      <c r="I256" s="6"/>
      <c r="J256" s="6"/>
    </row>
    <row r="257">
      <c r="G257" s="6"/>
      <c r="H257" s="6"/>
      <c r="I257" s="6"/>
      <c r="J257" s="6"/>
    </row>
    <row r="258">
      <c r="G258" s="6"/>
      <c r="H258" s="6"/>
      <c r="I258" s="6"/>
      <c r="J258" s="6"/>
    </row>
    <row r="259">
      <c r="G259" s="6"/>
      <c r="H259" s="6"/>
      <c r="I259" s="6"/>
      <c r="J259" s="6"/>
    </row>
    <row r="260">
      <c r="G260" s="6"/>
      <c r="H260" s="6"/>
      <c r="I260" s="6"/>
      <c r="J260" s="6"/>
    </row>
    <row r="261">
      <c r="G261" s="6"/>
      <c r="H261" s="6"/>
      <c r="I261" s="6"/>
      <c r="J261" s="6"/>
    </row>
    <row r="262">
      <c r="G262" s="6"/>
      <c r="H262" s="6"/>
      <c r="I262" s="6"/>
      <c r="J262" s="6"/>
    </row>
    <row r="263">
      <c r="G263" s="6"/>
      <c r="H263" s="6"/>
      <c r="I263" s="6"/>
      <c r="J263" s="6"/>
    </row>
    <row r="264">
      <c r="G264" s="6"/>
      <c r="H264" s="6"/>
      <c r="I264" s="6"/>
      <c r="J264" s="6"/>
    </row>
    <row r="265">
      <c r="G265" s="6"/>
      <c r="H265" s="6"/>
      <c r="I265" s="6"/>
      <c r="J265" s="6"/>
    </row>
    <row r="266">
      <c r="G266" s="6"/>
      <c r="H266" s="6"/>
      <c r="I266" s="6"/>
      <c r="J266" s="6"/>
    </row>
    <row r="267">
      <c r="G267" s="6"/>
      <c r="H267" s="6"/>
      <c r="I267" s="6"/>
      <c r="J267" s="6"/>
    </row>
    <row r="268">
      <c r="G268" s="6"/>
      <c r="H268" s="6"/>
      <c r="I268" s="6"/>
      <c r="J268" s="6"/>
    </row>
    <row r="269">
      <c r="G269" s="6"/>
      <c r="H269" s="6"/>
      <c r="I269" s="6"/>
      <c r="J269" s="6"/>
    </row>
    <row r="270">
      <c r="G270" s="6"/>
      <c r="H270" s="6"/>
      <c r="I270" s="6"/>
      <c r="J270" s="6"/>
    </row>
    <row r="271">
      <c r="G271" s="6"/>
      <c r="H271" s="6"/>
      <c r="I271" s="6"/>
      <c r="J271" s="6"/>
    </row>
    <row r="272">
      <c r="G272" s="6"/>
      <c r="H272" s="6"/>
      <c r="I272" s="6"/>
      <c r="J272" s="6"/>
    </row>
    <row r="273">
      <c r="G273" s="6"/>
      <c r="H273" s="6"/>
      <c r="I273" s="6"/>
      <c r="J273" s="6"/>
    </row>
    <row r="274">
      <c r="G274" s="6"/>
      <c r="H274" s="6"/>
      <c r="I274" s="6"/>
      <c r="J274" s="6"/>
    </row>
    <row r="275">
      <c r="G275" s="6"/>
      <c r="H275" s="6"/>
      <c r="I275" s="6"/>
      <c r="J275" s="6"/>
    </row>
    <row r="276">
      <c r="G276" s="6"/>
      <c r="H276" s="6"/>
      <c r="I276" s="6"/>
      <c r="J276" s="6"/>
    </row>
    <row r="277">
      <c r="G277" s="6"/>
      <c r="H277" s="6"/>
      <c r="I277" s="6"/>
      <c r="J277" s="6"/>
    </row>
    <row r="278">
      <c r="G278" s="6"/>
      <c r="H278" s="6"/>
      <c r="I278" s="6"/>
      <c r="J278" s="6"/>
    </row>
    <row r="279">
      <c r="G279" s="6"/>
      <c r="H279" s="6"/>
      <c r="I279" s="6"/>
      <c r="J279" s="6"/>
    </row>
    <row r="280">
      <c r="G280" s="6"/>
      <c r="H280" s="6"/>
      <c r="I280" s="6"/>
      <c r="J280" s="6"/>
    </row>
    <row r="281">
      <c r="G281" s="6"/>
      <c r="H281" s="6"/>
      <c r="I281" s="6"/>
      <c r="J281" s="6"/>
    </row>
    <row r="282">
      <c r="G282" s="6"/>
      <c r="H282" s="6"/>
      <c r="I282" s="6"/>
      <c r="J282" s="6"/>
    </row>
    <row r="283">
      <c r="G283" s="6"/>
      <c r="H283" s="6"/>
      <c r="I283" s="6"/>
      <c r="J283" s="6"/>
    </row>
    <row r="284">
      <c r="G284" s="6"/>
      <c r="H284" s="6"/>
      <c r="I284" s="6"/>
      <c r="J284" s="6"/>
    </row>
    <row r="285">
      <c r="G285" s="6"/>
      <c r="H285" s="6"/>
      <c r="I285" s="6"/>
      <c r="J285" s="6"/>
    </row>
    <row r="286">
      <c r="G286" s="6"/>
      <c r="H286" s="6"/>
      <c r="I286" s="6"/>
      <c r="J286" s="6"/>
    </row>
    <row r="287">
      <c r="G287" s="6"/>
      <c r="H287" s="6"/>
      <c r="I287" s="6"/>
      <c r="J287" s="6"/>
    </row>
    <row r="288">
      <c r="G288" s="6"/>
      <c r="H288" s="6"/>
      <c r="I288" s="6"/>
      <c r="J288" s="6"/>
    </row>
    <row r="289">
      <c r="G289" s="6"/>
      <c r="H289" s="6"/>
      <c r="I289" s="6"/>
      <c r="J289" s="6"/>
    </row>
    <row r="290">
      <c r="G290" s="6"/>
      <c r="H290" s="6"/>
      <c r="I290" s="6"/>
      <c r="J290" s="6"/>
    </row>
    <row r="291">
      <c r="G291" s="6"/>
      <c r="H291" s="6"/>
      <c r="I291" s="6"/>
      <c r="J291" s="6"/>
    </row>
    <row r="292">
      <c r="G292" s="6"/>
      <c r="H292" s="6"/>
      <c r="I292" s="6"/>
      <c r="J292" s="6"/>
    </row>
    <row r="293">
      <c r="G293" s="6"/>
      <c r="H293" s="6"/>
      <c r="I293" s="6"/>
      <c r="J293" s="6"/>
    </row>
    <row r="294">
      <c r="G294" s="6"/>
      <c r="H294" s="6"/>
      <c r="I294" s="6"/>
      <c r="J294" s="6"/>
    </row>
    <row r="295">
      <c r="G295" s="6"/>
      <c r="H295" s="6"/>
      <c r="I295" s="6"/>
      <c r="J295" s="6"/>
    </row>
    <row r="296">
      <c r="G296" s="6"/>
      <c r="H296" s="6"/>
      <c r="I296" s="6"/>
      <c r="J296" s="6"/>
    </row>
    <row r="297">
      <c r="G297" s="6"/>
      <c r="H297" s="6"/>
      <c r="I297" s="6"/>
      <c r="J297" s="6"/>
    </row>
    <row r="298">
      <c r="G298" s="6"/>
      <c r="H298" s="6"/>
      <c r="I298" s="6"/>
      <c r="J298" s="6"/>
    </row>
    <row r="299">
      <c r="G299" s="6"/>
      <c r="H299" s="6"/>
      <c r="I299" s="6"/>
      <c r="J299" s="6"/>
    </row>
    <row r="300">
      <c r="G300" s="6"/>
      <c r="H300" s="6"/>
      <c r="I300" s="6"/>
      <c r="J300" s="6"/>
    </row>
    <row r="301">
      <c r="G301" s="6"/>
      <c r="H301" s="6"/>
      <c r="I301" s="6"/>
      <c r="J301" s="6"/>
    </row>
    <row r="302">
      <c r="G302" s="6"/>
      <c r="H302" s="6"/>
      <c r="I302" s="6"/>
      <c r="J302" s="6"/>
    </row>
    <row r="303">
      <c r="G303" s="6"/>
      <c r="H303" s="6"/>
      <c r="I303" s="6"/>
      <c r="J303" s="6"/>
    </row>
    <row r="304">
      <c r="G304" s="6"/>
      <c r="H304" s="6"/>
      <c r="I304" s="6"/>
      <c r="J304" s="6"/>
    </row>
    <row r="305">
      <c r="G305" s="6"/>
      <c r="H305" s="6"/>
      <c r="I305" s="6"/>
      <c r="J305" s="6"/>
    </row>
    <row r="306">
      <c r="G306" s="6"/>
      <c r="H306" s="6"/>
      <c r="I306" s="6"/>
      <c r="J306" s="6"/>
    </row>
    <row r="307">
      <c r="G307" s="6"/>
      <c r="H307" s="6"/>
      <c r="I307" s="6"/>
      <c r="J307" s="6"/>
    </row>
    <row r="308">
      <c r="G308" s="6"/>
      <c r="H308" s="6"/>
      <c r="I308" s="6"/>
      <c r="J308" s="6"/>
    </row>
    <row r="309">
      <c r="G309" s="6"/>
      <c r="H309" s="6"/>
      <c r="I309" s="6"/>
      <c r="J309" s="6"/>
    </row>
    <row r="310">
      <c r="G310" s="6"/>
      <c r="H310" s="6"/>
      <c r="I310" s="6"/>
      <c r="J310" s="6"/>
    </row>
    <row r="311">
      <c r="G311" s="6"/>
      <c r="H311" s="6"/>
      <c r="I311" s="6"/>
      <c r="J311" s="6"/>
    </row>
    <row r="312">
      <c r="G312" s="6"/>
      <c r="H312" s="6"/>
      <c r="I312" s="6"/>
      <c r="J312" s="6"/>
    </row>
    <row r="313">
      <c r="G313" s="6"/>
      <c r="H313" s="6"/>
      <c r="I313" s="6"/>
      <c r="J313" s="6"/>
    </row>
    <row r="314">
      <c r="G314" s="6"/>
      <c r="H314" s="6"/>
      <c r="I314" s="6"/>
      <c r="J314" s="6"/>
    </row>
    <row r="315">
      <c r="G315" s="6"/>
      <c r="H315" s="6"/>
      <c r="I315" s="6"/>
      <c r="J315" s="6"/>
    </row>
    <row r="316">
      <c r="G316" s="6"/>
      <c r="H316" s="6"/>
      <c r="I316" s="6"/>
      <c r="J316" s="6"/>
    </row>
    <row r="317">
      <c r="G317" s="6"/>
      <c r="H317" s="6"/>
      <c r="I317" s="6"/>
      <c r="J317" s="6"/>
    </row>
    <row r="318">
      <c r="G318" s="6"/>
      <c r="H318" s="6"/>
      <c r="I318" s="6"/>
      <c r="J318" s="6"/>
    </row>
    <row r="319">
      <c r="G319" s="6"/>
      <c r="H319" s="6"/>
      <c r="I319" s="6"/>
      <c r="J319" s="6"/>
    </row>
    <row r="320">
      <c r="G320" s="6"/>
      <c r="H320" s="6"/>
      <c r="I320" s="6"/>
      <c r="J320" s="6"/>
    </row>
    <row r="321">
      <c r="G321" s="6"/>
      <c r="H321" s="6"/>
      <c r="I321" s="6"/>
      <c r="J321" s="6"/>
    </row>
    <row r="322">
      <c r="G322" s="6"/>
      <c r="H322" s="6"/>
      <c r="I322" s="6"/>
      <c r="J322" s="6"/>
    </row>
    <row r="323">
      <c r="G323" s="6"/>
      <c r="H323" s="6"/>
      <c r="I323" s="6"/>
      <c r="J323" s="6"/>
    </row>
    <row r="324">
      <c r="G324" s="6"/>
      <c r="H324" s="6"/>
      <c r="I324" s="6"/>
      <c r="J324" s="6"/>
    </row>
    <row r="325">
      <c r="G325" s="6"/>
      <c r="H325" s="6"/>
      <c r="I325" s="6"/>
      <c r="J325" s="6"/>
    </row>
    <row r="326">
      <c r="G326" s="6"/>
      <c r="H326" s="6"/>
      <c r="I326" s="6"/>
      <c r="J326" s="6"/>
    </row>
    <row r="327">
      <c r="G327" s="6"/>
      <c r="H327" s="6"/>
      <c r="I327" s="6"/>
      <c r="J327" s="6"/>
    </row>
    <row r="328">
      <c r="G328" s="6"/>
      <c r="H328" s="6"/>
      <c r="I328" s="6"/>
      <c r="J328" s="6"/>
    </row>
    <row r="329">
      <c r="G329" s="6"/>
      <c r="H329" s="6"/>
      <c r="I329" s="6"/>
      <c r="J329" s="6"/>
    </row>
    <row r="330">
      <c r="G330" s="6"/>
      <c r="H330" s="6"/>
      <c r="I330" s="6"/>
      <c r="J330" s="6"/>
    </row>
    <row r="331">
      <c r="G331" s="6"/>
      <c r="H331" s="6"/>
      <c r="I331" s="6"/>
      <c r="J331" s="6"/>
    </row>
    <row r="332">
      <c r="G332" s="6"/>
      <c r="H332" s="6"/>
      <c r="I332" s="6"/>
      <c r="J332" s="6"/>
    </row>
    <row r="333">
      <c r="G333" s="6"/>
      <c r="H333" s="6"/>
      <c r="I333" s="6"/>
      <c r="J333" s="6"/>
    </row>
    <row r="334">
      <c r="G334" s="6"/>
      <c r="H334" s="6"/>
      <c r="I334" s="6"/>
      <c r="J334" s="6"/>
    </row>
    <row r="335">
      <c r="G335" s="6"/>
      <c r="H335" s="6"/>
      <c r="I335" s="6"/>
      <c r="J335" s="6"/>
    </row>
    <row r="336">
      <c r="G336" s="6"/>
      <c r="H336" s="6"/>
      <c r="I336" s="6"/>
      <c r="J336" s="6"/>
    </row>
    <row r="337">
      <c r="G337" s="6"/>
      <c r="H337" s="6"/>
      <c r="I337" s="6"/>
      <c r="J337" s="6"/>
    </row>
    <row r="338">
      <c r="G338" s="6"/>
      <c r="H338" s="6"/>
      <c r="I338" s="6"/>
      <c r="J338" s="6"/>
    </row>
    <row r="339">
      <c r="G339" s="6"/>
      <c r="H339" s="6"/>
      <c r="I339" s="6"/>
      <c r="J339" s="6"/>
    </row>
    <row r="340">
      <c r="G340" s="6"/>
      <c r="H340" s="6"/>
      <c r="I340" s="6"/>
      <c r="J340" s="6"/>
    </row>
    <row r="341">
      <c r="G341" s="6"/>
      <c r="H341" s="6"/>
      <c r="I341" s="6"/>
      <c r="J341" s="6"/>
    </row>
    <row r="342">
      <c r="G342" s="6"/>
      <c r="H342" s="6"/>
      <c r="I342" s="6"/>
      <c r="J342" s="6"/>
    </row>
    <row r="343">
      <c r="G343" s="6"/>
      <c r="H343" s="6"/>
      <c r="I343" s="6"/>
      <c r="J343" s="6"/>
    </row>
    <row r="344">
      <c r="G344" s="6"/>
      <c r="H344" s="6"/>
      <c r="I344" s="6"/>
      <c r="J344" s="6"/>
    </row>
    <row r="345">
      <c r="G345" s="6"/>
      <c r="H345" s="6"/>
      <c r="I345" s="6"/>
      <c r="J345" s="6"/>
    </row>
    <row r="346">
      <c r="G346" s="6"/>
      <c r="H346" s="6"/>
      <c r="I346" s="6"/>
      <c r="J346" s="6"/>
    </row>
    <row r="347">
      <c r="G347" s="6"/>
      <c r="H347" s="6"/>
      <c r="I347" s="6"/>
      <c r="J347" s="6"/>
    </row>
    <row r="348">
      <c r="G348" s="6"/>
      <c r="H348" s="6"/>
      <c r="I348" s="6"/>
      <c r="J348" s="6"/>
    </row>
    <row r="349">
      <c r="G349" s="6"/>
      <c r="H349" s="6"/>
      <c r="I349" s="6"/>
      <c r="J349" s="6"/>
    </row>
    <row r="350">
      <c r="G350" s="6"/>
      <c r="H350" s="6"/>
      <c r="I350" s="6"/>
      <c r="J350" s="6"/>
    </row>
    <row r="351">
      <c r="G351" s="6"/>
      <c r="H351" s="6"/>
      <c r="I351" s="6"/>
      <c r="J351" s="6"/>
    </row>
    <row r="352">
      <c r="G352" s="6"/>
      <c r="H352" s="6"/>
      <c r="I352" s="6"/>
      <c r="J352" s="6"/>
    </row>
    <row r="353">
      <c r="G353" s="6"/>
      <c r="H353" s="6"/>
      <c r="I353" s="6"/>
      <c r="J353" s="6"/>
    </row>
    <row r="354">
      <c r="G354" s="6"/>
      <c r="H354" s="6"/>
      <c r="I354" s="6"/>
      <c r="J354" s="6"/>
    </row>
    <row r="355">
      <c r="G355" s="6"/>
      <c r="H355" s="6"/>
      <c r="I355" s="6"/>
      <c r="J355" s="6"/>
    </row>
    <row r="356">
      <c r="G356" s="6"/>
      <c r="H356" s="6"/>
      <c r="I356" s="6"/>
      <c r="J356" s="6"/>
    </row>
    <row r="357">
      <c r="G357" s="6"/>
      <c r="H357" s="6"/>
      <c r="I357" s="6"/>
      <c r="J357" s="6"/>
    </row>
    <row r="358">
      <c r="G358" s="6"/>
      <c r="H358" s="6"/>
      <c r="I358" s="6"/>
      <c r="J358" s="6"/>
    </row>
    <row r="359">
      <c r="G359" s="6"/>
      <c r="H359" s="6"/>
      <c r="I359" s="6"/>
      <c r="J359" s="6"/>
    </row>
    <row r="360">
      <c r="G360" s="6"/>
      <c r="H360" s="6"/>
      <c r="I360" s="6"/>
      <c r="J360" s="6"/>
    </row>
    <row r="361">
      <c r="G361" s="6"/>
      <c r="H361" s="6"/>
      <c r="I361" s="6"/>
      <c r="J361" s="6"/>
    </row>
    <row r="362">
      <c r="G362" s="6"/>
      <c r="H362" s="6"/>
      <c r="I362" s="6"/>
      <c r="J362" s="6"/>
    </row>
    <row r="363">
      <c r="G363" s="6"/>
      <c r="H363" s="6"/>
      <c r="I363" s="6"/>
      <c r="J363" s="6"/>
    </row>
    <row r="364">
      <c r="G364" s="6"/>
      <c r="H364" s="6"/>
      <c r="I364" s="6"/>
      <c r="J364" s="6"/>
    </row>
    <row r="365">
      <c r="G365" s="6"/>
      <c r="H365" s="6"/>
      <c r="I365" s="6"/>
      <c r="J365" s="6"/>
    </row>
    <row r="366">
      <c r="G366" s="6"/>
      <c r="H366" s="6"/>
      <c r="I366" s="6"/>
      <c r="J366" s="6"/>
    </row>
    <row r="367">
      <c r="G367" s="6"/>
      <c r="H367" s="6"/>
      <c r="I367" s="6"/>
      <c r="J367" s="6"/>
    </row>
    <row r="368">
      <c r="G368" s="6"/>
      <c r="H368" s="6"/>
      <c r="I368" s="6"/>
      <c r="J368" s="6"/>
    </row>
    <row r="369">
      <c r="G369" s="6"/>
      <c r="H369" s="6"/>
      <c r="I369" s="6"/>
      <c r="J369" s="6"/>
    </row>
    <row r="370">
      <c r="G370" s="6"/>
      <c r="H370" s="6"/>
      <c r="I370" s="6"/>
      <c r="J370" s="6"/>
    </row>
    <row r="371">
      <c r="G371" s="6"/>
      <c r="H371" s="6"/>
      <c r="I371" s="6"/>
      <c r="J371" s="6"/>
    </row>
    <row r="372">
      <c r="G372" s="6"/>
      <c r="H372" s="6"/>
      <c r="I372" s="6"/>
      <c r="J372" s="6"/>
    </row>
    <row r="373">
      <c r="G373" s="6"/>
      <c r="H373" s="6"/>
      <c r="I373" s="6"/>
      <c r="J373" s="6"/>
    </row>
    <row r="374">
      <c r="G374" s="6"/>
      <c r="H374" s="6"/>
      <c r="I374" s="6"/>
      <c r="J374" s="6"/>
    </row>
    <row r="375">
      <c r="G375" s="6"/>
      <c r="H375" s="6"/>
      <c r="I375" s="6"/>
      <c r="J375" s="6"/>
    </row>
    <row r="376">
      <c r="G376" s="6"/>
      <c r="H376" s="6"/>
      <c r="I376" s="6"/>
      <c r="J376" s="6"/>
    </row>
    <row r="377">
      <c r="G377" s="6"/>
      <c r="H377" s="6"/>
      <c r="I377" s="6"/>
      <c r="J377" s="6"/>
    </row>
    <row r="378">
      <c r="G378" s="6"/>
      <c r="H378" s="6"/>
      <c r="I378" s="6"/>
      <c r="J378" s="6"/>
    </row>
    <row r="379">
      <c r="G379" s="6"/>
      <c r="H379" s="6"/>
      <c r="I379" s="6"/>
      <c r="J379" s="6"/>
    </row>
    <row r="380">
      <c r="G380" s="6"/>
      <c r="H380" s="6"/>
      <c r="I380" s="6"/>
      <c r="J380" s="6"/>
    </row>
    <row r="381">
      <c r="G381" s="6"/>
      <c r="H381" s="6"/>
      <c r="I381" s="6"/>
      <c r="J381" s="6"/>
    </row>
    <row r="382">
      <c r="G382" s="6"/>
      <c r="H382" s="6"/>
      <c r="I382" s="6"/>
      <c r="J382" s="6"/>
    </row>
    <row r="383">
      <c r="G383" s="6"/>
      <c r="H383" s="6"/>
      <c r="I383" s="6"/>
      <c r="J383" s="6"/>
    </row>
    <row r="384">
      <c r="G384" s="6"/>
      <c r="H384" s="6"/>
      <c r="I384" s="6"/>
      <c r="J384" s="6"/>
    </row>
    <row r="385">
      <c r="G385" s="6"/>
      <c r="H385" s="6"/>
      <c r="I385" s="6"/>
      <c r="J385" s="6"/>
    </row>
    <row r="386">
      <c r="G386" s="6"/>
      <c r="H386" s="6"/>
      <c r="I386" s="6"/>
      <c r="J386" s="6"/>
    </row>
    <row r="387">
      <c r="G387" s="6"/>
      <c r="H387" s="6"/>
      <c r="I387" s="6"/>
      <c r="J387" s="6"/>
    </row>
    <row r="388">
      <c r="G388" s="6"/>
      <c r="H388" s="6"/>
      <c r="I388" s="6"/>
      <c r="J388" s="6"/>
    </row>
    <row r="389">
      <c r="G389" s="6"/>
      <c r="H389" s="6"/>
      <c r="I389" s="6"/>
      <c r="J389" s="6"/>
    </row>
    <row r="390">
      <c r="G390" s="6"/>
      <c r="H390" s="6"/>
      <c r="I390" s="6"/>
      <c r="J390" s="6"/>
    </row>
    <row r="391">
      <c r="G391" s="6"/>
      <c r="H391" s="6"/>
      <c r="I391" s="6"/>
      <c r="J391" s="6"/>
    </row>
    <row r="392">
      <c r="G392" s="6"/>
      <c r="H392" s="6"/>
      <c r="I392" s="6"/>
      <c r="J392" s="6"/>
    </row>
    <row r="393">
      <c r="G393" s="6"/>
      <c r="H393" s="6"/>
      <c r="I393" s="6"/>
      <c r="J393" s="6"/>
    </row>
    <row r="394">
      <c r="G394" s="6"/>
      <c r="H394" s="6"/>
      <c r="I394" s="6"/>
      <c r="J394" s="6"/>
    </row>
    <row r="395">
      <c r="G395" s="6"/>
      <c r="H395" s="6"/>
      <c r="I395" s="6"/>
      <c r="J395" s="6"/>
    </row>
    <row r="396">
      <c r="G396" s="6"/>
      <c r="H396" s="6"/>
      <c r="I396" s="6"/>
      <c r="J396" s="6"/>
    </row>
    <row r="397">
      <c r="G397" s="6"/>
      <c r="H397" s="6"/>
      <c r="I397" s="6"/>
      <c r="J397" s="6"/>
    </row>
    <row r="398">
      <c r="G398" s="6"/>
      <c r="H398" s="6"/>
      <c r="I398" s="6"/>
      <c r="J398" s="6"/>
    </row>
    <row r="399">
      <c r="G399" s="6"/>
      <c r="H399" s="6"/>
      <c r="I399" s="6"/>
      <c r="J399" s="6"/>
    </row>
    <row r="400">
      <c r="G400" s="6"/>
      <c r="H400" s="6"/>
      <c r="I400" s="6"/>
      <c r="J400" s="6"/>
    </row>
    <row r="401">
      <c r="G401" s="6"/>
      <c r="H401" s="6"/>
      <c r="I401" s="6"/>
      <c r="J401" s="6"/>
    </row>
    <row r="402">
      <c r="G402" s="6"/>
      <c r="H402" s="6"/>
      <c r="I402" s="6"/>
      <c r="J402" s="6"/>
    </row>
    <row r="403">
      <c r="G403" s="6"/>
      <c r="H403" s="6"/>
      <c r="I403" s="6"/>
      <c r="J403" s="6"/>
    </row>
    <row r="404">
      <c r="G404" s="6"/>
      <c r="H404" s="6"/>
      <c r="I404" s="6"/>
      <c r="J404" s="6"/>
    </row>
    <row r="405">
      <c r="G405" s="6"/>
      <c r="H405" s="6"/>
      <c r="I405" s="6"/>
      <c r="J405" s="6"/>
    </row>
    <row r="406">
      <c r="G406" s="6"/>
      <c r="H406" s="6"/>
      <c r="I406" s="6"/>
      <c r="J406" s="6"/>
    </row>
    <row r="407">
      <c r="G407" s="6"/>
      <c r="H407" s="6"/>
      <c r="I407" s="6"/>
      <c r="J407" s="6"/>
    </row>
    <row r="408">
      <c r="G408" s="6"/>
      <c r="H408" s="6"/>
      <c r="I408" s="6"/>
      <c r="J408" s="6"/>
    </row>
    <row r="409">
      <c r="G409" s="6"/>
      <c r="H409" s="6"/>
      <c r="I409" s="6"/>
      <c r="J409" s="6"/>
    </row>
    <row r="410">
      <c r="G410" s="6"/>
      <c r="H410" s="6"/>
      <c r="I410" s="6"/>
      <c r="J410" s="6"/>
    </row>
    <row r="411">
      <c r="G411" s="6"/>
      <c r="H411" s="6"/>
      <c r="I411" s="6"/>
      <c r="J411" s="6"/>
    </row>
    <row r="412">
      <c r="G412" s="6"/>
      <c r="H412" s="6"/>
      <c r="I412" s="6"/>
      <c r="J412" s="6"/>
    </row>
    <row r="413">
      <c r="G413" s="6"/>
      <c r="H413" s="6"/>
      <c r="I413" s="6"/>
      <c r="J413" s="6"/>
    </row>
    <row r="414">
      <c r="G414" s="6"/>
      <c r="H414" s="6"/>
      <c r="I414" s="6"/>
      <c r="J414" s="6"/>
    </row>
    <row r="415">
      <c r="G415" s="6"/>
      <c r="H415" s="6"/>
      <c r="I415" s="6"/>
      <c r="J415" s="6"/>
    </row>
    <row r="416">
      <c r="G416" s="6"/>
      <c r="H416" s="6"/>
      <c r="I416" s="6"/>
      <c r="J416" s="6"/>
    </row>
    <row r="417">
      <c r="G417" s="6"/>
      <c r="H417" s="6"/>
      <c r="I417" s="6"/>
      <c r="J417" s="6"/>
    </row>
    <row r="418">
      <c r="G418" s="6"/>
      <c r="H418" s="6"/>
      <c r="I418" s="6"/>
      <c r="J418" s="6"/>
    </row>
    <row r="419">
      <c r="G419" s="6"/>
      <c r="H419" s="6"/>
      <c r="I419" s="6"/>
      <c r="J419" s="6"/>
    </row>
    <row r="420">
      <c r="G420" s="6"/>
      <c r="H420" s="6"/>
      <c r="I420" s="6"/>
      <c r="J420" s="6"/>
    </row>
    <row r="421">
      <c r="G421" s="6"/>
      <c r="H421" s="6"/>
      <c r="I421" s="6"/>
      <c r="J421" s="6"/>
    </row>
    <row r="422">
      <c r="G422" s="6"/>
      <c r="H422" s="6"/>
      <c r="I422" s="6"/>
      <c r="J422" s="6"/>
    </row>
    <row r="423">
      <c r="G423" s="6"/>
      <c r="H423" s="6"/>
      <c r="I423" s="6"/>
      <c r="J423" s="6"/>
    </row>
    <row r="424">
      <c r="G424" s="6"/>
      <c r="H424" s="6"/>
      <c r="I424" s="6"/>
      <c r="J424" s="6"/>
    </row>
    <row r="425">
      <c r="G425" s="6"/>
      <c r="H425" s="6"/>
      <c r="I425" s="6"/>
      <c r="J425" s="6"/>
    </row>
    <row r="426">
      <c r="G426" s="6"/>
      <c r="H426" s="6"/>
      <c r="I426" s="6"/>
      <c r="J426" s="6"/>
    </row>
    <row r="427">
      <c r="G427" s="6"/>
      <c r="H427" s="6"/>
      <c r="I427" s="6"/>
      <c r="J427" s="6"/>
    </row>
    <row r="428">
      <c r="G428" s="6"/>
      <c r="H428" s="6"/>
      <c r="I428" s="6"/>
      <c r="J428" s="6"/>
    </row>
    <row r="429">
      <c r="G429" s="6"/>
      <c r="H429" s="6"/>
      <c r="I429" s="6"/>
      <c r="J429" s="6"/>
    </row>
    <row r="430">
      <c r="G430" s="6"/>
      <c r="H430" s="6"/>
      <c r="I430" s="6"/>
      <c r="J430" s="6"/>
    </row>
    <row r="431">
      <c r="G431" s="6"/>
      <c r="H431" s="6"/>
      <c r="I431" s="6"/>
      <c r="J431" s="6"/>
    </row>
    <row r="432">
      <c r="G432" s="6"/>
      <c r="H432" s="6"/>
      <c r="I432" s="6"/>
      <c r="J432" s="6"/>
    </row>
    <row r="433">
      <c r="G433" s="6"/>
      <c r="H433" s="6"/>
      <c r="I433" s="6"/>
      <c r="J433" s="6"/>
    </row>
    <row r="434">
      <c r="G434" s="6"/>
      <c r="H434" s="6"/>
      <c r="I434" s="6"/>
      <c r="J434" s="6"/>
    </row>
    <row r="435">
      <c r="G435" s="6"/>
      <c r="H435" s="6"/>
      <c r="I435" s="6"/>
      <c r="J435" s="6"/>
    </row>
    <row r="436">
      <c r="G436" s="6"/>
      <c r="H436" s="6"/>
      <c r="I436" s="6"/>
      <c r="J436" s="6"/>
    </row>
    <row r="437">
      <c r="G437" s="6"/>
      <c r="H437" s="6"/>
      <c r="I437" s="6"/>
      <c r="J437" s="6"/>
    </row>
    <row r="438">
      <c r="G438" s="6"/>
      <c r="H438" s="6"/>
      <c r="I438" s="6"/>
      <c r="J438" s="6"/>
    </row>
    <row r="439">
      <c r="G439" s="6"/>
      <c r="H439" s="6"/>
      <c r="I439" s="6"/>
      <c r="J439" s="6"/>
    </row>
    <row r="440">
      <c r="G440" s="6"/>
      <c r="H440" s="6"/>
      <c r="I440" s="6"/>
      <c r="J440" s="6"/>
    </row>
    <row r="441">
      <c r="G441" s="6"/>
      <c r="H441" s="6"/>
      <c r="I441" s="6"/>
      <c r="J441" s="6"/>
    </row>
    <row r="442">
      <c r="G442" s="6"/>
      <c r="H442" s="6"/>
      <c r="I442" s="6"/>
      <c r="J442" s="6"/>
    </row>
    <row r="443">
      <c r="G443" s="6"/>
      <c r="H443" s="6"/>
      <c r="I443" s="6"/>
      <c r="J443" s="6"/>
    </row>
    <row r="444">
      <c r="G444" s="6"/>
      <c r="H444" s="6"/>
      <c r="I444" s="6"/>
      <c r="J444" s="6"/>
    </row>
    <row r="445">
      <c r="G445" s="6"/>
      <c r="H445" s="6"/>
      <c r="I445" s="6"/>
      <c r="J445" s="6"/>
    </row>
    <row r="446">
      <c r="G446" s="6"/>
      <c r="H446" s="6"/>
      <c r="I446" s="6"/>
      <c r="J446" s="6"/>
    </row>
    <row r="447">
      <c r="G447" s="6"/>
      <c r="H447" s="6"/>
      <c r="I447" s="6"/>
      <c r="J447" s="6"/>
    </row>
    <row r="448">
      <c r="G448" s="6"/>
      <c r="H448" s="6"/>
      <c r="I448" s="6"/>
      <c r="J448" s="6"/>
    </row>
    <row r="449">
      <c r="G449" s="6"/>
      <c r="H449" s="6"/>
      <c r="I449" s="6"/>
      <c r="J449" s="6"/>
    </row>
    <row r="450">
      <c r="G450" s="6"/>
      <c r="H450" s="6"/>
      <c r="I450" s="6"/>
      <c r="J450" s="6"/>
    </row>
    <row r="451">
      <c r="G451" s="6"/>
      <c r="H451" s="6"/>
      <c r="I451" s="6"/>
      <c r="J451" s="6"/>
    </row>
    <row r="452">
      <c r="G452" s="6"/>
      <c r="H452" s="6"/>
      <c r="I452" s="6"/>
      <c r="J452" s="6"/>
    </row>
    <row r="453">
      <c r="G453" s="6"/>
      <c r="H453" s="6"/>
      <c r="I453" s="6"/>
      <c r="J453" s="6"/>
    </row>
    <row r="454">
      <c r="G454" s="6"/>
      <c r="H454" s="6"/>
      <c r="I454" s="6"/>
      <c r="J454" s="6"/>
    </row>
    <row r="455">
      <c r="G455" s="6"/>
      <c r="H455" s="6"/>
      <c r="I455" s="6"/>
      <c r="J455" s="6"/>
    </row>
    <row r="456">
      <c r="G456" s="6"/>
      <c r="H456" s="6"/>
      <c r="I456" s="6"/>
      <c r="J456" s="6"/>
    </row>
    <row r="457">
      <c r="G457" s="6"/>
      <c r="H457" s="6"/>
      <c r="I457" s="6"/>
      <c r="J457" s="6"/>
    </row>
    <row r="458">
      <c r="G458" s="6"/>
      <c r="H458" s="6"/>
      <c r="I458" s="6"/>
      <c r="J458" s="6"/>
    </row>
    <row r="459">
      <c r="G459" s="6"/>
      <c r="H459" s="6"/>
      <c r="I459" s="6"/>
      <c r="J459" s="6"/>
    </row>
    <row r="460">
      <c r="G460" s="6"/>
      <c r="H460" s="6"/>
      <c r="I460" s="6"/>
      <c r="J460" s="6"/>
    </row>
    <row r="461">
      <c r="G461" s="6"/>
      <c r="H461" s="6"/>
      <c r="I461" s="6"/>
      <c r="J461" s="6"/>
    </row>
    <row r="462">
      <c r="G462" s="6"/>
      <c r="H462" s="6"/>
      <c r="I462" s="6"/>
      <c r="J462" s="6"/>
    </row>
    <row r="463">
      <c r="G463" s="6"/>
      <c r="H463" s="6"/>
      <c r="I463" s="6"/>
      <c r="J463" s="6"/>
    </row>
    <row r="464">
      <c r="G464" s="6"/>
      <c r="H464" s="6"/>
      <c r="I464" s="6"/>
      <c r="J464" s="6"/>
    </row>
    <row r="465">
      <c r="G465" s="6"/>
      <c r="H465" s="6"/>
      <c r="I465" s="6"/>
      <c r="J465" s="6"/>
    </row>
    <row r="466">
      <c r="G466" s="6"/>
      <c r="H466" s="6"/>
      <c r="I466" s="6"/>
      <c r="J466" s="6"/>
    </row>
    <row r="467">
      <c r="G467" s="6"/>
      <c r="H467" s="6"/>
      <c r="I467" s="6"/>
      <c r="J467" s="6"/>
    </row>
    <row r="468">
      <c r="G468" s="6"/>
      <c r="H468" s="6"/>
      <c r="I468" s="6"/>
      <c r="J468" s="6"/>
    </row>
    <row r="469">
      <c r="G469" s="6"/>
      <c r="H469" s="6"/>
      <c r="I469" s="6"/>
      <c r="J469" s="6"/>
    </row>
    <row r="470">
      <c r="G470" s="6"/>
      <c r="H470" s="6"/>
      <c r="I470" s="6"/>
      <c r="J470" s="6"/>
    </row>
    <row r="471">
      <c r="G471" s="6"/>
      <c r="H471" s="6"/>
      <c r="I471" s="6"/>
      <c r="J471" s="6"/>
    </row>
    <row r="472">
      <c r="G472" s="6"/>
      <c r="H472" s="6"/>
      <c r="I472" s="6"/>
      <c r="J472" s="6"/>
    </row>
    <row r="473">
      <c r="G473" s="6"/>
      <c r="H473" s="6"/>
      <c r="I473" s="6"/>
      <c r="J473" s="6"/>
    </row>
    <row r="474">
      <c r="G474" s="6"/>
      <c r="H474" s="6"/>
      <c r="I474" s="6"/>
      <c r="J474" s="6"/>
    </row>
    <row r="475">
      <c r="G475" s="6"/>
      <c r="H475" s="6"/>
      <c r="I475" s="6"/>
      <c r="J475" s="6"/>
    </row>
    <row r="476">
      <c r="G476" s="6"/>
      <c r="H476" s="6"/>
      <c r="I476" s="6"/>
      <c r="J476" s="6"/>
    </row>
    <row r="477">
      <c r="G477" s="6"/>
      <c r="H477" s="6"/>
      <c r="I477" s="6"/>
      <c r="J477" s="6"/>
    </row>
    <row r="478">
      <c r="G478" s="6"/>
      <c r="H478" s="6"/>
      <c r="I478" s="6"/>
      <c r="J478" s="6"/>
    </row>
    <row r="479">
      <c r="G479" s="6"/>
      <c r="H479" s="6"/>
      <c r="I479" s="6"/>
      <c r="J479" s="6"/>
    </row>
    <row r="480">
      <c r="G480" s="6"/>
      <c r="H480" s="6"/>
      <c r="I480" s="6"/>
      <c r="J480" s="6"/>
    </row>
    <row r="481">
      <c r="G481" s="6"/>
      <c r="H481" s="6"/>
      <c r="I481" s="6"/>
      <c r="J481" s="6"/>
    </row>
    <row r="482">
      <c r="G482" s="6"/>
      <c r="H482" s="6"/>
      <c r="I482" s="6"/>
      <c r="J482" s="6"/>
    </row>
    <row r="483">
      <c r="G483" s="6"/>
      <c r="H483" s="6"/>
      <c r="I483" s="6"/>
      <c r="J483" s="6"/>
    </row>
    <row r="484">
      <c r="G484" s="6"/>
      <c r="H484" s="6"/>
      <c r="I484" s="6"/>
      <c r="J484" s="6"/>
    </row>
    <row r="485">
      <c r="G485" s="6"/>
      <c r="H485" s="6"/>
      <c r="I485" s="6"/>
      <c r="J485" s="6"/>
    </row>
    <row r="486">
      <c r="G486" s="6"/>
      <c r="H486" s="6"/>
      <c r="I486" s="6"/>
      <c r="J486" s="6"/>
    </row>
    <row r="487">
      <c r="G487" s="6"/>
      <c r="H487" s="6"/>
      <c r="I487" s="6"/>
      <c r="J487" s="6"/>
    </row>
    <row r="488">
      <c r="G488" s="6"/>
      <c r="H488" s="6"/>
      <c r="I488" s="6"/>
      <c r="J488" s="6"/>
    </row>
    <row r="489">
      <c r="G489" s="6"/>
      <c r="H489" s="6"/>
      <c r="I489" s="6"/>
      <c r="J489" s="6"/>
    </row>
    <row r="490">
      <c r="G490" s="6"/>
      <c r="H490" s="6"/>
      <c r="I490" s="6"/>
      <c r="J490" s="6"/>
    </row>
    <row r="491">
      <c r="G491" s="6"/>
      <c r="H491" s="6"/>
      <c r="I491" s="6"/>
      <c r="J491" s="6"/>
    </row>
    <row r="492">
      <c r="G492" s="6"/>
      <c r="H492" s="6"/>
      <c r="I492" s="6"/>
      <c r="J492" s="6"/>
    </row>
    <row r="493">
      <c r="G493" s="6"/>
      <c r="H493" s="6"/>
      <c r="I493" s="6"/>
      <c r="J493" s="6"/>
    </row>
    <row r="494">
      <c r="G494" s="6"/>
      <c r="H494" s="6"/>
      <c r="I494" s="6"/>
      <c r="J494" s="6"/>
    </row>
    <row r="495">
      <c r="G495" s="6"/>
      <c r="H495" s="6"/>
      <c r="I495" s="6"/>
      <c r="J495" s="6"/>
    </row>
    <row r="496">
      <c r="G496" s="6"/>
      <c r="H496" s="6"/>
      <c r="I496" s="6"/>
      <c r="J496" s="6"/>
    </row>
    <row r="497">
      <c r="G497" s="6"/>
      <c r="H497" s="6"/>
      <c r="I497" s="6"/>
      <c r="J497" s="6"/>
    </row>
    <row r="498">
      <c r="G498" s="6"/>
      <c r="H498" s="6"/>
      <c r="I498" s="6"/>
      <c r="J498" s="6"/>
    </row>
    <row r="499">
      <c r="G499" s="6"/>
      <c r="H499" s="6"/>
      <c r="I499" s="6"/>
      <c r="J499" s="6"/>
    </row>
    <row r="500">
      <c r="G500" s="6"/>
      <c r="H500" s="6"/>
      <c r="I500" s="6"/>
      <c r="J500" s="6"/>
    </row>
    <row r="501">
      <c r="G501" s="6"/>
      <c r="H501" s="6"/>
      <c r="I501" s="6"/>
      <c r="J501" s="6"/>
    </row>
    <row r="502">
      <c r="G502" s="6"/>
      <c r="H502" s="6"/>
      <c r="I502" s="6"/>
      <c r="J502" s="6"/>
    </row>
    <row r="503">
      <c r="G503" s="6"/>
      <c r="H503" s="6"/>
      <c r="I503" s="6"/>
      <c r="J503" s="6"/>
    </row>
    <row r="504">
      <c r="G504" s="6"/>
      <c r="H504" s="6"/>
      <c r="I504" s="6"/>
      <c r="J504" s="6"/>
    </row>
    <row r="505">
      <c r="G505" s="6"/>
      <c r="H505" s="6"/>
      <c r="I505" s="6"/>
      <c r="J505" s="6"/>
    </row>
    <row r="506">
      <c r="G506" s="6"/>
      <c r="H506" s="6"/>
      <c r="I506" s="6"/>
      <c r="J506" s="6"/>
    </row>
    <row r="507">
      <c r="G507" s="6"/>
      <c r="H507" s="6"/>
      <c r="I507" s="6"/>
      <c r="J507" s="6"/>
    </row>
    <row r="508">
      <c r="G508" s="6"/>
      <c r="H508" s="6"/>
      <c r="I508" s="6"/>
      <c r="J508" s="6"/>
    </row>
    <row r="509">
      <c r="G509" s="6"/>
      <c r="H509" s="6"/>
      <c r="I509" s="6"/>
      <c r="J509" s="6"/>
    </row>
    <row r="510">
      <c r="G510" s="6"/>
      <c r="H510" s="6"/>
      <c r="I510" s="6"/>
      <c r="J510" s="6"/>
    </row>
    <row r="511">
      <c r="G511" s="6"/>
      <c r="H511" s="6"/>
      <c r="I511" s="6"/>
      <c r="J511" s="6"/>
    </row>
    <row r="512">
      <c r="G512" s="6"/>
      <c r="H512" s="6"/>
      <c r="I512" s="6"/>
      <c r="J512" s="6"/>
    </row>
    <row r="513">
      <c r="G513" s="6"/>
      <c r="H513" s="6"/>
      <c r="I513" s="6"/>
      <c r="J513" s="6"/>
    </row>
    <row r="514">
      <c r="G514" s="6"/>
      <c r="H514" s="6"/>
      <c r="I514" s="6"/>
      <c r="J514" s="6"/>
    </row>
    <row r="515">
      <c r="G515" s="6"/>
      <c r="H515" s="6"/>
      <c r="I515" s="6"/>
      <c r="J515" s="6"/>
    </row>
    <row r="516">
      <c r="G516" s="6"/>
      <c r="H516" s="6"/>
      <c r="I516" s="6"/>
      <c r="J516" s="6"/>
    </row>
    <row r="517">
      <c r="G517" s="6"/>
      <c r="H517" s="6"/>
      <c r="I517" s="6"/>
      <c r="J517" s="6"/>
    </row>
    <row r="518">
      <c r="G518" s="6"/>
      <c r="H518" s="6"/>
      <c r="I518" s="6"/>
      <c r="J518" s="6"/>
    </row>
    <row r="519">
      <c r="G519" s="6"/>
      <c r="H519" s="6"/>
      <c r="I519" s="6"/>
      <c r="J519" s="6"/>
    </row>
    <row r="520">
      <c r="G520" s="6"/>
      <c r="H520" s="6"/>
      <c r="I520" s="6"/>
      <c r="J520" s="6"/>
    </row>
    <row r="521">
      <c r="G521" s="6"/>
      <c r="H521" s="6"/>
      <c r="I521" s="6"/>
      <c r="J521" s="6"/>
    </row>
    <row r="522">
      <c r="G522" s="6"/>
      <c r="H522" s="6"/>
      <c r="I522" s="6"/>
      <c r="J522" s="6"/>
    </row>
    <row r="523">
      <c r="G523" s="6"/>
      <c r="H523" s="6"/>
      <c r="I523" s="6"/>
      <c r="J523" s="6"/>
    </row>
    <row r="524">
      <c r="G524" s="6"/>
      <c r="H524" s="6"/>
      <c r="I524" s="6"/>
      <c r="J524" s="6"/>
    </row>
    <row r="525">
      <c r="G525" s="6"/>
      <c r="H525" s="6"/>
      <c r="I525" s="6"/>
      <c r="J525" s="6"/>
    </row>
    <row r="526">
      <c r="G526" s="6"/>
      <c r="H526" s="6"/>
      <c r="I526" s="6"/>
      <c r="J526" s="6"/>
    </row>
    <row r="527">
      <c r="G527" s="6"/>
      <c r="H527" s="6"/>
      <c r="I527" s="6"/>
      <c r="J527" s="6"/>
    </row>
    <row r="528">
      <c r="G528" s="6"/>
      <c r="H528" s="6"/>
      <c r="I528" s="6"/>
      <c r="J528" s="6"/>
    </row>
    <row r="529">
      <c r="G529" s="6"/>
      <c r="H529" s="6"/>
      <c r="I529" s="6"/>
      <c r="J529" s="6"/>
    </row>
    <row r="530">
      <c r="G530" s="6"/>
      <c r="H530" s="6"/>
      <c r="I530" s="6"/>
      <c r="J530" s="6"/>
    </row>
    <row r="531">
      <c r="G531" s="6"/>
      <c r="H531" s="6"/>
      <c r="I531" s="6"/>
      <c r="J531" s="6"/>
    </row>
    <row r="532">
      <c r="G532" s="6"/>
      <c r="H532" s="6"/>
      <c r="I532" s="6"/>
      <c r="J532" s="6"/>
    </row>
    <row r="533">
      <c r="G533" s="6"/>
      <c r="H533" s="6"/>
      <c r="I533" s="6"/>
      <c r="J533" s="6"/>
    </row>
    <row r="534">
      <c r="G534" s="6"/>
      <c r="H534" s="6"/>
      <c r="I534" s="6"/>
      <c r="J534" s="6"/>
    </row>
    <row r="535">
      <c r="G535" s="6"/>
      <c r="H535" s="6"/>
      <c r="I535" s="6"/>
      <c r="J535" s="6"/>
    </row>
    <row r="536">
      <c r="G536" s="6"/>
      <c r="H536" s="6"/>
      <c r="I536" s="6"/>
      <c r="J536" s="6"/>
    </row>
    <row r="537">
      <c r="G537" s="6"/>
      <c r="H537" s="6"/>
      <c r="I537" s="6"/>
      <c r="J537" s="6"/>
    </row>
    <row r="538">
      <c r="G538" s="6"/>
      <c r="H538" s="6"/>
      <c r="I538" s="6"/>
      <c r="J538" s="6"/>
    </row>
    <row r="539">
      <c r="G539" s="6"/>
      <c r="H539" s="6"/>
      <c r="I539" s="6"/>
      <c r="J539" s="6"/>
    </row>
    <row r="540">
      <c r="G540" s="6"/>
      <c r="H540" s="6"/>
      <c r="I540" s="6"/>
      <c r="J540" s="6"/>
    </row>
    <row r="541">
      <c r="G541" s="6"/>
      <c r="H541" s="6"/>
      <c r="I541" s="6"/>
      <c r="J541" s="6"/>
    </row>
    <row r="542">
      <c r="G542" s="6"/>
      <c r="H542" s="6"/>
      <c r="I542" s="6"/>
      <c r="J542" s="6"/>
    </row>
    <row r="543">
      <c r="G543" s="6"/>
      <c r="H543" s="6"/>
      <c r="I543" s="6"/>
      <c r="J543" s="6"/>
    </row>
    <row r="544">
      <c r="G544" s="6"/>
      <c r="H544" s="6"/>
      <c r="I544" s="6"/>
      <c r="J544" s="6"/>
    </row>
    <row r="545">
      <c r="G545" s="6"/>
      <c r="H545" s="6"/>
      <c r="I545" s="6"/>
      <c r="J545" s="6"/>
    </row>
    <row r="546">
      <c r="G546" s="6"/>
      <c r="H546" s="6"/>
      <c r="I546" s="6"/>
      <c r="J546" s="6"/>
    </row>
    <row r="547">
      <c r="G547" s="6"/>
      <c r="H547" s="6"/>
      <c r="I547" s="6"/>
      <c r="J547" s="6"/>
    </row>
    <row r="548">
      <c r="G548" s="6"/>
      <c r="H548" s="6"/>
      <c r="I548" s="6"/>
      <c r="J548" s="6"/>
    </row>
    <row r="549">
      <c r="G549" s="6"/>
      <c r="H549" s="6"/>
      <c r="I549" s="6"/>
      <c r="J549" s="6"/>
    </row>
    <row r="550">
      <c r="G550" s="6"/>
      <c r="H550" s="6"/>
      <c r="I550" s="6"/>
      <c r="J550" s="6"/>
    </row>
    <row r="551">
      <c r="G551" s="6"/>
      <c r="H551" s="6"/>
      <c r="I551" s="6"/>
      <c r="J551" s="6"/>
    </row>
    <row r="552">
      <c r="G552" s="6"/>
      <c r="H552" s="6"/>
      <c r="I552" s="6"/>
      <c r="J552" s="6"/>
    </row>
    <row r="553">
      <c r="G553" s="6"/>
      <c r="H553" s="6"/>
      <c r="I553" s="6"/>
      <c r="J553" s="6"/>
    </row>
    <row r="554">
      <c r="G554" s="6"/>
      <c r="H554" s="6"/>
      <c r="I554" s="6"/>
      <c r="J554" s="6"/>
    </row>
    <row r="555">
      <c r="G555" s="6"/>
      <c r="H555" s="6"/>
      <c r="I555" s="6"/>
      <c r="J555" s="6"/>
    </row>
    <row r="556">
      <c r="G556" s="6"/>
      <c r="H556" s="6"/>
      <c r="I556" s="6"/>
      <c r="J556" s="6"/>
    </row>
    <row r="557">
      <c r="G557" s="6"/>
      <c r="H557" s="6"/>
      <c r="I557" s="6"/>
      <c r="J557" s="6"/>
    </row>
    <row r="558">
      <c r="G558" s="6"/>
      <c r="H558" s="6"/>
      <c r="I558" s="6"/>
      <c r="J558" s="6"/>
    </row>
    <row r="559">
      <c r="G559" s="6"/>
      <c r="H559" s="6"/>
      <c r="I559" s="6"/>
      <c r="J559" s="6"/>
    </row>
    <row r="560">
      <c r="G560" s="6"/>
      <c r="H560" s="6"/>
      <c r="I560" s="6"/>
      <c r="J560" s="6"/>
    </row>
    <row r="561">
      <c r="G561" s="6"/>
      <c r="H561" s="6"/>
      <c r="I561" s="6"/>
      <c r="J561" s="6"/>
    </row>
    <row r="562">
      <c r="G562" s="6"/>
      <c r="H562" s="6"/>
      <c r="I562" s="6"/>
      <c r="J562" s="6"/>
    </row>
    <row r="563">
      <c r="G563" s="6"/>
      <c r="H563" s="6"/>
      <c r="I563" s="6"/>
      <c r="J563" s="6"/>
    </row>
    <row r="564">
      <c r="G564" s="6"/>
      <c r="H564" s="6"/>
      <c r="I564" s="6"/>
      <c r="J564" s="6"/>
    </row>
    <row r="565">
      <c r="G565" s="6"/>
      <c r="H565" s="6"/>
      <c r="I565" s="6"/>
      <c r="J565" s="6"/>
    </row>
    <row r="566">
      <c r="G566" s="6"/>
      <c r="H566" s="6"/>
      <c r="I566" s="6"/>
      <c r="J566" s="6"/>
    </row>
    <row r="567">
      <c r="G567" s="6"/>
      <c r="H567" s="6"/>
      <c r="I567" s="6"/>
      <c r="J567" s="6"/>
    </row>
    <row r="568">
      <c r="G568" s="6"/>
      <c r="H568" s="6"/>
      <c r="I568" s="6"/>
      <c r="J568" s="6"/>
    </row>
    <row r="569">
      <c r="G569" s="6"/>
      <c r="H569" s="6"/>
      <c r="I569" s="6"/>
      <c r="J569" s="6"/>
    </row>
    <row r="570">
      <c r="G570" s="6"/>
      <c r="H570" s="6"/>
      <c r="I570" s="6"/>
      <c r="J570" s="6"/>
    </row>
    <row r="571">
      <c r="G571" s="6"/>
      <c r="H571" s="6"/>
      <c r="I571" s="6"/>
      <c r="J571" s="6"/>
    </row>
    <row r="572">
      <c r="G572" s="6"/>
      <c r="H572" s="6"/>
      <c r="I572" s="6"/>
      <c r="J572" s="6"/>
    </row>
    <row r="573">
      <c r="G573" s="6"/>
      <c r="H573" s="6"/>
      <c r="I573" s="6"/>
      <c r="J573" s="6"/>
    </row>
    <row r="574">
      <c r="G574" s="6"/>
      <c r="H574" s="6"/>
      <c r="I574" s="6"/>
      <c r="J574" s="6"/>
    </row>
    <row r="575">
      <c r="G575" s="6"/>
      <c r="H575" s="6"/>
      <c r="I575" s="6"/>
      <c r="J575" s="6"/>
    </row>
    <row r="576">
      <c r="G576" s="6"/>
      <c r="H576" s="6"/>
      <c r="I576" s="6"/>
      <c r="J576" s="6"/>
    </row>
    <row r="577">
      <c r="G577" s="6"/>
      <c r="H577" s="6"/>
      <c r="I577" s="6"/>
      <c r="J577" s="6"/>
    </row>
    <row r="578">
      <c r="G578" s="6"/>
      <c r="H578" s="6"/>
      <c r="I578" s="6"/>
      <c r="J578" s="6"/>
    </row>
    <row r="579">
      <c r="G579" s="6"/>
      <c r="H579" s="6"/>
      <c r="I579" s="6"/>
      <c r="J579" s="6"/>
    </row>
    <row r="580">
      <c r="G580" s="6"/>
      <c r="H580" s="6"/>
      <c r="I580" s="6"/>
      <c r="J580" s="6"/>
    </row>
    <row r="581">
      <c r="G581" s="6"/>
      <c r="H581" s="6"/>
      <c r="I581" s="6"/>
      <c r="J581" s="6"/>
    </row>
    <row r="582">
      <c r="G582" s="6"/>
      <c r="H582" s="6"/>
      <c r="I582" s="6"/>
      <c r="J582" s="6"/>
    </row>
    <row r="583">
      <c r="G583" s="6"/>
      <c r="H583" s="6"/>
      <c r="I583" s="6"/>
      <c r="J583" s="6"/>
    </row>
    <row r="584">
      <c r="G584" s="6"/>
      <c r="H584" s="6"/>
      <c r="I584" s="6"/>
      <c r="J584" s="6"/>
    </row>
    <row r="585">
      <c r="G585" s="6"/>
      <c r="H585" s="6"/>
      <c r="I585" s="6"/>
      <c r="J585" s="6"/>
    </row>
    <row r="586">
      <c r="G586" s="6"/>
      <c r="H586" s="6"/>
      <c r="I586" s="6"/>
      <c r="J586" s="6"/>
    </row>
    <row r="587">
      <c r="G587" s="6"/>
      <c r="H587" s="6"/>
      <c r="I587" s="6"/>
      <c r="J587" s="6"/>
    </row>
    <row r="588">
      <c r="G588" s="6"/>
      <c r="H588" s="6"/>
      <c r="I588" s="6"/>
      <c r="J588" s="6"/>
    </row>
    <row r="589">
      <c r="G589" s="6"/>
      <c r="H589" s="6"/>
      <c r="I589" s="6"/>
      <c r="J589" s="6"/>
    </row>
    <row r="590">
      <c r="G590" s="6"/>
      <c r="H590" s="6"/>
      <c r="I590" s="6"/>
      <c r="J590" s="6"/>
    </row>
    <row r="591">
      <c r="G591" s="6"/>
      <c r="H591" s="6"/>
      <c r="I591" s="6"/>
      <c r="J591" s="6"/>
    </row>
    <row r="592">
      <c r="G592" s="6"/>
      <c r="H592" s="6"/>
      <c r="I592" s="6"/>
      <c r="J592" s="6"/>
    </row>
    <row r="593">
      <c r="G593" s="6"/>
      <c r="H593" s="6"/>
      <c r="I593" s="6"/>
      <c r="J593" s="6"/>
    </row>
    <row r="594">
      <c r="G594" s="6"/>
      <c r="H594" s="6"/>
      <c r="I594" s="6"/>
      <c r="J594" s="6"/>
    </row>
    <row r="595">
      <c r="G595" s="6"/>
      <c r="H595" s="6"/>
      <c r="I595" s="6"/>
      <c r="J595" s="6"/>
    </row>
    <row r="596">
      <c r="G596" s="6"/>
      <c r="H596" s="6"/>
      <c r="I596" s="6"/>
      <c r="J596" s="6"/>
    </row>
    <row r="597">
      <c r="G597" s="6"/>
      <c r="H597" s="6"/>
      <c r="I597" s="6"/>
      <c r="J597" s="6"/>
    </row>
    <row r="598">
      <c r="G598" s="6"/>
      <c r="H598" s="6"/>
      <c r="I598" s="6"/>
      <c r="J598" s="6"/>
    </row>
    <row r="599">
      <c r="G599" s="6"/>
      <c r="H599" s="6"/>
      <c r="I599" s="6"/>
      <c r="J599" s="6"/>
    </row>
    <row r="600">
      <c r="G600" s="6"/>
      <c r="H600" s="6"/>
      <c r="I600" s="6"/>
      <c r="J600" s="6"/>
    </row>
    <row r="601">
      <c r="G601" s="6"/>
      <c r="H601" s="6"/>
      <c r="I601" s="6"/>
      <c r="J601" s="6"/>
    </row>
    <row r="602">
      <c r="G602" s="6"/>
      <c r="H602" s="6"/>
      <c r="I602" s="6"/>
      <c r="J602" s="6"/>
    </row>
    <row r="603">
      <c r="G603" s="6"/>
      <c r="H603" s="6"/>
      <c r="I603" s="6"/>
      <c r="J603" s="6"/>
    </row>
    <row r="604">
      <c r="G604" s="6"/>
      <c r="H604" s="6"/>
      <c r="I604" s="6"/>
      <c r="J604" s="6"/>
    </row>
    <row r="605">
      <c r="G605" s="6"/>
      <c r="H605" s="6"/>
      <c r="I605" s="6"/>
      <c r="J605" s="6"/>
    </row>
    <row r="606">
      <c r="G606" s="6"/>
      <c r="H606" s="6"/>
      <c r="I606" s="6"/>
      <c r="J606" s="6"/>
    </row>
    <row r="607">
      <c r="G607" s="6"/>
      <c r="H607" s="6"/>
      <c r="I607" s="6"/>
      <c r="J607" s="6"/>
    </row>
    <row r="608">
      <c r="G608" s="6"/>
      <c r="H608" s="6"/>
      <c r="I608" s="6"/>
      <c r="J608" s="6"/>
    </row>
    <row r="609">
      <c r="G609" s="6"/>
      <c r="H609" s="6"/>
      <c r="I609" s="6"/>
      <c r="J609" s="6"/>
    </row>
    <row r="610">
      <c r="G610" s="6"/>
      <c r="H610" s="6"/>
      <c r="I610" s="6"/>
      <c r="J610" s="6"/>
    </row>
    <row r="611">
      <c r="G611" s="6"/>
      <c r="H611" s="6"/>
      <c r="I611" s="6"/>
      <c r="J611" s="6"/>
    </row>
    <row r="612">
      <c r="G612" s="6"/>
      <c r="H612" s="6"/>
      <c r="I612" s="6"/>
      <c r="J612" s="6"/>
    </row>
    <row r="613">
      <c r="G613" s="6"/>
      <c r="H613" s="6"/>
      <c r="I613" s="6"/>
      <c r="J613" s="6"/>
    </row>
    <row r="614">
      <c r="G614" s="6"/>
      <c r="H614" s="6"/>
      <c r="I614" s="6"/>
      <c r="J614" s="6"/>
    </row>
    <row r="615">
      <c r="G615" s="6"/>
      <c r="H615" s="6"/>
      <c r="I615" s="6"/>
      <c r="J615" s="6"/>
    </row>
    <row r="616">
      <c r="G616" s="6"/>
      <c r="H616" s="6"/>
      <c r="I616" s="6"/>
      <c r="J616" s="6"/>
    </row>
    <row r="617">
      <c r="G617" s="6"/>
      <c r="H617" s="6"/>
      <c r="I617" s="6"/>
      <c r="J617" s="6"/>
    </row>
    <row r="618">
      <c r="G618" s="6"/>
      <c r="H618" s="6"/>
      <c r="I618" s="6"/>
      <c r="J618" s="6"/>
    </row>
    <row r="619">
      <c r="G619" s="6"/>
      <c r="H619" s="6"/>
      <c r="I619" s="6"/>
      <c r="J619" s="6"/>
    </row>
    <row r="620">
      <c r="G620" s="6"/>
      <c r="H620" s="6"/>
      <c r="I620" s="6"/>
      <c r="J620" s="6"/>
    </row>
    <row r="621">
      <c r="G621" s="6"/>
      <c r="H621" s="6"/>
      <c r="I621" s="6"/>
      <c r="J621" s="6"/>
    </row>
    <row r="622">
      <c r="G622" s="6"/>
      <c r="H622" s="6"/>
      <c r="I622" s="6"/>
      <c r="J622" s="6"/>
    </row>
    <row r="623">
      <c r="G623" s="6"/>
      <c r="H623" s="6"/>
      <c r="I623" s="6"/>
      <c r="J623" s="6"/>
    </row>
    <row r="624">
      <c r="G624" s="6"/>
      <c r="H624" s="6"/>
      <c r="I624" s="6"/>
      <c r="J624" s="6"/>
    </row>
    <row r="625">
      <c r="G625" s="6"/>
      <c r="H625" s="6"/>
      <c r="I625" s="6"/>
      <c r="J625" s="6"/>
    </row>
    <row r="626">
      <c r="G626" s="6"/>
      <c r="H626" s="6"/>
      <c r="I626" s="6"/>
      <c r="J626" s="6"/>
    </row>
    <row r="627">
      <c r="G627" s="6"/>
      <c r="H627" s="6"/>
      <c r="I627" s="6"/>
      <c r="J627" s="6"/>
    </row>
    <row r="628">
      <c r="G628" s="6"/>
      <c r="H628" s="6"/>
      <c r="I628" s="6"/>
      <c r="J628" s="6"/>
    </row>
    <row r="629">
      <c r="G629" s="6"/>
      <c r="H629" s="6"/>
      <c r="I629" s="6"/>
      <c r="J629" s="6"/>
    </row>
    <row r="630">
      <c r="G630" s="6"/>
      <c r="H630" s="6"/>
      <c r="I630" s="6"/>
      <c r="J630" s="6"/>
    </row>
    <row r="631">
      <c r="G631" s="6"/>
      <c r="H631" s="6"/>
      <c r="I631" s="6"/>
      <c r="J631" s="6"/>
    </row>
    <row r="632">
      <c r="G632" s="6"/>
      <c r="H632" s="6"/>
      <c r="I632" s="6"/>
      <c r="J632" s="6"/>
    </row>
    <row r="633">
      <c r="G633" s="6"/>
      <c r="H633" s="6"/>
      <c r="I633" s="6"/>
      <c r="J633" s="6"/>
    </row>
    <row r="634">
      <c r="G634" s="6"/>
      <c r="H634" s="6"/>
      <c r="I634" s="6"/>
      <c r="J634" s="6"/>
    </row>
    <row r="635">
      <c r="G635" s="6"/>
      <c r="H635" s="6"/>
      <c r="I635" s="6"/>
      <c r="J635" s="6"/>
    </row>
    <row r="636">
      <c r="G636" s="6"/>
      <c r="H636" s="6"/>
      <c r="I636" s="6"/>
      <c r="J636" s="6"/>
    </row>
    <row r="637">
      <c r="G637" s="6"/>
      <c r="H637" s="6"/>
      <c r="I637" s="6"/>
      <c r="J637" s="6"/>
    </row>
    <row r="638">
      <c r="G638" s="6"/>
      <c r="H638" s="6"/>
      <c r="I638" s="6"/>
      <c r="J638" s="6"/>
    </row>
    <row r="639">
      <c r="G639" s="6"/>
      <c r="H639" s="6"/>
      <c r="I639" s="6"/>
      <c r="J639" s="6"/>
    </row>
    <row r="640">
      <c r="G640" s="6"/>
      <c r="H640" s="6"/>
      <c r="I640" s="6"/>
      <c r="J640" s="6"/>
    </row>
    <row r="641">
      <c r="G641" s="6"/>
      <c r="H641" s="6"/>
      <c r="I641" s="6"/>
      <c r="J641" s="6"/>
    </row>
    <row r="642">
      <c r="G642" s="6"/>
      <c r="H642" s="6"/>
      <c r="I642" s="6"/>
      <c r="J642" s="6"/>
    </row>
    <row r="643">
      <c r="G643" s="6"/>
      <c r="H643" s="6"/>
      <c r="I643" s="6"/>
      <c r="J643" s="6"/>
    </row>
    <row r="644">
      <c r="G644" s="6"/>
      <c r="H644" s="6"/>
      <c r="I644" s="6"/>
      <c r="J644" s="6"/>
    </row>
    <row r="645">
      <c r="G645" s="6"/>
      <c r="H645" s="6"/>
      <c r="I645" s="6"/>
      <c r="J645" s="6"/>
    </row>
    <row r="646">
      <c r="G646" s="6"/>
      <c r="H646" s="6"/>
      <c r="I646" s="6"/>
      <c r="J646" s="6"/>
    </row>
    <row r="647">
      <c r="G647" s="6"/>
      <c r="H647" s="6"/>
      <c r="I647" s="6"/>
      <c r="J647" s="6"/>
    </row>
    <row r="648">
      <c r="G648" s="6"/>
      <c r="H648" s="6"/>
      <c r="I648" s="6"/>
      <c r="J648" s="6"/>
    </row>
    <row r="649">
      <c r="G649" s="6"/>
      <c r="H649" s="6"/>
      <c r="I649" s="6"/>
      <c r="J649" s="6"/>
    </row>
    <row r="650">
      <c r="G650" s="6"/>
      <c r="H650" s="6"/>
      <c r="I650" s="6"/>
      <c r="J650" s="6"/>
    </row>
    <row r="651">
      <c r="G651" s="6"/>
      <c r="H651" s="6"/>
      <c r="I651" s="6"/>
      <c r="J651" s="6"/>
    </row>
    <row r="652">
      <c r="G652" s="6"/>
      <c r="H652" s="6"/>
      <c r="I652" s="6"/>
      <c r="J652" s="6"/>
    </row>
    <row r="653">
      <c r="G653" s="6"/>
      <c r="H653" s="6"/>
      <c r="I653" s="6"/>
      <c r="J653" s="6"/>
    </row>
    <row r="654">
      <c r="G654" s="6"/>
      <c r="H654" s="6"/>
      <c r="I654" s="6"/>
      <c r="J654" s="6"/>
    </row>
    <row r="655">
      <c r="G655" s="6"/>
      <c r="H655" s="6"/>
      <c r="I655" s="6"/>
      <c r="J655" s="6"/>
    </row>
    <row r="656">
      <c r="G656" s="6"/>
      <c r="H656" s="6"/>
      <c r="I656" s="6"/>
      <c r="J656" s="6"/>
    </row>
    <row r="657">
      <c r="G657" s="6"/>
      <c r="H657" s="6"/>
      <c r="I657" s="6"/>
      <c r="J657" s="6"/>
    </row>
    <row r="658">
      <c r="G658" s="6"/>
      <c r="H658" s="6"/>
      <c r="I658" s="6"/>
      <c r="J658" s="6"/>
    </row>
    <row r="659">
      <c r="G659" s="6"/>
      <c r="H659" s="6"/>
      <c r="I659" s="6"/>
      <c r="J659" s="6"/>
    </row>
    <row r="660">
      <c r="G660" s="6"/>
      <c r="H660" s="6"/>
      <c r="I660" s="6"/>
      <c r="J660" s="6"/>
    </row>
    <row r="661">
      <c r="G661" s="6"/>
      <c r="H661" s="6"/>
      <c r="I661" s="6"/>
      <c r="J661" s="6"/>
    </row>
    <row r="662">
      <c r="G662" s="6"/>
      <c r="H662" s="6"/>
      <c r="I662" s="6"/>
      <c r="J662" s="6"/>
    </row>
    <row r="663">
      <c r="G663" s="6"/>
      <c r="H663" s="6"/>
      <c r="I663" s="6"/>
      <c r="J663" s="6"/>
    </row>
    <row r="664">
      <c r="G664" s="6"/>
      <c r="H664" s="6"/>
      <c r="I664" s="6"/>
      <c r="J664" s="6"/>
    </row>
    <row r="665">
      <c r="G665" s="6"/>
      <c r="H665" s="6"/>
      <c r="I665" s="6"/>
      <c r="J665" s="6"/>
    </row>
    <row r="666">
      <c r="G666" s="6"/>
      <c r="H666" s="6"/>
      <c r="I666" s="6"/>
      <c r="J666" s="6"/>
    </row>
    <row r="667">
      <c r="G667" s="6"/>
      <c r="H667" s="6"/>
      <c r="I667" s="6"/>
      <c r="J667" s="6"/>
    </row>
    <row r="668">
      <c r="G668" s="6"/>
      <c r="H668" s="6"/>
      <c r="I668" s="6"/>
      <c r="J668" s="6"/>
    </row>
    <row r="669">
      <c r="G669" s="6"/>
      <c r="H669" s="6"/>
      <c r="I669" s="6"/>
      <c r="J669" s="6"/>
    </row>
    <row r="670">
      <c r="G670" s="6"/>
      <c r="H670" s="6"/>
      <c r="I670" s="6"/>
      <c r="J670" s="6"/>
    </row>
    <row r="671">
      <c r="G671" s="6"/>
      <c r="H671" s="6"/>
      <c r="I671" s="6"/>
      <c r="J671" s="6"/>
    </row>
    <row r="672">
      <c r="G672" s="6"/>
      <c r="H672" s="6"/>
      <c r="I672" s="6"/>
      <c r="J672" s="6"/>
    </row>
    <row r="673">
      <c r="G673" s="6"/>
      <c r="H673" s="6"/>
      <c r="I673" s="6"/>
      <c r="J673" s="6"/>
    </row>
    <row r="674">
      <c r="G674" s="6"/>
      <c r="H674" s="6"/>
      <c r="I674" s="6"/>
      <c r="J674" s="6"/>
    </row>
    <row r="675">
      <c r="G675" s="6"/>
      <c r="H675" s="6"/>
      <c r="I675" s="6"/>
      <c r="J675" s="6"/>
    </row>
    <row r="676">
      <c r="G676" s="6"/>
      <c r="H676" s="6"/>
      <c r="I676" s="6"/>
      <c r="J676" s="6"/>
    </row>
    <row r="677">
      <c r="G677" s="6"/>
      <c r="H677" s="6"/>
      <c r="I677" s="6"/>
      <c r="J677" s="6"/>
    </row>
    <row r="678">
      <c r="G678" s="6"/>
      <c r="H678" s="6"/>
      <c r="I678" s="6"/>
      <c r="J678" s="6"/>
    </row>
    <row r="679">
      <c r="G679" s="6"/>
      <c r="H679" s="6"/>
      <c r="I679" s="6"/>
      <c r="J679" s="6"/>
    </row>
    <row r="680">
      <c r="G680" s="6"/>
      <c r="H680" s="6"/>
      <c r="I680" s="6"/>
      <c r="J680" s="6"/>
    </row>
    <row r="681">
      <c r="G681" s="6"/>
      <c r="H681" s="6"/>
      <c r="I681" s="6"/>
      <c r="J681" s="6"/>
    </row>
    <row r="682">
      <c r="G682" s="6"/>
      <c r="H682" s="6"/>
      <c r="I682" s="6"/>
      <c r="J682" s="6"/>
    </row>
    <row r="683">
      <c r="G683" s="6"/>
      <c r="H683" s="6"/>
      <c r="I683" s="6"/>
      <c r="J683" s="6"/>
    </row>
    <row r="684">
      <c r="G684" s="6"/>
      <c r="H684" s="6"/>
      <c r="I684" s="6"/>
      <c r="J684" s="6"/>
    </row>
    <row r="685">
      <c r="G685" s="6"/>
      <c r="H685" s="6"/>
      <c r="I685" s="6"/>
      <c r="J685" s="6"/>
    </row>
    <row r="686">
      <c r="G686" s="6"/>
      <c r="H686" s="6"/>
      <c r="I686" s="6"/>
      <c r="J686" s="6"/>
    </row>
    <row r="687">
      <c r="G687" s="6"/>
      <c r="H687" s="6"/>
      <c r="I687" s="6"/>
      <c r="J687" s="6"/>
    </row>
    <row r="688">
      <c r="G688" s="6"/>
      <c r="H688" s="6"/>
      <c r="I688" s="6"/>
      <c r="J688" s="6"/>
    </row>
    <row r="689">
      <c r="G689" s="6"/>
      <c r="H689" s="6"/>
      <c r="I689" s="6"/>
      <c r="J689" s="6"/>
    </row>
    <row r="690">
      <c r="G690" s="6"/>
      <c r="H690" s="6"/>
      <c r="I690" s="6"/>
      <c r="J690" s="6"/>
    </row>
    <row r="691">
      <c r="G691" s="6"/>
      <c r="H691" s="6"/>
      <c r="I691" s="6"/>
      <c r="J691" s="6"/>
    </row>
    <row r="692">
      <c r="G692" s="6"/>
      <c r="H692" s="6"/>
      <c r="I692" s="6"/>
      <c r="J692" s="6"/>
    </row>
    <row r="693">
      <c r="G693" s="6"/>
      <c r="H693" s="6"/>
      <c r="I693" s="6"/>
      <c r="J693" s="6"/>
    </row>
    <row r="694">
      <c r="G694" s="6"/>
      <c r="H694" s="6"/>
      <c r="I694" s="6"/>
      <c r="J694" s="6"/>
    </row>
    <row r="695">
      <c r="G695" s="6"/>
      <c r="H695" s="6"/>
      <c r="I695" s="6"/>
      <c r="J695" s="6"/>
    </row>
    <row r="696">
      <c r="G696" s="6"/>
      <c r="H696" s="6"/>
      <c r="I696" s="6"/>
      <c r="J696" s="6"/>
    </row>
    <row r="697">
      <c r="G697" s="6"/>
      <c r="H697" s="6"/>
      <c r="I697" s="6"/>
      <c r="J697" s="6"/>
    </row>
    <row r="698">
      <c r="G698" s="6"/>
      <c r="H698" s="6"/>
      <c r="I698" s="6"/>
      <c r="J698" s="6"/>
    </row>
    <row r="699">
      <c r="G699" s="6"/>
      <c r="H699" s="6"/>
      <c r="I699" s="6"/>
      <c r="J699" s="6"/>
    </row>
    <row r="700">
      <c r="G700" s="6"/>
      <c r="H700" s="6"/>
      <c r="I700" s="6"/>
      <c r="J700" s="6"/>
    </row>
    <row r="701">
      <c r="G701" s="6"/>
      <c r="H701" s="6"/>
      <c r="I701" s="6"/>
      <c r="J701" s="6"/>
    </row>
    <row r="702">
      <c r="G702" s="6"/>
      <c r="H702" s="6"/>
      <c r="I702" s="6"/>
      <c r="J702" s="6"/>
    </row>
    <row r="703">
      <c r="G703" s="6"/>
      <c r="H703" s="6"/>
      <c r="I703" s="6"/>
      <c r="J703" s="6"/>
    </row>
    <row r="704">
      <c r="G704" s="6"/>
      <c r="H704" s="6"/>
      <c r="I704" s="6"/>
      <c r="J704" s="6"/>
    </row>
    <row r="705">
      <c r="G705" s="6"/>
      <c r="H705" s="6"/>
      <c r="I705" s="6"/>
      <c r="J705" s="6"/>
    </row>
    <row r="706">
      <c r="G706" s="6"/>
      <c r="H706" s="6"/>
      <c r="I706" s="6"/>
      <c r="J706" s="6"/>
    </row>
    <row r="707">
      <c r="G707" s="6"/>
      <c r="H707" s="6"/>
      <c r="I707" s="6"/>
      <c r="J707" s="6"/>
    </row>
    <row r="708">
      <c r="G708" s="6"/>
      <c r="H708" s="6"/>
      <c r="I708" s="6"/>
      <c r="J708" s="6"/>
    </row>
    <row r="709">
      <c r="G709" s="6"/>
      <c r="H709" s="6"/>
      <c r="I709" s="6"/>
      <c r="J709" s="6"/>
    </row>
    <row r="710">
      <c r="G710" s="6"/>
      <c r="H710" s="6"/>
      <c r="I710" s="6"/>
      <c r="J710" s="6"/>
    </row>
    <row r="711">
      <c r="G711" s="6"/>
      <c r="H711" s="6"/>
      <c r="I711" s="6"/>
      <c r="J711" s="6"/>
    </row>
    <row r="712">
      <c r="G712" s="6"/>
      <c r="H712" s="6"/>
      <c r="I712" s="6"/>
      <c r="J712" s="6"/>
    </row>
    <row r="713">
      <c r="G713" s="6"/>
      <c r="H713" s="6"/>
      <c r="I713" s="6"/>
      <c r="J713" s="6"/>
    </row>
    <row r="714">
      <c r="G714" s="6"/>
      <c r="H714" s="6"/>
      <c r="I714" s="6"/>
      <c r="J714" s="6"/>
    </row>
    <row r="715">
      <c r="G715" s="6"/>
      <c r="H715" s="6"/>
      <c r="I715" s="6"/>
      <c r="J715" s="6"/>
    </row>
    <row r="716">
      <c r="G716" s="6"/>
      <c r="H716" s="6"/>
      <c r="I716" s="6"/>
      <c r="J716" s="6"/>
    </row>
    <row r="717">
      <c r="G717" s="6"/>
      <c r="H717" s="6"/>
      <c r="I717" s="6"/>
      <c r="J717" s="6"/>
    </row>
    <row r="718">
      <c r="G718" s="6"/>
      <c r="H718" s="6"/>
      <c r="I718" s="6"/>
      <c r="J718" s="6"/>
    </row>
    <row r="719">
      <c r="G719" s="6"/>
      <c r="H719" s="6"/>
      <c r="I719" s="6"/>
      <c r="J719" s="6"/>
    </row>
    <row r="720">
      <c r="G720" s="6"/>
      <c r="H720" s="6"/>
      <c r="I720" s="6"/>
      <c r="J720" s="6"/>
    </row>
    <row r="721">
      <c r="G721" s="6"/>
      <c r="H721" s="6"/>
      <c r="I721" s="6"/>
      <c r="J721" s="6"/>
    </row>
    <row r="722">
      <c r="G722" s="6"/>
      <c r="H722" s="6"/>
      <c r="I722" s="6"/>
      <c r="J722" s="6"/>
    </row>
    <row r="723">
      <c r="G723" s="6"/>
      <c r="H723" s="6"/>
      <c r="I723" s="6"/>
      <c r="J723" s="6"/>
    </row>
    <row r="724">
      <c r="G724" s="6"/>
      <c r="H724" s="6"/>
      <c r="I724" s="6"/>
      <c r="J724" s="6"/>
    </row>
    <row r="725">
      <c r="G725" s="6"/>
      <c r="H725" s="6"/>
      <c r="I725" s="6"/>
      <c r="J725" s="6"/>
    </row>
    <row r="726">
      <c r="G726" s="6"/>
      <c r="H726" s="6"/>
      <c r="I726" s="6"/>
      <c r="J726" s="6"/>
    </row>
    <row r="727">
      <c r="G727" s="6"/>
      <c r="H727" s="6"/>
      <c r="I727" s="6"/>
      <c r="J727" s="6"/>
    </row>
    <row r="728">
      <c r="G728" s="6"/>
      <c r="H728" s="6"/>
      <c r="I728" s="6"/>
      <c r="J728" s="6"/>
    </row>
    <row r="729">
      <c r="G729" s="6"/>
      <c r="H729" s="6"/>
      <c r="I729" s="6"/>
      <c r="J729" s="6"/>
    </row>
    <row r="730">
      <c r="G730" s="6"/>
      <c r="H730" s="6"/>
      <c r="I730" s="6"/>
      <c r="J730" s="6"/>
    </row>
    <row r="731">
      <c r="G731" s="6"/>
      <c r="H731" s="6"/>
      <c r="I731" s="6"/>
      <c r="J731" s="6"/>
    </row>
    <row r="732">
      <c r="G732" s="6"/>
      <c r="H732" s="6"/>
      <c r="I732" s="6"/>
      <c r="J732" s="6"/>
    </row>
    <row r="733">
      <c r="G733" s="6"/>
      <c r="H733" s="6"/>
      <c r="I733" s="6"/>
      <c r="J733" s="6"/>
    </row>
    <row r="734">
      <c r="G734" s="6"/>
      <c r="H734" s="6"/>
      <c r="I734" s="6"/>
      <c r="J734" s="6"/>
    </row>
    <row r="735">
      <c r="G735" s="6"/>
      <c r="H735" s="6"/>
      <c r="I735" s="6"/>
      <c r="J735" s="6"/>
    </row>
    <row r="736">
      <c r="G736" s="6"/>
      <c r="H736" s="6"/>
      <c r="I736" s="6"/>
      <c r="J736" s="6"/>
    </row>
    <row r="737">
      <c r="G737" s="6"/>
      <c r="H737" s="6"/>
      <c r="I737" s="6"/>
      <c r="J737" s="6"/>
    </row>
    <row r="738">
      <c r="G738" s="6"/>
      <c r="H738" s="6"/>
      <c r="I738" s="6"/>
      <c r="J738" s="6"/>
    </row>
    <row r="739">
      <c r="G739" s="6"/>
      <c r="H739" s="6"/>
      <c r="I739" s="6"/>
      <c r="J739" s="6"/>
    </row>
    <row r="740">
      <c r="G740" s="6"/>
      <c r="H740" s="6"/>
      <c r="I740" s="6"/>
      <c r="J740" s="6"/>
    </row>
    <row r="741">
      <c r="G741" s="6"/>
      <c r="H741" s="6"/>
      <c r="I741" s="6"/>
      <c r="J741" s="6"/>
    </row>
    <row r="742">
      <c r="G742" s="6"/>
      <c r="H742" s="6"/>
      <c r="I742" s="6"/>
      <c r="J742" s="6"/>
    </row>
    <row r="743">
      <c r="G743" s="6"/>
      <c r="H743" s="6"/>
      <c r="I743" s="6"/>
      <c r="J743" s="6"/>
    </row>
    <row r="744">
      <c r="G744" s="6"/>
      <c r="H744" s="6"/>
      <c r="I744" s="6"/>
      <c r="J744" s="6"/>
    </row>
    <row r="745">
      <c r="G745" s="6"/>
      <c r="H745" s="6"/>
      <c r="I745" s="6"/>
      <c r="J745" s="6"/>
    </row>
    <row r="746">
      <c r="G746" s="6"/>
      <c r="H746" s="6"/>
      <c r="I746" s="6"/>
      <c r="J746" s="6"/>
    </row>
    <row r="747">
      <c r="G747" s="6"/>
      <c r="H747" s="6"/>
      <c r="I747" s="6"/>
      <c r="J747" s="6"/>
    </row>
    <row r="748">
      <c r="G748" s="6"/>
      <c r="H748" s="6"/>
      <c r="I748" s="6"/>
      <c r="J748" s="6"/>
    </row>
    <row r="749">
      <c r="G749" s="6"/>
      <c r="H749" s="6"/>
      <c r="I749" s="6"/>
      <c r="J749" s="6"/>
    </row>
    <row r="750">
      <c r="G750" s="6"/>
      <c r="H750" s="6"/>
      <c r="I750" s="6"/>
      <c r="J750" s="6"/>
    </row>
    <row r="751">
      <c r="G751" s="6"/>
      <c r="H751" s="6"/>
      <c r="I751" s="6"/>
      <c r="J751" s="6"/>
    </row>
    <row r="752">
      <c r="G752" s="6"/>
      <c r="H752" s="6"/>
      <c r="I752" s="6"/>
      <c r="J752" s="6"/>
    </row>
    <row r="753">
      <c r="G753" s="6"/>
      <c r="H753" s="6"/>
      <c r="I753" s="6"/>
      <c r="J753" s="6"/>
    </row>
    <row r="754">
      <c r="G754" s="6"/>
      <c r="H754" s="6"/>
      <c r="I754" s="6"/>
      <c r="J754" s="6"/>
    </row>
    <row r="755">
      <c r="G755" s="6"/>
      <c r="H755" s="6"/>
      <c r="I755" s="6"/>
      <c r="J755" s="6"/>
    </row>
    <row r="756">
      <c r="G756" s="6"/>
      <c r="H756" s="6"/>
      <c r="I756" s="6"/>
      <c r="J756" s="6"/>
    </row>
    <row r="757">
      <c r="G757" s="6"/>
      <c r="H757" s="6"/>
      <c r="I757" s="6"/>
      <c r="J757" s="6"/>
    </row>
    <row r="758">
      <c r="G758" s="6"/>
      <c r="H758" s="6"/>
      <c r="I758" s="6"/>
      <c r="J758" s="6"/>
    </row>
    <row r="759">
      <c r="G759" s="6"/>
      <c r="H759" s="6"/>
      <c r="I759" s="6"/>
      <c r="J759" s="6"/>
    </row>
    <row r="760">
      <c r="G760" s="6"/>
      <c r="H760" s="6"/>
      <c r="I760" s="6"/>
      <c r="J760" s="6"/>
    </row>
    <row r="761">
      <c r="G761" s="6"/>
      <c r="H761" s="6"/>
      <c r="I761" s="6"/>
      <c r="J761" s="6"/>
    </row>
    <row r="762">
      <c r="G762" s="6"/>
      <c r="H762" s="6"/>
      <c r="I762" s="6"/>
      <c r="J762" s="6"/>
    </row>
    <row r="763">
      <c r="G763" s="6"/>
      <c r="H763" s="6"/>
      <c r="I763" s="6"/>
      <c r="J763" s="6"/>
    </row>
    <row r="764">
      <c r="G764" s="6"/>
      <c r="H764" s="6"/>
      <c r="I764" s="6"/>
      <c r="J764" s="6"/>
    </row>
    <row r="765">
      <c r="G765" s="6"/>
      <c r="H765" s="6"/>
      <c r="I765" s="6"/>
      <c r="J765" s="6"/>
    </row>
    <row r="766">
      <c r="G766" s="6"/>
      <c r="H766" s="6"/>
      <c r="I766" s="6"/>
      <c r="J766" s="6"/>
    </row>
    <row r="767">
      <c r="G767" s="6"/>
      <c r="H767" s="6"/>
      <c r="I767" s="6"/>
      <c r="J767" s="6"/>
    </row>
    <row r="768">
      <c r="G768" s="6"/>
      <c r="H768" s="6"/>
      <c r="I768" s="6"/>
      <c r="J768" s="6"/>
    </row>
    <row r="769">
      <c r="G769" s="6"/>
      <c r="H769" s="6"/>
      <c r="I769" s="6"/>
      <c r="J769" s="6"/>
    </row>
    <row r="770">
      <c r="G770" s="6"/>
      <c r="H770" s="6"/>
      <c r="I770" s="6"/>
      <c r="J770" s="6"/>
    </row>
    <row r="771">
      <c r="G771" s="6"/>
      <c r="H771" s="6"/>
      <c r="I771" s="6"/>
      <c r="J771" s="6"/>
    </row>
    <row r="772">
      <c r="G772" s="6"/>
      <c r="H772" s="6"/>
      <c r="I772" s="6"/>
      <c r="J772" s="6"/>
    </row>
    <row r="773">
      <c r="G773" s="6"/>
      <c r="H773" s="6"/>
      <c r="I773" s="6"/>
      <c r="J773" s="6"/>
    </row>
    <row r="774">
      <c r="G774" s="6"/>
      <c r="H774" s="6"/>
      <c r="I774" s="6"/>
      <c r="J774" s="6"/>
    </row>
    <row r="775">
      <c r="G775" s="6"/>
      <c r="H775" s="6"/>
      <c r="I775" s="6"/>
      <c r="J775" s="6"/>
    </row>
    <row r="776">
      <c r="G776" s="6"/>
      <c r="H776" s="6"/>
      <c r="I776" s="6"/>
      <c r="J776" s="6"/>
    </row>
    <row r="777">
      <c r="G777" s="6"/>
      <c r="H777" s="6"/>
      <c r="I777" s="6"/>
      <c r="J777" s="6"/>
    </row>
    <row r="778">
      <c r="G778" s="6"/>
      <c r="H778" s="6"/>
      <c r="I778" s="6"/>
      <c r="J778" s="6"/>
    </row>
    <row r="779">
      <c r="G779" s="6"/>
      <c r="H779" s="6"/>
      <c r="I779" s="6"/>
      <c r="J779" s="6"/>
    </row>
    <row r="780">
      <c r="G780" s="6"/>
      <c r="H780" s="6"/>
      <c r="I780" s="6"/>
      <c r="J780" s="6"/>
    </row>
    <row r="781">
      <c r="G781" s="6"/>
      <c r="H781" s="6"/>
      <c r="I781" s="6"/>
      <c r="J781" s="6"/>
    </row>
    <row r="782">
      <c r="G782" s="6"/>
      <c r="H782" s="6"/>
      <c r="I782" s="6"/>
      <c r="J782" s="6"/>
    </row>
    <row r="783">
      <c r="G783" s="6"/>
      <c r="H783" s="6"/>
      <c r="I783" s="6"/>
      <c r="J783" s="6"/>
    </row>
    <row r="784">
      <c r="G784" s="6"/>
      <c r="H784" s="6"/>
      <c r="I784" s="6"/>
      <c r="J784" s="6"/>
    </row>
    <row r="785">
      <c r="G785" s="6"/>
      <c r="H785" s="6"/>
      <c r="I785" s="6"/>
      <c r="J785" s="6"/>
    </row>
    <row r="786">
      <c r="G786" s="6"/>
      <c r="H786" s="6"/>
      <c r="I786" s="6"/>
      <c r="J786" s="6"/>
    </row>
    <row r="787">
      <c r="G787" s="6"/>
      <c r="H787" s="6"/>
      <c r="I787" s="6"/>
      <c r="J787" s="6"/>
    </row>
    <row r="788">
      <c r="G788" s="6"/>
      <c r="H788" s="6"/>
      <c r="I788" s="6"/>
      <c r="J788" s="6"/>
    </row>
    <row r="789">
      <c r="G789" s="6"/>
      <c r="H789" s="6"/>
      <c r="I789" s="6"/>
      <c r="J789" s="6"/>
    </row>
    <row r="790">
      <c r="G790" s="6"/>
      <c r="H790" s="6"/>
      <c r="I790" s="6"/>
      <c r="J790" s="6"/>
    </row>
    <row r="791">
      <c r="G791" s="6"/>
      <c r="H791" s="6"/>
      <c r="I791" s="6"/>
      <c r="J791" s="6"/>
    </row>
    <row r="792">
      <c r="G792" s="6"/>
      <c r="H792" s="6"/>
      <c r="I792" s="6"/>
      <c r="J792" s="6"/>
    </row>
    <row r="793">
      <c r="G793" s="6"/>
      <c r="H793" s="6"/>
      <c r="I793" s="6"/>
      <c r="J793" s="6"/>
    </row>
    <row r="794">
      <c r="G794" s="6"/>
      <c r="H794" s="6"/>
      <c r="I794" s="6"/>
      <c r="J794" s="6"/>
    </row>
    <row r="795">
      <c r="G795" s="6"/>
      <c r="H795" s="6"/>
      <c r="I795" s="6"/>
      <c r="J795" s="6"/>
    </row>
    <row r="796">
      <c r="G796" s="6"/>
      <c r="H796" s="6"/>
      <c r="I796" s="6"/>
      <c r="J796" s="6"/>
    </row>
    <row r="797">
      <c r="G797" s="6"/>
      <c r="H797" s="6"/>
      <c r="I797" s="6"/>
      <c r="J797" s="6"/>
    </row>
    <row r="798">
      <c r="G798" s="6"/>
      <c r="H798" s="6"/>
      <c r="I798" s="6"/>
      <c r="J798" s="6"/>
    </row>
    <row r="799">
      <c r="G799" s="6"/>
      <c r="H799" s="6"/>
      <c r="I799" s="6"/>
      <c r="J799" s="6"/>
    </row>
    <row r="800">
      <c r="G800" s="6"/>
      <c r="H800" s="6"/>
      <c r="I800" s="6"/>
      <c r="J800" s="6"/>
    </row>
    <row r="801">
      <c r="G801" s="6"/>
      <c r="H801" s="6"/>
      <c r="I801" s="6"/>
      <c r="J801" s="6"/>
    </row>
    <row r="802">
      <c r="G802" s="6"/>
      <c r="H802" s="6"/>
      <c r="I802" s="6"/>
      <c r="J802" s="6"/>
    </row>
    <row r="803">
      <c r="G803" s="6"/>
      <c r="H803" s="6"/>
      <c r="I803" s="6"/>
      <c r="J803" s="6"/>
    </row>
    <row r="804">
      <c r="G804" s="6"/>
      <c r="H804" s="6"/>
      <c r="I804" s="6"/>
      <c r="J804" s="6"/>
    </row>
    <row r="805">
      <c r="G805" s="6"/>
      <c r="H805" s="6"/>
      <c r="I805" s="6"/>
      <c r="J805" s="6"/>
    </row>
    <row r="806">
      <c r="G806" s="6"/>
      <c r="H806" s="6"/>
      <c r="I806" s="6"/>
      <c r="J806" s="6"/>
    </row>
    <row r="807">
      <c r="G807" s="6"/>
      <c r="H807" s="6"/>
      <c r="I807" s="6"/>
      <c r="J807" s="6"/>
    </row>
    <row r="808">
      <c r="G808" s="6"/>
      <c r="H808" s="6"/>
      <c r="I808" s="6"/>
      <c r="J808" s="6"/>
    </row>
    <row r="809">
      <c r="G809" s="6"/>
      <c r="H809" s="6"/>
      <c r="I809" s="6"/>
      <c r="J809" s="6"/>
    </row>
    <row r="810">
      <c r="G810" s="6"/>
      <c r="H810" s="6"/>
      <c r="I810" s="6"/>
      <c r="J810" s="6"/>
    </row>
    <row r="811">
      <c r="G811" s="6"/>
      <c r="H811" s="6"/>
      <c r="I811" s="6"/>
      <c r="J811" s="6"/>
    </row>
    <row r="812">
      <c r="G812" s="6"/>
      <c r="H812" s="6"/>
      <c r="I812" s="6"/>
      <c r="J812" s="6"/>
    </row>
    <row r="813">
      <c r="G813" s="6"/>
      <c r="H813" s="6"/>
      <c r="I813" s="6"/>
      <c r="J813" s="6"/>
    </row>
    <row r="814">
      <c r="G814" s="6"/>
      <c r="H814" s="6"/>
      <c r="I814" s="6"/>
      <c r="J814" s="6"/>
    </row>
    <row r="815">
      <c r="G815" s="6"/>
      <c r="H815" s="6"/>
      <c r="I815" s="6"/>
      <c r="J815" s="6"/>
    </row>
    <row r="816">
      <c r="G816" s="6"/>
      <c r="H816" s="6"/>
      <c r="I816" s="6"/>
      <c r="J816" s="6"/>
    </row>
    <row r="817">
      <c r="G817" s="6"/>
      <c r="H817" s="6"/>
      <c r="I817" s="6"/>
      <c r="J817" s="6"/>
    </row>
    <row r="818">
      <c r="G818" s="6"/>
      <c r="H818" s="6"/>
      <c r="I818" s="6"/>
      <c r="J818" s="6"/>
    </row>
    <row r="819">
      <c r="G819" s="6"/>
      <c r="H819" s="6"/>
      <c r="I819" s="6"/>
      <c r="J819" s="6"/>
    </row>
    <row r="820">
      <c r="G820" s="6"/>
      <c r="H820" s="6"/>
      <c r="I820" s="6"/>
      <c r="J820" s="6"/>
    </row>
    <row r="821">
      <c r="G821" s="6"/>
      <c r="H821" s="6"/>
      <c r="I821" s="6"/>
      <c r="J821" s="6"/>
    </row>
    <row r="822">
      <c r="G822" s="6"/>
      <c r="H822" s="6"/>
      <c r="I822" s="6"/>
      <c r="J822" s="6"/>
    </row>
    <row r="823">
      <c r="G823" s="6"/>
      <c r="H823" s="6"/>
      <c r="I823" s="6"/>
      <c r="J823" s="6"/>
    </row>
    <row r="824">
      <c r="G824" s="6"/>
      <c r="H824" s="6"/>
      <c r="I824" s="6"/>
      <c r="J824" s="6"/>
    </row>
    <row r="825">
      <c r="G825" s="6"/>
      <c r="H825" s="6"/>
      <c r="I825" s="6"/>
      <c r="J825" s="6"/>
    </row>
    <row r="826">
      <c r="G826" s="6"/>
      <c r="H826" s="6"/>
      <c r="I826" s="6"/>
      <c r="J826" s="6"/>
    </row>
    <row r="827">
      <c r="G827" s="6"/>
      <c r="H827" s="6"/>
      <c r="I827" s="6"/>
      <c r="J827" s="6"/>
    </row>
    <row r="828">
      <c r="G828" s="6"/>
      <c r="H828" s="6"/>
      <c r="I828" s="6"/>
      <c r="J828" s="6"/>
    </row>
    <row r="829">
      <c r="G829" s="6"/>
      <c r="H829" s="6"/>
      <c r="I829" s="6"/>
      <c r="J829" s="6"/>
    </row>
    <row r="830">
      <c r="G830" s="6"/>
      <c r="H830" s="6"/>
      <c r="I830" s="6"/>
      <c r="J830" s="6"/>
    </row>
    <row r="831">
      <c r="G831" s="6"/>
      <c r="H831" s="6"/>
      <c r="I831" s="6"/>
      <c r="J831" s="6"/>
    </row>
    <row r="832">
      <c r="G832" s="6"/>
      <c r="H832" s="6"/>
      <c r="I832" s="6"/>
      <c r="J832" s="6"/>
    </row>
    <row r="833">
      <c r="G833" s="6"/>
      <c r="H833" s="6"/>
      <c r="I833" s="6"/>
      <c r="J833" s="6"/>
    </row>
    <row r="834">
      <c r="G834" s="6"/>
      <c r="H834" s="6"/>
      <c r="I834" s="6"/>
      <c r="J834" s="6"/>
    </row>
    <row r="835">
      <c r="G835" s="6"/>
      <c r="H835" s="6"/>
      <c r="I835" s="6"/>
      <c r="J835" s="6"/>
    </row>
    <row r="836">
      <c r="G836" s="6"/>
      <c r="H836" s="6"/>
      <c r="I836" s="6"/>
      <c r="J836" s="6"/>
    </row>
    <row r="837">
      <c r="G837" s="6"/>
      <c r="H837" s="6"/>
      <c r="I837" s="6"/>
      <c r="J837" s="6"/>
    </row>
    <row r="838">
      <c r="G838" s="6"/>
      <c r="H838" s="6"/>
      <c r="I838" s="6"/>
      <c r="J838" s="6"/>
    </row>
    <row r="839">
      <c r="G839" s="6"/>
      <c r="H839" s="6"/>
      <c r="I839" s="6"/>
      <c r="J839" s="6"/>
    </row>
    <row r="840">
      <c r="G840" s="6"/>
      <c r="H840" s="6"/>
      <c r="I840" s="6"/>
      <c r="J840" s="6"/>
    </row>
    <row r="841">
      <c r="G841" s="6"/>
      <c r="H841" s="6"/>
      <c r="I841" s="6"/>
      <c r="J841" s="6"/>
    </row>
    <row r="842">
      <c r="G842" s="6"/>
      <c r="H842" s="6"/>
      <c r="I842" s="6"/>
      <c r="J842" s="6"/>
    </row>
    <row r="843">
      <c r="G843" s="6"/>
      <c r="H843" s="6"/>
      <c r="I843" s="6"/>
      <c r="J843" s="6"/>
    </row>
    <row r="844">
      <c r="G844" s="6"/>
      <c r="H844" s="6"/>
      <c r="I844" s="6"/>
      <c r="J844" s="6"/>
    </row>
    <row r="845">
      <c r="G845" s="6"/>
      <c r="H845" s="6"/>
      <c r="I845" s="6"/>
      <c r="J845" s="6"/>
    </row>
    <row r="846">
      <c r="G846" s="6"/>
      <c r="H846" s="6"/>
      <c r="I846" s="6"/>
      <c r="J846" s="6"/>
    </row>
    <row r="847">
      <c r="G847" s="6"/>
      <c r="H847" s="6"/>
      <c r="I847" s="6"/>
      <c r="J847" s="6"/>
    </row>
    <row r="848">
      <c r="G848" s="6"/>
      <c r="H848" s="6"/>
      <c r="I848" s="6"/>
      <c r="J848" s="6"/>
    </row>
    <row r="849">
      <c r="G849" s="6"/>
      <c r="H849" s="6"/>
      <c r="I849" s="6"/>
      <c r="J849" s="6"/>
    </row>
    <row r="850">
      <c r="G850" s="6"/>
      <c r="H850" s="6"/>
      <c r="I850" s="6"/>
      <c r="J850" s="6"/>
    </row>
    <row r="851">
      <c r="G851" s="6"/>
      <c r="H851" s="6"/>
      <c r="I851" s="6"/>
      <c r="J851" s="6"/>
    </row>
    <row r="852">
      <c r="G852" s="6"/>
      <c r="H852" s="6"/>
      <c r="I852" s="6"/>
      <c r="J852" s="6"/>
    </row>
    <row r="853">
      <c r="G853" s="6"/>
      <c r="H853" s="6"/>
      <c r="I853" s="6"/>
      <c r="J853" s="6"/>
    </row>
    <row r="854">
      <c r="G854" s="6"/>
      <c r="H854" s="6"/>
      <c r="I854" s="6"/>
      <c r="J854" s="6"/>
    </row>
    <row r="855">
      <c r="G855" s="6"/>
      <c r="H855" s="6"/>
      <c r="I855" s="6"/>
      <c r="J855" s="6"/>
    </row>
    <row r="856">
      <c r="G856" s="6"/>
      <c r="H856" s="6"/>
      <c r="I856" s="6"/>
      <c r="J856" s="6"/>
    </row>
    <row r="857">
      <c r="G857" s="6"/>
      <c r="H857" s="6"/>
      <c r="I857" s="6"/>
      <c r="J857" s="6"/>
    </row>
    <row r="858">
      <c r="G858" s="6"/>
      <c r="H858" s="6"/>
      <c r="I858" s="6"/>
      <c r="J858" s="6"/>
    </row>
    <row r="859">
      <c r="G859" s="6"/>
      <c r="H859" s="6"/>
      <c r="I859" s="6"/>
      <c r="J859" s="6"/>
    </row>
    <row r="860">
      <c r="G860" s="6"/>
      <c r="H860" s="6"/>
      <c r="I860" s="6"/>
      <c r="J860" s="6"/>
    </row>
    <row r="861">
      <c r="G861" s="6"/>
      <c r="H861" s="6"/>
      <c r="I861" s="6"/>
      <c r="J861" s="6"/>
    </row>
    <row r="862">
      <c r="G862" s="6"/>
      <c r="H862" s="6"/>
      <c r="I862" s="6"/>
      <c r="J862" s="6"/>
    </row>
    <row r="863">
      <c r="G863" s="6"/>
      <c r="H863" s="6"/>
      <c r="I863" s="6"/>
      <c r="J863" s="6"/>
    </row>
    <row r="864">
      <c r="G864" s="6"/>
      <c r="H864" s="6"/>
      <c r="I864" s="6"/>
      <c r="J864" s="6"/>
    </row>
    <row r="865">
      <c r="G865" s="6"/>
      <c r="H865" s="6"/>
      <c r="I865" s="6"/>
      <c r="J865" s="6"/>
    </row>
    <row r="866">
      <c r="G866" s="6"/>
      <c r="H866" s="6"/>
      <c r="I866" s="6"/>
      <c r="J866" s="6"/>
    </row>
    <row r="867">
      <c r="G867" s="6"/>
      <c r="H867" s="6"/>
      <c r="I867" s="6"/>
      <c r="J867" s="6"/>
    </row>
    <row r="868">
      <c r="G868" s="6"/>
      <c r="H868" s="6"/>
      <c r="I868" s="6"/>
      <c r="J868" s="6"/>
    </row>
    <row r="869">
      <c r="G869" s="6"/>
      <c r="H869" s="6"/>
      <c r="I869" s="6"/>
      <c r="J869" s="6"/>
    </row>
    <row r="870">
      <c r="G870" s="6"/>
      <c r="H870" s="6"/>
      <c r="I870" s="6"/>
      <c r="J870" s="6"/>
    </row>
    <row r="871">
      <c r="G871" s="6"/>
      <c r="H871" s="6"/>
      <c r="I871" s="6"/>
      <c r="J871" s="6"/>
    </row>
    <row r="872">
      <c r="G872" s="6"/>
      <c r="H872" s="6"/>
      <c r="I872" s="6"/>
      <c r="J872" s="6"/>
    </row>
    <row r="873">
      <c r="G873" s="6"/>
      <c r="H873" s="6"/>
      <c r="I873" s="6"/>
      <c r="J873" s="6"/>
    </row>
    <row r="874">
      <c r="G874" s="6"/>
      <c r="H874" s="6"/>
      <c r="I874" s="6"/>
      <c r="J874" s="6"/>
    </row>
    <row r="875">
      <c r="G875" s="6"/>
      <c r="H875" s="6"/>
      <c r="I875" s="6"/>
      <c r="J875" s="6"/>
    </row>
    <row r="876">
      <c r="G876" s="6"/>
      <c r="H876" s="6"/>
      <c r="I876" s="6"/>
      <c r="J876" s="6"/>
    </row>
    <row r="877">
      <c r="G877" s="6"/>
      <c r="H877" s="6"/>
      <c r="I877" s="6"/>
      <c r="J877" s="6"/>
    </row>
    <row r="878">
      <c r="G878" s="6"/>
      <c r="H878" s="6"/>
      <c r="I878" s="6"/>
      <c r="J878" s="6"/>
    </row>
    <row r="879">
      <c r="G879" s="6"/>
      <c r="H879" s="6"/>
      <c r="I879" s="6"/>
      <c r="J879" s="6"/>
    </row>
    <row r="880">
      <c r="G880" s="6"/>
      <c r="H880" s="6"/>
      <c r="I880" s="6"/>
      <c r="J880" s="6"/>
    </row>
    <row r="881">
      <c r="G881" s="6"/>
      <c r="H881" s="6"/>
      <c r="I881" s="6"/>
      <c r="J881" s="6"/>
    </row>
    <row r="882">
      <c r="G882" s="6"/>
      <c r="H882" s="6"/>
      <c r="I882" s="6"/>
      <c r="J882" s="6"/>
    </row>
    <row r="883">
      <c r="G883" s="6"/>
      <c r="H883" s="6"/>
      <c r="I883" s="6"/>
      <c r="J883" s="6"/>
    </row>
    <row r="884">
      <c r="G884" s="6"/>
      <c r="H884" s="6"/>
      <c r="I884" s="6"/>
      <c r="J884" s="6"/>
    </row>
    <row r="885">
      <c r="G885" s="6"/>
      <c r="H885" s="6"/>
      <c r="I885" s="6"/>
      <c r="J885" s="6"/>
    </row>
    <row r="886">
      <c r="G886" s="6"/>
      <c r="H886" s="6"/>
      <c r="I886" s="6"/>
      <c r="J886" s="6"/>
    </row>
    <row r="887">
      <c r="G887" s="6"/>
      <c r="H887" s="6"/>
      <c r="I887" s="6"/>
      <c r="J887" s="6"/>
    </row>
    <row r="888">
      <c r="G888" s="6"/>
      <c r="H888" s="6"/>
      <c r="I888" s="6"/>
      <c r="J888" s="6"/>
    </row>
    <row r="889">
      <c r="G889" s="6"/>
      <c r="H889" s="6"/>
      <c r="I889" s="6"/>
      <c r="J889" s="6"/>
    </row>
    <row r="890">
      <c r="G890" s="6"/>
      <c r="H890" s="6"/>
      <c r="I890" s="6"/>
      <c r="J890" s="6"/>
    </row>
    <row r="891">
      <c r="G891" s="6"/>
      <c r="H891" s="6"/>
      <c r="I891" s="6"/>
      <c r="J891" s="6"/>
    </row>
    <row r="892">
      <c r="G892" s="6"/>
      <c r="H892" s="6"/>
      <c r="I892" s="6"/>
      <c r="J892" s="6"/>
    </row>
    <row r="893">
      <c r="G893" s="6"/>
      <c r="H893" s="6"/>
      <c r="I893" s="6"/>
      <c r="J893" s="6"/>
    </row>
    <row r="894">
      <c r="G894" s="6"/>
      <c r="H894" s="6"/>
      <c r="I894" s="6"/>
      <c r="J894" s="6"/>
    </row>
    <row r="895">
      <c r="G895" s="6"/>
      <c r="H895" s="6"/>
      <c r="I895" s="6"/>
      <c r="J895" s="6"/>
    </row>
    <row r="896">
      <c r="G896" s="6"/>
      <c r="H896" s="6"/>
      <c r="I896" s="6"/>
      <c r="J896" s="6"/>
    </row>
    <row r="897">
      <c r="G897" s="6"/>
      <c r="H897" s="6"/>
      <c r="I897" s="6"/>
      <c r="J897" s="6"/>
    </row>
    <row r="898">
      <c r="G898" s="6"/>
      <c r="H898" s="6"/>
      <c r="I898" s="6"/>
      <c r="J898" s="6"/>
    </row>
    <row r="899">
      <c r="G899" s="6"/>
      <c r="H899" s="6"/>
      <c r="I899" s="6"/>
      <c r="J899" s="6"/>
    </row>
    <row r="900">
      <c r="G900" s="6"/>
      <c r="H900" s="6"/>
      <c r="I900" s="6"/>
      <c r="J900" s="6"/>
    </row>
    <row r="901">
      <c r="G901" s="6"/>
      <c r="H901" s="6"/>
      <c r="I901" s="6"/>
      <c r="J901" s="6"/>
    </row>
    <row r="902">
      <c r="G902" s="6"/>
      <c r="H902" s="6"/>
      <c r="I902" s="6"/>
      <c r="J902" s="6"/>
    </row>
    <row r="903">
      <c r="G903" s="6"/>
      <c r="H903" s="6"/>
      <c r="I903" s="6"/>
      <c r="J903" s="6"/>
    </row>
    <row r="904">
      <c r="G904" s="6"/>
      <c r="H904" s="6"/>
      <c r="I904" s="6"/>
      <c r="J904" s="6"/>
    </row>
    <row r="905">
      <c r="G905" s="6"/>
      <c r="H905" s="6"/>
      <c r="I905" s="6"/>
      <c r="J905" s="6"/>
    </row>
    <row r="906">
      <c r="G906" s="6"/>
      <c r="H906" s="6"/>
      <c r="I906" s="6"/>
      <c r="J906" s="6"/>
    </row>
    <row r="907">
      <c r="G907" s="6"/>
      <c r="H907" s="6"/>
      <c r="I907" s="6"/>
      <c r="J907" s="6"/>
    </row>
    <row r="908">
      <c r="G908" s="6"/>
      <c r="H908" s="6"/>
      <c r="I908" s="6"/>
      <c r="J908" s="6"/>
    </row>
    <row r="909">
      <c r="G909" s="6"/>
      <c r="H909" s="6"/>
      <c r="I909" s="6"/>
      <c r="J909" s="6"/>
    </row>
    <row r="910">
      <c r="G910" s="6"/>
      <c r="H910" s="6"/>
      <c r="I910" s="6"/>
      <c r="J910" s="6"/>
    </row>
    <row r="911">
      <c r="G911" s="6"/>
      <c r="H911" s="6"/>
      <c r="I911" s="6"/>
      <c r="J911" s="6"/>
    </row>
    <row r="912">
      <c r="G912" s="6"/>
      <c r="H912" s="6"/>
      <c r="I912" s="6"/>
      <c r="J912" s="6"/>
    </row>
    <row r="913">
      <c r="G913" s="6"/>
      <c r="H913" s="6"/>
      <c r="I913" s="6"/>
      <c r="J913" s="6"/>
    </row>
    <row r="914">
      <c r="G914" s="6"/>
      <c r="H914" s="6"/>
      <c r="I914" s="6"/>
      <c r="J914" s="6"/>
    </row>
    <row r="915">
      <c r="G915" s="6"/>
      <c r="H915" s="6"/>
      <c r="I915" s="6"/>
      <c r="J915" s="6"/>
    </row>
    <row r="916">
      <c r="G916" s="6"/>
      <c r="H916" s="6"/>
      <c r="I916" s="6"/>
      <c r="J916" s="6"/>
    </row>
    <row r="917">
      <c r="G917" s="6"/>
      <c r="H917" s="6"/>
      <c r="I917" s="6"/>
      <c r="J917" s="6"/>
    </row>
    <row r="918">
      <c r="G918" s="6"/>
      <c r="H918" s="6"/>
      <c r="I918" s="6"/>
      <c r="J918" s="6"/>
    </row>
    <row r="919">
      <c r="G919" s="6"/>
      <c r="H919" s="6"/>
      <c r="I919" s="6"/>
      <c r="J919" s="6"/>
    </row>
    <row r="920">
      <c r="G920" s="6"/>
      <c r="H920" s="6"/>
      <c r="I920" s="6"/>
      <c r="J920" s="6"/>
    </row>
    <row r="921">
      <c r="G921" s="6"/>
      <c r="H921" s="6"/>
      <c r="I921" s="6"/>
      <c r="J921" s="6"/>
    </row>
    <row r="922">
      <c r="G922" s="6"/>
      <c r="H922" s="6"/>
      <c r="I922" s="6"/>
      <c r="J922" s="6"/>
    </row>
    <row r="923">
      <c r="G923" s="6"/>
      <c r="H923" s="6"/>
      <c r="I923" s="6"/>
      <c r="J923" s="6"/>
    </row>
    <row r="924">
      <c r="G924" s="6"/>
      <c r="H924" s="6"/>
      <c r="I924" s="6"/>
      <c r="J924" s="6"/>
    </row>
    <row r="925">
      <c r="G925" s="6"/>
      <c r="H925" s="6"/>
      <c r="I925" s="6"/>
      <c r="J925" s="6"/>
    </row>
    <row r="926">
      <c r="G926" s="6"/>
      <c r="H926" s="6"/>
      <c r="I926" s="6"/>
      <c r="J926" s="6"/>
    </row>
    <row r="927">
      <c r="G927" s="6"/>
      <c r="H927" s="6"/>
      <c r="I927" s="6"/>
      <c r="J927" s="6"/>
    </row>
    <row r="928">
      <c r="G928" s="6"/>
      <c r="H928" s="6"/>
      <c r="I928" s="6"/>
      <c r="J928" s="6"/>
    </row>
    <row r="929">
      <c r="G929" s="6"/>
      <c r="H929" s="6"/>
      <c r="I929" s="6"/>
      <c r="J929" s="6"/>
    </row>
    <row r="930">
      <c r="G930" s="6"/>
      <c r="H930" s="6"/>
      <c r="I930" s="6"/>
      <c r="J930" s="6"/>
    </row>
    <row r="931">
      <c r="G931" s="6"/>
      <c r="H931" s="6"/>
      <c r="I931" s="6"/>
      <c r="J931" s="6"/>
    </row>
    <row r="932">
      <c r="G932" s="6"/>
      <c r="H932" s="6"/>
      <c r="I932" s="6"/>
      <c r="J932" s="6"/>
    </row>
    <row r="933">
      <c r="G933" s="6"/>
      <c r="H933" s="6"/>
      <c r="I933" s="6"/>
      <c r="J933" s="6"/>
    </row>
    <row r="934">
      <c r="G934" s="6"/>
      <c r="H934" s="6"/>
      <c r="I934" s="6"/>
      <c r="J934" s="6"/>
    </row>
    <row r="935">
      <c r="G935" s="6"/>
      <c r="H935" s="6"/>
      <c r="I935" s="6"/>
      <c r="J935" s="6"/>
    </row>
    <row r="936">
      <c r="G936" s="6"/>
      <c r="H936" s="6"/>
      <c r="I936" s="6"/>
      <c r="J936" s="6"/>
    </row>
    <row r="937">
      <c r="G937" s="6"/>
      <c r="H937" s="6"/>
      <c r="I937" s="6"/>
      <c r="J937" s="6"/>
    </row>
    <row r="938">
      <c r="G938" s="6"/>
      <c r="H938" s="6"/>
      <c r="I938" s="6"/>
      <c r="J938" s="6"/>
    </row>
    <row r="939">
      <c r="G939" s="6"/>
      <c r="H939" s="6"/>
      <c r="I939" s="6"/>
      <c r="J939" s="6"/>
    </row>
    <row r="940">
      <c r="G940" s="6"/>
      <c r="H940" s="6"/>
      <c r="I940" s="6"/>
      <c r="J940" s="6"/>
    </row>
    <row r="941">
      <c r="G941" s="6"/>
      <c r="H941" s="6"/>
      <c r="I941" s="6"/>
      <c r="J941" s="6"/>
    </row>
    <row r="942">
      <c r="G942" s="6"/>
      <c r="H942" s="6"/>
      <c r="I942" s="6"/>
      <c r="J942" s="6"/>
    </row>
    <row r="943">
      <c r="G943" s="6"/>
      <c r="H943" s="6"/>
      <c r="I943" s="6"/>
      <c r="J943" s="6"/>
    </row>
    <row r="944">
      <c r="G944" s="6"/>
      <c r="H944" s="6"/>
      <c r="I944" s="6"/>
      <c r="J944" s="6"/>
    </row>
    <row r="945">
      <c r="G945" s="6"/>
      <c r="H945" s="6"/>
      <c r="I945" s="6"/>
      <c r="J945" s="6"/>
    </row>
    <row r="946">
      <c r="G946" s="6"/>
      <c r="H946" s="6"/>
      <c r="I946" s="6"/>
      <c r="J946" s="6"/>
    </row>
    <row r="947">
      <c r="G947" s="6"/>
      <c r="H947" s="6"/>
      <c r="I947" s="6"/>
      <c r="J947" s="6"/>
    </row>
    <row r="948">
      <c r="G948" s="6"/>
      <c r="H948" s="6"/>
      <c r="I948" s="6"/>
      <c r="J948" s="6"/>
    </row>
    <row r="949">
      <c r="G949" s="6"/>
      <c r="H949" s="6"/>
      <c r="I949" s="6"/>
      <c r="J949" s="6"/>
    </row>
    <row r="950">
      <c r="G950" s="6"/>
      <c r="H950" s="6"/>
      <c r="I950" s="6"/>
      <c r="J950" s="6"/>
    </row>
    <row r="951">
      <c r="G951" s="6"/>
      <c r="H951" s="6"/>
      <c r="I951" s="6"/>
      <c r="J951" s="6"/>
    </row>
    <row r="952">
      <c r="G952" s="6"/>
      <c r="H952" s="6"/>
      <c r="I952" s="6"/>
      <c r="J952" s="6"/>
    </row>
    <row r="953">
      <c r="G953" s="6"/>
      <c r="H953" s="6"/>
      <c r="I953" s="6"/>
      <c r="J953" s="6"/>
    </row>
    <row r="954">
      <c r="G954" s="6"/>
      <c r="H954" s="6"/>
      <c r="I954" s="6"/>
      <c r="J954" s="6"/>
    </row>
    <row r="955">
      <c r="G955" s="6"/>
      <c r="H955" s="6"/>
      <c r="I955" s="6"/>
      <c r="J955" s="6"/>
    </row>
    <row r="956">
      <c r="G956" s="6"/>
      <c r="H956" s="6"/>
      <c r="I956" s="6"/>
      <c r="J956" s="6"/>
    </row>
    <row r="957">
      <c r="G957" s="6"/>
      <c r="H957" s="6"/>
      <c r="I957" s="6"/>
      <c r="J957" s="6"/>
    </row>
    <row r="958">
      <c r="G958" s="6"/>
      <c r="H958" s="6"/>
      <c r="I958" s="6"/>
      <c r="J958" s="6"/>
    </row>
    <row r="959">
      <c r="G959" s="6"/>
      <c r="H959" s="6"/>
      <c r="I959" s="6"/>
      <c r="J959" s="6"/>
    </row>
    <row r="960">
      <c r="G960" s="6"/>
      <c r="H960" s="6"/>
      <c r="I960" s="6"/>
      <c r="J960" s="6"/>
    </row>
    <row r="961">
      <c r="G961" s="6"/>
      <c r="H961" s="6"/>
      <c r="I961" s="6"/>
      <c r="J961" s="6"/>
    </row>
    <row r="962">
      <c r="G962" s="6"/>
      <c r="H962" s="6"/>
      <c r="I962" s="6"/>
      <c r="J962" s="6"/>
    </row>
    <row r="963">
      <c r="G963" s="6"/>
      <c r="H963" s="6"/>
      <c r="I963" s="6"/>
      <c r="J963" s="6"/>
    </row>
    <row r="964">
      <c r="G964" s="6"/>
      <c r="H964" s="6"/>
      <c r="I964" s="6"/>
      <c r="J964" s="6"/>
    </row>
    <row r="965">
      <c r="G965" s="6"/>
      <c r="H965" s="6"/>
      <c r="I965" s="6"/>
      <c r="J965" s="6"/>
    </row>
    <row r="966">
      <c r="G966" s="6"/>
      <c r="H966" s="6"/>
      <c r="I966" s="6"/>
      <c r="J966" s="6"/>
    </row>
    <row r="967">
      <c r="G967" s="6"/>
      <c r="H967" s="6"/>
      <c r="I967" s="6"/>
      <c r="J967" s="6"/>
    </row>
    <row r="968">
      <c r="G968" s="6"/>
      <c r="H968" s="6"/>
      <c r="I968" s="6"/>
      <c r="J968" s="6"/>
    </row>
    <row r="969">
      <c r="G969" s="6"/>
      <c r="H969" s="6"/>
      <c r="I969" s="6"/>
      <c r="J969" s="6"/>
    </row>
    <row r="970">
      <c r="G970" s="6"/>
      <c r="H970" s="6"/>
      <c r="I970" s="6"/>
      <c r="J970" s="6"/>
    </row>
    <row r="971">
      <c r="G971" s="6"/>
      <c r="H971" s="6"/>
      <c r="I971" s="6"/>
      <c r="J971" s="6"/>
    </row>
    <row r="972">
      <c r="G972" s="6"/>
      <c r="H972" s="6"/>
      <c r="I972" s="6"/>
      <c r="J972" s="6"/>
    </row>
    <row r="973">
      <c r="G973" s="6"/>
      <c r="H973" s="6"/>
      <c r="I973" s="6"/>
      <c r="J973" s="6"/>
    </row>
    <row r="974">
      <c r="G974" s="6"/>
      <c r="H974" s="6"/>
      <c r="I974" s="6"/>
      <c r="J974" s="6"/>
    </row>
    <row r="975">
      <c r="G975" s="6"/>
      <c r="H975" s="6"/>
      <c r="I975" s="6"/>
      <c r="J975" s="6"/>
    </row>
    <row r="976">
      <c r="G976" s="6"/>
      <c r="H976" s="6"/>
      <c r="I976" s="6"/>
      <c r="J976" s="6"/>
    </row>
    <row r="977">
      <c r="G977" s="6"/>
      <c r="H977" s="6"/>
      <c r="I977" s="6"/>
      <c r="J977" s="6"/>
    </row>
    <row r="978">
      <c r="G978" s="6"/>
      <c r="H978" s="6"/>
      <c r="I978" s="6"/>
      <c r="J978" s="6"/>
    </row>
    <row r="979">
      <c r="G979" s="6"/>
      <c r="H979" s="6"/>
      <c r="I979" s="6"/>
      <c r="J979" s="6"/>
    </row>
    <row r="980">
      <c r="G980" s="6"/>
      <c r="H980" s="6"/>
      <c r="I980" s="6"/>
      <c r="J980" s="6"/>
    </row>
    <row r="981">
      <c r="G981" s="6"/>
      <c r="H981" s="6"/>
      <c r="I981" s="6"/>
      <c r="J981" s="6"/>
    </row>
    <row r="982">
      <c r="G982" s="6"/>
      <c r="H982" s="6"/>
      <c r="I982" s="6"/>
      <c r="J982" s="6"/>
    </row>
    <row r="983">
      <c r="G983" s="6"/>
      <c r="H983" s="6"/>
      <c r="I983" s="6"/>
      <c r="J983" s="6"/>
    </row>
    <row r="984">
      <c r="G984" s="6"/>
      <c r="H984" s="6"/>
      <c r="I984" s="6"/>
      <c r="J984" s="6"/>
    </row>
    <row r="985">
      <c r="G985" s="6"/>
      <c r="H985" s="6"/>
      <c r="I985" s="6"/>
      <c r="J985" s="6"/>
    </row>
    <row r="986">
      <c r="G986" s="6"/>
      <c r="H986" s="6"/>
      <c r="I986" s="6"/>
      <c r="J986" s="6"/>
    </row>
    <row r="987">
      <c r="G987" s="6"/>
      <c r="H987" s="6"/>
      <c r="I987" s="6"/>
      <c r="J987" s="6"/>
    </row>
    <row r="988">
      <c r="G988" s="6"/>
      <c r="H988" s="6"/>
      <c r="I988" s="6"/>
      <c r="J988" s="6"/>
    </row>
    <row r="989">
      <c r="G989" s="6"/>
      <c r="H989" s="6"/>
      <c r="I989" s="6"/>
      <c r="J989" s="6"/>
    </row>
    <row r="990">
      <c r="G990" s="6"/>
      <c r="H990" s="6"/>
      <c r="I990" s="6"/>
      <c r="J990" s="6"/>
    </row>
    <row r="991">
      <c r="G991" s="6"/>
      <c r="H991" s="6"/>
      <c r="I991" s="6"/>
      <c r="J991" s="6"/>
    </row>
    <row r="992">
      <c r="G992" s="6"/>
      <c r="H992" s="6"/>
      <c r="I992" s="6"/>
      <c r="J992" s="6"/>
    </row>
    <row r="993">
      <c r="G993" s="6"/>
      <c r="H993" s="6"/>
      <c r="I993" s="6"/>
      <c r="J993" s="6"/>
    </row>
    <row r="994">
      <c r="G994" s="6"/>
      <c r="H994" s="6"/>
      <c r="I994" s="6"/>
      <c r="J994" s="6"/>
    </row>
    <row r="995">
      <c r="G995" s="6"/>
      <c r="H995" s="6"/>
      <c r="I995" s="6"/>
      <c r="J995" s="6"/>
    </row>
    <row r="996">
      <c r="G996" s="6"/>
      <c r="H996" s="6"/>
      <c r="I996" s="6"/>
      <c r="J99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2" width="15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63"/>
  </cols>
  <sheetData>
    <row r="1">
      <c r="A1" s="1" t="s">
        <v>0</v>
      </c>
      <c r="B1" s="1" t="s">
        <v>88</v>
      </c>
    </row>
    <row r="2">
      <c r="A2" s="1" t="s">
        <v>89</v>
      </c>
      <c r="B2" s="1">
        <v>1.0</v>
      </c>
    </row>
    <row r="3">
      <c r="A3" s="1" t="s">
        <v>90</v>
      </c>
      <c r="B3" s="1">
        <v>12.0</v>
      </c>
    </row>
    <row r="4">
      <c r="A4" s="1" t="s">
        <v>91</v>
      </c>
      <c r="B4" s="1">
        <v>11.0</v>
      </c>
    </row>
    <row r="5">
      <c r="A5" s="1" t="s">
        <v>92</v>
      </c>
      <c r="B5" s="1">
        <v>4.0</v>
      </c>
    </row>
    <row r="6">
      <c r="A6" s="1" t="s">
        <v>93</v>
      </c>
      <c r="B6" s="1">
        <v>10.0</v>
      </c>
    </row>
    <row r="7">
      <c r="A7" s="1" t="s">
        <v>94</v>
      </c>
      <c r="B7" s="1">
        <v>10.0</v>
      </c>
    </row>
    <row r="8">
      <c r="A8" s="1" t="s">
        <v>95</v>
      </c>
      <c r="B8" s="1">
        <v>13.0</v>
      </c>
    </row>
    <row r="9">
      <c r="A9" s="1" t="s">
        <v>96</v>
      </c>
      <c r="B9" s="1">
        <v>13.0</v>
      </c>
    </row>
    <row r="10">
      <c r="A10" s="1" t="s">
        <v>97</v>
      </c>
      <c r="B10" s="1">
        <v>12.0</v>
      </c>
    </row>
    <row r="11">
      <c r="A11" s="1" t="s">
        <v>98</v>
      </c>
      <c r="B11" s="1">
        <v>8.0</v>
      </c>
    </row>
    <row r="12">
      <c r="A12" s="1" t="s">
        <v>99</v>
      </c>
      <c r="B12" s="1">
        <v>6.0</v>
      </c>
    </row>
    <row r="13">
      <c r="A13" s="1" t="s">
        <v>100</v>
      </c>
      <c r="B13" s="1">
        <v>4.0</v>
      </c>
    </row>
    <row r="14">
      <c r="A14" s="1" t="s">
        <v>101</v>
      </c>
      <c r="B14" s="1">
        <v>13.0</v>
      </c>
    </row>
    <row r="15">
      <c r="A15" s="1" t="s">
        <v>29</v>
      </c>
      <c r="B15" s="1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75"/>
  </cols>
  <sheetData>
    <row r="1">
      <c r="A1" s="1" t="s">
        <v>7</v>
      </c>
      <c r="B1" s="1" t="s">
        <v>102</v>
      </c>
    </row>
    <row r="2">
      <c r="A2" s="1"/>
      <c r="B2" s="1">
        <v>0.0</v>
      </c>
    </row>
    <row r="3">
      <c r="A3" s="1" t="s">
        <v>9</v>
      </c>
      <c r="B3" s="1">
        <v>3.0</v>
      </c>
    </row>
    <row r="4">
      <c r="A4" s="1" t="s">
        <v>10</v>
      </c>
      <c r="B4" s="1">
        <v>2.0</v>
      </c>
    </row>
    <row r="5">
      <c r="A5" s="1" t="s">
        <v>11</v>
      </c>
      <c r="B5" s="1">
        <v>3.0</v>
      </c>
    </row>
    <row r="6">
      <c r="A6" s="1" t="s">
        <v>12</v>
      </c>
      <c r="B6" s="1">
        <v>27.0</v>
      </c>
    </row>
    <row r="7">
      <c r="A7" s="1" t="s">
        <v>13</v>
      </c>
      <c r="B7" s="1">
        <v>3.0</v>
      </c>
    </row>
    <row r="8">
      <c r="A8" s="1" t="s">
        <v>14</v>
      </c>
      <c r="B8" s="1">
        <v>4.0</v>
      </c>
    </row>
    <row r="9">
      <c r="A9" s="1" t="s">
        <v>15</v>
      </c>
      <c r="B9" s="1">
        <v>3.0</v>
      </c>
    </row>
    <row r="10">
      <c r="A10" s="1" t="s">
        <v>16</v>
      </c>
      <c r="B10" s="1">
        <v>5.0</v>
      </c>
    </row>
    <row r="11">
      <c r="A11" s="1" t="s">
        <v>17</v>
      </c>
      <c r="B11" s="1">
        <v>2.0</v>
      </c>
    </row>
    <row r="12">
      <c r="A12" s="1" t="s">
        <v>18</v>
      </c>
      <c r="B12" s="1">
        <v>1.0</v>
      </c>
    </row>
    <row r="13">
      <c r="A13" s="1" t="s">
        <v>19</v>
      </c>
      <c r="B13" s="1">
        <v>4.0</v>
      </c>
    </row>
    <row r="14">
      <c r="A14" s="1" t="s">
        <v>20</v>
      </c>
      <c r="B14" s="1">
        <v>3.0</v>
      </c>
    </row>
    <row r="15">
      <c r="A15" s="1" t="s">
        <v>21</v>
      </c>
      <c r="B15" s="1">
        <v>1.0</v>
      </c>
    </row>
    <row r="16">
      <c r="A16" s="1" t="s">
        <v>22</v>
      </c>
      <c r="B16" s="1">
        <v>5.0</v>
      </c>
    </row>
    <row r="17">
      <c r="A17" s="1" t="s">
        <v>23</v>
      </c>
      <c r="B17" s="1">
        <v>2.0</v>
      </c>
    </row>
    <row r="18">
      <c r="A18" s="1" t="s">
        <v>24</v>
      </c>
      <c r="B18" s="1">
        <v>11.0</v>
      </c>
    </row>
    <row r="19">
      <c r="A19" s="1" t="s">
        <v>25</v>
      </c>
      <c r="B19" s="1">
        <v>2.0</v>
      </c>
    </row>
    <row r="20">
      <c r="A20" s="1" t="s">
        <v>26</v>
      </c>
      <c r="B20" s="1">
        <v>2.0</v>
      </c>
    </row>
    <row r="21">
      <c r="A21" s="1" t="s">
        <v>27</v>
      </c>
      <c r="B21" s="1">
        <v>3.0</v>
      </c>
    </row>
    <row r="22">
      <c r="A22" s="1" t="s">
        <v>28</v>
      </c>
      <c r="B22" s="1">
        <v>1.0</v>
      </c>
    </row>
    <row r="23">
      <c r="A23" s="1" t="s">
        <v>29</v>
      </c>
      <c r="B23" s="1">
        <v>54.0</v>
      </c>
    </row>
  </sheetData>
  <drawing r:id="rId1"/>
</worksheet>
</file>