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D:\BSc\שנה ד'\סמסטר ב\פרויקט גמר ב'\"/>
    </mc:Choice>
  </mc:AlternateContent>
  <xr:revisionPtr revIDLastSave="0" documentId="13_ncr:1_{5A3A989D-927E-479F-B725-FB5F2F6E2997}" xr6:coauthVersionLast="47" xr6:coauthVersionMax="47" xr10:uidLastSave="{00000000-0000-0000-0000-000000000000}"/>
  <bookViews>
    <workbookView xWindow="-23148" yWindow="-108" windowWidth="23256" windowHeight="12456" activeTab="1" xr2:uid="{9BFA6B28-A8DD-452F-B082-ACA981ACCE57}"/>
  </bookViews>
  <sheets>
    <sheet name="train" sheetId="1" r:id="rId1"/>
    <sheet name="validation" sheetId="2" r:id="rId2"/>
    <sheet name="test" sheetId="5" r:id="rId3"/>
    <sheet name="Sheet2" sheetId="7" r:id="rId4"/>
  </sheets>
  <definedNames>
    <definedName name="_xlnm._FilterDatabase" localSheetId="3" hidden="1">Sheet2!$A$1:$D$74</definedName>
    <definedName name="_xlnm._FilterDatabase" localSheetId="2" hidden="1">test!$A$1:$C$186</definedName>
    <definedName name="_xlnm._FilterDatabase" localSheetId="0" hidden="1">train!$A$1:$L$57</definedName>
    <definedName name="_xlnm._FilterDatabase" localSheetId="1" hidden="1">validation!$A$1:$N$74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78" i="5" l="1"/>
  <c r="B177" i="5"/>
  <c r="B176" i="5"/>
  <c r="B175" i="5"/>
  <c r="B171" i="5"/>
  <c r="B167" i="5"/>
  <c r="B184" i="5"/>
  <c r="B183" i="5"/>
  <c r="B164" i="5"/>
  <c r="B163" i="5"/>
  <c r="B162" i="5"/>
  <c r="B161" i="5"/>
  <c r="B160" i="5"/>
  <c r="B159" i="5"/>
  <c r="B157" i="5"/>
  <c r="B156" i="5"/>
  <c r="B155" i="5"/>
  <c r="B154" i="5"/>
  <c r="B153" i="5"/>
  <c r="B152" i="5"/>
  <c r="B151" i="5"/>
  <c r="B150" i="5"/>
  <c r="B149" i="5"/>
  <c r="B148" i="5"/>
  <c r="B142" i="5"/>
  <c r="B141" i="5"/>
  <c r="B140" i="5"/>
  <c r="B139" i="5"/>
  <c r="B138" i="5"/>
  <c r="B137" i="5"/>
  <c r="B134" i="5"/>
  <c r="B133" i="5"/>
  <c r="B130" i="5"/>
  <c r="B168" i="5"/>
  <c r="B169" i="5"/>
  <c r="L66" i="1"/>
  <c r="M66" i="1"/>
  <c r="N66" i="1"/>
  <c r="O66" i="1"/>
  <c r="B158" i="5"/>
  <c r="B165" i="5"/>
  <c r="B166" i="5"/>
  <c r="B117" i="5"/>
  <c r="B125" i="5"/>
  <c r="B136" i="5"/>
  <c r="B147" i="5"/>
  <c r="B113" i="5"/>
  <c r="B115" i="5"/>
  <c r="B116" i="5"/>
  <c r="B110" i="5"/>
  <c r="B111" i="5"/>
  <c r="B112" i="5"/>
  <c r="B106" i="5"/>
  <c r="B107" i="5"/>
  <c r="B108" i="5"/>
  <c r="B109" i="5"/>
  <c r="B124" i="5"/>
  <c r="B105" i="5"/>
  <c r="B121" i="5"/>
  <c r="B123" i="5"/>
  <c r="B114" i="5"/>
  <c r="B119" i="5"/>
  <c r="B120" i="5"/>
  <c r="B95" i="5"/>
  <c r="B96" i="5"/>
  <c r="B103" i="5"/>
  <c r="B92" i="5"/>
  <c r="B93" i="5"/>
  <c r="B94" i="5"/>
  <c r="B87" i="5"/>
  <c r="B89" i="5"/>
  <c r="B84" i="5"/>
  <c r="B85" i="5"/>
  <c r="B86" i="5"/>
  <c r="B81" i="5"/>
  <c r="B82" i="5"/>
  <c r="B83" i="5"/>
  <c r="B76" i="5"/>
  <c r="B78" i="5"/>
  <c r="B79" i="5"/>
  <c r="B75" i="5"/>
  <c r="B70" i="5"/>
  <c r="B71" i="5"/>
  <c r="B72" i="5"/>
  <c r="B99" i="5"/>
  <c r="B100" i="5"/>
  <c r="B101" i="5"/>
  <c r="B102" i="5"/>
  <c r="B91" i="5"/>
  <c r="B97" i="5"/>
  <c r="B98" i="5"/>
  <c r="L22" i="1"/>
  <c r="L23" i="1"/>
  <c r="L24" i="1"/>
  <c r="L21" i="1"/>
  <c r="L25" i="1"/>
  <c r="L67" i="2"/>
  <c r="L53" i="2"/>
  <c r="L71" i="2"/>
  <c r="L43" i="2"/>
  <c r="L18" i="1"/>
  <c r="L6" i="1"/>
  <c r="L20" i="2"/>
  <c r="L2" i="2"/>
  <c r="L11" i="2"/>
  <c r="L13" i="2"/>
  <c r="L8" i="2"/>
  <c r="L44" i="2"/>
  <c r="L3" i="2"/>
  <c r="L48" i="2"/>
  <c r="L22" i="2"/>
  <c r="L12" i="2"/>
  <c r="L9" i="2"/>
  <c r="L40" i="2"/>
  <c r="L32" i="2"/>
  <c r="L41" i="2"/>
  <c r="L33" i="2"/>
  <c r="L56" i="2"/>
  <c r="L60" i="2"/>
  <c r="L66" i="2"/>
  <c r="L65" i="2"/>
  <c r="L64" i="2"/>
  <c r="L70" i="2"/>
  <c r="L62" i="2"/>
  <c r="L46" i="2"/>
  <c r="L16" i="2"/>
  <c r="L17" i="2"/>
  <c r="L7" i="2"/>
  <c r="L15" i="2"/>
  <c r="L25" i="2"/>
  <c r="L54" i="2"/>
  <c r="L47" i="2"/>
  <c r="L35" i="2"/>
  <c r="L63" i="2"/>
  <c r="L5" i="2"/>
  <c r="L68" i="2"/>
  <c r="L26" i="2"/>
  <c r="L57" i="2"/>
  <c r="L31" i="2"/>
  <c r="L51" i="2"/>
  <c r="L72" i="2"/>
  <c r="L45" i="2"/>
  <c r="L42" i="2"/>
  <c r="L52" i="2"/>
  <c r="L61" i="2"/>
  <c r="L38" i="2"/>
  <c r="L21" i="2"/>
  <c r="L55" i="2"/>
  <c r="L29" i="2"/>
  <c r="L69" i="2"/>
  <c r="L59" i="2"/>
  <c r="L34" i="1"/>
  <c r="L35" i="1"/>
  <c r="L36" i="1"/>
  <c r="L37" i="1"/>
  <c r="L38" i="1"/>
  <c r="L39" i="1"/>
  <c r="L40" i="1"/>
  <c r="L42" i="1"/>
  <c r="L41" i="1"/>
  <c r="L19" i="1"/>
  <c r="L12" i="1"/>
  <c r="L15" i="1"/>
  <c r="L45" i="1"/>
  <c r="L8" i="1"/>
  <c r="L52" i="1"/>
  <c r="L29" i="1"/>
  <c r="L63" i="1"/>
  <c r="L10" i="1"/>
  <c r="L16" i="1"/>
  <c r="L54" i="1"/>
  <c r="L55" i="1"/>
  <c r="L59" i="1"/>
  <c r="L60" i="1"/>
  <c r="L61" i="1"/>
  <c r="L4" i="1"/>
  <c r="L11" i="1"/>
  <c r="L43" i="1"/>
  <c r="L44" i="1"/>
  <c r="L46" i="1"/>
  <c r="L47" i="1"/>
  <c r="L48" i="1"/>
  <c r="L49" i="1"/>
  <c r="L50" i="1"/>
  <c r="L51" i="1"/>
  <c r="L5" i="1"/>
  <c r="L62" i="1"/>
  <c r="L7" i="1"/>
  <c r="L2" i="1"/>
  <c r="L28" i="1"/>
  <c r="L20" i="1"/>
  <c r="L9" i="1"/>
  <c r="L64" i="1"/>
  <c r="L65" i="1"/>
  <c r="L56" i="1"/>
  <c r="L27" i="1"/>
  <c r="L13" i="1"/>
  <c r="L14" i="1"/>
  <c r="L53" i="1"/>
  <c r="L57" i="1"/>
  <c r="L58" i="1"/>
  <c r="L30" i="1"/>
  <c r="L31" i="1"/>
  <c r="L32" i="1"/>
  <c r="L33" i="1"/>
  <c r="L3" i="1"/>
  <c r="L17" i="1"/>
  <c r="L26" i="1"/>
</calcChain>
</file>

<file path=xl/sharedStrings.xml><?xml version="1.0" encoding="utf-8"?>
<sst xmlns="http://schemas.openxmlformats.org/spreadsheetml/2006/main" count="548" uniqueCount="444">
  <si>
    <t>image_name</t>
  </si>
  <si>
    <t>pip_count</t>
  </si>
  <si>
    <t>num_tiles</t>
  </si>
  <si>
    <t>side_pip_counts</t>
  </si>
  <si>
    <t>sharp_score</t>
  </si>
  <si>
    <t>is_shadow</t>
  </si>
  <si>
    <t>background_objects</t>
  </si>
  <si>
    <t>view_angle</t>
  </si>
  <si>
    <t>lighting_condition</t>
  </si>
  <si>
    <t>background_type</t>
  </si>
  <si>
    <t>not_clear</t>
  </si>
  <si>
    <t>sum_up_feature</t>
  </si>
  <si>
    <t>20241227_101415.heic</t>
  </si>
  <si>
    <t>[7,14,2,13,15,8]</t>
  </si>
  <si>
    <t>20241230_143657.jpg</t>
  </si>
  <si>
    <t>[0,15,14,12,4,15]</t>
  </si>
  <si>
    <t>20250117_115443.jpg</t>
  </si>
  <si>
    <t>[4,15,12,9,15,5]</t>
  </si>
  <si>
    <t>20240927_195959.jpg</t>
  </si>
  <si>
    <t>[11,8,15,10,3,14]</t>
  </si>
  <si>
    <t>20240927_200000.jpg</t>
  </si>
  <si>
    <t>20240927_200002.jpg</t>
  </si>
  <si>
    <t>20240927_200005.jpg</t>
  </si>
  <si>
    <t>20240927_195300.jpg</t>
  </si>
  <si>
    <t>[3,2,4,1,9,4,8,13,8,12]</t>
  </si>
  <si>
    <t>20240927_195319.jpg</t>
  </si>
  <si>
    <t>[0,15,4,6,11,11,9,8]</t>
  </si>
  <si>
    <t>20240927_195622.jpg</t>
  </si>
  <si>
    <t>[15,0,6,4,11,11,8,9]</t>
  </si>
  <si>
    <t>20241230_144139.jpg</t>
  </si>
  <si>
    <t>[12,9,9,0,1,7,6,11]</t>
  </si>
  <si>
    <t>20241230_144351.jpg</t>
  </si>
  <si>
    <t>[10,6,3,3,13,13,9,7]</t>
  </si>
  <si>
    <t>20241130_124223.jpg</t>
  </si>
  <si>
    <t>[7,4,2,7,13,12,8,12]</t>
  </si>
  <si>
    <t>20240927_195324.jpg</t>
  </si>
  <si>
    <t>[7,11,10,13,9,3,6,8]</t>
  </si>
  <si>
    <t>20240926_210622.jpg</t>
  </si>
  <si>
    <t>[11,11,14,3,0,15,12,2]</t>
  </si>
  <si>
    <t>20240926_210644.jpg</t>
  </si>
  <si>
    <t>[2,12,15,0,3,14,11,11]</t>
  </si>
  <si>
    <t>20241230_144638.jpg</t>
  </si>
  <si>
    <t>[2,7,13,9,7,13]</t>
  </si>
  <si>
    <t>20241227_101647.heic</t>
  </si>
  <si>
    <t>[13,14,4,2,11,6]</t>
  </si>
  <si>
    <t>20241130_124113.jpg</t>
  </si>
  <si>
    <t>[11,12,0,1,8,1,9,13,2,13]</t>
  </si>
  <si>
    <t>20250117_115506.jpg</t>
  </si>
  <si>
    <t>[3,14,8,8,8,7,12,10]</t>
  </si>
  <si>
    <t>20241230_144726.jpg</t>
  </si>
  <si>
    <t>[2,15,4,11,13,2]</t>
  </si>
  <si>
    <t>20240926_210720.jpg</t>
  </si>
  <si>
    <t>[14,12,12,7,14,14]</t>
  </si>
  <si>
    <t>20250117_115303.jpg</t>
  </si>
  <si>
    <t>[2,10,11,5,9,9]</t>
  </si>
  <si>
    <t>20240927_195751.jpg</t>
  </si>
  <si>
    <t>[7,4,14,12,6,2]</t>
  </si>
  <si>
    <t>20240927_195806.jpg</t>
  </si>
  <si>
    <t>[6,13,1,11,2,12]</t>
  </si>
  <si>
    <t>20240927_195807.jpg</t>
  </si>
  <si>
    <t>20240927_195809.jpg</t>
  </si>
  <si>
    <t>20240927_195810(0).jpg</t>
  </si>
  <si>
    <t>20240927_195811.jpg</t>
  </si>
  <si>
    <t>20240927_195903.jpg</t>
  </si>
  <si>
    <t>20240927_195909.jpg</t>
  </si>
  <si>
    <t>20241230_144425.jpg</t>
  </si>
  <si>
    <t>[5,5,6,12,2,11,2,2]</t>
  </si>
  <si>
    <t>20250117_115328.jpg</t>
  </si>
  <si>
    <t>[8,6,5,12,4,10]</t>
  </si>
  <si>
    <t>20240927_195226.jpg</t>
  </si>
  <si>
    <t>[3,2,1,3,9,4,8,13,8,12,6,8]</t>
  </si>
  <si>
    <t>20240927_195236.jpg</t>
  </si>
  <si>
    <t>20240927_195245.jpg</t>
  </si>
  <si>
    <t>20240927_195620.jpg</t>
  </si>
  <si>
    <t>[11,7,13,10]</t>
  </si>
  <si>
    <t>20240927_195621.jpg</t>
  </si>
  <si>
    <t>20241230_143748.jpg</t>
  </si>
  <si>
    <t>[7,4,1,3,15,15,12,12,1,9]</t>
  </si>
  <si>
    <t>20241230_144536.jpg</t>
  </si>
  <si>
    <t>[15,9,0,13,3,0]</t>
  </si>
  <si>
    <t>20240926_210659.jpg</t>
  </si>
  <si>
    <t>[1,13,9,8,4,1]</t>
  </si>
  <si>
    <t>20241130_124059.jpg</t>
  </si>
  <si>
    <t>[7,7,2,6,13,7,6,13,7,15]</t>
  </si>
  <si>
    <t>20240927_195728.jpg</t>
  </si>
  <si>
    <t>[14,11,6,2]</t>
  </si>
  <si>
    <t>[15,2,1,3,8,4]</t>
  </si>
  <si>
    <t>20241227_101543.jpg</t>
  </si>
  <si>
    <t>20241230_144710.jpg</t>
  </si>
  <si>
    <t>[2,15,4,11]</t>
  </si>
  <si>
    <t>20240927_195901.jpg</t>
  </si>
  <si>
    <t>[13,6,1,11]</t>
  </si>
  <si>
    <t>20241230_143922.jpg</t>
  </si>
  <si>
    <t>[9,11,9,10,11,12,11,15]</t>
  </si>
  <si>
    <t>20241230_144407.jpg</t>
  </si>
  <si>
    <t>[10,5,8,8]</t>
  </si>
  <si>
    <t>20241230_143453.jpg</t>
  </si>
  <si>
    <t>[3,2,15,3,5,12,14,14,9,5,0,7]</t>
  </si>
  <si>
    <t>20241230_144658.jpg</t>
  </si>
  <si>
    <t>[0,5,10,0,13,2]</t>
  </si>
  <si>
    <t>20240927_195923.jpg</t>
  </si>
  <si>
    <t>[13,6,12,14,1,11,2,6,4,7,2,12]</t>
  </si>
  <si>
    <t>20240927_195923(0).jpg</t>
  </si>
  <si>
    <t>20240927_195925.jpg</t>
  </si>
  <si>
    <t>20240927_195926.jpg</t>
  </si>
  <si>
    <t>20240927_195928.jpg</t>
  </si>
  <si>
    <t>20240927_195930.jpg</t>
  </si>
  <si>
    <t>20240927_195935.jpg</t>
  </si>
  <si>
    <t>20240927_195940.jpg</t>
  </si>
  <si>
    <t>20240927_195941.jpg</t>
  </si>
  <si>
    <t>[14,15]</t>
  </si>
  <si>
    <t>[5,7,8,9]</t>
  </si>
  <si>
    <t>[7,10,9,2]</t>
  </si>
  <si>
    <t>[3,1,11,15,12,7,5,15,11,12]</t>
  </si>
  <si>
    <t>[14,13]</t>
  </si>
  <si>
    <t>[15,10,5,2,13,11,13,6,3,14]</t>
  </si>
  <si>
    <t>[9,3,8,6]</t>
  </si>
  <si>
    <t>[10,0,14,2]</t>
  </si>
  <si>
    <t>[14,11]</t>
  </si>
  <si>
    <t>[10,14]</t>
  </si>
  <si>
    <t>[1,1,2,0,0,6,3,6,3,13,3,11,3,8,14,0,2,8,2,10]</t>
  </si>
  <si>
    <t>[1,9,1,12]</t>
  </si>
  <si>
    <t>[14,8]</t>
  </si>
  <si>
    <t>[15,2,1,3]</t>
  </si>
  <si>
    <t>[14,4,3,0]</t>
  </si>
  <si>
    <t>[13,13,9,3,5,0,13,3,7,8,7,12,6,0]</t>
  </si>
  <si>
    <t>[8,12]</t>
  </si>
  <si>
    <t>[0,0,1,10,4,1,4,0]</t>
  </si>
  <si>
    <t>[8,10]</t>
  </si>
  <si>
    <t>[2,4,12,15,5,14,1,6,14,7,14,6,0,1]</t>
  </si>
  <si>
    <t>[7,0,10,10,12,5,14,13,7,7,13,5]</t>
  </si>
  <si>
    <t>[2,12]</t>
  </si>
  <si>
    <t>[7,7]</t>
  </si>
  <si>
    <t>[9,4]</t>
  </si>
  <si>
    <t>[6,6]</t>
  </si>
  <si>
    <t>[9,3]</t>
  </si>
  <si>
    <t>[1,11]</t>
  </si>
  <si>
    <t>[1,8]</t>
  </si>
  <si>
    <t>[5,4]</t>
  </si>
  <si>
    <t>[2,6]</t>
  </si>
  <si>
    <t>[4,4]</t>
  </si>
  <si>
    <t>[12,13,2,14,4,1,13,1,7,12,6,8,15,5]</t>
  </si>
  <si>
    <t>[14,11,6,6,10,4,3,10,4,14,4,3,13,4,3,5]</t>
  </si>
  <si>
    <t>[2,2]</t>
  </si>
  <si>
    <t>[3,1,11,15,9,3,12,7,6,8,11,12,5,15]</t>
  </si>
  <si>
    <t>[0,0]</t>
  </si>
  <si>
    <t>[0,11,2,12,15,1,15,14,6,7,5,1,15,13,5,6]</t>
  </si>
  <si>
    <t>[13, 14, 12, 0, 12, 6, 11, 7, 0,4,14,1,8,4,13,5,12,1]</t>
  </si>
  <si>
    <t>[9,6,7,5,4,12,12,10,2,1,1,12,9,9,5,8,1,14,11,5]</t>
  </si>
  <si>
    <t>[12,12,4,13,14,9,6,5,4,12,15,10,15,13]</t>
  </si>
  <si>
    <t>[2,2,8,12,6,10,9,10,15,2,14,15,11,6,14,10]</t>
  </si>
  <si>
    <t>[14,14,0,8,8,1,11,6,15,6,4,15,10,14,12,9,9,5]</t>
  </si>
  <si>
    <t>[7,11,13,10,15,7,10,10,11,11,9,8,8,13,8,4,11,8,11,10,4,6]</t>
  </si>
  <si>
    <t>[7,1,12,15,14,6,9,0,0,1,1,6,6,7,8,10,11,6,2,12,15,14,0,11,14,9,3,7]</t>
  </si>
  <si>
    <t>[15,14,0,11,12,2,11,6,3,9,1,7,6,14,0,1,10,8,6,7,9,14,14,5,14,11,4,13,2,4,7,3,6,1,0,9,7,14,12,15]</t>
  </si>
  <si>
    <t>20241230_143501.jpg</t>
  </si>
  <si>
    <t>20250117_115356.jpg</t>
  </si>
  <si>
    <t>20250117_115518.jpg</t>
  </si>
  <si>
    <t>20241230_144529.jpg</t>
  </si>
  <si>
    <t>20240927_195328.jpg</t>
  </si>
  <si>
    <t>20240927_195441.jpg</t>
  </si>
  <si>
    <t>20241230_143518.jpg</t>
  </si>
  <si>
    <t>20241230_143722.jpg</t>
  </si>
  <si>
    <t>20240927_195352.jpg</t>
  </si>
  <si>
    <t>20240927_195356.jpg</t>
  </si>
  <si>
    <t>20250117_115427.jpg</t>
  </si>
  <si>
    <t>20241230_143510.jpg</t>
  </si>
  <si>
    <t>20241230_144621.jpg</t>
  </si>
  <si>
    <t>20250117_115253.jpg</t>
  </si>
  <si>
    <t>20241230_144449.jpg</t>
  </si>
  <si>
    <t>20250117_115343.jpg</t>
  </si>
  <si>
    <t>20241130_124139.jpg</t>
  </si>
  <si>
    <t>20241230_143550.jpg</t>
  </si>
  <si>
    <t>20241230_143833.jpg</t>
  </si>
  <si>
    <t>20241230_144037.jpg</t>
  </si>
  <si>
    <t>20241230_144045.jpg</t>
  </si>
  <si>
    <t>20241230_144203.jpg</t>
  </si>
  <si>
    <t>20240927_195503.jpg</t>
  </si>
  <si>
    <t>20240927_195548.jpg</t>
  </si>
  <si>
    <t>20240927_195602.jpg</t>
  </si>
  <si>
    <t>20240927_195604.jpg</t>
  </si>
  <si>
    <t>20240927_195859.jpg</t>
  </si>
  <si>
    <t>20241230_143541.jpg</t>
  </si>
  <si>
    <t>20250117_115402.jpg</t>
  </si>
  <si>
    <t>20241230_143605.jpg</t>
  </si>
  <si>
    <t>20241230_144024.jpg</t>
  </si>
  <si>
    <t>20241230_144053.jpg</t>
  </si>
  <si>
    <t>20241230_143514.jpg</t>
  </si>
  <si>
    <t>20241230_144646.jpg</t>
  </si>
  <si>
    <t>20241230_144012.jpg</t>
  </si>
  <si>
    <t>20241230_144457.jpg</t>
  </si>
  <si>
    <t>20241230_143812.jpg</t>
  </si>
  <si>
    <t>20241230_144227.jpg</t>
  </si>
  <si>
    <t>20250117_115411.jpg</t>
  </si>
  <si>
    <t>20240927_195257.jpg</t>
  </si>
  <si>
    <t>20240927_195305.jpg</t>
  </si>
  <si>
    <t>20241230_143852.jpg</t>
  </si>
  <si>
    <t>20241230_144115.jpg</t>
  </si>
  <si>
    <t>20241130_124056.jpg</t>
  </si>
  <si>
    <t>20241230_144309.jpg</t>
  </si>
  <si>
    <t>20241230_144319.jpg</t>
  </si>
  <si>
    <t>20241130_124058.jpg</t>
  </si>
  <si>
    <t>20241130_124151.jpg</t>
  </si>
  <si>
    <t>20240927_195413.jpg</t>
  </si>
  <si>
    <t>20240927_195610.jpg</t>
  </si>
  <si>
    <t>20241230_143639.jpg</t>
  </si>
  <si>
    <t>20241230_145049.jpg</t>
  </si>
  <si>
    <t>20241230_145005.jpg</t>
  </si>
  <si>
    <t>20241230_145016.jpg</t>
  </si>
  <si>
    <t>[9,12,5,13]</t>
  </si>
  <si>
    <t>IMG_20250425_175944.jpg</t>
  </si>
  <si>
    <t>IMG_20250425_180026.jpg</t>
  </si>
  <si>
    <t>IMG_20250425_180003.jpg</t>
  </si>
  <si>
    <t>IMG_20250425_180324.jpg</t>
  </si>
  <si>
    <t>IMG_20250425_180309.jpg</t>
  </si>
  <si>
    <t>IMG_20250425_180243.jpg</t>
  </si>
  <si>
    <t>IMG_20250425_180137.jpg</t>
  </si>
  <si>
    <t>IMG_20250425_180038.jpg</t>
  </si>
  <si>
    <t>IMG_20250425_180515.jpg</t>
  </si>
  <si>
    <t>IMG_20250425_180446.jpg</t>
  </si>
  <si>
    <t>IMG_20250425_180416.jpg</t>
  </si>
  <si>
    <t>IMG_20250425_180527.jpg</t>
  </si>
  <si>
    <t>IMG_20250425_180520.jpg</t>
  </si>
  <si>
    <t>IMG_20250425_180535.jpg</t>
  </si>
  <si>
    <t>IMG_20250425_180559.jpg</t>
  </si>
  <si>
    <t>IMG_20250425_180610.jpg</t>
  </si>
  <si>
    <t>IMG_20250425_180619.jpg</t>
  </si>
  <si>
    <t>IMG_20250425_180636.jpg</t>
  </si>
  <si>
    <t>IMG_20250425_180655.jpg</t>
  </si>
  <si>
    <t>IMG_20250425_180649.jpg</t>
  </si>
  <si>
    <t>20241227_101432.jpg</t>
  </si>
  <si>
    <t>20241227_101441.jpg</t>
  </si>
  <si>
    <t>20241227_101601.jpg</t>
  </si>
  <si>
    <t>20241227_101616.jpg</t>
  </si>
  <si>
    <t>20241227_101622.jpg</t>
  </si>
  <si>
    <t>efrat_amir_20250520 (1).jpg</t>
  </si>
  <si>
    <t>efrat_amir_20250520 (2).jpg</t>
  </si>
  <si>
    <t>efrat_amir_20250520 (5).jpg</t>
  </si>
  <si>
    <t>efrat_amir_20250520 (4).jpg</t>
  </si>
  <si>
    <t>efrat_amir_20250520 (3).jpg</t>
  </si>
  <si>
    <t>efrat_amir_20250520 (6).jpg</t>
  </si>
  <si>
    <t>efrat_amir_20250520 (7).jpg</t>
  </si>
  <si>
    <t>efrat_amir_20250520 (8).jpg</t>
  </si>
  <si>
    <t>efrat_amir_20250520 (11).jpg</t>
  </si>
  <si>
    <t>efrat_amir_20250520 (10).jpg</t>
  </si>
  <si>
    <t>efrat_amir_20250520 (9).jpg</t>
  </si>
  <si>
    <t>efrat_amir_20250520 (14).jpg</t>
  </si>
  <si>
    <t>efrat_amir_20250520 (13).jpg</t>
  </si>
  <si>
    <t>efrat_amir_20250520 (12).jpg</t>
  </si>
  <si>
    <t>efrat_noga_20250521 (2).jpg</t>
  </si>
  <si>
    <t>efrat_noga_20250521 (1).jpg</t>
  </si>
  <si>
    <t>efrat_noga_20250521 (5).jpg</t>
  </si>
  <si>
    <t>efrat_noga_20250521 (4).jpg</t>
  </si>
  <si>
    <t>efrat_noga_20250521 (3).jpg</t>
  </si>
  <si>
    <t>efrat_shani_2_20250521 (1).jpg</t>
  </si>
  <si>
    <t>efrat_noga_20250521 (7).jpg</t>
  </si>
  <si>
    <t>efrat_noga_20250521 (6).jpg</t>
  </si>
  <si>
    <t>efrat_shani_2_20250521 (5).jpg</t>
  </si>
  <si>
    <t>efrat_shani_2_20250521 (4).jpg</t>
  </si>
  <si>
    <t>efrat_shani_2_20250521 (3).jpg</t>
  </si>
  <si>
    <t>efrat_shani_2_20250521 (2).jpg</t>
  </si>
  <si>
    <t>efrat_shani_2_20250521 (8).jpg</t>
  </si>
  <si>
    <t>efrat_shani_2_20250521 (7).jpg</t>
  </si>
  <si>
    <t>efrat_shani_2_20250521 (6).jpg</t>
  </si>
  <si>
    <t>efrat_shani_2_20250521 (11).jpg</t>
  </si>
  <si>
    <t>efrat_shani_2_20250521 (10).jpg</t>
  </si>
  <si>
    <t>efrat_shani_2_20250521 (9).jpg</t>
  </si>
  <si>
    <t>efrat_shani_20250520 (2).jpg</t>
  </si>
  <si>
    <t>efrat_shani_20250520 (1).jpg</t>
  </si>
  <si>
    <t>efrat_shani_2_20250521 (13).jpg</t>
  </si>
  <si>
    <t>efrat_shani_2_20250521 (12).jpg</t>
  </si>
  <si>
    <t>efrat_shani_20250520 (5).jpg</t>
  </si>
  <si>
    <t>efrat_shani_20250520 (4).jpg</t>
  </si>
  <si>
    <t>efrat_shani_20250520 (3).jpg</t>
  </si>
  <si>
    <t>efrat_shani_20250520 (8).jpg</t>
  </si>
  <si>
    <t>efrat_shani_20250520 (7).jpg</t>
  </si>
  <si>
    <t>efrat_shani_20250520 (6).jpg</t>
  </si>
  <si>
    <t>efrat_shani_20250520 (12).jpg</t>
  </si>
  <si>
    <t>efrat_shani_20250520 (11).jpg</t>
  </si>
  <si>
    <t>efrat_shani_20250520 (10).jpg</t>
  </si>
  <si>
    <t>efrat_shani_20250520 (9).jpg</t>
  </si>
  <si>
    <t>efrat_shani_20250520 (15).jpg</t>
  </si>
  <si>
    <t>efrat_shani_20250520 (14).jpg</t>
  </si>
  <si>
    <t>efrat_shani_20250520 (13).jpg</t>
  </si>
  <si>
    <t>efrat_shani_20250520 (18).jpg</t>
  </si>
  <si>
    <t>efrat_shani_20250520 (17).jpg</t>
  </si>
  <si>
    <t>efrat_shani_20250520 (16).jpg</t>
  </si>
  <si>
    <t>efrat_shani_20250520 (22).jpg</t>
  </si>
  <si>
    <t>efrat_shani_20250520 (21).jpg</t>
  </si>
  <si>
    <t>efrat_shani_20250520 (20).jpg</t>
  </si>
  <si>
    <t>efrat_shani_20250520 (19).jpg</t>
  </si>
  <si>
    <t>efrat_shani_20250520 (25).jpg</t>
  </si>
  <si>
    <t>efrat_shani_20250520 (24).jpg</t>
  </si>
  <si>
    <t>efrat_shani_20250520 (23).jpg</t>
  </si>
  <si>
    <t>efrat_shani_20250520 (28).jpg</t>
  </si>
  <si>
    <t>efrat_shani_20250520 (27).jpg</t>
  </si>
  <si>
    <t>efrat_shani_20250520 (26).jpg</t>
  </si>
  <si>
    <t>efrat_shani_20250520 (32).jpg</t>
  </si>
  <si>
    <t>efrat_shani_20250520 (31).jpg</t>
  </si>
  <si>
    <t>efrat_shani_20250520 (30).jpg</t>
  </si>
  <si>
    <t>efrat_shani_20250520 (29).jpg</t>
  </si>
  <si>
    <t>sharon_netta_20250517 (2).jpeg</t>
  </si>
  <si>
    <t>sharon_netta_20250517 (1).jpeg</t>
  </si>
  <si>
    <t>efrat_shani_20250520 (33).jpg</t>
  </si>
  <si>
    <t>sharon_netta_20250517 (5).jpeg</t>
  </si>
  <si>
    <t>sharon_netta_20250517 (4).jpeg</t>
  </si>
  <si>
    <t>sharon_netta_20250517 (3).jpeg</t>
  </si>
  <si>
    <t>sharon_netta_20250517 (9).jpeg</t>
  </si>
  <si>
    <t>sharon_netta_20250517 (8).jpeg</t>
  </si>
  <si>
    <t>sharon_netta_20250517 (7).jpeg</t>
  </si>
  <si>
    <t>sharon_netta_20250517 (6).jpeg</t>
  </si>
  <si>
    <t>sharon_netta_20250517 (12).jpeg</t>
  </si>
  <si>
    <t>sharon_netta_20250517 (11).jpeg</t>
  </si>
  <si>
    <t>sharon_netta_20250517 (10).jpeg</t>
  </si>
  <si>
    <t>sharon_netta_20250517 (15).jpeg</t>
  </si>
  <si>
    <t>sharon_netta_20250517 (14).jpeg</t>
  </si>
  <si>
    <t>sharon_netta_20250517 (13).jpeg</t>
  </si>
  <si>
    <t>sharon_netta_20250517 (19).jpeg</t>
  </si>
  <si>
    <t>sharon_netta_20250517 (18).jpeg</t>
  </si>
  <si>
    <t>sharon_netta_20250517 (17).jpeg</t>
  </si>
  <si>
    <t>sharon_netta_20250517 (16).jpeg</t>
  </si>
  <si>
    <t>sharon_netta_20250517 (22).jpeg</t>
  </si>
  <si>
    <t>sharon_netta_20250517 (21).jpeg</t>
  </si>
  <si>
    <t>sharon_netta_20250517 (20).jpeg</t>
  </si>
  <si>
    <t>sharon_netta_20250517 (25).jpeg</t>
  </si>
  <si>
    <t>sharon_netta_20250517 (24).jpeg</t>
  </si>
  <si>
    <t>sharon_netta_20250517 (23).jpeg</t>
  </si>
  <si>
    <t>sharon_netta_20250517 (29).jpeg</t>
  </si>
  <si>
    <t>sharon_netta_20250517 (28).jpeg</t>
  </si>
  <si>
    <t>sharon_netta_20250517 (27).jpeg</t>
  </si>
  <si>
    <t>sharon_netta_20250517 (26).jpeg</t>
  </si>
  <si>
    <t>sharon_netta_20250517 (32).jpeg</t>
  </si>
  <si>
    <t>sharon_netta_20250517 (31).jpeg</t>
  </si>
  <si>
    <t>sharon_netta_20250517 (30).jpeg</t>
  </si>
  <si>
    <t>sharon_noga_20250517 (1).jpg</t>
  </si>
  <si>
    <t>sharon_netta_20250517 (34).jpeg</t>
  </si>
  <si>
    <t>sharon_netta_20250517 (33).jpeg</t>
  </si>
  <si>
    <t>sharon_noga_20250517 (5).jpg</t>
  </si>
  <si>
    <t>sharon_noga_20250517 (4).jpg</t>
  </si>
  <si>
    <t>sharon_noga_20250517 (3).jpg</t>
  </si>
  <si>
    <t>sharon_noga_20250517 (2).jpg</t>
  </si>
  <si>
    <t>sharon_noga_20250517 (8).jpg</t>
  </si>
  <si>
    <t>sharon_noga_20250517 (7).jpg</t>
  </si>
  <si>
    <t>sharon_noga_20250517 (6).jpg</t>
  </si>
  <si>
    <t>sharon_noga_20250517 (11).jpg</t>
  </si>
  <si>
    <t>sharon_noga_20250517 (10).jpg</t>
  </si>
  <si>
    <t>sharon_noga_20250517 (9).jpg</t>
  </si>
  <si>
    <t>sharon_noga_20250517 (15).jpg</t>
  </si>
  <si>
    <t>sharon_noga_20250517 (14).jpg</t>
  </si>
  <si>
    <t>sharon_noga_20250517 (13).jpg</t>
  </si>
  <si>
    <t>sharon_noga_20250517 (12).jpg</t>
  </si>
  <si>
    <t>sharon_noga_20250517 (18).jpg</t>
  </si>
  <si>
    <t>sharon_noga_20250517 (17).jpg</t>
  </si>
  <si>
    <t>sharon_noga_20250517 (16).jpg</t>
  </si>
  <si>
    <t>sharon_noga_20250517 (21).jpg</t>
  </si>
  <si>
    <t>sharon_noga_20250517 (20).jpg</t>
  </si>
  <si>
    <t>sharon_noga_20250517 (19).jpg</t>
  </si>
  <si>
    <t>sharon_omer_20250517 (3).jpeg</t>
  </si>
  <si>
    <t>sharon_omer_20250517 (2).jpeg</t>
  </si>
  <si>
    <t>sharon_omer_20250517 (1).jpeg</t>
  </si>
  <si>
    <t>sharon_noga_20250517 (22).jpg</t>
  </si>
  <si>
    <t>sharon_omer_20250517 (6).jpeg</t>
  </si>
  <si>
    <t>sharon_omer_20250517 (5).jpeg</t>
  </si>
  <si>
    <t>sharon_omer_20250517 (4).jpeg</t>
  </si>
  <si>
    <t>sharon_omer_20250517 (9).jpeg</t>
  </si>
  <si>
    <t>sharon_omer_20250517 (8).jpeg</t>
  </si>
  <si>
    <t>sharon_omer_20250517 (7).jpeg</t>
  </si>
  <si>
    <t>sharon_omer_20250517 (13).jpeg</t>
  </si>
  <si>
    <t>sharon_omer_20250517 (12).jpeg</t>
  </si>
  <si>
    <t>sharon_omer_20250517 (11).jpeg</t>
  </si>
  <si>
    <t>sharon_omer_20250517 (10).jpeg</t>
  </si>
  <si>
    <t>sharon_omer_20250517 (16).jpeg</t>
  </si>
  <si>
    <t>sharon_omer_20250517 (15).jpeg</t>
  </si>
  <si>
    <t>sharon_omer_20250517 (14).jpeg</t>
  </si>
  <si>
    <t>sharon_omer_20250517 (19).jpeg</t>
  </si>
  <si>
    <t>sharon_omer_20250517 (18).jpeg</t>
  </si>
  <si>
    <t>sharon_omer_20250517 (17).jpeg</t>
  </si>
  <si>
    <t>sharon_omer_20250517 (23).jpeg</t>
  </si>
  <si>
    <t>sharon_omer_20250517 (22).jpeg</t>
  </si>
  <si>
    <t>sharon_omer_20250517 (21).jpeg</t>
  </si>
  <si>
    <t>sharon_omer_20250517 (20).jpeg</t>
  </si>
  <si>
    <t>sharon_omer_20250517 (26).jpeg</t>
  </si>
  <si>
    <t>sharon_omer_20250517 (25).jpeg</t>
  </si>
  <si>
    <t>sharon_omer_20250517 (24).jpeg</t>
  </si>
  <si>
    <t>sharon_omer_20250517 (29).jpeg</t>
  </si>
  <si>
    <t>sharon_omer_20250517 (28).jpeg</t>
  </si>
  <si>
    <t>sharon_omer_20250517 (27).jpeg</t>
  </si>
  <si>
    <t>sharon_omer_20250517 (33).jpeg</t>
  </si>
  <si>
    <t>sharon_omer_20250517 (32).jpeg</t>
  </si>
  <si>
    <t>sharon_omer_20250517 (31).jpeg</t>
  </si>
  <si>
    <t>sharon_omer_20250517 (30).jpeg</t>
  </si>
  <si>
    <t>sharon_omer_20250517 (36).jpeg</t>
  </si>
  <si>
    <t>sharon_omer_20250517 (35).jpeg</t>
  </si>
  <si>
    <t>sharon_omer_20250517 (34).jpeg</t>
  </si>
  <si>
    <t>sharon_omer_20250517 (39).jpeg</t>
  </si>
  <si>
    <t>sharon_omer_20250517 (38).jpeg</t>
  </si>
  <si>
    <t>sharon_omer_20250517 (37).jpeg</t>
  </si>
  <si>
    <t>sharon_omer_20250517 (43).jpeg</t>
  </si>
  <si>
    <t>sharon_omer_20250517 (42).jpeg</t>
  </si>
  <si>
    <t>sharon_omer_20250517 (41).jpeg</t>
  </si>
  <si>
    <t>sharon_omer_20250517 (40).jpeg</t>
  </si>
  <si>
    <t>sharon_shani_20250517 (1).jpg</t>
  </si>
  <si>
    <t>sharon_omer_20250517 (45).jpeg</t>
  </si>
  <si>
    <t>sharon_omer_20250517 (44).jpeg</t>
  </si>
  <si>
    <t>sharon_shani_20250517 (4).jpg</t>
  </si>
  <si>
    <t>sharon_shani_20250517 (3).jpg</t>
  </si>
  <si>
    <t>sharon_shani_20250517 (2).jpg</t>
  </si>
  <si>
    <t>sharon_shani_20250517 (8).jpg</t>
  </si>
  <si>
    <t>sharon_shani_20250517 (7).jpg</t>
  </si>
  <si>
    <t>sharon_shani_20250517 (6).jpg</t>
  </si>
  <si>
    <t>sharon_shani_20250517 (5).jpg</t>
  </si>
  <si>
    <t>sharon_shani_20250517 (11).jpg</t>
  </si>
  <si>
    <t>sharon_shani_20250517 (10).jpg</t>
  </si>
  <si>
    <t>sharon_shani_20250517 (9).jpg</t>
  </si>
  <si>
    <t>sharon_shani_20250517 (14).jpg</t>
  </si>
  <si>
    <t>sharon_shani_20250517 (13).jpg</t>
  </si>
  <si>
    <t>sharon_shani_20250517 (12).jpg</t>
  </si>
  <si>
    <t>sharon_shani_20250517 (17).jpg</t>
  </si>
  <si>
    <t>sharon_shani_20250517 (16).jpg</t>
  </si>
  <si>
    <t>sharon_shani_20250517 (15).jpg</t>
  </si>
  <si>
    <t>נחתך באמצע</t>
  </si>
  <si>
    <t>filename</t>
  </si>
  <si>
    <t>predicted</t>
  </si>
  <si>
    <t>abs_error</t>
  </si>
  <si>
    <t>img_20250425_175944.jpg</t>
  </si>
  <si>
    <t>img_20250425_180003.jpg</t>
  </si>
  <si>
    <t>img_20250425_180026.jpg</t>
  </si>
  <si>
    <t>img_20250425_180038.jpg</t>
  </si>
  <si>
    <t>img_20250425_180137.jpg</t>
  </si>
  <si>
    <t>img_20250425_180243.jpg</t>
  </si>
  <si>
    <t>img_20250425_180309.jpg</t>
  </si>
  <si>
    <t>img_20250425_180324.jpg</t>
  </si>
  <si>
    <t>img_20250425_180416.jpg</t>
  </si>
  <si>
    <t>img_20250425_180446.jpg</t>
  </si>
  <si>
    <t>img_20250425_180515.jpg</t>
  </si>
  <si>
    <t>img_20250425_180520.jpg</t>
  </si>
  <si>
    <t>img_20250425_180527.jpg</t>
  </si>
  <si>
    <t>img_20250425_180535.jpg</t>
  </si>
  <si>
    <t>img_20250425_180559.jpg</t>
  </si>
  <si>
    <t>img_20250425_180610.jpg</t>
  </si>
  <si>
    <t>img_20250425_180619.jpg</t>
  </si>
  <si>
    <t>img_20250425_180636.jpg</t>
  </si>
  <si>
    <t>img_20250425_180649.jpg</t>
  </si>
  <si>
    <t>img_20250425_180655.jpg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</si>
</sst>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scheme val="minor"/>
    </font>
    <font>
      <sz val="10"/>
      <color theme="1"/>
      <name val="Arial"/>
      <family val="2"/>
    </font>
    <font>
      <sz val="11"/>
      <color rgb="FF1F1F1F"/>
      <name val="Arial"/>
      <family val="2"/>
      <scheme val="minor"/>
    </font>
    <font>
      <b/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0" fillId="3" borderId="1" xfId="0" applyFill="1" applyBorder="1" applyAlignment="1">
      <alignment horizontal="center" vertical="center"/>
    </xf>
    <xf numFmtId="0" fontId="0" fillId="3" borderId="1" xfId="0" applyFill="1" applyBorder="1"/>
    <xf numFmtId="0" fontId="1" fillId="0" borderId="0" xfId="1"/>
    <xf numFmtId="0" fontId="4" fillId="0" borderId="1" xfId="1" applyFont="1" applyBorder="1" applyAlignment="1">
      <alignment horizontal="center" vertical="top"/>
    </xf>
  </cellXfs>
  <cellStyles count="2">
    <cellStyle name="Normal" xfId="0" builtinId="0"/>
    <cellStyle name="Normal 2" xfId="1" xr:uid="{680352AD-25FC-47E2-AB5C-F96432006837}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91F30-F39D-4624-B46E-2E27EBB2F0CE}">
  <dimension ref="A1:O66"/>
  <sheetViews>
    <sheetView topLeftCell="A43" workbookViewId="0">
      <selection activeCell="A66" sqref="A66:O66"/>
    </sheetView>
  </sheetViews>
  <sheetFormatPr defaultRowHeight="14.25" x14ac:dyDescent="0.2"/>
  <cols>
    <col min="1" max="1" width="21.375" bestFit="1" customWidth="1"/>
    <col min="2" max="2" width="12.75" bestFit="1" customWidth="1"/>
    <col min="4" max="4" width="24.75" bestFit="1" customWidth="1"/>
  </cols>
  <sheetData>
    <row r="1" spans="1:1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">
      <c r="A2" s="1" t="s">
        <v>47</v>
      </c>
      <c r="B2" s="1">
        <v>70</v>
      </c>
      <c r="C2" s="1">
        <v>4</v>
      </c>
      <c r="D2" s="1" t="s">
        <v>48</v>
      </c>
      <c r="E2" s="1">
        <v>2</v>
      </c>
      <c r="F2" s="4">
        <v>0</v>
      </c>
      <c r="G2" s="4">
        <v>2</v>
      </c>
      <c r="H2" s="1">
        <v>2</v>
      </c>
      <c r="I2" s="1">
        <v>1</v>
      </c>
      <c r="J2" s="4">
        <v>2</v>
      </c>
      <c r="K2" s="1">
        <v>0</v>
      </c>
      <c r="L2" s="4">
        <f t="shared" ref="L2:L33" si="0">SUM(E2,F2,G2,H2,I2,J2)</f>
        <v>9</v>
      </c>
    </row>
    <row r="3" spans="1:12" x14ac:dyDescent="0.2">
      <c r="A3" s="1" t="s">
        <v>16</v>
      </c>
      <c r="B3" s="1">
        <v>60</v>
      </c>
      <c r="C3" s="1">
        <v>3</v>
      </c>
      <c r="D3" s="1" t="s">
        <v>17</v>
      </c>
      <c r="E3" s="1">
        <v>2</v>
      </c>
      <c r="F3" s="4">
        <v>0</v>
      </c>
      <c r="G3" s="4">
        <v>2</v>
      </c>
      <c r="H3" s="1">
        <v>2</v>
      </c>
      <c r="I3" s="1">
        <v>1</v>
      </c>
      <c r="J3" s="4">
        <v>2</v>
      </c>
      <c r="K3" s="1">
        <v>0</v>
      </c>
      <c r="L3" s="4">
        <f t="shared" si="0"/>
        <v>9</v>
      </c>
    </row>
    <row r="4" spans="1:12" x14ac:dyDescent="0.2">
      <c r="A4" s="1" t="s">
        <v>67</v>
      </c>
      <c r="B4" s="1">
        <v>45</v>
      </c>
      <c r="C4" s="1">
        <v>3</v>
      </c>
      <c r="D4" s="1" t="s">
        <v>68</v>
      </c>
      <c r="E4" s="1">
        <v>1</v>
      </c>
      <c r="F4" s="4">
        <v>1</v>
      </c>
      <c r="G4" s="4">
        <v>2</v>
      </c>
      <c r="H4" s="1">
        <v>2</v>
      </c>
      <c r="I4" s="1">
        <v>1</v>
      </c>
      <c r="J4" s="4">
        <v>2</v>
      </c>
      <c r="K4" s="1">
        <v>0</v>
      </c>
      <c r="L4" s="4">
        <f t="shared" si="0"/>
        <v>9</v>
      </c>
    </row>
    <row r="5" spans="1:12" x14ac:dyDescent="0.2">
      <c r="A5" s="1" t="s">
        <v>53</v>
      </c>
      <c r="B5" s="1">
        <v>46</v>
      </c>
      <c r="C5" s="1">
        <v>3</v>
      </c>
      <c r="D5" s="1" t="s">
        <v>54</v>
      </c>
      <c r="E5" s="1">
        <v>2</v>
      </c>
      <c r="F5" s="4">
        <v>1</v>
      </c>
      <c r="G5" s="4">
        <v>2</v>
      </c>
      <c r="H5" s="1">
        <v>2</v>
      </c>
      <c r="I5" s="1">
        <v>1</v>
      </c>
      <c r="J5" s="4">
        <v>2</v>
      </c>
      <c r="K5" s="1">
        <v>0</v>
      </c>
      <c r="L5" s="4">
        <f t="shared" si="0"/>
        <v>10</v>
      </c>
    </row>
    <row r="6" spans="1:12" x14ac:dyDescent="0.2">
      <c r="A6" s="5" t="s">
        <v>206</v>
      </c>
      <c r="B6" s="2">
        <v>207</v>
      </c>
      <c r="C6" s="2">
        <v>14</v>
      </c>
      <c r="D6" s="1" t="s">
        <v>153</v>
      </c>
      <c r="E6" s="2">
        <v>2</v>
      </c>
      <c r="F6" s="3">
        <v>1</v>
      </c>
      <c r="G6" s="3">
        <v>2</v>
      </c>
      <c r="H6" s="2">
        <v>2</v>
      </c>
      <c r="I6" s="2">
        <v>1</v>
      </c>
      <c r="J6" s="3">
        <v>0</v>
      </c>
      <c r="K6" s="1">
        <v>0</v>
      </c>
      <c r="L6" s="4">
        <f t="shared" si="0"/>
        <v>8</v>
      </c>
    </row>
    <row r="7" spans="1:12" x14ac:dyDescent="0.2">
      <c r="A7" s="2" t="s">
        <v>49</v>
      </c>
      <c r="B7" s="2">
        <v>47</v>
      </c>
      <c r="C7" s="2">
        <v>3</v>
      </c>
      <c r="D7" s="2" t="s">
        <v>50</v>
      </c>
      <c r="E7" s="2">
        <v>2</v>
      </c>
      <c r="F7" s="3">
        <v>1</v>
      </c>
      <c r="G7" s="3">
        <v>1</v>
      </c>
      <c r="H7" s="2">
        <v>1</v>
      </c>
      <c r="I7" s="2">
        <v>1</v>
      </c>
      <c r="J7" s="3">
        <v>2</v>
      </c>
      <c r="K7" s="1">
        <v>0</v>
      </c>
      <c r="L7" s="4">
        <f t="shared" si="0"/>
        <v>8</v>
      </c>
    </row>
    <row r="8" spans="1:12" x14ac:dyDescent="0.2">
      <c r="A8" s="2" t="s">
        <v>88</v>
      </c>
      <c r="B8" s="2">
        <v>32</v>
      </c>
      <c r="C8" s="2">
        <v>2</v>
      </c>
      <c r="D8" s="2" t="s">
        <v>89</v>
      </c>
      <c r="E8" s="2">
        <v>2</v>
      </c>
      <c r="F8" s="3">
        <v>1</v>
      </c>
      <c r="G8" s="3">
        <v>2</v>
      </c>
      <c r="H8" s="2">
        <v>1</v>
      </c>
      <c r="I8" s="2">
        <v>1</v>
      </c>
      <c r="J8" s="3">
        <v>2</v>
      </c>
      <c r="K8" s="1">
        <v>0</v>
      </c>
      <c r="L8" s="4">
        <f t="shared" si="0"/>
        <v>9</v>
      </c>
    </row>
    <row r="9" spans="1:12" x14ac:dyDescent="0.2">
      <c r="A9" s="2" t="s">
        <v>41</v>
      </c>
      <c r="B9" s="2">
        <v>51</v>
      </c>
      <c r="C9" s="2">
        <v>3</v>
      </c>
      <c r="D9" s="2" t="s">
        <v>42</v>
      </c>
      <c r="E9" s="2">
        <v>2</v>
      </c>
      <c r="F9" s="3">
        <v>1</v>
      </c>
      <c r="G9" s="3">
        <v>2</v>
      </c>
      <c r="H9" s="2">
        <v>2</v>
      </c>
      <c r="I9" s="2">
        <v>1</v>
      </c>
      <c r="J9" s="3">
        <v>2</v>
      </c>
      <c r="K9" s="1">
        <v>0</v>
      </c>
      <c r="L9" s="4">
        <f t="shared" si="0"/>
        <v>10</v>
      </c>
    </row>
    <row r="10" spans="1:12" x14ac:dyDescent="0.2">
      <c r="A10" s="2" t="s">
        <v>78</v>
      </c>
      <c r="B10" s="2">
        <v>40</v>
      </c>
      <c r="C10" s="2">
        <v>3</v>
      </c>
      <c r="D10" s="2" t="s">
        <v>79</v>
      </c>
      <c r="E10" s="2">
        <v>2</v>
      </c>
      <c r="F10" s="3">
        <v>1</v>
      </c>
      <c r="G10" s="3">
        <v>2</v>
      </c>
      <c r="H10" s="2">
        <v>1</v>
      </c>
      <c r="I10" s="2">
        <v>1</v>
      </c>
      <c r="J10" s="3">
        <v>0</v>
      </c>
      <c r="K10" s="1">
        <v>0</v>
      </c>
      <c r="L10" s="4">
        <f t="shared" si="0"/>
        <v>7</v>
      </c>
    </row>
    <row r="11" spans="1:12" x14ac:dyDescent="0.2">
      <c r="A11" s="2" t="s">
        <v>65</v>
      </c>
      <c r="B11" s="2">
        <v>45</v>
      </c>
      <c r="C11" s="2">
        <v>4</v>
      </c>
      <c r="D11" s="1" t="s">
        <v>66</v>
      </c>
      <c r="E11" s="2">
        <v>2</v>
      </c>
      <c r="F11" s="3">
        <v>1</v>
      </c>
      <c r="G11" s="3">
        <v>2</v>
      </c>
      <c r="H11" s="2">
        <v>2</v>
      </c>
      <c r="I11" s="2">
        <v>1</v>
      </c>
      <c r="J11" s="3">
        <v>2</v>
      </c>
      <c r="K11" s="1">
        <v>0</v>
      </c>
      <c r="L11" s="4">
        <f t="shared" si="0"/>
        <v>10</v>
      </c>
    </row>
    <row r="12" spans="1:12" x14ac:dyDescent="0.2">
      <c r="A12" s="2" t="s">
        <v>94</v>
      </c>
      <c r="B12" s="2">
        <v>31</v>
      </c>
      <c r="C12" s="2">
        <v>2</v>
      </c>
      <c r="D12" s="2" t="s">
        <v>95</v>
      </c>
      <c r="E12" s="2">
        <v>2</v>
      </c>
      <c r="F12" s="3">
        <v>1</v>
      </c>
      <c r="G12" s="3">
        <v>0</v>
      </c>
      <c r="H12" s="2">
        <v>2</v>
      </c>
      <c r="I12" s="2">
        <v>1</v>
      </c>
      <c r="J12" s="3">
        <v>2</v>
      </c>
      <c r="K12" s="1">
        <v>0</v>
      </c>
      <c r="L12" s="4">
        <f t="shared" si="0"/>
        <v>8</v>
      </c>
    </row>
    <row r="13" spans="1:12" x14ac:dyDescent="0.2">
      <c r="A13" s="2" t="s">
        <v>31</v>
      </c>
      <c r="B13" s="2">
        <v>64</v>
      </c>
      <c r="C13" s="2">
        <v>4</v>
      </c>
      <c r="D13" s="1" t="s">
        <v>32</v>
      </c>
      <c r="E13" s="2">
        <v>2</v>
      </c>
      <c r="F13" s="3">
        <v>1</v>
      </c>
      <c r="G13" s="3">
        <v>0</v>
      </c>
      <c r="H13" s="2">
        <v>2</v>
      </c>
      <c r="I13" s="2">
        <v>1</v>
      </c>
      <c r="J13" s="3">
        <v>2</v>
      </c>
      <c r="K13" s="1">
        <v>0</v>
      </c>
      <c r="L13" s="4">
        <f t="shared" si="0"/>
        <v>8</v>
      </c>
    </row>
    <row r="14" spans="1:12" x14ac:dyDescent="0.2">
      <c r="A14" s="2" t="s">
        <v>29</v>
      </c>
      <c r="B14" s="2">
        <v>55</v>
      </c>
      <c r="C14" s="2">
        <v>4</v>
      </c>
      <c r="D14" s="1" t="s">
        <v>30</v>
      </c>
      <c r="E14" s="2">
        <v>2</v>
      </c>
      <c r="F14" s="3">
        <v>1</v>
      </c>
      <c r="G14" s="3">
        <v>2</v>
      </c>
      <c r="H14" s="2">
        <v>2</v>
      </c>
      <c r="I14" s="2">
        <v>1</v>
      </c>
      <c r="J14" s="3">
        <v>0</v>
      </c>
      <c r="K14" s="1">
        <v>0</v>
      </c>
      <c r="L14" s="4">
        <f t="shared" si="0"/>
        <v>8</v>
      </c>
    </row>
    <row r="15" spans="1:12" x14ac:dyDescent="0.2">
      <c r="A15" s="2" t="s">
        <v>92</v>
      </c>
      <c r="B15" s="2">
        <v>88</v>
      </c>
      <c r="C15" s="2">
        <v>4</v>
      </c>
      <c r="D15" s="1" t="s">
        <v>93</v>
      </c>
      <c r="E15" s="2">
        <v>1</v>
      </c>
      <c r="F15" s="3">
        <v>0</v>
      </c>
      <c r="G15" s="3">
        <v>2</v>
      </c>
      <c r="H15" s="2">
        <v>2</v>
      </c>
      <c r="I15" s="2">
        <v>1</v>
      </c>
      <c r="J15" s="3">
        <v>1</v>
      </c>
      <c r="K15" s="1">
        <v>0</v>
      </c>
      <c r="L15" s="4">
        <f t="shared" si="0"/>
        <v>7</v>
      </c>
    </row>
    <row r="16" spans="1:12" x14ac:dyDescent="0.2">
      <c r="A16" s="2" t="s">
        <v>76</v>
      </c>
      <c r="B16" s="2">
        <v>79</v>
      </c>
      <c r="C16" s="2">
        <v>5</v>
      </c>
      <c r="D16" s="1" t="s">
        <v>77</v>
      </c>
      <c r="E16" s="2">
        <v>2</v>
      </c>
      <c r="F16" s="3">
        <v>0</v>
      </c>
      <c r="G16" s="3">
        <v>2</v>
      </c>
      <c r="H16" s="2">
        <v>2</v>
      </c>
      <c r="I16" s="2">
        <v>1</v>
      </c>
      <c r="J16" s="3">
        <v>1</v>
      </c>
      <c r="K16" s="1">
        <v>0</v>
      </c>
      <c r="L16" s="4">
        <f t="shared" si="0"/>
        <v>8</v>
      </c>
    </row>
    <row r="17" spans="1:12" x14ac:dyDescent="0.2">
      <c r="A17" s="2" t="s">
        <v>14</v>
      </c>
      <c r="B17" s="2">
        <v>60</v>
      </c>
      <c r="C17" s="2">
        <v>3</v>
      </c>
      <c r="D17" s="1" t="s">
        <v>15</v>
      </c>
      <c r="E17" s="2">
        <v>2</v>
      </c>
      <c r="F17" s="3">
        <v>1</v>
      </c>
      <c r="G17" s="3">
        <v>2</v>
      </c>
      <c r="H17" s="2">
        <v>2</v>
      </c>
      <c r="I17" s="2">
        <v>1</v>
      </c>
      <c r="J17" s="3">
        <v>1</v>
      </c>
      <c r="K17" s="1">
        <v>0</v>
      </c>
      <c r="L17" s="4">
        <f t="shared" si="0"/>
        <v>9</v>
      </c>
    </row>
    <row r="18" spans="1:12" x14ac:dyDescent="0.2">
      <c r="A18" s="2" t="s">
        <v>205</v>
      </c>
      <c r="B18" s="2">
        <v>205</v>
      </c>
      <c r="C18" s="2">
        <v>11</v>
      </c>
      <c r="D18" s="1" t="s">
        <v>152</v>
      </c>
      <c r="E18" s="2">
        <v>2</v>
      </c>
      <c r="F18" s="3">
        <v>0</v>
      </c>
      <c r="G18" s="3">
        <v>2</v>
      </c>
      <c r="H18" s="2">
        <v>2</v>
      </c>
      <c r="I18" s="2">
        <v>1</v>
      </c>
      <c r="J18" s="3">
        <v>1</v>
      </c>
      <c r="K18" s="1">
        <v>0</v>
      </c>
      <c r="L18" s="4">
        <f t="shared" si="0"/>
        <v>8</v>
      </c>
    </row>
    <row r="19" spans="1:12" x14ac:dyDescent="0.2">
      <c r="A19" s="5" t="s">
        <v>96</v>
      </c>
      <c r="B19" s="2">
        <v>89</v>
      </c>
      <c r="C19" s="2">
        <v>6</v>
      </c>
      <c r="D19" s="1" t="s">
        <v>97</v>
      </c>
      <c r="E19" s="2">
        <v>2</v>
      </c>
      <c r="F19" s="3">
        <v>0</v>
      </c>
      <c r="G19" s="3">
        <v>2</v>
      </c>
      <c r="H19" s="2">
        <v>2</v>
      </c>
      <c r="I19" s="2">
        <v>1</v>
      </c>
      <c r="J19" s="3">
        <v>1</v>
      </c>
      <c r="K19" s="1">
        <v>0</v>
      </c>
      <c r="L19" s="4">
        <f t="shared" si="0"/>
        <v>8</v>
      </c>
    </row>
    <row r="20" spans="1:12" x14ac:dyDescent="0.2">
      <c r="A20" s="5" t="s">
        <v>43</v>
      </c>
      <c r="B20" s="2">
        <v>50</v>
      </c>
      <c r="C20" s="2">
        <v>3</v>
      </c>
      <c r="D20" s="2" t="s">
        <v>44</v>
      </c>
      <c r="E20" s="2">
        <v>2</v>
      </c>
      <c r="F20" s="3">
        <v>1</v>
      </c>
      <c r="G20" s="3">
        <v>1</v>
      </c>
      <c r="H20" s="2">
        <v>2</v>
      </c>
      <c r="I20" s="2">
        <v>1</v>
      </c>
      <c r="J20" s="3">
        <v>2</v>
      </c>
      <c r="K20" s="1">
        <v>0</v>
      </c>
      <c r="L20" s="4">
        <f t="shared" si="0"/>
        <v>9</v>
      </c>
    </row>
    <row r="21" spans="1:12" x14ac:dyDescent="0.2">
      <c r="A21" s="7" t="s">
        <v>234</v>
      </c>
      <c r="B21" s="2">
        <v>26</v>
      </c>
      <c r="C21" s="2">
        <v>2</v>
      </c>
      <c r="D21" s="2" t="s">
        <v>117</v>
      </c>
      <c r="E21" s="2">
        <v>1</v>
      </c>
      <c r="F21" s="3">
        <v>1</v>
      </c>
      <c r="G21" s="3">
        <v>0</v>
      </c>
      <c r="H21" s="2">
        <v>1</v>
      </c>
      <c r="I21" s="2">
        <v>1</v>
      </c>
      <c r="J21" s="3">
        <v>1</v>
      </c>
      <c r="K21" s="1">
        <v>0</v>
      </c>
      <c r="L21" s="4">
        <f t="shared" si="0"/>
        <v>5</v>
      </c>
    </row>
    <row r="22" spans="1:12" x14ac:dyDescent="0.2">
      <c r="A22" s="7" t="s">
        <v>233</v>
      </c>
      <c r="B22" s="2">
        <v>12</v>
      </c>
      <c r="C22" s="2">
        <v>1</v>
      </c>
      <c r="D22" s="2" t="s">
        <v>134</v>
      </c>
      <c r="E22" s="2">
        <v>2</v>
      </c>
      <c r="F22" s="3">
        <v>1</v>
      </c>
      <c r="G22" s="3">
        <v>0</v>
      </c>
      <c r="H22" s="2">
        <v>2</v>
      </c>
      <c r="I22" s="2">
        <v>1</v>
      </c>
      <c r="J22" s="3">
        <v>1</v>
      </c>
      <c r="K22" s="1">
        <v>0</v>
      </c>
      <c r="L22" s="4">
        <f t="shared" si="0"/>
        <v>7</v>
      </c>
    </row>
    <row r="23" spans="1:12" x14ac:dyDescent="0.2">
      <c r="A23" s="7" t="s">
        <v>232</v>
      </c>
      <c r="B23" s="2">
        <v>33</v>
      </c>
      <c r="C23" s="2">
        <v>3</v>
      </c>
      <c r="D23" s="2" t="s">
        <v>86</v>
      </c>
      <c r="E23" s="2">
        <v>2</v>
      </c>
      <c r="F23" s="3">
        <v>1</v>
      </c>
      <c r="G23" s="3">
        <v>1</v>
      </c>
      <c r="H23" s="2">
        <v>2</v>
      </c>
      <c r="I23" s="2">
        <v>1</v>
      </c>
      <c r="J23" s="3">
        <v>2</v>
      </c>
      <c r="K23" s="1">
        <v>0</v>
      </c>
      <c r="L23" s="4">
        <f t="shared" si="0"/>
        <v>9</v>
      </c>
    </row>
    <row r="24" spans="1:12" x14ac:dyDescent="0.2">
      <c r="A24" s="7" t="s">
        <v>231</v>
      </c>
      <c r="B24" s="2">
        <v>33</v>
      </c>
      <c r="C24" s="2">
        <v>3</v>
      </c>
      <c r="D24" s="2" t="s">
        <v>86</v>
      </c>
      <c r="E24" s="2">
        <v>2</v>
      </c>
      <c r="F24" s="3">
        <v>1</v>
      </c>
      <c r="G24" s="3">
        <v>0</v>
      </c>
      <c r="H24" s="2">
        <v>0</v>
      </c>
      <c r="I24" s="2">
        <v>1</v>
      </c>
      <c r="J24" s="3">
        <v>1</v>
      </c>
      <c r="K24" s="1">
        <v>0</v>
      </c>
      <c r="L24" s="4">
        <f t="shared" si="0"/>
        <v>5</v>
      </c>
    </row>
    <row r="25" spans="1:12" x14ac:dyDescent="0.2">
      <c r="A25" s="7" t="s">
        <v>230</v>
      </c>
      <c r="B25" s="2">
        <v>21</v>
      </c>
      <c r="C25" s="2">
        <v>2</v>
      </c>
      <c r="D25" s="2" t="s">
        <v>123</v>
      </c>
      <c r="E25" s="2">
        <v>2</v>
      </c>
      <c r="F25" s="3">
        <v>1</v>
      </c>
      <c r="G25" s="3">
        <v>0</v>
      </c>
      <c r="H25" s="2">
        <v>0</v>
      </c>
      <c r="I25" s="2">
        <v>1</v>
      </c>
      <c r="J25" s="3">
        <v>2</v>
      </c>
      <c r="K25" s="1">
        <v>0</v>
      </c>
      <c r="L25" s="4">
        <f t="shared" si="0"/>
        <v>6</v>
      </c>
    </row>
    <row r="26" spans="1:12" x14ac:dyDescent="0.2">
      <c r="A26" s="2" t="s">
        <v>12</v>
      </c>
      <c r="B26" s="2">
        <v>59</v>
      </c>
      <c r="C26" s="2">
        <v>3</v>
      </c>
      <c r="D26" s="2" t="s">
        <v>13</v>
      </c>
      <c r="E26" s="2">
        <v>2</v>
      </c>
      <c r="F26" s="3">
        <v>1</v>
      </c>
      <c r="G26" s="3">
        <v>0</v>
      </c>
      <c r="H26" s="2">
        <v>2</v>
      </c>
      <c r="I26" s="2">
        <v>1</v>
      </c>
      <c r="J26" s="3">
        <v>1</v>
      </c>
      <c r="K26" s="1">
        <v>0</v>
      </c>
      <c r="L26" s="4">
        <f t="shared" si="0"/>
        <v>7</v>
      </c>
    </row>
    <row r="27" spans="1:12" x14ac:dyDescent="0.2">
      <c r="A27" s="5" t="s">
        <v>33</v>
      </c>
      <c r="B27" s="2">
        <v>65</v>
      </c>
      <c r="C27" s="2">
        <v>4</v>
      </c>
      <c r="D27" s="1" t="s">
        <v>34</v>
      </c>
      <c r="E27" s="2">
        <v>2</v>
      </c>
      <c r="F27" s="3">
        <v>1</v>
      </c>
      <c r="G27" s="3">
        <v>2</v>
      </c>
      <c r="H27" s="2">
        <v>2</v>
      </c>
      <c r="I27" s="2">
        <v>1</v>
      </c>
      <c r="J27" s="3">
        <v>0</v>
      </c>
      <c r="K27" s="1">
        <v>0</v>
      </c>
      <c r="L27" s="4">
        <f t="shared" si="0"/>
        <v>8</v>
      </c>
    </row>
    <row r="28" spans="1:12" x14ac:dyDescent="0.2">
      <c r="A28" s="5" t="s">
        <v>45</v>
      </c>
      <c r="B28" s="2">
        <v>70</v>
      </c>
      <c r="C28" s="2">
        <v>5</v>
      </c>
      <c r="D28" s="1" t="s">
        <v>46</v>
      </c>
      <c r="E28" s="2">
        <v>2</v>
      </c>
      <c r="F28" s="3">
        <v>1</v>
      </c>
      <c r="G28" s="3">
        <v>2</v>
      </c>
      <c r="H28" s="2">
        <v>1</v>
      </c>
      <c r="I28" s="2">
        <v>1</v>
      </c>
      <c r="J28" s="3">
        <v>1</v>
      </c>
      <c r="K28" s="1">
        <v>0</v>
      </c>
      <c r="L28" s="4">
        <f t="shared" si="0"/>
        <v>8</v>
      </c>
    </row>
    <row r="29" spans="1:12" x14ac:dyDescent="0.2">
      <c r="A29" s="2" t="s">
        <v>82</v>
      </c>
      <c r="B29" s="2">
        <v>83</v>
      </c>
      <c r="C29" s="2">
        <v>5</v>
      </c>
      <c r="D29" s="1" t="s">
        <v>83</v>
      </c>
      <c r="E29" s="2">
        <v>1</v>
      </c>
      <c r="F29" s="3">
        <v>1</v>
      </c>
      <c r="G29" s="3">
        <v>1</v>
      </c>
      <c r="H29" s="2">
        <v>2</v>
      </c>
      <c r="I29" s="2">
        <v>1</v>
      </c>
      <c r="J29" s="3">
        <v>2</v>
      </c>
      <c r="K29" s="1">
        <v>0</v>
      </c>
      <c r="L29" s="4">
        <f t="shared" si="0"/>
        <v>8</v>
      </c>
    </row>
    <row r="30" spans="1:12" x14ac:dyDescent="0.2">
      <c r="A30" s="1" t="s">
        <v>22</v>
      </c>
      <c r="B30" s="1">
        <v>61</v>
      </c>
      <c r="C30" s="1">
        <v>3</v>
      </c>
      <c r="D30" s="1" t="s">
        <v>19</v>
      </c>
      <c r="E30" s="1">
        <v>2</v>
      </c>
      <c r="F30" s="4">
        <v>0</v>
      </c>
      <c r="G30" s="4">
        <v>1</v>
      </c>
      <c r="H30" s="1">
        <v>1</v>
      </c>
      <c r="I30" s="1">
        <v>1</v>
      </c>
      <c r="J30" s="4">
        <v>2</v>
      </c>
      <c r="K30" s="1">
        <v>0</v>
      </c>
      <c r="L30" s="4">
        <f t="shared" si="0"/>
        <v>7</v>
      </c>
    </row>
    <row r="31" spans="1:12" x14ac:dyDescent="0.2">
      <c r="A31" s="1" t="s">
        <v>21</v>
      </c>
      <c r="B31" s="1">
        <v>61</v>
      </c>
      <c r="C31" s="1">
        <v>3</v>
      </c>
      <c r="D31" s="1" t="s">
        <v>19</v>
      </c>
      <c r="E31" s="1">
        <v>1</v>
      </c>
      <c r="F31" s="4">
        <v>1</v>
      </c>
      <c r="G31" s="4">
        <v>2</v>
      </c>
      <c r="H31" s="1">
        <v>2</v>
      </c>
      <c r="I31" s="1">
        <v>1</v>
      </c>
      <c r="J31" s="4">
        <v>2</v>
      </c>
      <c r="K31" s="1">
        <v>0</v>
      </c>
      <c r="L31" s="4">
        <f t="shared" si="0"/>
        <v>9</v>
      </c>
    </row>
    <row r="32" spans="1:12" x14ac:dyDescent="0.2">
      <c r="A32" s="1" t="s">
        <v>20</v>
      </c>
      <c r="B32" s="1">
        <v>61</v>
      </c>
      <c r="C32" s="1">
        <v>3</v>
      </c>
      <c r="D32" s="1" t="s">
        <v>19</v>
      </c>
      <c r="E32" s="1">
        <v>2</v>
      </c>
      <c r="F32" s="4">
        <v>1</v>
      </c>
      <c r="G32" s="4">
        <v>2</v>
      </c>
      <c r="H32" s="1">
        <v>1</v>
      </c>
      <c r="I32" s="1">
        <v>1</v>
      </c>
      <c r="J32" s="4">
        <v>2</v>
      </c>
      <c r="K32" s="1">
        <v>0</v>
      </c>
      <c r="L32" s="4">
        <f t="shared" si="0"/>
        <v>9</v>
      </c>
    </row>
    <row r="33" spans="1:12" x14ac:dyDescent="0.2">
      <c r="A33" s="1" t="s">
        <v>18</v>
      </c>
      <c r="B33" s="1">
        <v>61</v>
      </c>
      <c r="C33" s="1">
        <v>3</v>
      </c>
      <c r="D33" s="1" t="s">
        <v>19</v>
      </c>
      <c r="E33" s="1">
        <v>1</v>
      </c>
      <c r="F33" s="4">
        <v>0</v>
      </c>
      <c r="G33" s="4">
        <v>2</v>
      </c>
      <c r="H33" s="1">
        <v>1</v>
      </c>
      <c r="I33" s="1">
        <v>1</v>
      </c>
      <c r="J33" s="4">
        <v>2</v>
      </c>
      <c r="K33" s="1">
        <v>0</v>
      </c>
      <c r="L33" s="4">
        <f t="shared" si="0"/>
        <v>7</v>
      </c>
    </row>
    <row r="34" spans="1:12" x14ac:dyDescent="0.2">
      <c r="A34" s="1" t="s">
        <v>109</v>
      </c>
      <c r="B34" s="1">
        <v>90</v>
      </c>
      <c r="C34" s="1">
        <v>6</v>
      </c>
      <c r="D34" s="1" t="s">
        <v>101</v>
      </c>
      <c r="E34" s="1">
        <v>2</v>
      </c>
      <c r="F34" s="4">
        <v>1</v>
      </c>
      <c r="G34" s="4">
        <v>1</v>
      </c>
      <c r="H34" s="1">
        <v>1</v>
      </c>
      <c r="I34" s="1">
        <v>1</v>
      </c>
      <c r="J34" s="4">
        <v>2</v>
      </c>
      <c r="K34" s="1">
        <v>0</v>
      </c>
      <c r="L34" s="4">
        <f t="shared" ref="L34:L66" si="1">SUM(E34,F34,G34,H34,I34,J34)</f>
        <v>8</v>
      </c>
    </row>
    <row r="35" spans="1:12" x14ac:dyDescent="0.2">
      <c r="A35" s="1" t="s">
        <v>108</v>
      </c>
      <c r="B35" s="1">
        <v>90</v>
      </c>
      <c r="C35" s="1">
        <v>6</v>
      </c>
      <c r="D35" s="1" t="s">
        <v>101</v>
      </c>
      <c r="E35" s="1">
        <v>2</v>
      </c>
      <c r="F35" s="4">
        <v>1</v>
      </c>
      <c r="G35" s="4">
        <v>1</v>
      </c>
      <c r="H35" s="1">
        <v>1</v>
      </c>
      <c r="I35" s="1">
        <v>1</v>
      </c>
      <c r="J35" s="4">
        <v>2</v>
      </c>
      <c r="K35" s="1">
        <v>0</v>
      </c>
      <c r="L35" s="4">
        <f t="shared" si="1"/>
        <v>8</v>
      </c>
    </row>
    <row r="36" spans="1:12" x14ac:dyDescent="0.2">
      <c r="A36" s="1" t="s">
        <v>107</v>
      </c>
      <c r="B36" s="1">
        <v>90</v>
      </c>
      <c r="C36" s="1">
        <v>6</v>
      </c>
      <c r="D36" s="1" t="s">
        <v>101</v>
      </c>
      <c r="E36" s="1">
        <v>2</v>
      </c>
      <c r="F36" s="4">
        <v>0</v>
      </c>
      <c r="G36" s="4">
        <v>0</v>
      </c>
      <c r="H36" s="1">
        <v>1</v>
      </c>
      <c r="I36" s="1">
        <v>1</v>
      </c>
      <c r="J36" s="4">
        <v>2</v>
      </c>
      <c r="K36" s="1">
        <v>0</v>
      </c>
      <c r="L36" s="4">
        <f t="shared" si="1"/>
        <v>6</v>
      </c>
    </row>
    <row r="37" spans="1:12" x14ac:dyDescent="0.2">
      <c r="A37" s="1" t="s">
        <v>106</v>
      </c>
      <c r="B37" s="1">
        <v>90</v>
      </c>
      <c r="C37" s="1">
        <v>6</v>
      </c>
      <c r="D37" s="1" t="s">
        <v>101</v>
      </c>
      <c r="E37" s="1">
        <v>2</v>
      </c>
      <c r="F37" s="4">
        <v>1</v>
      </c>
      <c r="G37" s="4">
        <v>0</v>
      </c>
      <c r="H37" s="1">
        <v>0</v>
      </c>
      <c r="I37" s="1">
        <v>1</v>
      </c>
      <c r="J37" s="4">
        <v>2</v>
      </c>
      <c r="K37" s="1">
        <v>1</v>
      </c>
      <c r="L37" s="4">
        <f t="shared" si="1"/>
        <v>6</v>
      </c>
    </row>
    <row r="38" spans="1:12" x14ac:dyDescent="0.2">
      <c r="A38" s="1" t="s">
        <v>105</v>
      </c>
      <c r="B38" s="1">
        <v>90</v>
      </c>
      <c r="C38" s="1">
        <v>6</v>
      </c>
      <c r="D38" s="1" t="s">
        <v>101</v>
      </c>
      <c r="E38" s="1">
        <v>1</v>
      </c>
      <c r="F38" s="4">
        <v>0</v>
      </c>
      <c r="G38" s="4">
        <v>2</v>
      </c>
      <c r="H38" s="1">
        <v>2</v>
      </c>
      <c r="I38" s="1">
        <v>1</v>
      </c>
      <c r="J38" s="4">
        <v>2</v>
      </c>
      <c r="K38" s="1">
        <v>0</v>
      </c>
      <c r="L38" s="4">
        <f t="shared" si="1"/>
        <v>8</v>
      </c>
    </row>
    <row r="39" spans="1:12" x14ac:dyDescent="0.2">
      <c r="A39" s="1" t="s">
        <v>104</v>
      </c>
      <c r="B39" s="1">
        <v>90</v>
      </c>
      <c r="C39" s="1">
        <v>6</v>
      </c>
      <c r="D39" s="1" t="s">
        <v>101</v>
      </c>
      <c r="E39" s="1">
        <v>1</v>
      </c>
      <c r="F39" s="4">
        <v>1</v>
      </c>
      <c r="G39" s="4">
        <v>0</v>
      </c>
      <c r="H39" s="1">
        <v>0</v>
      </c>
      <c r="I39" s="1">
        <v>1</v>
      </c>
      <c r="J39" s="4">
        <v>2</v>
      </c>
      <c r="K39" s="1">
        <v>1</v>
      </c>
      <c r="L39" s="4">
        <f t="shared" si="1"/>
        <v>5</v>
      </c>
    </row>
    <row r="40" spans="1:12" x14ac:dyDescent="0.2">
      <c r="A40" s="1" t="s">
        <v>103</v>
      </c>
      <c r="B40" s="1">
        <v>90</v>
      </c>
      <c r="C40" s="1">
        <v>6</v>
      </c>
      <c r="D40" s="1" t="s">
        <v>101</v>
      </c>
      <c r="E40" s="1">
        <v>0</v>
      </c>
      <c r="F40" s="4">
        <v>0</v>
      </c>
      <c r="G40" s="4">
        <v>0</v>
      </c>
      <c r="H40" s="1">
        <v>0</v>
      </c>
      <c r="I40" s="1">
        <v>1</v>
      </c>
      <c r="J40" s="4">
        <v>2</v>
      </c>
      <c r="K40" s="1">
        <v>1</v>
      </c>
      <c r="L40" s="4">
        <f t="shared" si="1"/>
        <v>3</v>
      </c>
    </row>
    <row r="41" spans="1:12" x14ac:dyDescent="0.2">
      <c r="A41" s="1" t="s">
        <v>100</v>
      </c>
      <c r="B41" s="1">
        <v>90</v>
      </c>
      <c r="C41" s="1">
        <v>6</v>
      </c>
      <c r="D41" s="1" t="s">
        <v>101</v>
      </c>
      <c r="E41" s="1">
        <v>0</v>
      </c>
      <c r="F41" s="4">
        <v>1</v>
      </c>
      <c r="G41" s="4">
        <v>1</v>
      </c>
      <c r="H41" s="1">
        <v>0</v>
      </c>
      <c r="I41" s="1">
        <v>1</v>
      </c>
      <c r="J41" s="4">
        <v>2</v>
      </c>
      <c r="K41" s="1">
        <v>1</v>
      </c>
      <c r="L41" s="4">
        <f t="shared" si="1"/>
        <v>5</v>
      </c>
    </row>
    <row r="42" spans="1:12" x14ac:dyDescent="0.2">
      <c r="A42" s="1" t="s">
        <v>102</v>
      </c>
      <c r="B42" s="1">
        <v>90</v>
      </c>
      <c r="C42" s="1">
        <v>6</v>
      </c>
      <c r="D42" s="1" t="s">
        <v>101</v>
      </c>
      <c r="E42" s="1">
        <v>1</v>
      </c>
      <c r="F42" s="4">
        <v>0</v>
      </c>
      <c r="G42" s="4">
        <v>1</v>
      </c>
      <c r="H42" s="1">
        <v>1</v>
      </c>
      <c r="I42" s="1">
        <v>1</v>
      </c>
      <c r="J42" s="4">
        <v>2</v>
      </c>
      <c r="K42" s="1">
        <v>0</v>
      </c>
      <c r="L42" s="4">
        <f t="shared" si="1"/>
        <v>6</v>
      </c>
    </row>
    <row r="43" spans="1:12" x14ac:dyDescent="0.2">
      <c r="A43" s="1" t="s">
        <v>64</v>
      </c>
      <c r="B43" s="1">
        <v>45</v>
      </c>
      <c r="C43" s="1">
        <v>3</v>
      </c>
      <c r="D43" s="1" t="s">
        <v>56</v>
      </c>
      <c r="E43" s="1">
        <v>2</v>
      </c>
      <c r="F43" s="4">
        <v>0</v>
      </c>
      <c r="G43" s="4">
        <v>0</v>
      </c>
      <c r="H43" s="1">
        <v>1</v>
      </c>
      <c r="I43" s="1">
        <v>1</v>
      </c>
      <c r="J43" s="4">
        <v>2</v>
      </c>
      <c r="K43" s="1">
        <v>0</v>
      </c>
      <c r="L43" s="4">
        <f t="shared" si="1"/>
        <v>6</v>
      </c>
    </row>
    <row r="44" spans="1:12" x14ac:dyDescent="0.2">
      <c r="A44" s="1" t="s">
        <v>63</v>
      </c>
      <c r="B44" s="1">
        <v>45</v>
      </c>
      <c r="C44" s="1">
        <v>3</v>
      </c>
      <c r="D44" s="1" t="s">
        <v>56</v>
      </c>
      <c r="E44" s="1">
        <v>1</v>
      </c>
      <c r="F44" s="4">
        <v>0</v>
      </c>
      <c r="G44" s="4">
        <v>0</v>
      </c>
      <c r="H44" s="1">
        <v>1</v>
      </c>
      <c r="I44" s="1">
        <v>1</v>
      </c>
      <c r="J44" s="4">
        <v>2</v>
      </c>
      <c r="K44" s="1">
        <v>0</v>
      </c>
      <c r="L44" s="4">
        <f t="shared" si="1"/>
        <v>5</v>
      </c>
    </row>
    <row r="45" spans="1:12" x14ac:dyDescent="0.2">
      <c r="A45" s="1" t="s">
        <v>90</v>
      </c>
      <c r="B45" s="1">
        <v>31</v>
      </c>
      <c r="C45" s="1">
        <v>2</v>
      </c>
      <c r="D45" s="1" t="s">
        <v>91</v>
      </c>
      <c r="E45" s="1">
        <v>2</v>
      </c>
      <c r="F45" s="4">
        <v>0</v>
      </c>
      <c r="G45" s="4">
        <v>2</v>
      </c>
      <c r="H45" s="1">
        <v>2</v>
      </c>
      <c r="I45" s="1">
        <v>1</v>
      </c>
      <c r="J45" s="4">
        <v>2</v>
      </c>
      <c r="K45" s="1">
        <v>0</v>
      </c>
      <c r="L45" s="4">
        <f t="shared" si="1"/>
        <v>9</v>
      </c>
    </row>
    <row r="46" spans="1:12" x14ac:dyDescent="0.2">
      <c r="A46" s="1" t="s">
        <v>62</v>
      </c>
      <c r="B46" s="1">
        <v>45</v>
      </c>
      <c r="C46" s="1">
        <v>3</v>
      </c>
      <c r="D46" s="1" t="s">
        <v>58</v>
      </c>
      <c r="E46" s="1">
        <v>1</v>
      </c>
      <c r="F46" s="4">
        <v>0</v>
      </c>
      <c r="G46" s="4">
        <v>0</v>
      </c>
      <c r="H46" s="1">
        <v>1</v>
      </c>
      <c r="I46" s="1">
        <v>1</v>
      </c>
      <c r="J46" s="4">
        <v>2</v>
      </c>
      <c r="K46" s="1">
        <v>0</v>
      </c>
      <c r="L46" s="4">
        <f t="shared" si="1"/>
        <v>5</v>
      </c>
    </row>
    <row r="47" spans="1:12" x14ac:dyDescent="0.2">
      <c r="A47" s="1" t="s">
        <v>61</v>
      </c>
      <c r="B47" s="1">
        <v>45</v>
      </c>
      <c r="C47" s="1">
        <v>3</v>
      </c>
      <c r="D47" s="1" t="s">
        <v>58</v>
      </c>
      <c r="E47" s="1">
        <v>0</v>
      </c>
      <c r="F47" s="4">
        <v>0</v>
      </c>
      <c r="G47" s="4">
        <v>0</v>
      </c>
      <c r="H47" s="1">
        <v>1</v>
      </c>
      <c r="I47" s="1">
        <v>1</v>
      </c>
      <c r="J47" s="4">
        <v>2</v>
      </c>
      <c r="K47" s="1">
        <v>1</v>
      </c>
      <c r="L47" s="4">
        <f t="shared" si="1"/>
        <v>4</v>
      </c>
    </row>
    <row r="48" spans="1:12" x14ac:dyDescent="0.2">
      <c r="A48" s="1" t="s">
        <v>60</v>
      </c>
      <c r="B48" s="1">
        <v>45</v>
      </c>
      <c r="C48" s="1">
        <v>3</v>
      </c>
      <c r="D48" s="1" t="s">
        <v>58</v>
      </c>
      <c r="E48" s="1">
        <v>2</v>
      </c>
      <c r="F48" s="4">
        <v>0</v>
      </c>
      <c r="G48" s="4">
        <v>1</v>
      </c>
      <c r="H48" s="1">
        <v>1</v>
      </c>
      <c r="I48" s="1">
        <v>1</v>
      </c>
      <c r="J48" s="4">
        <v>2</v>
      </c>
      <c r="K48" s="1">
        <v>0</v>
      </c>
      <c r="L48" s="4">
        <f t="shared" si="1"/>
        <v>7</v>
      </c>
    </row>
    <row r="49" spans="1:12" x14ac:dyDescent="0.2">
      <c r="A49" s="1" t="s">
        <v>59</v>
      </c>
      <c r="B49" s="1">
        <v>45</v>
      </c>
      <c r="C49" s="1">
        <v>3</v>
      </c>
      <c r="D49" s="1" t="s">
        <v>58</v>
      </c>
      <c r="E49" s="1">
        <v>1</v>
      </c>
      <c r="F49" s="4">
        <v>0</v>
      </c>
      <c r="G49" s="4">
        <v>0</v>
      </c>
      <c r="H49" s="1">
        <v>0</v>
      </c>
      <c r="I49" s="1">
        <v>1</v>
      </c>
      <c r="J49" s="4">
        <v>2</v>
      </c>
      <c r="K49" s="1">
        <v>1</v>
      </c>
      <c r="L49" s="4">
        <f t="shared" si="1"/>
        <v>4</v>
      </c>
    </row>
    <row r="50" spans="1:12" x14ac:dyDescent="0.2">
      <c r="A50" s="1" t="s">
        <v>57</v>
      </c>
      <c r="B50" s="1">
        <v>45</v>
      </c>
      <c r="C50" s="1">
        <v>3</v>
      </c>
      <c r="D50" s="1" t="s">
        <v>58</v>
      </c>
      <c r="E50" s="1">
        <v>2</v>
      </c>
      <c r="F50" s="4">
        <v>1</v>
      </c>
      <c r="G50" s="4">
        <v>0</v>
      </c>
      <c r="H50" s="1">
        <v>1</v>
      </c>
      <c r="I50" s="1">
        <v>1</v>
      </c>
      <c r="J50" s="4">
        <v>2</v>
      </c>
      <c r="K50" s="1">
        <v>0</v>
      </c>
      <c r="L50" s="4">
        <f t="shared" si="1"/>
        <v>7</v>
      </c>
    </row>
    <row r="51" spans="1:12" x14ac:dyDescent="0.2">
      <c r="A51" s="1" t="s">
        <v>55</v>
      </c>
      <c r="B51" s="1">
        <v>45</v>
      </c>
      <c r="C51" s="1">
        <v>3</v>
      </c>
      <c r="D51" s="1" t="s">
        <v>56</v>
      </c>
      <c r="E51" s="1">
        <v>2</v>
      </c>
      <c r="F51" s="4">
        <v>0</v>
      </c>
      <c r="G51" s="4">
        <v>1</v>
      </c>
      <c r="H51" s="1">
        <v>2</v>
      </c>
      <c r="I51" s="1">
        <v>1</v>
      </c>
      <c r="J51" s="4">
        <v>2</v>
      </c>
      <c r="K51" s="1">
        <v>0</v>
      </c>
      <c r="L51" s="4">
        <f t="shared" si="1"/>
        <v>8</v>
      </c>
    </row>
    <row r="52" spans="1:12" x14ac:dyDescent="0.2">
      <c r="A52" s="1" t="s">
        <v>84</v>
      </c>
      <c r="B52" s="1">
        <v>33</v>
      </c>
      <c r="C52" s="1">
        <v>2</v>
      </c>
      <c r="D52" s="1" t="s">
        <v>85</v>
      </c>
      <c r="E52" s="1">
        <v>2</v>
      </c>
      <c r="F52" s="4">
        <v>0</v>
      </c>
      <c r="G52" s="4">
        <v>0</v>
      </c>
      <c r="H52" s="1">
        <v>1</v>
      </c>
      <c r="I52" s="1">
        <v>1</v>
      </c>
      <c r="J52" s="4">
        <v>2</v>
      </c>
      <c r="K52" s="1">
        <v>0</v>
      </c>
      <c r="L52" s="4">
        <f t="shared" si="1"/>
        <v>6</v>
      </c>
    </row>
    <row r="53" spans="1:12" x14ac:dyDescent="0.2">
      <c r="A53" s="1" t="s">
        <v>27</v>
      </c>
      <c r="B53" s="1">
        <v>64</v>
      </c>
      <c r="C53" s="1">
        <v>4</v>
      </c>
      <c r="D53" s="1" t="s">
        <v>28</v>
      </c>
      <c r="E53" s="1">
        <v>1</v>
      </c>
      <c r="F53" s="4">
        <v>1</v>
      </c>
      <c r="G53" s="4">
        <v>0</v>
      </c>
      <c r="H53" s="1">
        <v>0</v>
      </c>
      <c r="I53" s="1">
        <v>1</v>
      </c>
      <c r="J53" s="4">
        <v>0</v>
      </c>
      <c r="K53" s="1">
        <v>0</v>
      </c>
      <c r="L53" s="4">
        <f t="shared" si="1"/>
        <v>3</v>
      </c>
    </row>
    <row r="54" spans="1:12" x14ac:dyDescent="0.2">
      <c r="A54" s="1" t="s">
        <v>75</v>
      </c>
      <c r="B54" s="1">
        <v>41</v>
      </c>
      <c r="C54" s="1">
        <v>2</v>
      </c>
      <c r="D54" s="1" t="s">
        <v>74</v>
      </c>
      <c r="E54" s="1">
        <v>1</v>
      </c>
      <c r="F54" s="4">
        <v>1</v>
      </c>
      <c r="G54" s="4">
        <v>2</v>
      </c>
      <c r="H54" s="1">
        <v>1</v>
      </c>
      <c r="I54" s="1">
        <v>1</v>
      </c>
      <c r="J54" s="4">
        <v>0</v>
      </c>
      <c r="K54" s="1">
        <v>0</v>
      </c>
      <c r="L54" s="4">
        <f t="shared" si="1"/>
        <v>6</v>
      </c>
    </row>
    <row r="55" spans="1:12" x14ac:dyDescent="0.2">
      <c r="A55" s="1" t="s">
        <v>73</v>
      </c>
      <c r="B55" s="1">
        <v>41</v>
      </c>
      <c r="C55" s="1">
        <v>2</v>
      </c>
      <c r="D55" s="1" t="s">
        <v>74</v>
      </c>
      <c r="E55" s="1">
        <v>2</v>
      </c>
      <c r="F55" s="4">
        <v>1</v>
      </c>
      <c r="G55" s="4">
        <v>1</v>
      </c>
      <c r="H55" s="1">
        <v>1</v>
      </c>
      <c r="I55" s="1">
        <v>1</v>
      </c>
      <c r="J55" s="4">
        <v>0</v>
      </c>
      <c r="K55" s="1">
        <v>0</v>
      </c>
      <c r="L55" s="4">
        <f t="shared" si="1"/>
        <v>6</v>
      </c>
    </row>
    <row r="56" spans="1:12" x14ac:dyDescent="0.2">
      <c r="A56" s="1" t="s">
        <v>35</v>
      </c>
      <c r="B56" s="1">
        <v>67</v>
      </c>
      <c r="C56" s="1">
        <v>4</v>
      </c>
      <c r="D56" s="1" t="s">
        <v>36</v>
      </c>
      <c r="E56" s="1">
        <v>0</v>
      </c>
      <c r="F56" s="4">
        <v>1</v>
      </c>
      <c r="G56" s="4">
        <v>2</v>
      </c>
      <c r="H56" s="1">
        <v>1</v>
      </c>
      <c r="I56" s="1">
        <v>1</v>
      </c>
      <c r="J56" s="4">
        <v>0</v>
      </c>
      <c r="K56" s="1">
        <v>0</v>
      </c>
      <c r="L56" s="4">
        <f t="shared" si="1"/>
        <v>5</v>
      </c>
    </row>
    <row r="57" spans="1:12" x14ac:dyDescent="0.2">
      <c r="A57" s="1" t="s">
        <v>25</v>
      </c>
      <c r="B57" s="1">
        <v>64</v>
      </c>
      <c r="C57" s="1">
        <v>4</v>
      </c>
      <c r="D57" s="1" t="s">
        <v>26</v>
      </c>
      <c r="E57" s="1">
        <v>2</v>
      </c>
      <c r="F57" s="4">
        <v>1</v>
      </c>
      <c r="G57" s="4">
        <v>1</v>
      </c>
      <c r="H57" s="1">
        <v>1</v>
      </c>
      <c r="I57" s="1">
        <v>1</v>
      </c>
      <c r="J57" s="4">
        <v>0</v>
      </c>
      <c r="K57" s="1">
        <v>0</v>
      </c>
      <c r="L57" s="4">
        <f t="shared" si="1"/>
        <v>6</v>
      </c>
    </row>
    <row r="58" spans="1:12" x14ac:dyDescent="0.2">
      <c r="A58" s="1" t="s">
        <v>23</v>
      </c>
      <c r="B58" s="1">
        <v>64</v>
      </c>
      <c r="C58" s="1">
        <v>5</v>
      </c>
      <c r="D58" s="1" t="s">
        <v>24</v>
      </c>
      <c r="E58" s="1">
        <v>1</v>
      </c>
      <c r="F58" s="4">
        <v>1</v>
      </c>
      <c r="G58" s="4">
        <v>2</v>
      </c>
      <c r="H58" s="1">
        <v>1</v>
      </c>
      <c r="I58" s="1">
        <v>1</v>
      </c>
      <c r="J58" s="4">
        <v>0</v>
      </c>
      <c r="K58" s="1">
        <v>0</v>
      </c>
      <c r="L58" s="4">
        <f t="shared" si="1"/>
        <v>6</v>
      </c>
    </row>
    <row r="59" spans="1:12" x14ac:dyDescent="0.2">
      <c r="A59" s="1" t="s">
        <v>72</v>
      </c>
      <c r="B59" s="1">
        <v>77</v>
      </c>
      <c r="C59" s="1">
        <v>6</v>
      </c>
      <c r="D59" s="1" t="s">
        <v>70</v>
      </c>
      <c r="E59" s="1">
        <v>1</v>
      </c>
      <c r="F59" s="4">
        <v>1</v>
      </c>
      <c r="G59" s="4">
        <v>0</v>
      </c>
      <c r="H59" s="1">
        <v>2</v>
      </c>
      <c r="I59" s="1">
        <v>1</v>
      </c>
      <c r="J59" s="4">
        <v>0</v>
      </c>
      <c r="K59" s="1">
        <v>0</v>
      </c>
      <c r="L59" s="4">
        <f t="shared" si="1"/>
        <v>5</v>
      </c>
    </row>
    <row r="60" spans="1:12" x14ac:dyDescent="0.2">
      <c r="A60" s="1" t="s">
        <v>71</v>
      </c>
      <c r="B60" s="1">
        <v>77</v>
      </c>
      <c r="C60" s="1">
        <v>6</v>
      </c>
      <c r="D60" s="1" t="s">
        <v>70</v>
      </c>
      <c r="E60" s="1">
        <v>2</v>
      </c>
      <c r="F60" s="4">
        <v>1</v>
      </c>
      <c r="G60" s="4">
        <v>0</v>
      </c>
      <c r="H60" s="1">
        <v>1</v>
      </c>
      <c r="I60" s="1">
        <v>1</v>
      </c>
      <c r="J60" s="4">
        <v>0</v>
      </c>
      <c r="K60" s="1">
        <v>0</v>
      </c>
      <c r="L60" s="4">
        <f t="shared" si="1"/>
        <v>5</v>
      </c>
    </row>
    <row r="61" spans="1:12" x14ac:dyDescent="0.2">
      <c r="A61" s="1" t="s">
        <v>69</v>
      </c>
      <c r="B61" s="1">
        <v>77</v>
      </c>
      <c r="C61" s="1">
        <v>6</v>
      </c>
      <c r="D61" s="1" t="s">
        <v>70</v>
      </c>
      <c r="E61" s="1">
        <v>2</v>
      </c>
      <c r="F61" s="4">
        <v>1</v>
      </c>
      <c r="G61" s="4">
        <v>2</v>
      </c>
      <c r="H61" s="1">
        <v>1</v>
      </c>
      <c r="I61" s="1">
        <v>1</v>
      </c>
      <c r="J61" s="4">
        <v>0</v>
      </c>
      <c r="K61" s="1">
        <v>0</v>
      </c>
      <c r="L61" s="4">
        <f t="shared" si="1"/>
        <v>7</v>
      </c>
    </row>
    <row r="62" spans="1:12" x14ac:dyDescent="0.2">
      <c r="A62" s="1" t="s">
        <v>51</v>
      </c>
      <c r="B62" s="1">
        <v>73</v>
      </c>
      <c r="C62" s="1">
        <v>3</v>
      </c>
      <c r="D62" s="1" t="s">
        <v>52</v>
      </c>
      <c r="E62" s="1">
        <v>2</v>
      </c>
      <c r="F62" s="4">
        <v>1</v>
      </c>
      <c r="G62" s="4">
        <v>2</v>
      </c>
      <c r="H62" s="1">
        <v>2</v>
      </c>
      <c r="I62" s="1">
        <v>1</v>
      </c>
      <c r="J62" s="4">
        <v>2</v>
      </c>
      <c r="K62" s="1">
        <v>0</v>
      </c>
      <c r="L62" s="4">
        <f t="shared" si="1"/>
        <v>10</v>
      </c>
    </row>
    <row r="63" spans="1:12" x14ac:dyDescent="0.2">
      <c r="A63" s="1" t="s">
        <v>80</v>
      </c>
      <c r="B63" s="1">
        <v>36</v>
      </c>
      <c r="C63" s="1">
        <v>3</v>
      </c>
      <c r="D63" s="1" t="s">
        <v>81</v>
      </c>
      <c r="E63" s="1">
        <v>2</v>
      </c>
      <c r="F63" s="4">
        <v>1</v>
      </c>
      <c r="G63" s="4">
        <v>2</v>
      </c>
      <c r="H63" s="1">
        <v>2</v>
      </c>
      <c r="I63" s="1">
        <v>1</v>
      </c>
      <c r="J63" s="4">
        <v>1</v>
      </c>
      <c r="K63" s="1">
        <v>0</v>
      </c>
      <c r="L63" s="4">
        <f t="shared" si="1"/>
        <v>9</v>
      </c>
    </row>
    <row r="64" spans="1:12" x14ac:dyDescent="0.2">
      <c r="A64" s="1" t="s">
        <v>39</v>
      </c>
      <c r="B64" s="1">
        <v>68</v>
      </c>
      <c r="C64" s="1">
        <v>4</v>
      </c>
      <c r="D64" s="1" t="s">
        <v>40</v>
      </c>
      <c r="E64" s="1">
        <v>2</v>
      </c>
      <c r="F64" s="4">
        <v>1</v>
      </c>
      <c r="G64" s="4">
        <v>2</v>
      </c>
      <c r="H64" s="1">
        <v>1</v>
      </c>
      <c r="I64" s="1">
        <v>1</v>
      </c>
      <c r="J64" s="4">
        <v>1</v>
      </c>
      <c r="K64" s="1">
        <v>0</v>
      </c>
      <c r="L64" s="4">
        <f t="shared" si="1"/>
        <v>8</v>
      </c>
    </row>
    <row r="65" spans="1:15" x14ac:dyDescent="0.2">
      <c r="A65" s="1" t="s">
        <v>37</v>
      </c>
      <c r="B65" s="1">
        <v>68</v>
      </c>
      <c r="C65" s="1">
        <v>4</v>
      </c>
      <c r="D65" s="1" t="s">
        <v>38</v>
      </c>
      <c r="E65" s="1">
        <v>2</v>
      </c>
      <c r="F65" s="4">
        <v>1</v>
      </c>
      <c r="G65" s="4">
        <v>2</v>
      </c>
      <c r="H65" s="1">
        <v>2</v>
      </c>
      <c r="I65" s="1">
        <v>1</v>
      </c>
      <c r="J65" s="4">
        <v>1</v>
      </c>
      <c r="K65" s="1">
        <v>0</v>
      </c>
      <c r="L65" s="4">
        <f t="shared" si="1"/>
        <v>9</v>
      </c>
    </row>
    <row r="66" spans="1:15" x14ac:dyDescent="0.2">
      <c r="A66" s="2" t="s">
        <v>87</v>
      </c>
      <c r="B66" s="2">
        <v>33</v>
      </c>
      <c r="C66" s="2">
        <v>3</v>
      </c>
      <c r="D66" s="2" t="s">
        <v>86</v>
      </c>
      <c r="E66" s="2">
        <v>0</v>
      </c>
      <c r="F66" s="3">
        <v>1</v>
      </c>
      <c r="G66" s="3">
        <v>0</v>
      </c>
      <c r="H66" s="2">
        <v>0</v>
      </c>
      <c r="I66" s="2">
        <v>1</v>
      </c>
      <c r="J66" s="3">
        <v>2</v>
      </c>
      <c r="K66" s="2">
        <v>1</v>
      </c>
      <c r="L66" s="4">
        <f t="shared" si="1"/>
        <v>4</v>
      </c>
      <c r="M66" t="e">
        <f>_xlfn.XLOOKUP(A66,#REF!,#REF!, "")</f>
        <v>#REF!</v>
      </c>
      <c r="N66" t="e">
        <f>_xlfn.XLOOKUP(A66,#REF!,#REF!, "")</f>
        <v>#REF!</v>
      </c>
      <c r="O66" t="e">
        <f>_xlfn.XLOOKUP(A66,#REF!,#REF!, "")</f>
        <v>#REF!</v>
      </c>
    </row>
  </sheetData>
  <autoFilter ref="A1:L57" xr:uid="{FCA91F30-F39D-4624-B46E-2E27EBB2F0CE}">
    <sortState xmlns:xlrd2="http://schemas.microsoft.com/office/spreadsheetml/2017/richdata2" ref="A2:L65">
      <sortCondition descending="1" ref="A1:A57"/>
    </sortState>
  </autoFilter>
  <conditionalFormatting sqref="D58:D59">
    <cfRule type="duplicateValues" dxfId="11" priority="8"/>
  </conditionalFormatting>
  <conditionalFormatting sqref="D60">
    <cfRule type="duplicateValues" dxfId="10" priority="7"/>
  </conditionalFormatting>
  <conditionalFormatting sqref="D61">
    <cfRule type="duplicateValues" dxfId="9" priority="6"/>
  </conditionalFormatting>
  <conditionalFormatting sqref="D62">
    <cfRule type="duplicateValues" dxfId="8" priority="5"/>
  </conditionalFormatting>
  <conditionalFormatting sqref="D63">
    <cfRule type="duplicateValues" dxfId="7" priority="4"/>
  </conditionalFormatting>
  <conditionalFormatting sqref="D64">
    <cfRule type="duplicateValues" dxfId="6" priority="3"/>
  </conditionalFormatting>
  <conditionalFormatting sqref="D65">
    <cfRule type="duplicateValues" dxfId="5" priority="2"/>
  </conditionalFormatting>
  <conditionalFormatting sqref="D66">
    <cfRule type="duplicateValues" dxfId="4" priority="1"/>
  </conditionalFormatting>
  <conditionalFormatting sqref="D67:D1048576 D1:D57">
    <cfRule type="duplicateValues" dxfId="3" priority="9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24A7B-073B-485D-8503-92C835EC34A5}">
  <dimension ref="A1:N74"/>
  <sheetViews>
    <sheetView tabSelected="1" workbookViewId="0">
      <selection activeCell="P9" sqref="P9"/>
    </sheetView>
  </sheetViews>
  <sheetFormatPr defaultRowHeight="14.25" x14ac:dyDescent="0.2"/>
  <cols>
    <col min="1" max="1" width="23.25" bestFit="1" customWidth="1"/>
    <col min="2" max="3" width="8.75" bestFit="1" customWidth="1"/>
    <col min="4" max="4" width="26.125" customWidth="1"/>
    <col min="12" max="12" width="18.25" bestFit="1" customWidth="1"/>
    <col min="16" max="16" width="10.875" bestFit="1" customWidth="1"/>
  </cols>
  <sheetData>
    <row r="1" spans="1:14" ht="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2" t="s">
        <v>422</v>
      </c>
      <c r="N1" s="12" t="s">
        <v>423</v>
      </c>
    </row>
    <row r="2" spans="1:14" x14ac:dyDescent="0.2">
      <c r="A2" s="2" t="s">
        <v>207</v>
      </c>
      <c r="B2" s="2">
        <v>307</v>
      </c>
      <c r="C2" s="2">
        <v>20</v>
      </c>
      <c r="D2" s="1" t="s">
        <v>154</v>
      </c>
      <c r="E2" s="2">
        <v>2</v>
      </c>
      <c r="F2" s="3">
        <v>1</v>
      </c>
      <c r="G2" s="3">
        <v>2</v>
      </c>
      <c r="H2" s="2">
        <v>0</v>
      </c>
      <c r="I2" s="2">
        <v>1</v>
      </c>
      <c r="J2" s="3">
        <v>0</v>
      </c>
      <c r="K2" s="1">
        <v>0</v>
      </c>
      <c r="L2" s="4">
        <f>SUM(E2,F2,G2,H2,I2,J2)</f>
        <v>6</v>
      </c>
      <c r="M2" s="11">
        <v>181</v>
      </c>
      <c r="N2" s="11">
        <v>126</v>
      </c>
    </row>
    <row r="3" spans="1:14" x14ac:dyDescent="0.2">
      <c r="A3" s="2" t="s">
        <v>200</v>
      </c>
      <c r="B3" s="2">
        <v>143</v>
      </c>
      <c r="C3" s="2">
        <v>10</v>
      </c>
      <c r="D3" s="1" t="s">
        <v>148</v>
      </c>
      <c r="E3" s="2">
        <v>2</v>
      </c>
      <c r="F3" s="3">
        <v>1</v>
      </c>
      <c r="G3" s="3">
        <v>2</v>
      </c>
      <c r="H3" s="2">
        <v>0</v>
      </c>
      <c r="I3" s="2">
        <v>1</v>
      </c>
      <c r="J3" s="3">
        <v>2</v>
      </c>
      <c r="K3" s="1">
        <v>0</v>
      </c>
      <c r="L3" s="4">
        <f>SUM(E3,F3,G3,H3,I3,J3)</f>
        <v>8</v>
      </c>
      <c r="M3" s="11">
        <v>55</v>
      </c>
      <c r="N3" s="11">
        <v>88</v>
      </c>
    </row>
    <row r="4" spans="1:14" x14ac:dyDescent="0.2">
      <c r="A4" s="4" t="s">
        <v>218</v>
      </c>
      <c r="B4" s="4">
        <v>200</v>
      </c>
      <c r="C4" s="4"/>
      <c r="D4" s="4"/>
      <c r="E4" s="4"/>
      <c r="F4" s="4"/>
      <c r="G4" s="4"/>
      <c r="H4" s="4"/>
      <c r="I4" s="4"/>
      <c r="J4" s="4"/>
      <c r="K4" s="4"/>
      <c r="L4" s="4"/>
      <c r="M4" s="11">
        <v>125</v>
      </c>
      <c r="N4" s="11">
        <v>75</v>
      </c>
    </row>
    <row r="5" spans="1:14" x14ac:dyDescent="0.2">
      <c r="A5" s="5" t="s">
        <v>171</v>
      </c>
      <c r="B5" s="2">
        <v>99</v>
      </c>
      <c r="C5" s="2">
        <v>7</v>
      </c>
      <c r="D5" s="1" t="s">
        <v>125</v>
      </c>
      <c r="E5" s="2">
        <v>2</v>
      </c>
      <c r="F5" s="3">
        <v>0</v>
      </c>
      <c r="G5" s="3">
        <v>2</v>
      </c>
      <c r="H5" s="2">
        <v>1</v>
      </c>
      <c r="I5" s="2">
        <v>0</v>
      </c>
      <c r="J5" s="3">
        <v>2</v>
      </c>
      <c r="K5" s="1">
        <v>0</v>
      </c>
      <c r="L5" s="4">
        <f>SUM(E5,F5,G5,H5,I5,J5)</f>
        <v>7</v>
      </c>
      <c r="M5" s="11">
        <v>34</v>
      </c>
      <c r="N5" s="11">
        <v>65</v>
      </c>
    </row>
    <row r="6" spans="1:14" x14ac:dyDescent="0.2">
      <c r="A6" s="4" t="s">
        <v>215</v>
      </c>
      <c r="B6" s="4">
        <v>66</v>
      </c>
      <c r="C6" s="4"/>
      <c r="D6" s="4"/>
      <c r="E6" s="4"/>
      <c r="F6" s="4"/>
      <c r="G6" s="4"/>
      <c r="H6" s="4"/>
      <c r="I6" s="4"/>
      <c r="J6" s="4"/>
      <c r="K6" s="4"/>
      <c r="L6" s="4"/>
      <c r="M6" s="11">
        <v>12</v>
      </c>
      <c r="N6" s="11">
        <v>54</v>
      </c>
    </row>
    <row r="7" spans="1:14" x14ac:dyDescent="0.2">
      <c r="A7" s="1" t="s">
        <v>178</v>
      </c>
      <c r="B7" s="1">
        <v>103</v>
      </c>
      <c r="C7" s="1">
        <v>6</v>
      </c>
      <c r="D7" s="1" t="s">
        <v>130</v>
      </c>
      <c r="E7" s="1">
        <v>1</v>
      </c>
      <c r="F7" s="4">
        <v>1</v>
      </c>
      <c r="G7" s="4">
        <v>2</v>
      </c>
      <c r="H7" s="1">
        <v>1</v>
      </c>
      <c r="I7" s="1">
        <v>1</v>
      </c>
      <c r="J7" s="4">
        <v>0</v>
      </c>
      <c r="K7" s="1">
        <v>0</v>
      </c>
      <c r="L7" s="4">
        <f>SUM(E7,F7,G7,H7,I7,J7)</f>
        <v>6</v>
      </c>
      <c r="M7" s="11">
        <v>151</v>
      </c>
      <c r="N7" s="11">
        <v>48</v>
      </c>
    </row>
    <row r="8" spans="1:14" x14ac:dyDescent="0.2">
      <c r="A8" s="2" t="s">
        <v>202</v>
      </c>
      <c r="B8" s="2">
        <v>146</v>
      </c>
      <c r="C8" s="2">
        <v>8</v>
      </c>
      <c r="D8" s="1" t="s">
        <v>150</v>
      </c>
      <c r="E8" s="2">
        <v>2</v>
      </c>
      <c r="F8" s="3">
        <v>1</v>
      </c>
      <c r="G8" s="3">
        <v>2</v>
      </c>
      <c r="H8" s="2">
        <v>2</v>
      </c>
      <c r="I8" s="2">
        <v>1</v>
      </c>
      <c r="J8" s="3">
        <v>0</v>
      </c>
      <c r="K8" s="1">
        <v>0</v>
      </c>
      <c r="L8" s="4">
        <f>SUM(E8,F8,G8,H8,I8,J8)</f>
        <v>8</v>
      </c>
      <c r="M8" s="11">
        <v>194</v>
      </c>
      <c r="N8" s="11">
        <v>48</v>
      </c>
    </row>
    <row r="9" spans="1:14" x14ac:dyDescent="0.2">
      <c r="A9" s="1" t="s">
        <v>195</v>
      </c>
      <c r="B9" s="1">
        <v>118</v>
      </c>
      <c r="C9" s="1">
        <v>7</v>
      </c>
      <c r="D9" s="1" t="s">
        <v>144</v>
      </c>
      <c r="E9" s="1">
        <v>1</v>
      </c>
      <c r="F9" s="4">
        <v>1</v>
      </c>
      <c r="G9" s="4">
        <v>1</v>
      </c>
      <c r="H9" s="1">
        <v>2</v>
      </c>
      <c r="I9" s="1">
        <v>1</v>
      </c>
      <c r="J9" s="4">
        <v>0</v>
      </c>
      <c r="K9" s="1">
        <v>0</v>
      </c>
      <c r="L9" s="4">
        <f>SUM(E9,F9,G9,H9,I9,J9)</f>
        <v>6</v>
      </c>
      <c r="M9" s="11">
        <v>165</v>
      </c>
      <c r="N9" s="11">
        <v>47</v>
      </c>
    </row>
    <row r="10" spans="1:14" x14ac:dyDescent="0.2">
      <c r="A10" s="4" t="s">
        <v>229</v>
      </c>
      <c r="B10" s="4">
        <v>72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11">
        <v>29</v>
      </c>
      <c r="N10" s="11">
        <v>43</v>
      </c>
    </row>
    <row r="11" spans="1:14" x14ac:dyDescent="0.2">
      <c r="A11" s="1" t="s">
        <v>204</v>
      </c>
      <c r="B11" s="1">
        <v>161</v>
      </c>
      <c r="C11" s="1">
        <v>9</v>
      </c>
      <c r="D11" s="1" t="s">
        <v>151</v>
      </c>
      <c r="E11" s="1">
        <v>0</v>
      </c>
      <c r="F11" s="4">
        <v>1</v>
      </c>
      <c r="G11" s="4">
        <v>2</v>
      </c>
      <c r="H11" s="1">
        <v>1</v>
      </c>
      <c r="I11" s="1">
        <v>1</v>
      </c>
      <c r="J11" s="4">
        <v>0</v>
      </c>
      <c r="K11" s="1">
        <v>1</v>
      </c>
      <c r="L11" s="4">
        <f>SUM(E11,F11,G11,H11,I11,J11)</f>
        <v>5</v>
      </c>
      <c r="M11" s="11">
        <v>128</v>
      </c>
      <c r="N11" s="11">
        <v>33</v>
      </c>
    </row>
    <row r="12" spans="1:14" x14ac:dyDescent="0.2">
      <c r="A12" s="2" t="s">
        <v>197</v>
      </c>
      <c r="B12" s="2">
        <v>128</v>
      </c>
      <c r="C12" s="2">
        <v>8</v>
      </c>
      <c r="D12" s="1" t="s">
        <v>146</v>
      </c>
      <c r="E12" s="2">
        <v>2</v>
      </c>
      <c r="F12" s="3">
        <v>1</v>
      </c>
      <c r="G12" s="3">
        <v>2</v>
      </c>
      <c r="H12" s="2">
        <v>2</v>
      </c>
      <c r="I12" s="2">
        <v>1</v>
      </c>
      <c r="J12" s="3">
        <v>0</v>
      </c>
      <c r="K12" s="1">
        <v>0</v>
      </c>
      <c r="L12" s="4">
        <f>SUM(E12,F12,G12,H12,I12,J12)</f>
        <v>8</v>
      </c>
      <c r="M12" s="11">
        <v>159</v>
      </c>
      <c r="N12" s="11">
        <v>31</v>
      </c>
    </row>
    <row r="13" spans="1:14" x14ac:dyDescent="0.2">
      <c r="A13" s="1" t="s">
        <v>203</v>
      </c>
      <c r="B13" s="1">
        <v>161</v>
      </c>
      <c r="C13" s="1">
        <v>9</v>
      </c>
      <c r="D13" s="1" t="s">
        <v>151</v>
      </c>
      <c r="E13" s="1">
        <v>2</v>
      </c>
      <c r="F13" s="4">
        <v>1</v>
      </c>
      <c r="G13" s="4">
        <v>2</v>
      </c>
      <c r="H13" s="1">
        <v>1</v>
      </c>
      <c r="I13" s="1">
        <v>1</v>
      </c>
      <c r="J13" s="4">
        <v>0</v>
      </c>
      <c r="K13" s="1">
        <v>0</v>
      </c>
      <c r="L13" s="4">
        <f>SUM(E13,F13,G13,H13,I13,J13)</f>
        <v>7</v>
      </c>
      <c r="M13" s="11">
        <v>191</v>
      </c>
      <c r="N13" s="11">
        <v>30</v>
      </c>
    </row>
    <row r="14" spans="1:14" x14ac:dyDescent="0.2">
      <c r="A14" s="4" t="s">
        <v>216</v>
      </c>
      <c r="B14" s="4">
        <v>151</v>
      </c>
      <c r="C14" s="4"/>
      <c r="D14" s="4"/>
      <c r="E14" s="4"/>
      <c r="F14" s="4"/>
      <c r="G14" s="4"/>
      <c r="H14" s="4"/>
      <c r="I14" s="4"/>
      <c r="J14" s="4"/>
      <c r="K14" s="4"/>
      <c r="L14" s="4"/>
      <c r="M14" s="11">
        <v>122</v>
      </c>
      <c r="N14" s="11">
        <v>29</v>
      </c>
    </row>
    <row r="15" spans="1:14" x14ac:dyDescent="0.2">
      <c r="A15" s="1" t="s">
        <v>177</v>
      </c>
      <c r="B15" s="1">
        <v>103</v>
      </c>
      <c r="C15" s="1">
        <v>6</v>
      </c>
      <c r="D15" s="1" t="s">
        <v>130</v>
      </c>
      <c r="E15" s="1">
        <v>1</v>
      </c>
      <c r="F15" s="4">
        <v>1</v>
      </c>
      <c r="G15" s="4">
        <v>2</v>
      </c>
      <c r="H15" s="1">
        <v>1</v>
      </c>
      <c r="I15" s="1">
        <v>1</v>
      </c>
      <c r="J15" s="4">
        <v>0</v>
      </c>
      <c r="K15" s="1">
        <v>0</v>
      </c>
      <c r="L15" s="4">
        <f>SUM(E15,F15,G15,H15,I15,J15)</f>
        <v>6</v>
      </c>
      <c r="M15" s="11">
        <v>130</v>
      </c>
      <c r="N15" s="11">
        <v>27</v>
      </c>
    </row>
    <row r="16" spans="1:14" x14ac:dyDescent="0.2">
      <c r="A16" s="1" t="s">
        <v>180</v>
      </c>
      <c r="B16" s="1">
        <v>103</v>
      </c>
      <c r="C16" s="1">
        <v>6</v>
      </c>
      <c r="D16" s="1" t="s">
        <v>130</v>
      </c>
      <c r="E16" s="1">
        <v>1</v>
      </c>
      <c r="F16" s="4">
        <v>1</v>
      </c>
      <c r="G16" s="4">
        <v>2</v>
      </c>
      <c r="H16" s="1">
        <v>0</v>
      </c>
      <c r="I16" s="1">
        <v>1</v>
      </c>
      <c r="J16" s="4">
        <v>0</v>
      </c>
      <c r="K16" s="1">
        <v>0</v>
      </c>
      <c r="L16" s="4">
        <f>SUM(E16,F16,G16,H16,I16,J16)</f>
        <v>5</v>
      </c>
      <c r="M16" s="11">
        <v>76</v>
      </c>
      <c r="N16" s="11">
        <v>27</v>
      </c>
    </row>
    <row r="17" spans="1:14" x14ac:dyDescent="0.2">
      <c r="A17" s="1" t="s">
        <v>179</v>
      </c>
      <c r="B17" s="1">
        <v>103</v>
      </c>
      <c r="C17" s="1">
        <v>6</v>
      </c>
      <c r="D17" s="1" t="s">
        <v>130</v>
      </c>
      <c r="E17" s="1">
        <v>1</v>
      </c>
      <c r="F17" s="4">
        <v>1</v>
      </c>
      <c r="G17" s="4">
        <v>2</v>
      </c>
      <c r="H17" s="1">
        <v>1</v>
      </c>
      <c r="I17" s="1">
        <v>1</v>
      </c>
      <c r="J17" s="4">
        <v>0</v>
      </c>
      <c r="K17" s="1">
        <v>0</v>
      </c>
      <c r="L17" s="4">
        <f>SUM(E17,F17,G17,H17,I17,J17)</f>
        <v>6</v>
      </c>
      <c r="M17" s="11">
        <v>124</v>
      </c>
      <c r="N17" s="11">
        <v>21</v>
      </c>
    </row>
    <row r="18" spans="1:14" x14ac:dyDescent="0.2">
      <c r="A18" s="4" t="s">
        <v>224</v>
      </c>
      <c r="B18" s="4">
        <v>115</v>
      </c>
      <c r="C18" s="4"/>
      <c r="D18" s="4"/>
      <c r="E18" s="4"/>
      <c r="F18" s="4"/>
      <c r="G18" s="4"/>
      <c r="H18" s="4"/>
      <c r="I18" s="4"/>
      <c r="J18" s="4"/>
      <c r="K18" s="4"/>
      <c r="L18" s="4"/>
      <c r="M18" s="11">
        <v>136</v>
      </c>
      <c r="N18" s="11">
        <v>21</v>
      </c>
    </row>
    <row r="19" spans="1:14" x14ac:dyDescent="0.2">
      <c r="A19" s="4" t="s">
        <v>219</v>
      </c>
      <c r="B19" s="4">
        <v>61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11">
        <v>41</v>
      </c>
      <c r="N19" s="11">
        <v>20</v>
      </c>
    </row>
    <row r="20" spans="1:14" x14ac:dyDescent="0.2">
      <c r="A20" s="2" t="s">
        <v>208</v>
      </c>
      <c r="B20" s="2">
        <v>307</v>
      </c>
      <c r="C20" s="2">
        <v>20</v>
      </c>
      <c r="D20" s="1" t="s">
        <v>154</v>
      </c>
      <c r="E20" s="2">
        <v>0</v>
      </c>
      <c r="F20" s="3">
        <v>1</v>
      </c>
      <c r="G20" s="3">
        <v>2</v>
      </c>
      <c r="H20" s="2">
        <v>2</v>
      </c>
      <c r="I20" s="2">
        <v>1</v>
      </c>
      <c r="J20" s="3">
        <v>0</v>
      </c>
      <c r="K20" s="1">
        <v>0</v>
      </c>
      <c r="L20" s="4">
        <f>SUM(E20,F20,G20,H20,I20,J20)</f>
        <v>6</v>
      </c>
      <c r="M20" s="11">
        <v>288</v>
      </c>
      <c r="N20" s="11">
        <v>19</v>
      </c>
    </row>
    <row r="21" spans="1:14" x14ac:dyDescent="0.2">
      <c r="A21" s="1" t="s">
        <v>159</v>
      </c>
      <c r="B21" s="1">
        <v>92</v>
      </c>
      <c r="C21" s="1">
        <v>5</v>
      </c>
      <c r="D21" s="1" t="s">
        <v>113</v>
      </c>
      <c r="E21" s="1">
        <v>2</v>
      </c>
      <c r="F21" s="4">
        <v>1</v>
      </c>
      <c r="G21" s="4">
        <v>2</v>
      </c>
      <c r="H21" s="1">
        <v>1</v>
      </c>
      <c r="I21" s="1">
        <v>1</v>
      </c>
      <c r="J21" s="4">
        <v>0</v>
      </c>
      <c r="K21" s="1">
        <v>0</v>
      </c>
      <c r="L21" s="4">
        <f>SUM(E21,F21,G21,H21,I21,J21)</f>
        <v>7</v>
      </c>
      <c r="M21" s="11">
        <v>109</v>
      </c>
      <c r="N21" s="11">
        <v>17</v>
      </c>
    </row>
    <row r="22" spans="1:14" x14ac:dyDescent="0.2">
      <c r="A22" s="6" t="s">
        <v>198</v>
      </c>
      <c r="B22" s="1">
        <v>137</v>
      </c>
      <c r="C22" s="1">
        <v>9</v>
      </c>
      <c r="D22" s="1" t="s">
        <v>147</v>
      </c>
      <c r="E22" s="1">
        <v>2</v>
      </c>
      <c r="F22" s="4">
        <v>1</v>
      </c>
      <c r="G22" s="4">
        <v>2</v>
      </c>
      <c r="H22" s="1">
        <v>2</v>
      </c>
      <c r="I22" s="1">
        <v>1</v>
      </c>
      <c r="J22" s="4">
        <v>2</v>
      </c>
      <c r="K22" s="1">
        <v>0</v>
      </c>
      <c r="L22" s="4">
        <f>SUM(E22,F22,G22,H22,I22,J22)</f>
        <v>10</v>
      </c>
      <c r="M22" s="11">
        <v>153</v>
      </c>
      <c r="N22" s="11">
        <v>16</v>
      </c>
    </row>
    <row r="23" spans="1:14" x14ac:dyDescent="0.2">
      <c r="A23" s="4" t="s">
        <v>220</v>
      </c>
      <c r="B23" s="4">
        <v>105</v>
      </c>
      <c r="C23" s="4"/>
      <c r="D23" s="4"/>
      <c r="E23" s="4"/>
      <c r="F23" s="4"/>
      <c r="G23" s="4"/>
      <c r="H23" s="4"/>
      <c r="I23" s="4"/>
      <c r="J23" s="4"/>
      <c r="K23" s="4"/>
      <c r="L23" s="4"/>
      <c r="M23" s="11">
        <v>90</v>
      </c>
      <c r="N23" s="11">
        <v>15</v>
      </c>
    </row>
    <row r="24" spans="1:14" x14ac:dyDescent="0.2">
      <c r="A24" s="4" t="s">
        <v>212</v>
      </c>
      <c r="B24" s="4">
        <v>110</v>
      </c>
      <c r="C24" s="4"/>
      <c r="D24" s="4"/>
      <c r="E24" s="4"/>
      <c r="F24" s="4"/>
      <c r="G24" s="4"/>
      <c r="H24" s="4"/>
      <c r="I24" s="4"/>
      <c r="J24" s="4"/>
      <c r="K24" s="4"/>
      <c r="L24" s="4"/>
      <c r="M24" s="11">
        <v>96</v>
      </c>
      <c r="N24" s="11">
        <v>14</v>
      </c>
    </row>
    <row r="25" spans="1:14" x14ac:dyDescent="0.2">
      <c r="A25" s="2" t="s">
        <v>176</v>
      </c>
      <c r="B25" s="2">
        <v>101</v>
      </c>
      <c r="C25" s="2">
        <v>7</v>
      </c>
      <c r="D25" s="1" t="s">
        <v>129</v>
      </c>
      <c r="E25" s="2">
        <v>2</v>
      </c>
      <c r="F25" s="3">
        <v>1</v>
      </c>
      <c r="G25" s="3">
        <v>2</v>
      </c>
      <c r="H25" s="2">
        <v>2</v>
      </c>
      <c r="I25" s="2">
        <v>1</v>
      </c>
      <c r="J25" s="3">
        <v>0</v>
      </c>
      <c r="K25" s="1">
        <v>0</v>
      </c>
      <c r="L25" s="4">
        <f>SUM(E25,F25,G25,H25,I25,J25)</f>
        <v>8</v>
      </c>
      <c r="M25" s="11">
        <v>114</v>
      </c>
      <c r="N25" s="11">
        <v>13</v>
      </c>
    </row>
    <row r="26" spans="1:14" x14ac:dyDescent="0.2">
      <c r="A26" s="2" t="s">
        <v>169</v>
      </c>
      <c r="B26" s="2">
        <v>22</v>
      </c>
      <c r="C26" s="2">
        <v>1</v>
      </c>
      <c r="D26" s="2" t="s">
        <v>122</v>
      </c>
      <c r="E26" s="2">
        <v>0</v>
      </c>
      <c r="F26" s="3">
        <v>1</v>
      </c>
      <c r="G26" s="3">
        <v>2</v>
      </c>
      <c r="H26" s="2">
        <v>2</v>
      </c>
      <c r="I26" s="2">
        <v>1</v>
      </c>
      <c r="J26" s="3">
        <v>2</v>
      </c>
      <c r="K26" s="1">
        <v>0</v>
      </c>
      <c r="L26" s="4">
        <f>SUM(E26,F26,G26,H26,I26,J26)</f>
        <v>8</v>
      </c>
      <c r="M26" s="11">
        <v>9</v>
      </c>
      <c r="N26" s="11">
        <v>13</v>
      </c>
    </row>
    <row r="27" spans="1:14" x14ac:dyDescent="0.2">
      <c r="A27" s="4" t="s">
        <v>214</v>
      </c>
      <c r="B27" s="4">
        <v>45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11">
        <v>58</v>
      </c>
      <c r="N27" s="11">
        <v>13</v>
      </c>
    </row>
    <row r="28" spans="1:14" x14ac:dyDescent="0.2">
      <c r="A28" s="4" t="s">
        <v>226</v>
      </c>
      <c r="B28" s="4">
        <v>12</v>
      </c>
      <c r="C28" s="4"/>
      <c r="D28" s="4"/>
      <c r="E28" s="4"/>
      <c r="F28" s="4"/>
      <c r="G28" s="4"/>
      <c r="H28" s="4"/>
      <c r="I28" s="4"/>
      <c r="J28" s="4"/>
      <c r="K28" s="4"/>
      <c r="L28" s="4"/>
      <c r="M28" s="11">
        <v>25</v>
      </c>
      <c r="N28" s="11">
        <v>13</v>
      </c>
    </row>
    <row r="29" spans="1:14" x14ac:dyDescent="0.2">
      <c r="A29" s="1" t="s">
        <v>157</v>
      </c>
      <c r="B29" s="1">
        <v>29</v>
      </c>
      <c r="C29" s="1">
        <v>2</v>
      </c>
      <c r="D29" s="1" t="s">
        <v>111</v>
      </c>
      <c r="E29" s="1">
        <v>2</v>
      </c>
      <c r="F29" s="4">
        <v>0</v>
      </c>
      <c r="G29" s="4">
        <v>2</v>
      </c>
      <c r="H29" s="1">
        <v>2</v>
      </c>
      <c r="I29" s="1">
        <v>1</v>
      </c>
      <c r="J29" s="4">
        <v>2</v>
      </c>
      <c r="K29" s="1">
        <v>0</v>
      </c>
      <c r="L29" s="4">
        <f>SUM(E29,F29,G29,H29,I29,J29)</f>
        <v>9</v>
      </c>
      <c r="M29" s="11">
        <v>41</v>
      </c>
      <c r="N29" s="11">
        <v>12</v>
      </c>
    </row>
    <row r="30" spans="1:14" x14ac:dyDescent="0.2">
      <c r="A30" s="4" t="s">
        <v>223</v>
      </c>
      <c r="B30" s="4">
        <v>51</v>
      </c>
      <c r="C30" s="4"/>
      <c r="D30" s="4"/>
      <c r="E30" s="4"/>
      <c r="F30" s="4"/>
      <c r="G30" s="4"/>
      <c r="H30" s="4"/>
      <c r="I30" s="4"/>
      <c r="J30" s="4"/>
      <c r="K30" s="4"/>
      <c r="L30" s="4"/>
      <c r="M30" s="11">
        <v>39</v>
      </c>
      <c r="N30" s="11">
        <v>12</v>
      </c>
    </row>
    <row r="31" spans="1:14" x14ac:dyDescent="0.2">
      <c r="A31" s="2" t="s">
        <v>167</v>
      </c>
      <c r="B31" s="2">
        <v>96</v>
      </c>
      <c r="C31" s="2">
        <v>10</v>
      </c>
      <c r="D31" s="1" t="s">
        <v>120</v>
      </c>
      <c r="E31" s="2">
        <v>1</v>
      </c>
      <c r="F31" s="3">
        <v>1</v>
      </c>
      <c r="G31" s="3">
        <v>2</v>
      </c>
      <c r="H31" s="2">
        <v>1</v>
      </c>
      <c r="I31" s="2">
        <v>1</v>
      </c>
      <c r="J31" s="3">
        <v>0</v>
      </c>
      <c r="K31" s="1">
        <v>0</v>
      </c>
      <c r="L31" s="4">
        <f>SUM(E31,F31,G31,H31,I31,J31)</f>
        <v>6</v>
      </c>
      <c r="M31" s="11">
        <v>107</v>
      </c>
      <c r="N31" s="11">
        <v>11</v>
      </c>
    </row>
    <row r="32" spans="1:14" x14ac:dyDescent="0.2">
      <c r="A32" s="2" t="s">
        <v>192</v>
      </c>
      <c r="B32" s="2">
        <v>114</v>
      </c>
      <c r="C32" s="2">
        <v>8</v>
      </c>
      <c r="D32" s="1" t="s">
        <v>142</v>
      </c>
      <c r="E32" s="2">
        <v>2</v>
      </c>
      <c r="F32" s="3">
        <v>1</v>
      </c>
      <c r="G32" s="3">
        <v>2</v>
      </c>
      <c r="H32" s="2">
        <v>2</v>
      </c>
      <c r="I32" s="2">
        <v>1</v>
      </c>
      <c r="J32" s="3">
        <v>2</v>
      </c>
      <c r="K32" s="1">
        <v>0</v>
      </c>
      <c r="L32" s="4">
        <f>SUM(E32,F32,G32,H32,I32,J32)</f>
        <v>10</v>
      </c>
      <c r="M32" s="11">
        <v>124</v>
      </c>
      <c r="N32" s="11">
        <v>10</v>
      </c>
    </row>
    <row r="33" spans="1:14" x14ac:dyDescent="0.2">
      <c r="A33" s="2" t="s">
        <v>190</v>
      </c>
      <c r="B33" s="2">
        <v>8</v>
      </c>
      <c r="C33" s="2">
        <v>1</v>
      </c>
      <c r="D33" s="2" t="s">
        <v>140</v>
      </c>
      <c r="E33" s="2">
        <v>0</v>
      </c>
      <c r="F33" s="3">
        <v>1</v>
      </c>
      <c r="G33" s="3">
        <v>2</v>
      </c>
      <c r="H33" s="2">
        <v>2</v>
      </c>
      <c r="I33" s="2">
        <v>1</v>
      </c>
      <c r="J33" s="3">
        <v>2</v>
      </c>
      <c r="K33" s="1">
        <v>0</v>
      </c>
      <c r="L33" s="4">
        <f>SUM(E33,F33,G33,H33,I33,J33)</f>
        <v>8</v>
      </c>
      <c r="M33" s="11">
        <v>18</v>
      </c>
      <c r="N33" s="11">
        <v>10</v>
      </c>
    </row>
    <row r="34" spans="1:14" x14ac:dyDescent="0.2">
      <c r="A34" s="4" t="s">
        <v>225</v>
      </c>
      <c r="B34" s="4">
        <v>41</v>
      </c>
      <c r="C34" s="4"/>
      <c r="D34" s="4"/>
      <c r="E34" s="4"/>
      <c r="F34" s="4"/>
      <c r="G34" s="4"/>
      <c r="H34" s="4"/>
      <c r="I34" s="4"/>
      <c r="J34" s="4"/>
      <c r="K34" s="4"/>
      <c r="L34" s="4"/>
      <c r="M34" s="11">
        <v>51</v>
      </c>
      <c r="N34" s="11">
        <v>10</v>
      </c>
    </row>
    <row r="35" spans="1:14" x14ac:dyDescent="0.2">
      <c r="A35" s="2" t="s">
        <v>173</v>
      </c>
      <c r="B35" s="2">
        <v>20</v>
      </c>
      <c r="C35" s="2">
        <v>4</v>
      </c>
      <c r="D35" s="1" t="s">
        <v>127</v>
      </c>
      <c r="E35" s="2">
        <v>2</v>
      </c>
      <c r="F35" s="3">
        <v>1</v>
      </c>
      <c r="G35" s="3">
        <v>1</v>
      </c>
      <c r="H35" s="2">
        <v>2</v>
      </c>
      <c r="I35" s="2">
        <v>1</v>
      </c>
      <c r="J35" s="3">
        <v>1</v>
      </c>
      <c r="K35" s="1">
        <v>0</v>
      </c>
      <c r="L35" s="4">
        <f>SUM(E35,F35,G35,H35,I35,J35)</f>
        <v>8</v>
      </c>
      <c r="M35" s="11">
        <v>29</v>
      </c>
      <c r="N35" s="11">
        <v>9</v>
      </c>
    </row>
    <row r="36" spans="1:14" x14ac:dyDescent="0.2">
      <c r="A36" s="4" t="s">
        <v>210</v>
      </c>
      <c r="B36" s="4">
        <v>45</v>
      </c>
      <c r="C36" s="4"/>
      <c r="D36" s="4"/>
      <c r="E36" s="4"/>
      <c r="F36" s="4"/>
      <c r="G36" s="4"/>
      <c r="H36" s="4"/>
      <c r="I36" s="4"/>
      <c r="J36" s="4"/>
      <c r="K36" s="4"/>
      <c r="L36" s="4"/>
      <c r="M36" s="11">
        <v>54</v>
      </c>
      <c r="N36" s="11">
        <v>9</v>
      </c>
    </row>
    <row r="37" spans="1:14" x14ac:dyDescent="0.2">
      <c r="A37" s="4" t="s">
        <v>213</v>
      </c>
      <c r="B37" s="4">
        <v>37</v>
      </c>
      <c r="C37" s="4"/>
      <c r="D37" s="4"/>
      <c r="E37" s="4"/>
      <c r="F37" s="4"/>
      <c r="G37" s="4"/>
      <c r="H37" s="4"/>
      <c r="I37" s="4"/>
      <c r="J37" s="4"/>
      <c r="K37" s="4"/>
      <c r="L37" s="4"/>
      <c r="M37" s="11">
        <v>46</v>
      </c>
      <c r="N37" s="11">
        <v>9</v>
      </c>
    </row>
    <row r="38" spans="1:14" x14ac:dyDescent="0.2">
      <c r="A38" s="6" t="s">
        <v>160</v>
      </c>
      <c r="B38" s="1">
        <v>92</v>
      </c>
      <c r="C38" s="1">
        <v>5</v>
      </c>
      <c r="D38" s="1" t="s">
        <v>113</v>
      </c>
      <c r="E38" s="1">
        <v>1</v>
      </c>
      <c r="F38" s="4">
        <v>1</v>
      </c>
      <c r="G38" s="4">
        <v>2</v>
      </c>
      <c r="H38" s="1">
        <v>0</v>
      </c>
      <c r="I38" s="1">
        <v>1</v>
      </c>
      <c r="J38" s="4">
        <v>0</v>
      </c>
      <c r="K38" s="1">
        <v>0</v>
      </c>
      <c r="L38" s="4">
        <f>SUM(E38,F38,G38,H38,I38,J38)</f>
        <v>5</v>
      </c>
      <c r="M38" s="11">
        <v>100</v>
      </c>
      <c r="N38" s="11">
        <v>8</v>
      </c>
    </row>
    <row r="39" spans="1:14" x14ac:dyDescent="0.2">
      <c r="A39" s="4" t="s">
        <v>211</v>
      </c>
      <c r="B39" s="4">
        <v>55</v>
      </c>
      <c r="C39" s="4"/>
      <c r="D39" s="4"/>
      <c r="E39" s="4"/>
      <c r="F39" s="4"/>
      <c r="G39" s="4"/>
      <c r="H39" s="4"/>
      <c r="I39" s="4"/>
      <c r="J39" s="4"/>
      <c r="K39" s="4"/>
      <c r="L39" s="4"/>
      <c r="M39" s="11">
        <v>63</v>
      </c>
      <c r="N39" s="11">
        <v>8</v>
      </c>
    </row>
    <row r="40" spans="1:14" x14ac:dyDescent="0.2">
      <c r="A40" s="1" t="s">
        <v>194</v>
      </c>
      <c r="B40" s="1">
        <v>118</v>
      </c>
      <c r="C40" s="1">
        <v>7</v>
      </c>
      <c r="D40" s="1" t="s">
        <v>144</v>
      </c>
      <c r="E40" s="1">
        <v>1</v>
      </c>
      <c r="F40" s="4">
        <v>1</v>
      </c>
      <c r="G40" s="4">
        <v>1</v>
      </c>
      <c r="H40" s="1">
        <v>1</v>
      </c>
      <c r="I40" s="1">
        <v>1</v>
      </c>
      <c r="J40" s="4">
        <v>0</v>
      </c>
      <c r="K40" s="1">
        <v>1</v>
      </c>
      <c r="L40" s="4">
        <f>SUM(E40,F40,G40,H40,I40,J40)</f>
        <v>5</v>
      </c>
      <c r="M40" s="11">
        <v>111</v>
      </c>
      <c r="N40" s="11">
        <v>7</v>
      </c>
    </row>
    <row r="41" spans="1:14" x14ac:dyDescent="0.2">
      <c r="A41" s="2" t="s">
        <v>191</v>
      </c>
      <c r="B41" s="2">
        <v>113</v>
      </c>
      <c r="C41" s="2">
        <v>7</v>
      </c>
      <c r="D41" s="1" t="s">
        <v>141</v>
      </c>
      <c r="E41" s="2">
        <v>2</v>
      </c>
      <c r="F41" s="3">
        <v>0</v>
      </c>
      <c r="G41" s="3">
        <v>2</v>
      </c>
      <c r="H41" s="2">
        <v>1</v>
      </c>
      <c r="I41" s="2">
        <v>1</v>
      </c>
      <c r="J41" s="3">
        <v>1</v>
      </c>
      <c r="K41" s="1">
        <v>0</v>
      </c>
      <c r="L41" s="4">
        <f>SUM(E41,F41,G41,H41,I41,J41)</f>
        <v>7</v>
      </c>
      <c r="M41" s="11">
        <v>120</v>
      </c>
      <c r="N41" s="11">
        <v>7</v>
      </c>
    </row>
    <row r="42" spans="1:14" x14ac:dyDescent="0.2">
      <c r="A42" s="1" t="s">
        <v>163</v>
      </c>
      <c r="B42" s="1">
        <v>26</v>
      </c>
      <c r="C42" s="1">
        <v>2</v>
      </c>
      <c r="D42" s="1" t="s">
        <v>116</v>
      </c>
      <c r="E42" s="1">
        <v>2</v>
      </c>
      <c r="F42" s="4">
        <v>1</v>
      </c>
      <c r="G42" s="4">
        <v>2</v>
      </c>
      <c r="H42" s="1">
        <v>2</v>
      </c>
      <c r="I42" s="1">
        <v>1</v>
      </c>
      <c r="J42" s="4">
        <v>0</v>
      </c>
      <c r="K42" s="1">
        <v>0</v>
      </c>
      <c r="L42" s="4">
        <f>SUM(E42,F42,G42,H42,I42,J42)</f>
        <v>8</v>
      </c>
      <c r="M42" s="11">
        <v>32</v>
      </c>
      <c r="N42" s="11">
        <v>6</v>
      </c>
    </row>
    <row r="43" spans="1:14" x14ac:dyDescent="0.2">
      <c r="A43" s="5" t="s">
        <v>189</v>
      </c>
      <c r="B43" s="2">
        <v>8</v>
      </c>
      <c r="C43" s="2">
        <v>1</v>
      </c>
      <c r="D43" s="2" t="s">
        <v>139</v>
      </c>
      <c r="E43" s="2">
        <v>2</v>
      </c>
      <c r="F43" s="3">
        <v>1</v>
      </c>
      <c r="G43" s="3">
        <v>2</v>
      </c>
      <c r="H43" s="2">
        <v>2</v>
      </c>
      <c r="I43" s="2">
        <v>1</v>
      </c>
      <c r="J43" s="3">
        <v>0</v>
      </c>
      <c r="K43" s="1">
        <v>0</v>
      </c>
      <c r="L43" s="4">
        <f>SUM(E43,F43,G43,H43,I43,J43)</f>
        <v>8</v>
      </c>
      <c r="M43" s="11">
        <v>14</v>
      </c>
      <c r="N43" s="11">
        <v>6</v>
      </c>
    </row>
    <row r="44" spans="1:14" x14ac:dyDescent="0.2">
      <c r="A44" s="5" t="s">
        <v>201</v>
      </c>
      <c r="B44" s="2">
        <v>144</v>
      </c>
      <c r="C44" s="2">
        <v>7</v>
      </c>
      <c r="D44" s="1" t="s">
        <v>149</v>
      </c>
      <c r="E44" s="2">
        <v>2</v>
      </c>
      <c r="F44" s="3">
        <v>1</v>
      </c>
      <c r="G44" s="3">
        <v>1</v>
      </c>
      <c r="H44" s="2">
        <v>2</v>
      </c>
      <c r="I44" s="2">
        <v>1</v>
      </c>
      <c r="J44" s="3">
        <v>2</v>
      </c>
      <c r="K44" s="1">
        <v>0</v>
      </c>
      <c r="L44" s="4">
        <f>SUM(E44,F44,G44,H44,I44,J44)</f>
        <v>9</v>
      </c>
      <c r="M44" s="11">
        <v>139</v>
      </c>
      <c r="N44" s="11">
        <v>5</v>
      </c>
    </row>
    <row r="45" spans="1:14" x14ac:dyDescent="0.2">
      <c r="A45" s="1" t="s">
        <v>164</v>
      </c>
      <c r="B45" s="1">
        <v>26</v>
      </c>
      <c r="C45" s="1">
        <v>2</v>
      </c>
      <c r="D45" s="1" t="s">
        <v>116</v>
      </c>
      <c r="E45" s="1">
        <v>2</v>
      </c>
      <c r="F45" s="4">
        <v>1</v>
      </c>
      <c r="G45" s="4">
        <v>2</v>
      </c>
      <c r="H45" s="1">
        <v>1</v>
      </c>
      <c r="I45" s="1">
        <v>1</v>
      </c>
      <c r="J45" s="4">
        <v>0</v>
      </c>
      <c r="K45" s="1">
        <v>0</v>
      </c>
      <c r="L45" s="4">
        <f>SUM(E45,F45,G45,H45,I45,J45)</f>
        <v>7</v>
      </c>
      <c r="M45" s="11">
        <v>29</v>
      </c>
      <c r="N45" s="11">
        <v>3</v>
      </c>
    </row>
    <row r="46" spans="1:14" x14ac:dyDescent="0.2">
      <c r="A46" s="1" t="s">
        <v>181</v>
      </c>
      <c r="B46" s="1">
        <v>14</v>
      </c>
      <c r="C46" s="1">
        <v>1</v>
      </c>
      <c r="D46" s="1" t="s">
        <v>131</v>
      </c>
      <c r="E46" s="1">
        <v>2</v>
      </c>
      <c r="F46" s="4">
        <v>0</v>
      </c>
      <c r="G46" s="4">
        <v>2</v>
      </c>
      <c r="H46" s="1">
        <v>2</v>
      </c>
      <c r="I46" s="1">
        <v>1</v>
      </c>
      <c r="J46" s="4">
        <v>2</v>
      </c>
      <c r="K46" s="1">
        <v>0</v>
      </c>
      <c r="L46" s="4">
        <f>SUM(E46,F46,G46,H46,I46,J46)</f>
        <v>9</v>
      </c>
      <c r="M46" s="11">
        <v>16</v>
      </c>
      <c r="N46" s="11">
        <v>2</v>
      </c>
    </row>
    <row r="47" spans="1:14" x14ac:dyDescent="0.2">
      <c r="A47" s="2" t="s">
        <v>174</v>
      </c>
      <c r="B47" s="2">
        <v>18</v>
      </c>
      <c r="C47" s="2">
        <v>1</v>
      </c>
      <c r="D47" s="2" t="s">
        <v>128</v>
      </c>
      <c r="E47" s="2">
        <v>1</v>
      </c>
      <c r="F47" s="3">
        <v>1</v>
      </c>
      <c r="G47" s="3">
        <v>2</v>
      </c>
      <c r="H47" s="2">
        <v>1</v>
      </c>
      <c r="I47" s="2">
        <v>1</v>
      </c>
      <c r="J47" s="3">
        <v>0</v>
      </c>
      <c r="K47" s="1">
        <v>0</v>
      </c>
      <c r="L47" s="4">
        <f>SUM(E47,F47,G47,H47,I47,J47)</f>
        <v>6</v>
      </c>
      <c r="M47" s="11">
        <v>16</v>
      </c>
      <c r="N47" s="11">
        <v>2</v>
      </c>
    </row>
    <row r="48" spans="1:14" x14ac:dyDescent="0.2">
      <c r="A48" s="2" t="s">
        <v>199</v>
      </c>
      <c r="B48" s="2">
        <v>143</v>
      </c>
      <c r="C48" s="2">
        <v>10</v>
      </c>
      <c r="D48" s="1" t="s">
        <v>148</v>
      </c>
      <c r="E48" s="2">
        <v>2</v>
      </c>
      <c r="F48" s="3">
        <v>0</v>
      </c>
      <c r="G48" s="3">
        <v>2</v>
      </c>
      <c r="H48" s="2">
        <v>2</v>
      </c>
      <c r="I48" s="2">
        <v>1</v>
      </c>
      <c r="J48" s="3">
        <v>2</v>
      </c>
      <c r="K48" s="1">
        <v>0</v>
      </c>
      <c r="L48" s="4">
        <f>SUM(E48,F48,G48,H48,I48,J48)</f>
        <v>9</v>
      </c>
      <c r="M48" s="11">
        <v>141</v>
      </c>
      <c r="N48" s="11">
        <v>2</v>
      </c>
    </row>
    <row r="49" spans="1:14" x14ac:dyDescent="0.2">
      <c r="A49" s="4" t="s">
        <v>222</v>
      </c>
      <c r="B49" s="4">
        <v>19</v>
      </c>
      <c r="C49" s="4"/>
      <c r="D49" s="4"/>
      <c r="E49" s="4"/>
      <c r="F49" s="4"/>
      <c r="G49" s="4"/>
      <c r="H49" s="4"/>
      <c r="I49" s="4"/>
      <c r="J49" s="4"/>
      <c r="K49" s="4"/>
      <c r="L49" s="4"/>
      <c r="M49" s="11">
        <v>21</v>
      </c>
      <c r="N49" s="11">
        <v>2</v>
      </c>
    </row>
    <row r="50" spans="1:14" x14ac:dyDescent="0.2">
      <c r="A50" s="4" t="s">
        <v>228</v>
      </c>
      <c r="B50" s="4">
        <v>0</v>
      </c>
      <c r="C50" s="4"/>
      <c r="D50" s="4"/>
      <c r="E50" s="4"/>
      <c r="F50" s="4"/>
      <c r="G50" s="4"/>
      <c r="H50" s="4"/>
      <c r="I50" s="4"/>
      <c r="J50" s="4"/>
      <c r="K50" s="4"/>
      <c r="L50" s="4"/>
      <c r="M50" s="11">
        <v>2</v>
      </c>
      <c r="N50" s="11">
        <v>2</v>
      </c>
    </row>
    <row r="51" spans="1:14" x14ac:dyDescent="0.2">
      <c r="A51" s="5" t="s">
        <v>166</v>
      </c>
      <c r="B51" s="2">
        <v>24</v>
      </c>
      <c r="C51" s="2">
        <v>1</v>
      </c>
      <c r="D51" s="2" t="s">
        <v>119</v>
      </c>
      <c r="E51" s="2">
        <v>2</v>
      </c>
      <c r="F51" s="3">
        <v>0</v>
      </c>
      <c r="G51" s="3">
        <v>2</v>
      </c>
      <c r="H51" s="2">
        <v>2</v>
      </c>
      <c r="I51" s="2">
        <v>1</v>
      </c>
      <c r="J51" s="3">
        <v>1</v>
      </c>
      <c r="K51" s="1">
        <v>0</v>
      </c>
      <c r="L51" s="4">
        <f>SUM(E51,F51,G51,H51,I51,J51)</f>
        <v>8</v>
      </c>
      <c r="M51" s="11">
        <v>23</v>
      </c>
      <c r="N51" s="11">
        <v>1</v>
      </c>
    </row>
    <row r="52" spans="1:14" x14ac:dyDescent="0.2">
      <c r="A52" s="2" t="s">
        <v>162</v>
      </c>
      <c r="B52" s="2">
        <v>92</v>
      </c>
      <c r="C52" s="2">
        <v>5</v>
      </c>
      <c r="D52" s="1" t="s">
        <v>115</v>
      </c>
      <c r="E52" s="2">
        <v>1</v>
      </c>
      <c r="F52" s="3">
        <v>1</v>
      </c>
      <c r="G52" s="3">
        <v>1</v>
      </c>
      <c r="H52" s="2">
        <v>2</v>
      </c>
      <c r="I52" s="2">
        <v>1</v>
      </c>
      <c r="J52" s="3">
        <v>1</v>
      </c>
      <c r="K52" s="1">
        <v>0</v>
      </c>
      <c r="L52" s="4">
        <f>SUM(E52,F52,G52,H52,I52,J52)</f>
        <v>7</v>
      </c>
      <c r="M52" s="11">
        <v>91</v>
      </c>
      <c r="N52" s="11">
        <v>1</v>
      </c>
    </row>
    <row r="53" spans="1:14" x14ac:dyDescent="0.2">
      <c r="A53" s="2" t="s">
        <v>196</v>
      </c>
      <c r="B53" s="2">
        <v>0</v>
      </c>
      <c r="C53" s="2">
        <v>1</v>
      </c>
      <c r="D53" s="2" t="s">
        <v>145</v>
      </c>
      <c r="E53" s="2">
        <v>2</v>
      </c>
      <c r="F53" s="3">
        <v>0</v>
      </c>
      <c r="G53" s="3">
        <v>2</v>
      </c>
      <c r="H53" s="2">
        <v>2</v>
      </c>
      <c r="I53" s="2">
        <v>1</v>
      </c>
      <c r="J53" s="3">
        <v>1</v>
      </c>
      <c r="K53" s="1">
        <v>0</v>
      </c>
      <c r="L53" s="4">
        <f>SUM(E53,F53,G53,H53,I53,J53)</f>
        <v>8</v>
      </c>
      <c r="M53" s="11">
        <v>1</v>
      </c>
      <c r="N53" s="11">
        <v>1</v>
      </c>
    </row>
    <row r="54" spans="1:14" x14ac:dyDescent="0.2">
      <c r="A54" s="5" t="s">
        <v>175</v>
      </c>
      <c r="B54" s="2">
        <v>18</v>
      </c>
      <c r="C54" s="2">
        <v>1</v>
      </c>
      <c r="D54" s="2" t="s">
        <v>128</v>
      </c>
      <c r="E54" s="2">
        <v>2</v>
      </c>
      <c r="F54" s="3">
        <v>1</v>
      </c>
      <c r="G54" s="3">
        <v>2</v>
      </c>
      <c r="H54" s="2">
        <v>2</v>
      </c>
      <c r="I54" s="2">
        <v>1</v>
      </c>
      <c r="J54" s="3">
        <v>0</v>
      </c>
      <c r="K54" s="1">
        <v>0</v>
      </c>
      <c r="L54" s="4">
        <f>SUM(E54,F54,G54,H54,I54,J54)</f>
        <v>8</v>
      </c>
      <c r="M54" s="11">
        <v>17</v>
      </c>
      <c r="N54" s="11">
        <v>1</v>
      </c>
    </row>
    <row r="55" spans="1:14" x14ac:dyDescent="0.2">
      <c r="A55" s="2" t="s">
        <v>158</v>
      </c>
      <c r="B55" s="2">
        <v>28</v>
      </c>
      <c r="C55" s="2">
        <v>2</v>
      </c>
      <c r="D55" s="2" t="s">
        <v>112</v>
      </c>
      <c r="E55" s="2">
        <v>2</v>
      </c>
      <c r="F55" s="3">
        <v>1</v>
      </c>
      <c r="G55" s="3">
        <v>2</v>
      </c>
      <c r="H55" s="2">
        <v>2</v>
      </c>
      <c r="I55" s="2">
        <v>1</v>
      </c>
      <c r="J55" s="3">
        <v>2</v>
      </c>
      <c r="K55" s="1">
        <v>0</v>
      </c>
      <c r="L55" s="4">
        <f>SUM(E55,F55,G55,H55,I55,J55)</f>
        <v>10</v>
      </c>
      <c r="M55" s="11">
        <v>29</v>
      </c>
      <c r="N55" s="11">
        <v>1</v>
      </c>
    </row>
    <row r="56" spans="1:14" x14ac:dyDescent="0.2">
      <c r="A56" s="2" t="s">
        <v>188</v>
      </c>
      <c r="B56" s="2">
        <v>9</v>
      </c>
      <c r="C56" s="2">
        <v>1</v>
      </c>
      <c r="D56" s="2" t="s">
        <v>138</v>
      </c>
      <c r="E56" s="2">
        <v>2</v>
      </c>
      <c r="F56" s="3">
        <v>1</v>
      </c>
      <c r="G56" s="3">
        <v>2</v>
      </c>
      <c r="H56" s="2">
        <v>2</v>
      </c>
      <c r="I56" s="2">
        <v>1</v>
      </c>
      <c r="J56" s="3">
        <v>2</v>
      </c>
      <c r="K56" s="1">
        <v>0</v>
      </c>
      <c r="L56" s="4">
        <f>SUM(E56,F56,G56,H56,I56,J56)</f>
        <v>10</v>
      </c>
      <c r="M56" s="11">
        <v>10</v>
      </c>
      <c r="N56" s="11">
        <v>1</v>
      </c>
    </row>
    <row r="57" spans="1:14" x14ac:dyDescent="0.2">
      <c r="A57" s="1" t="s">
        <v>168</v>
      </c>
      <c r="B57" s="1">
        <v>23</v>
      </c>
      <c r="C57" s="1">
        <v>2</v>
      </c>
      <c r="D57" s="1" t="s">
        <v>121</v>
      </c>
      <c r="E57" s="1">
        <v>2</v>
      </c>
      <c r="F57" s="4">
        <v>1</v>
      </c>
      <c r="G57" s="4">
        <v>2</v>
      </c>
      <c r="H57" s="1">
        <v>2</v>
      </c>
      <c r="I57" s="1">
        <v>1</v>
      </c>
      <c r="J57" s="4">
        <v>2</v>
      </c>
      <c r="K57" s="1">
        <v>0</v>
      </c>
      <c r="L57" s="4">
        <f>SUM(E57,F57,G57,H57,I57,J57)</f>
        <v>10</v>
      </c>
      <c r="M57" s="11">
        <v>22</v>
      </c>
      <c r="N57" s="11">
        <v>1</v>
      </c>
    </row>
    <row r="58" spans="1:14" x14ac:dyDescent="0.2">
      <c r="A58" s="4" t="s">
        <v>227</v>
      </c>
      <c r="B58" s="4">
        <v>82</v>
      </c>
      <c r="C58" s="4"/>
      <c r="D58" s="4"/>
      <c r="E58" s="4"/>
      <c r="F58" s="4"/>
      <c r="G58" s="4"/>
      <c r="H58" s="4"/>
      <c r="I58" s="4"/>
      <c r="J58" s="4"/>
      <c r="K58" s="4"/>
      <c r="L58" s="4"/>
      <c r="M58" s="11">
        <v>81</v>
      </c>
      <c r="N58" s="11">
        <v>1</v>
      </c>
    </row>
    <row r="59" spans="1:14" x14ac:dyDescent="0.2">
      <c r="A59" s="5" t="s">
        <v>155</v>
      </c>
      <c r="B59" s="2">
        <v>39</v>
      </c>
      <c r="C59" s="2">
        <v>2</v>
      </c>
      <c r="D59" s="2" t="s">
        <v>209</v>
      </c>
      <c r="E59" s="2">
        <v>2</v>
      </c>
      <c r="F59" s="3">
        <v>0</v>
      </c>
      <c r="G59" s="3">
        <v>2</v>
      </c>
      <c r="H59" s="2">
        <v>2</v>
      </c>
      <c r="I59" s="2">
        <v>1</v>
      </c>
      <c r="J59" s="3">
        <v>1</v>
      </c>
      <c r="K59" s="1">
        <v>0</v>
      </c>
      <c r="L59" s="4">
        <f>SUM(E59,F59,G59,H59,I59,J59)</f>
        <v>8</v>
      </c>
      <c r="M59" s="11">
        <v>39</v>
      </c>
      <c r="N59" s="11">
        <v>0</v>
      </c>
    </row>
    <row r="60" spans="1:14" x14ac:dyDescent="0.2">
      <c r="A60" s="2" t="s">
        <v>187</v>
      </c>
      <c r="B60" s="2">
        <v>9</v>
      </c>
      <c r="C60" s="2">
        <v>1</v>
      </c>
      <c r="D60" s="2" t="s">
        <v>137</v>
      </c>
      <c r="E60" s="2">
        <v>2</v>
      </c>
      <c r="F60" s="3">
        <v>0</v>
      </c>
      <c r="G60" s="3">
        <v>2</v>
      </c>
      <c r="H60" s="2">
        <v>2</v>
      </c>
      <c r="I60" s="2">
        <v>1</v>
      </c>
      <c r="J60" s="3">
        <v>1</v>
      </c>
      <c r="K60" s="1">
        <v>0</v>
      </c>
      <c r="L60" s="4">
        <f>SUM(E60,F60,G60,H60,I60,J60)</f>
        <v>8</v>
      </c>
      <c r="M60" s="11">
        <v>9</v>
      </c>
      <c r="N60" s="11">
        <v>0</v>
      </c>
    </row>
    <row r="61" spans="1:14" x14ac:dyDescent="0.2">
      <c r="A61" s="2" t="s">
        <v>161</v>
      </c>
      <c r="B61" s="2">
        <v>27</v>
      </c>
      <c r="C61" s="2">
        <v>1</v>
      </c>
      <c r="D61" s="2" t="s">
        <v>114</v>
      </c>
      <c r="E61" s="2">
        <v>2</v>
      </c>
      <c r="F61" s="3">
        <v>0</v>
      </c>
      <c r="G61" s="3">
        <v>2</v>
      </c>
      <c r="H61" s="2">
        <v>2</v>
      </c>
      <c r="I61" s="2">
        <v>1</v>
      </c>
      <c r="J61" s="3">
        <v>1</v>
      </c>
      <c r="K61" s="1">
        <v>0</v>
      </c>
      <c r="L61" s="4">
        <f>SUM(E61,F61,G61,H61,I61,J61)</f>
        <v>8</v>
      </c>
      <c r="M61" s="11">
        <v>27</v>
      </c>
      <c r="N61" s="11">
        <v>0</v>
      </c>
    </row>
    <row r="62" spans="1:14" x14ac:dyDescent="0.2">
      <c r="A62" s="2" t="s">
        <v>182</v>
      </c>
      <c r="B62" s="2">
        <v>14</v>
      </c>
      <c r="C62" s="2">
        <v>1</v>
      </c>
      <c r="D62" s="2" t="s">
        <v>132</v>
      </c>
      <c r="E62" s="2">
        <v>2</v>
      </c>
      <c r="F62" s="3">
        <v>0</v>
      </c>
      <c r="G62" s="3">
        <v>2</v>
      </c>
      <c r="H62" s="2">
        <v>2</v>
      </c>
      <c r="I62" s="2">
        <v>1</v>
      </c>
      <c r="J62" s="3">
        <v>1</v>
      </c>
      <c r="K62" s="1">
        <v>0</v>
      </c>
      <c r="L62" s="4">
        <f>SUM(E62,F62,G62,H62,I62,J62)</f>
        <v>8</v>
      </c>
      <c r="M62" s="11">
        <v>14</v>
      </c>
      <c r="N62" s="11">
        <v>0</v>
      </c>
    </row>
    <row r="63" spans="1:14" x14ac:dyDescent="0.2">
      <c r="A63" s="2" t="s">
        <v>172</v>
      </c>
      <c r="B63" s="2">
        <v>20</v>
      </c>
      <c r="C63" s="2">
        <v>1</v>
      </c>
      <c r="D63" s="2" t="s">
        <v>126</v>
      </c>
      <c r="E63" s="2">
        <v>2</v>
      </c>
      <c r="F63" s="3">
        <v>0</v>
      </c>
      <c r="G63" s="3">
        <v>2</v>
      </c>
      <c r="H63" s="2">
        <v>2</v>
      </c>
      <c r="I63" s="2">
        <v>1</v>
      </c>
      <c r="J63" s="3">
        <v>1</v>
      </c>
      <c r="K63" s="1">
        <v>0</v>
      </c>
      <c r="L63" s="4">
        <f>SUM(E63,F63,G63,H63,I63,J63)</f>
        <v>8</v>
      </c>
      <c r="M63" s="11">
        <v>20</v>
      </c>
      <c r="N63" s="11">
        <v>0</v>
      </c>
    </row>
    <row r="64" spans="1:14" x14ac:dyDescent="0.2">
      <c r="A64" s="2" t="s">
        <v>184</v>
      </c>
      <c r="B64" s="2">
        <v>13</v>
      </c>
      <c r="C64" s="2">
        <v>1</v>
      </c>
      <c r="D64" s="2" t="s">
        <v>133</v>
      </c>
      <c r="E64" s="2">
        <v>2</v>
      </c>
      <c r="F64" s="3">
        <v>0</v>
      </c>
      <c r="G64" s="3">
        <v>1</v>
      </c>
      <c r="H64" s="2">
        <v>1</v>
      </c>
      <c r="I64" s="2">
        <v>1</v>
      </c>
      <c r="J64" s="3">
        <v>1</v>
      </c>
      <c r="K64" s="1">
        <v>0</v>
      </c>
      <c r="L64" s="4">
        <f>SUM(E64,F64,G64,H64,I64,J64)</f>
        <v>6</v>
      </c>
      <c r="M64" s="11">
        <v>13</v>
      </c>
      <c r="N64" s="11">
        <v>0</v>
      </c>
    </row>
    <row r="65" spans="1:14" x14ac:dyDescent="0.2">
      <c r="A65" s="5" t="s">
        <v>185</v>
      </c>
      <c r="B65" s="2">
        <v>12</v>
      </c>
      <c r="C65" s="2">
        <v>1</v>
      </c>
      <c r="D65" s="2" t="s">
        <v>135</v>
      </c>
      <c r="E65" s="2">
        <v>2</v>
      </c>
      <c r="F65" s="3">
        <v>1</v>
      </c>
      <c r="G65" s="3">
        <v>2</v>
      </c>
      <c r="H65" s="2">
        <v>2</v>
      </c>
      <c r="I65" s="2">
        <v>1</v>
      </c>
      <c r="J65" s="3">
        <v>0</v>
      </c>
      <c r="K65" s="1">
        <v>0</v>
      </c>
      <c r="L65" s="4">
        <f>SUM(E65,F65,G65,H65,I65,J65)</f>
        <v>8</v>
      </c>
      <c r="M65" s="11">
        <v>12</v>
      </c>
      <c r="N65" s="11">
        <v>0</v>
      </c>
    </row>
    <row r="66" spans="1:14" x14ac:dyDescent="0.2">
      <c r="A66" s="5" t="s">
        <v>186</v>
      </c>
      <c r="B66" s="2">
        <v>12</v>
      </c>
      <c r="C66" s="2">
        <v>1</v>
      </c>
      <c r="D66" s="2" t="s">
        <v>136</v>
      </c>
      <c r="E66" s="2">
        <v>2</v>
      </c>
      <c r="F66" s="3">
        <v>1</v>
      </c>
      <c r="G66" s="3">
        <v>2</v>
      </c>
      <c r="H66" s="2">
        <v>2</v>
      </c>
      <c r="I66" s="2">
        <v>1</v>
      </c>
      <c r="J66" s="3">
        <v>0</v>
      </c>
      <c r="K66" s="1">
        <v>0</v>
      </c>
      <c r="L66" s="4">
        <f>SUM(E66,F66,G66,H66,I66,J66)</f>
        <v>8</v>
      </c>
      <c r="M66" s="11">
        <v>12</v>
      </c>
      <c r="N66" s="11">
        <v>0</v>
      </c>
    </row>
    <row r="67" spans="1:14" x14ac:dyDescent="0.2">
      <c r="A67" s="5" t="s">
        <v>98</v>
      </c>
      <c r="B67" s="2">
        <v>30</v>
      </c>
      <c r="C67" s="2">
        <v>3</v>
      </c>
      <c r="D67" s="2" t="s">
        <v>99</v>
      </c>
      <c r="E67" s="2">
        <v>2</v>
      </c>
      <c r="F67" s="3">
        <v>1</v>
      </c>
      <c r="G67" s="3">
        <v>2</v>
      </c>
      <c r="H67" s="2">
        <v>2</v>
      </c>
      <c r="I67" s="2">
        <v>1</v>
      </c>
      <c r="J67" s="3">
        <v>2</v>
      </c>
      <c r="K67" s="1">
        <v>0</v>
      </c>
      <c r="L67" s="4">
        <f>SUM(E67,F67,G67,H67,I67,J67)</f>
        <v>10</v>
      </c>
      <c r="M67" s="11">
        <v>30</v>
      </c>
      <c r="N67" s="11">
        <v>0</v>
      </c>
    </row>
    <row r="68" spans="1:14" x14ac:dyDescent="0.2">
      <c r="A68" s="1" t="s">
        <v>170</v>
      </c>
      <c r="B68" s="1">
        <v>21</v>
      </c>
      <c r="C68" s="1">
        <v>2</v>
      </c>
      <c r="D68" s="1" t="s">
        <v>124</v>
      </c>
      <c r="E68" s="1">
        <v>1</v>
      </c>
      <c r="F68" s="4">
        <v>1</v>
      </c>
      <c r="G68" s="4">
        <v>2</v>
      </c>
      <c r="H68" s="1">
        <v>1</v>
      </c>
      <c r="I68" s="1">
        <v>1</v>
      </c>
      <c r="J68" s="4">
        <v>2</v>
      </c>
      <c r="K68" s="1">
        <v>0</v>
      </c>
      <c r="L68" s="4">
        <f>SUM(E68,F68,G68,H68,I68,J68)</f>
        <v>8</v>
      </c>
      <c r="M68" s="11">
        <v>21</v>
      </c>
      <c r="N68" s="11">
        <v>0</v>
      </c>
    </row>
    <row r="69" spans="1:14" x14ac:dyDescent="0.2">
      <c r="A69" s="1" t="s">
        <v>156</v>
      </c>
      <c r="B69" s="1">
        <v>29</v>
      </c>
      <c r="C69" s="1">
        <v>1</v>
      </c>
      <c r="D69" s="1" t="s">
        <v>110</v>
      </c>
      <c r="E69" s="1">
        <v>1</v>
      </c>
      <c r="F69" s="4">
        <v>1</v>
      </c>
      <c r="G69" s="4">
        <v>2</v>
      </c>
      <c r="H69" s="1">
        <v>2</v>
      </c>
      <c r="I69" s="1">
        <v>1</v>
      </c>
      <c r="J69" s="4">
        <v>2</v>
      </c>
      <c r="K69" s="1">
        <v>0</v>
      </c>
      <c r="L69" s="4">
        <f>SUM(E69,F69,G69,H69,I69,J69)</f>
        <v>9</v>
      </c>
      <c r="M69" s="11">
        <v>29</v>
      </c>
      <c r="N69" s="11">
        <v>0</v>
      </c>
    </row>
    <row r="70" spans="1:14" x14ac:dyDescent="0.2">
      <c r="A70" s="1" t="s">
        <v>183</v>
      </c>
      <c r="B70" s="1">
        <v>14</v>
      </c>
      <c r="C70" s="1">
        <v>1</v>
      </c>
      <c r="D70" s="1" t="s">
        <v>132</v>
      </c>
      <c r="E70" s="1">
        <v>2</v>
      </c>
      <c r="F70" s="4">
        <v>1</v>
      </c>
      <c r="G70" s="4">
        <v>2</v>
      </c>
      <c r="H70" s="1">
        <v>2</v>
      </c>
      <c r="I70" s="1">
        <v>1</v>
      </c>
      <c r="J70" s="4">
        <v>2</v>
      </c>
      <c r="K70" s="1">
        <v>0</v>
      </c>
      <c r="L70" s="4">
        <f>SUM(E70,F70,G70,H70,I70,J70)</f>
        <v>10</v>
      </c>
      <c r="M70" s="11">
        <v>14</v>
      </c>
      <c r="N70" s="11">
        <v>0</v>
      </c>
    </row>
    <row r="71" spans="1:14" x14ac:dyDescent="0.2">
      <c r="A71" s="1" t="s">
        <v>193</v>
      </c>
      <c r="B71" s="1">
        <v>4</v>
      </c>
      <c r="C71" s="1">
        <v>1</v>
      </c>
      <c r="D71" s="1" t="s">
        <v>143</v>
      </c>
      <c r="E71" s="1">
        <v>2</v>
      </c>
      <c r="F71" s="4">
        <v>1</v>
      </c>
      <c r="G71" s="4">
        <v>2</v>
      </c>
      <c r="H71" s="1">
        <v>2</v>
      </c>
      <c r="I71" s="1">
        <v>1</v>
      </c>
      <c r="J71" s="4">
        <v>2</v>
      </c>
      <c r="K71" s="1">
        <v>0</v>
      </c>
      <c r="L71" s="4">
        <f>SUM(E71,F71,G71,H71,I71,J71)</f>
        <v>10</v>
      </c>
      <c r="M71" s="11">
        <v>4</v>
      </c>
      <c r="N71" s="11">
        <v>0</v>
      </c>
    </row>
    <row r="72" spans="1:14" x14ac:dyDescent="0.2">
      <c r="A72" s="1" t="s">
        <v>165</v>
      </c>
      <c r="B72" s="1">
        <v>25</v>
      </c>
      <c r="C72" s="1">
        <v>1</v>
      </c>
      <c r="D72" s="1" t="s">
        <v>118</v>
      </c>
      <c r="E72" s="1">
        <v>2</v>
      </c>
      <c r="F72" s="4">
        <v>0</v>
      </c>
      <c r="G72" s="4">
        <v>2</v>
      </c>
      <c r="H72" s="1">
        <v>2</v>
      </c>
      <c r="I72" s="1">
        <v>1</v>
      </c>
      <c r="J72" s="4">
        <v>2</v>
      </c>
      <c r="K72" s="1">
        <v>0</v>
      </c>
      <c r="L72" s="4">
        <f>SUM(E72,F72,G72,H72,I72,J72)</f>
        <v>9</v>
      </c>
      <c r="M72" s="11">
        <v>25</v>
      </c>
      <c r="N72" s="11">
        <v>0</v>
      </c>
    </row>
    <row r="73" spans="1:14" x14ac:dyDescent="0.2">
      <c r="A73" s="4" t="s">
        <v>217</v>
      </c>
      <c r="B73" s="4">
        <v>4</v>
      </c>
      <c r="C73" s="4"/>
      <c r="D73" s="4"/>
      <c r="E73" s="4"/>
      <c r="F73" s="4"/>
      <c r="G73" s="4"/>
      <c r="H73" s="4"/>
      <c r="I73" s="4"/>
      <c r="J73" s="4"/>
      <c r="K73" s="4"/>
      <c r="L73" s="4"/>
      <c r="M73" s="11">
        <v>4</v>
      </c>
      <c r="N73" s="11">
        <v>0</v>
      </c>
    </row>
    <row r="74" spans="1:14" x14ac:dyDescent="0.2">
      <c r="A74" s="4" t="s">
        <v>221</v>
      </c>
      <c r="B74" s="4">
        <v>25</v>
      </c>
      <c r="C74" s="4"/>
      <c r="D74" s="4"/>
      <c r="E74" s="4"/>
      <c r="F74" s="4"/>
      <c r="G74" s="4"/>
      <c r="H74" s="4"/>
      <c r="I74" s="4"/>
      <c r="J74" s="4"/>
      <c r="K74" s="4"/>
      <c r="L74" s="4"/>
      <c r="M74" s="11">
        <v>25</v>
      </c>
      <c r="N74" s="11">
        <v>0</v>
      </c>
    </row>
  </sheetData>
  <autoFilter ref="A1:N74" xr:uid="{9AE24A7B-073B-485D-8503-92C835EC34A5}">
    <sortState xmlns:xlrd2="http://schemas.microsoft.com/office/spreadsheetml/2017/richdata2" ref="A2:N74">
      <sortCondition descending="1" ref="N1:N74"/>
    </sortState>
  </autoFilter>
  <conditionalFormatting sqref="D50:D52">
    <cfRule type="duplicateValues" dxfId="2" priority="2"/>
  </conditionalFormatting>
  <conditionalFormatting sqref="D53:D54">
    <cfRule type="duplicateValues" dxfId="1" priority="1"/>
  </conditionalFormatting>
  <conditionalFormatting sqref="D55:D1048576 D1:D49">
    <cfRule type="duplicateValues" dxfId="0" priority="3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26651-1A51-4087-A969-810A11472F0B}">
  <dimension ref="A1:F186"/>
  <sheetViews>
    <sheetView topLeftCell="A166" workbookViewId="0">
      <selection activeCell="F179" sqref="F179"/>
    </sheetView>
  </sheetViews>
  <sheetFormatPr defaultRowHeight="14.25" x14ac:dyDescent="0.2"/>
  <cols>
    <col min="1" max="1" width="28.875" bestFit="1" customWidth="1"/>
    <col min="2" max="2" width="12.125" customWidth="1"/>
  </cols>
  <sheetData>
    <row r="1" spans="1:6" x14ac:dyDescent="0.2">
      <c r="A1" s="1" t="s">
        <v>0</v>
      </c>
      <c r="B1" s="1" t="s">
        <v>1</v>
      </c>
      <c r="C1" s="8" t="s">
        <v>2</v>
      </c>
    </row>
    <row r="2" spans="1:6" x14ac:dyDescent="0.2">
      <c r="A2" s="4" t="s">
        <v>235</v>
      </c>
      <c r="B2" s="4">
        <v>65</v>
      </c>
      <c r="C2" s="8">
        <v>4</v>
      </c>
    </row>
    <row r="3" spans="1:6" x14ac:dyDescent="0.2">
      <c r="A3" s="4" t="s">
        <v>244</v>
      </c>
      <c r="B3" s="4">
        <v>42</v>
      </c>
      <c r="C3" s="8">
        <v>2</v>
      </c>
    </row>
    <row r="4" spans="1:6" x14ac:dyDescent="0.2">
      <c r="A4" s="4" t="s">
        <v>243</v>
      </c>
      <c r="B4" s="4">
        <v>7</v>
      </c>
      <c r="C4" s="8">
        <v>1</v>
      </c>
    </row>
    <row r="5" spans="1:6" x14ac:dyDescent="0.2">
      <c r="A5" s="4" t="s">
        <v>248</v>
      </c>
      <c r="B5" s="4">
        <v>20</v>
      </c>
      <c r="C5" s="8">
        <v>3</v>
      </c>
    </row>
    <row r="6" spans="1:6" x14ac:dyDescent="0.2">
      <c r="A6" s="4" t="s">
        <v>247</v>
      </c>
      <c r="B6" s="4">
        <v>35</v>
      </c>
      <c r="C6" s="8">
        <v>3</v>
      </c>
    </row>
    <row r="7" spans="1:6" x14ac:dyDescent="0.2">
      <c r="A7" s="4" t="s">
        <v>246</v>
      </c>
      <c r="B7" s="4">
        <v>19</v>
      </c>
      <c r="C7" s="8">
        <v>1</v>
      </c>
    </row>
    <row r="8" spans="1:6" x14ac:dyDescent="0.2">
      <c r="A8" s="4" t="s">
        <v>236</v>
      </c>
      <c r="B8" s="4">
        <v>63</v>
      </c>
      <c r="C8" s="8">
        <v>3</v>
      </c>
    </row>
    <row r="9" spans="1:6" x14ac:dyDescent="0.2">
      <c r="A9" s="4" t="s">
        <v>239</v>
      </c>
      <c r="B9" s="4">
        <v>23</v>
      </c>
      <c r="C9" s="8">
        <v>2</v>
      </c>
    </row>
    <row r="10" spans="1:6" x14ac:dyDescent="0.2">
      <c r="A10" s="4" t="s">
        <v>238</v>
      </c>
      <c r="B10" s="4">
        <v>55</v>
      </c>
      <c r="C10" s="8">
        <v>3</v>
      </c>
      <c r="E10" s="4">
        <v>11</v>
      </c>
      <c r="F10" s="8">
        <v>1</v>
      </c>
    </row>
    <row r="11" spans="1:6" x14ac:dyDescent="0.2">
      <c r="A11" s="4" t="s">
        <v>237</v>
      </c>
      <c r="B11" s="4">
        <v>31</v>
      </c>
      <c r="C11" s="8">
        <v>3</v>
      </c>
      <c r="E11" s="4">
        <v>42</v>
      </c>
      <c r="F11" s="8">
        <v>2</v>
      </c>
    </row>
    <row r="12" spans="1:6" x14ac:dyDescent="0.2">
      <c r="A12" s="4" t="s">
        <v>240</v>
      </c>
      <c r="B12" s="4">
        <v>138</v>
      </c>
      <c r="C12" s="8">
        <v>9</v>
      </c>
      <c r="E12" s="4">
        <v>7</v>
      </c>
      <c r="F12" s="8">
        <v>1</v>
      </c>
    </row>
    <row r="13" spans="1:6" x14ac:dyDescent="0.2">
      <c r="A13" s="4" t="s">
        <v>241</v>
      </c>
      <c r="B13" s="4">
        <v>15</v>
      </c>
      <c r="C13" s="8">
        <v>2</v>
      </c>
      <c r="E13" s="4">
        <v>20</v>
      </c>
      <c r="F13" s="8">
        <v>3</v>
      </c>
    </row>
    <row r="14" spans="1:6" x14ac:dyDescent="0.2">
      <c r="A14" s="4" t="s">
        <v>242</v>
      </c>
      <c r="B14" s="4">
        <v>127</v>
      </c>
      <c r="C14" s="8">
        <v>8</v>
      </c>
    </row>
    <row r="15" spans="1:6" x14ac:dyDescent="0.2">
      <c r="A15" s="4" t="s">
        <v>245</v>
      </c>
      <c r="B15" s="4">
        <v>11</v>
      </c>
      <c r="C15" s="8">
        <v>1</v>
      </c>
    </row>
    <row r="16" spans="1:6" x14ac:dyDescent="0.2">
      <c r="A16" s="4" t="s">
        <v>250</v>
      </c>
      <c r="B16" s="4">
        <v>88</v>
      </c>
      <c r="C16" s="8">
        <v>4</v>
      </c>
    </row>
    <row r="17" spans="1:3" x14ac:dyDescent="0.2">
      <c r="A17" s="4" t="s">
        <v>249</v>
      </c>
      <c r="B17" s="4">
        <v>30</v>
      </c>
      <c r="C17" s="8">
        <v>2</v>
      </c>
    </row>
    <row r="18" spans="1:3" x14ac:dyDescent="0.2">
      <c r="A18" s="4" t="s">
        <v>253</v>
      </c>
      <c r="B18" s="4">
        <v>35</v>
      </c>
      <c r="C18" s="8">
        <v>2</v>
      </c>
    </row>
    <row r="19" spans="1:3" x14ac:dyDescent="0.2">
      <c r="A19" s="4" t="s">
        <v>252</v>
      </c>
      <c r="B19" s="4" t="s">
        <v>420</v>
      </c>
      <c r="C19" s="8">
        <v>5</v>
      </c>
    </row>
    <row r="20" spans="1:3" x14ac:dyDescent="0.2">
      <c r="A20" s="4" t="s">
        <v>251</v>
      </c>
      <c r="B20" s="4">
        <v>36</v>
      </c>
      <c r="C20" s="8">
        <v>3</v>
      </c>
    </row>
    <row r="21" spans="1:3" x14ac:dyDescent="0.2">
      <c r="A21" s="4" t="s">
        <v>256</v>
      </c>
      <c r="B21" s="4">
        <v>50</v>
      </c>
      <c r="C21" s="8">
        <v>5</v>
      </c>
    </row>
    <row r="22" spans="1:3" x14ac:dyDescent="0.2">
      <c r="A22" s="4" t="s">
        <v>255</v>
      </c>
      <c r="B22" s="4">
        <v>89</v>
      </c>
      <c r="C22" s="8">
        <v>4</v>
      </c>
    </row>
    <row r="23" spans="1:3" x14ac:dyDescent="0.2">
      <c r="A23" s="4" t="s">
        <v>254</v>
      </c>
      <c r="B23" s="4">
        <v>103</v>
      </c>
      <c r="C23" s="8">
        <v>7</v>
      </c>
    </row>
    <row r="24" spans="1:3" x14ac:dyDescent="0.2">
      <c r="A24" s="4" t="s">
        <v>265</v>
      </c>
      <c r="B24" s="4">
        <v>30</v>
      </c>
      <c r="C24" s="8">
        <v>1</v>
      </c>
    </row>
    <row r="25" spans="1:3" x14ac:dyDescent="0.2">
      <c r="A25" s="4" t="s">
        <v>264</v>
      </c>
      <c r="B25" s="4">
        <v>95</v>
      </c>
      <c r="C25" s="8">
        <v>5</v>
      </c>
    </row>
    <row r="26" spans="1:3" x14ac:dyDescent="0.2">
      <c r="A26" s="4" t="s">
        <v>270</v>
      </c>
      <c r="B26" s="4">
        <v>37</v>
      </c>
      <c r="C26" s="8">
        <v>1</v>
      </c>
    </row>
    <row r="27" spans="1:3" x14ac:dyDescent="0.2">
      <c r="A27" s="4" t="s">
        <v>269</v>
      </c>
      <c r="B27" s="4">
        <v>27</v>
      </c>
      <c r="C27" s="8">
        <v>2</v>
      </c>
    </row>
    <row r="28" spans="1:3" x14ac:dyDescent="0.2">
      <c r="A28" s="4" t="s">
        <v>260</v>
      </c>
      <c r="B28" s="4">
        <v>116</v>
      </c>
      <c r="C28" s="8">
        <v>9</v>
      </c>
    </row>
    <row r="29" spans="1:3" x14ac:dyDescent="0.2">
      <c r="A29" s="4" t="s">
        <v>259</v>
      </c>
      <c r="B29" s="4">
        <v>117</v>
      </c>
      <c r="C29" s="8">
        <v>7</v>
      </c>
    </row>
    <row r="30" spans="1:3" x14ac:dyDescent="0.2">
      <c r="A30" s="4" t="s">
        <v>258</v>
      </c>
      <c r="B30" s="4">
        <v>32</v>
      </c>
      <c r="C30" s="8">
        <v>4</v>
      </c>
    </row>
    <row r="31" spans="1:3" x14ac:dyDescent="0.2">
      <c r="A31" s="4" t="s">
        <v>257</v>
      </c>
      <c r="B31" s="4">
        <v>35</v>
      </c>
      <c r="C31" s="8">
        <v>2</v>
      </c>
    </row>
    <row r="32" spans="1:3" x14ac:dyDescent="0.2">
      <c r="A32" s="4" t="s">
        <v>263</v>
      </c>
      <c r="B32" s="4">
        <v>39</v>
      </c>
      <c r="C32" s="8">
        <v>3</v>
      </c>
    </row>
    <row r="33" spans="1:3" x14ac:dyDescent="0.2">
      <c r="A33" s="4" t="s">
        <v>262</v>
      </c>
      <c r="B33" s="4">
        <v>17</v>
      </c>
      <c r="C33" s="8">
        <v>1</v>
      </c>
    </row>
    <row r="34" spans="1:3" x14ac:dyDescent="0.2">
      <c r="A34" s="4" t="s">
        <v>261</v>
      </c>
      <c r="B34" s="4">
        <v>18</v>
      </c>
      <c r="C34" s="8">
        <v>1</v>
      </c>
    </row>
    <row r="35" spans="1:3" x14ac:dyDescent="0.2">
      <c r="A35" s="4" t="s">
        <v>266</v>
      </c>
      <c r="B35" s="4">
        <v>35</v>
      </c>
      <c r="C35" s="8">
        <v>2</v>
      </c>
    </row>
    <row r="36" spans="1:3" x14ac:dyDescent="0.2">
      <c r="A36" s="4" t="s">
        <v>268</v>
      </c>
      <c r="B36" s="4">
        <v>55</v>
      </c>
      <c r="C36" s="8">
        <v>4</v>
      </c>
    </row>
    <row r="37" spans="1:3" x14ac:dyDescent="0.2">
      <c r="A37" s="4" t="s">
        <v>279</v>
      </c>
      <c r="B37" s="4">
        <v>39</v>
      </c>
      <c r="C37" s="8">
        <v>2</v>
      </c>
    </row>
    <row r="38" spans="1:3" x14ac:dyDescent="0.2">
      <c r="A38" s="4" t="s">
        <v>278</v>
      </c>
      <c r="B38" s="4">
        <v>66</v>
      </c>
      <c r="C38" s="8">
        <v>6</v>
      </c>
    </row>
    <row r="39" spans="1:3" x14ac:dyDescent="0.2">
      <c r="A39" s="4" t="s">
        <v>277</v>
      </c>
      <c r="B39" s="4">
        <v>27</v>
      </c>
      <c r="C39" s="8">
        <v>2</v>
      </c>
    </row>
    <row r="40" spans="1:3" x14ac:dyDescent="0.2">
      <c r="A40" s="4" t="s">
        <v>283</v>
      </c>
      <c r="B40" s="4">
        <v>60</v>
      </c>
      <c r="C40" s="8">
        <v>5</v>
      </c>
    </row>
    <row r="41" spans="1:3" x14ac:dyDescent="0.2">
      <c r="A41" s="4" t="s">
        <v>282</v>
      </c>
      <c r="B41" s="4">
        <v>33</v>
      </c>
      <c r="C41" s="8">
        <v>3</v>
      </c>
    </row>
    <row r="42" spans="1:3" x14ac:dyDescent="0.2">
      <c r="A42" s="4" t="s">
        <v>281</v>
      </c>
      <c r="B42" s="4">
        <v>17</v>
      </c>
      <c r="C42" s="8">
        <v>1</v>
      </c>
    </row>
    <row r="43" spans="1:3" x14ac:dyDescent="0.2">
      <c r="A43" s="4" t="s">
        <v>286</v>
      </c>
      <c r="B43" s="4">
        <v>26</v>
      </c>
      <c r="C43" s="8">
        <v>1</v>
      </c>
    </row>
    <row r="44" spans="1:3" x14ac:dyDescent="0.2">
      <c r="A44" s="4" t="s">
        <v>285</v>
      </c>
      <c r="B44" s="4">
        <v>25</v>
      </c>
      <c r="C44" s="8">
        <v>1</v>
      </c>
    </row>
    <row r="45" spans="1:3" x14ac:dyDescent="0.2">
      <c r="A45" s="4" t="s">
        <v>284</v>
      </c>
      <c r="B45" s="4">
        <v>147</v>
      </c>
      <c r="C45" s="8">
        <v>10</v>
      </c>
    </row>
    <row r="46" spans="1:3" x14ac:dyDescent="0.2">
      <c r="A46" s="4" t="s">
        <v>290</v>
      </c>
      <c r="B46" s="4">
        <v>208</v>
      </c>
      <c r="C46" s="8">
        <v>13</v>
      </c>
    </row>
    <row r="47" spans="1:3" x14ac:dyDescent="0.2">
      <c r="A47" s="4" t="s">
        <v>267</v>
      </c>
      <c r="B47" s="4">
        <v>71</v>
      </c>
      <c r="C47" s="8">
        <v>6</v>
      </c>
    </row>
    <row r="48" spans="1:3" x14ac:dyDescent="0.2">
      <c r="A48" s="4" t="s">
        <v>289</v>
      </c>
      <c r="B48" s="4">
        <v>39</v>
      </c>
      <c r="C48" s="8">
        <v>3</v>
      </c>
    </row>
    <row r="49" spans="1:3" x14ac:dyDescent="0.2">
      <c r="A49" s="4" t="s">
        <v>288</v>
      </c>
      <c r="B49" s="4">
        <v>50</v>
      </c>
      <c r="C49" s="8">
        <v>4</v>
      </c>
    </row>
    <row r="50" spans="1:3" x14ac:dyDescent="0.2">
      <c r="A50" s="4" t="s">
        <v>287</v>
      </c>
      <c r="B50" s="4">
        <v>227</v>
      </c>
      <c r="C50" s="8">
        <v>12</v>
      </c>
    </row>
    <row r="51" spans="1:3" x14ac:dyDescent="0.2">
      <c r="A51" s="4" t="s">
        <v>293</v>
      </c>
      <c r="B51" s="4">
        <v>8</v>
      </c>
      <c r="C51" s="8">
        <v>1</v>
      </c>
    </row>
    <row r="52" spans="1:3" x14ac:dyDescent="0.2">
      <c r="A52" s="4" t="s">
        <v>292</v>
      </c>
      <c r="B52" s="4">
        <v>7</v>
      </c>
      <c r="C52" s="8">
        <v>1</v>
      </c>
    </row>
    <row r="53" spans="1:3" x14ac:dyDescent="0.2">
      <c r="A53" s="4" t="s">
        <v>291</v>
      </c>
      <c r="B53" s="4">
        <v>102</v>
      </c>
      <c r="C53" s="8">
        <v>7</v>
      </c>
    </row>
    <row r="54" spans="1:3" x14ac:dyDescent="0.2">
      <c r="A54" s="4" t="s">
        <v>296</v>
      </c>
      <c r="B54" s="4">
        <v>51</v>
      </c>
      <c r="C54" s="8">
        <v>4</v>
      </c>
    </row>
    <row r="55" spans="1:3" x14ac:dyDescent="0.2">
      <c r="A55" s="4" t="s">
        <v>295</v>
      </c>
      <c r="B55" s="4">
        <v>16</v>
      </c>
      <c r="C55" s="8">
        <v>1</v>
      </c>
    </row>
    <row r="56" spans="1:3" x14ac:dyDescent="0.2">
      <c r="A56" s="4" t="s">
        <v>294</v>
      </c>
      <c r="B56" s="4">
        <v>29</v>
      </c>
      <c r="C56" s="8">
        <v>2</v>
      </c>
    </row>
    <row r="57" spans="1:3" x14ac:dyDescent="0.2">
      <c r="A57" s="4" t="s">
        <v>300</v>
      </c>
      <c r="B57" s="4">
        <v>24</v>
      </c>
      <c r="C57" s="8">
        <v>2</v>
      </c>
    </row>
    <row r="58" spans="1:3" x14ac:dyDescent="0.2">
      <c r="A58" s="4" t="s">
        <v>273</v>
      </c>
      <c r="B58" s="4">
        <v>93</v>
      </c>
      <c r="C58" s="8">
        <v>5</v>
      </c>
    </row>
    <row r="59" spans="1:3" x14ac:dyDescent="0.2">
      <c r="A59" s="4" t="s">
        <v>299</v>
      </c>
      <c r="B59" s="4">
        <v>102</v>
      </c>
      <c r="C59" s="8">
        <v>7</v>
      </c>
    </row>
    <row r="60" spans="1:3" x14ac:dyDescent="0.2">
      <c r="A60" s="4" t="s">
        <v>298</v>
      </c>
      <c r="B60" s="4">
        <v>3</v>
      </c>
      <c r="C60" s="8">
        <v>1</v>
      </c>
    </row>
    <row r="61" spans="1:3" x14ac:dyDescent="0.2">
      <c r="A61" s="4" t="s">
        <v>297</v>
      </c>
      <c r="B61" s="4">
        <v>28</v>
      </c>
      <c r="C61" s="8">
        <v>2</v>
      </c>
    </row>
    <row r="62" spans="1:3" x14ac:dyDescent="0.2">
      <c r="A62" s="4" t="s">
        <v>303</v>
      </c>
      <c r="B62" s="4">
        <v>71</v>
      </c>
      <c r="C62" s="8">
        <v>4</v>
      </c>
    </row>
    <row r="63" spans="1:3" x14ac:dyDescent="0.2">
      <c r="A63" s="4" t="s">
        <v>272</v>
      </c>
      <c r="B63" s="4">
        <v>172</v>
      </c>
      <c r="C63" s="8">
        <v>11</v>
      </c>
    </row>
    <row r="64" spans="1:3" x14ac:dyDescent="0.2">
      <c r="A64" s="4" t="s">
        <v>271</v>
      </c>
      <c r="B64" s="4">
        <v>152</v>
      </c>
      <c r="C64" s="8">
        <v>12</v>
      </c>
    </row>
    <row r="65" spans="1:3" x14ac:dyDescent="0.2">
      <c r="A65" s="4" t="s">
        <v>276</v>
      </c>
      <c r="B65" s="4">
        <v>35</v>
      </c>
      <c r="C65" s="8">
        <v>3</v>
      </c>
    </row>
    <row r="66" spans="1:3" x14ac:dyDescent="0.2">
      <c r="A66" s="4" t="s">
        <v>275</v>
      </c>
      <c r="B66" s="4">
        <v>92</v>
      </c>
      <c r="C66" s="8">
        <v>6</v>
      </c>
    </row>
    <row r="67" spans="1:3" x14ac:dyDescent="0.2">
      <c r="A67" s="4" t="s">
        <v>274</v>
      </c>
      <c r="B67" s="4">
        <v>140</v>
      </c>
      <c r="C67" s="8">
        <v>9</v>
      </c>
    </row>
    <row r="68" spans="1:3" x14ac:dyDescent="0.2">
      <c r="A68" s="4" t="s">
        <v>280</v>
      </c>
      <c r="B68" s="4">
        <v>17</v>
      </c>
      <c r="C68" s="8">
        <v>1</v>
      </c>
    </row>
    <row r="69" spans="1:3" x14ac:dyDescent="0.2">
      <c r="A69" s="4" t="s">
        <v>302</v>
      </c>
      <c r="B69" s="4">
        <v>102</v>
      </c>
      <c r="C69" s="8">
        <v>5</v>
      </c>
    </row>
    <row r="70" spans="1:3" x14ac:dyDescent="0.2">
      <c r="A70" s="4" t="s">
        <v>313</v>
      </c>
      <c r="B70" s="4">
        <f>15+6+12+8+5+4+14+10+5+1+6+15+7</f>
        <v>108</v>
      </c>
      <c r="C70" s="8">
        <v>7</v>
      </c>
    </row>
    <row r="71" spans="1:3" x14ac:dyDescent="0.2">
      <c r="A71" s="4" t="s">
        <v>312</v>
      </c>
      <c r="B71" s="4">
        <f>3+5+5+5+7+4+11+13</f>
        <v>53</v>
      </c>
      <c r="C71" s="8">
        <v>4</v>
      </c>
    </row>
    <row r="72" spans="1:3" x14ac:dyDescent="0.2">
      <c r="A72" s="4" t="s">
        <v>311</v>
      </c>
      <c r="B72" s="4">
        <f>10+3+15+5+9+14+7+6</f>
        <v>69</v>
      </c>
      <c r="C72" s="8">
        <v>4</v>
      </c>
    </row>
    <row r="73" spans="1:3" x14ac:dyDescent="0.2">
      <c r="A73" s="4" t="s">
        <v>316</v>
      </c>
      <c r="B73" s="4">
        <v>13</v>
      </c>
      <c r="C73" s="8">
        <v>1</v>
      </c>
    </row>
    <row r="74" spans="1:3" x14ac:dyDescent="0.2">
      <c r="A74" s="4" t="s">
        <v>315</v>
      </c>
      <c r="B74" s="4">
        <v>13</v>
      </c>
      <c r="C74" s="8">
        <v>1</v>
      </c>
    </row>
    <row r="75" spans="1:3" x14ac:dyDescent="0.2">
      <c r="A75" s="4" t="s">
        <v>314</v>
      </c>
      <c r="B75" s="4">
        <f>14+14+12+13+13</f>
        <v>66</v>
      </c>
      <c r="C75" s="8">
        <v>3</v>
      </c>
    </row>
    <row r="76" spans="1:3" x14ac:dyDescent="0.2">
      <c r="A76" s="4" t="s">
        <v>320</v>
      </c>
      <c r="B76" s="4">
        <f>15+15+15+2+15+1+13+6+8+13+15+11+10+6</f>
        <v>145</v>
      </c>
      <c r="C76" s="8">
        <v>7</v>
      </c>
    </row>
    <row r="77" spans="1:3" x14ac:dyDescent="0.2">
      <c r="A77" s="4" t="s">
        <v>319</v>
      </c>
      <c r="B77" s="4">
        <v>58</v>
      </c>
      <c r="C77" s="8">
        <v>3</v>
      </c>
    </row>
    <row r="78" spans="1:3" x14ac:dyDescent="0.2">
      <c r="A78" s="4" t="s">
        <v>318</v>
      </c>
      <c r="B78" s="4">
        <f>10+12+1+9</f>
        <v>32</v>
      </c>
      <c r="C78" s="8">
        <v>2</v>
      </c>
    </row>
    <row r="79" spans="1:3" x14ac:dyDescent="0.2">
      <c r="A79" s="4" t="s">
        <v>317</v>
      </c>
      <c r="B79" s="4">
        <f>24+9+6+2+12</f>
        <v>53</v>
      </c>
      <c r="C79" s="8">
        <v>3</v>
      </c>
    </row>
    <row r="80" spans="1:3" x14ac:dyDescent="0.2">
      <c r="A80" s="4" t="s">
        <v>301</v>
      </c>
      <c r="B80" s="4">
        <v>53</v>
      </c>
      <c r="C80" s="8">
        <v>3</v>
      </c>
    </row>
    <row r="81" spans="1:3" x14ac:dyDescent="0.2">
      <c r="A81" s="4" t="s">
        <v>323</v>
      </c>
      <c r="B81" s="4">
        <f>14+7+7+5+6+11+4+6+7+15+10</f>
        <v>92</v>
      </c>
      <c r="C81" s="8">
        <v>6</v>
      </c>
    </row>
    <row r="82" spans="1:3" x14ac:dyDescent="0.2">
      <c r="A82" s="4" t="s">
        <v>322</v>
      </c>
      <c r="B82" s="4">
        <f>9+10+8+3+15</f>
        <v>45</v>
      </c>
      <c r="C82" s="8">
        <v>3</v>
      </c>
    </row>
    <row r="83" spans="1:3" x14ac:dyDescent="0.2">
      <c r="A83" s="4" t="s">
        <v>321</v>
      </c>
      <c r="B83" s="4">
        <f>9+12+14+2+4+5</f>
        <v>46</v>
      </c>
      <c r="C83" s="8">
        <v>3</v>
      </c>
    </row>
    <row r="84" spans="1:3" x14ac:dyDescent="0.2">
      <c r="A84" s="4" t="s">
        <v>326</v>
      </c>
      <c r="B84" s="4">
        <f>10+14+15+4+13+9+2+3+10+7</f>
        <v>87</v>
      </c>
      <c r="C84" s="8">
        <v>7</v>
      </c>
    </row>
    <row r="85" spans="1:3" x14ac:dyDescent="0.2">
      <c r="A85" s="4" t="s">
        <v>325</v>
      </c>
      <c r="B85" s="4">
        <f>2+9+11+12+15+5+13</f>
        <v>67</v>
      </c>
      <c r="C85" s="8">
        <v>4</v>
      </c>
    </row>
    <row r="86" spans="1:3" x14ac:dyDescent="0.2">
      <c r="A86" s="4" t="s">
        <v>324</v>
      </c>
      <c r="B86" s="4">
        <f>18+8+2+10+15+4</f>
        <v>57</v>
      </c>
      <c r="C86" s="8">
        <v>4</v>
      </c>
    </row>
    <row r="87" spans="1:3" x14ac:dyDescent="0.2">
      <c r="A87" s="4" t="s">
        <v>330</v>
      </c>
      <c r="B87" s="4">
        <f>14+13+6+2+11+1+4+2+12+3+4+9+9+7+1+3</f>
        <v>101</v>
      </c>
      <c r="C87" s="8">
        <v>9</v>
      </c>
    </row>
    <row r="88" spans="1:3" x14ac:dyDescent="0.2">
      <c r="A88" s="4" t="s">
        <v>329</v>
      </c>
      <c r="B88" s="4">
        <v>2</v>
      </c>
      <c r="C88" s="8">
        <v>1</v>
      </c>
    </row>
    <row r="89" spans="1:3" x14ac:dyDescent="0.2">
      <c r="A89" s="4" t="s">
        <v>328</v>
      </c>
      <c r="B89" s="4">
        <f>7+2+8+8</f>
        <v>25</v>
      </c>
      <c r="C89" s="8">
        <v>2</v>
      </c>
    </row>
    <row r="90" spans="1:3" x14ac:dyDescent="0.2">
      <c r="A90" s="4" t="s">
        <v>327</v>
      </c>
      <c r="B90" s="4">
        <v>14</v>
      </c>
      <c r="C90" s="8">
        <v>1</v>
      </c>
    </row>
    <row r="91" spans="1:3" x14ac:dyDescent="0.2">
      <c r="A91" s="4" t="s">
        <v>306</v>
      </c>
      <c r="B91" s="4">
        <f>6+5</f>
        <v>11</v>
      </c>
      <c r="C91" s="8">
        <v>2</v>
      </c>
    </row>
    <row r="92" spans="1:3" x14ac:dyDescent="0.2">
      <c r="A92" s="4" t="s">
        <v>333</v>
      </c>
      <c r="B92" s="4">
        <f>6+12+4+8+4</f>
        <v>34</v>
      </c>
      <c r="C92" s="8">
        <v>3</v>
      </c>
    </row>
    <row r="93" spans="1:3" x14ac:dyDescent="0.2">
      <c r="A93" s="4" t="s">
        <v>332</v>
      </c>
      <c r="B93" s="4">
        <f>6+6+12+13+13+2+15</f>
        <v>67</v>
      </c>
      <c r="C93" s="8">
        <v>4</v>
      </c>
    </row>
    <row r="94" spans="1:3" x14ac:dyDescent="0.2">
      <c r="A94" s="4" t="s">
        <v>331</v>
      </c>
      <c r="B94" s="4">
        <f>6+3+14+8+11+8+11</f>
        <v>61</v>
      </c>
      <c r="C94" s="8">
        <v>4</v>
      </c>
    </row>
    <row r="95" spans="1:3" x14ac:dyDescent="0.2">
      <c r="A95" s="4" t="s">
        <v>336</v>
      </c>
      <c r="B95" s="4">
        <f>5+8+14+1+3+11+5+14+10+1+12+6+12+5</f>
        <v>107</v>
      </c>
      <c r="C95" s="8">
        <v>7</v>
      </c>
    </row>
    <row r="96" spans="1:3" x14ac:dyDescent="0.2">
      <c r="A96" s="4" t="s">
        <v>335</v>
      </c>
      <c r="B96" s="4">
        <f>11+11+13+9+10+8+11+2</f>
        <v>75</v>
      </c>
      <c r="C96" s="8">
        <v>4</v>
      </c>
    </row>
    <row r="97" spans="1:3" x14ac:dyDescent="0.2">
      <c r="A97" s="4" t="s">
        <v>305</v>
      </c>
      <c r="B97" s="4">
        <f>3+10+10</f>
        <v>23</v>
      </c>
      <c r="C97" s="8">
        <v>2</v>
      </c>
    </row>
    <row r="98" spans="1:3" x14ac:dyDescent="0.2">
      <c r="A98" s="4" t="s">
        <v>304</v>
      </c>
      <c r="B98" s="4">
        <f>9+7+7+11+7+9+10+8+7</f>
        <v>75</v>
      </c>
      <c r="C98" s="8">
        <v>5</v>
      </c>
    </row>
    <row r="99" spans="1:3" x14ac:dyDescent="0.2">
      <c r="A99" s="4" t="s">
        <v>310</v>
      </c>
      <c r="B99" s="4">
        <f>3+7+3+9</f>
        <v>22</v>
      </c>
      <c r="C99" s="8">
        <v>2</v>
      </c>
    </row>
    <row r="100" spans="1:3" x14ac:dyDescent="0.2">
      <c r="A100" s="4" t="s">
        <v>309</v>
      </c>
      <c r="B100" s="4">
        <f>8+6+5+9+10+7+8+1+4+1+8+2+3+14+4+13+1+11+12</f>
        <v>127</v>
      </c>
      <c r="C100" s="8">
        <v>11</v>
      </c>
    </row>
    <row r="101" spans="1:3" x14ac:dyDescent="0.2">
      <c r="A101" s="4" t="s">
        <v>308</v>
      </c>
      <c r="B101" s="4">
        <f>4+4+3+14+11+11+5+6+14</f>
        <v>72</v>
      </c>
      <c r="C101" s="8">
        <v>5</v>
      </c>
    </row>
    <row r="102" spans="1:3" x14ac:dyDescent="0.2">
      <c r="A102" s="4" t="s">
        <v>307</v>
      </c>
      <c r="B102" s="4">
        <f>13+13+13+3+11+7+1+3+4+11+15</f>
        <v>94</v>
      </c>
      <c r="C102" s="8">
        <v>6</v>
      </c>
    </row>
    <row r="103" spans="1:3" x14ac:dyDescent="0.2">
      <c r="A103" s="4" t="s">
        <v>334</v>
      </c>
      <c r="B103" s="4">
        <f>10+12+6+14+9+8+3+14+13+12+9+1+6</f>
        <v>117</v>
      </c>
      <c r="C103" s="8">
        <v>7</v>
      </c>
    </row>
    <row r="104" spans="1:3" x14ac:dyDescent="0.2">
      <c r="A104" s="4" t="s">
        <v>345</v>
      </c>
      <c r="B104" s="4">
        <v>11</v>
      </c>
      <c r="C104" s="8">
        <v>1</v>
      </c>
    </row>
    <row r="105" spans="1:3" x14ac:dyDescent="0.2">
      <c r="A105" s="4" t="s">
        <v>344</v>
      </c>
      <c r="B105" s="4">
        <f>11+1+13+11+11+6+10+13</f>
        <v>76</v>
      </c>
      <c r="C105" s="8">
        <v>4</v>
      </c>
    </row>
    <row r="106" spans="1:3" x14ac:dyDescent="0.2">
      <c r="A106" s="4" t="s">
        <v>350</v>
      </c>
      <c r="B106" s="4">
        <f>3+11+13+15</f>
        <v>42</v>
      </c>
      <c r="C106" s="8">
        <v>2</v>
      </c>
    </row>
    <row r="107" spans="1:3" x14ac:dyDescent="0.2">
      <c r="A107" s="4" t="s">
        <v>349</v>
      </c>
      <c r="B107" s="4">
        <f>4+9+1+8+7+7</f>
        <v>36</v>
      </c>
      <c r="C107" s="8">
        <v>3</v>
      </c>
    </row>
    <row r="108" spans="1:3" x14ac:dyDescent="0.2">
      <c r="A108" s="4" t="s">
        <v>348</v>
      </c>
      <c r="B108" s="4">
        <f>3+15+14+14+6+13+10+10</f>
        <v>85</v>
      </c>
      <c r="C108" s="8">
        <v>4</v>
      </c>
    </row>
    <row r="109" spans="1:3" x14ac:dyDescent="0.2">
      <c r="A109" s="4" t="s">
        <v>347</v>
      </c>
      <c r="B109" s="4">
        <f>2+8+12+6+9+5+13+5+2+11+15+7+13</f>
        <v>108</v>
      </c>
      <c r="C109" s="8">
        <v>7</v>
      </c>
    </row>
    <row r="110" spans="1:3" x14ac:dyDescent="0.2">
      <c r="A110" s="4" t="s">
        <v>353</v>
      </c>
      <c r="B110" s="4">
        <f>5+5+1+8+8+13+13+6+8+11+12</f>
        <v>90</v>
      </c>
      <c r="C110" s="8">
        <v>6</v>
      </c>
    </row>
    <row r="111" spans="1:3" x14ac:dyDescent="0.2">
      <c r="A111" s="4" t="s">
        <v>352</v>
      </c>
      <c r="B111" s="4">
        <f>8+8+4+11+10+9+2+14+1+2+3+10</f>
        <v>82</v>
      </c>
      <c r="C111" s="8">
        <v>7</v>
      </c>
    </row>
    <row r="112" spans="1:3" x14ac:dyDescent="0.2">
      <c r="A112" s="4" t="s">
        <v>351</v>
      </c>
      <c r="B112" s="4">
        <f>7+5+6+12+12+3</f>
        <v>45</v>
      </c>
      <c r="C112" s="8">
        <v>3</v>
      </c>
    </row>
    <row r="113" spans="1:3" x14ac:dyDescent="0.2">
      <c r="A113" s="4" t="s">
        <v>356</v>
      </c>
      <c r="B113" s="4">
        <f>1+7+12+15+10+2+4+3</f>
        <v>54</v>
      </c>
      <c r="C113" s="8">
        <v>4</v>
      </c>
    </row>
    <row r="114" spans="1:3" x14ac:dyDescent="0.2">
      <c r="A114" s="4" t="s">
        <v>340</v>
      </c>
      <c r="B114" s="4">
        <f>6+7+7+2+1+15+9+9</f>
        <v>56</v>
      </c>
      <c r="C114" s="8">
        <v>4</v>
      </c>
    </row>
    <row r="115" spans="1:3" x14ac:dyDescent="0.2">
      <c r="A115" s="4" t="s">
        <v>355</v>
      </c>
      <c r="B115" s="4">
        <f>5+5+14+5+5+11+9+1</f>
        <v>55</v>
      </c>
      <c r="C115" s="8">
        <v>4</v>
      </c>
    </row>
    <row r="116" spans="1:3" x14ac:dyDescent="0.2">
      <c r="A116" s="4" t="s">
        <v>354</v>
      </c>
      <c r="B116" s="4">
        <f>3+13+13+12+12+12+15+7</f>
        <v>87</v>
      </c>
      <c r="C116" s="8">
        <v>4</v>
      </c>
    </row>
    <row r="117" spans="1:3" x14ac:dyDescent="0.2">
      <c r="A117" s="4" t="s">
        <v>360</v>
      </c>
      <c r="B117" s="4">
        <f>10+8+6+4+14+8</f>
        <v>50</v>
      </c>
      <c r="C117" s="8">
        <v>3</v>
      </c>
    </row>
    <row r="118" spans="1:3" x14ac:dyDescent="0.2">
      <c r="A118" s="4" t="s">
        <v>339</v>
      </c>
      <c r="B118" s="4">
        <v>17</v>
      </c>
      <c r="C118" s="8">
        <v>1</v>
      </c>
    </row>
    <row r="119" spans="1:3" x14ac:dyDescent="0.2">
      <c r="A119" s="4" t="s">
        <v>338</v>
      </c>
      <c r="B119" s="4">
        <f>6+2+9+5+14+13+2+11+2+3+12+2</f>
        <v>81</v>
      </c>
      <c r="C119" s="8">
        <v>6</v>
      </c>
    </row>
    <row r="120" spans="1:3" x14ac:dyDescent="0.2">
      <c r="A120" s="4" t="s">
        <v>337</v>
      </c>
      <c r="B120" s="4">
        <f>9+7+8+7+7+14+7+9+10</f>
        <v>78</v>
      </c>
      <c r="C120" s="8">
        <v>5</v>
      </c>
    </row>
    <row r="121" spans="1:3" x14ac:dyDescent="0.2">
      <c r="A121" s="4" t="s">
        <v>343</v>
      </c>
      <c r="B121" s="4">
        <f>10+15+8+6+10+2+14+11+7+9+11+5+10+10+4</f>
        <v>132</v>
      </c>
      <c r="C121" s="8">
        <v>8</v>
      </c>
    </row>
    <row r="122" spans="1:3" x14ac:dyDescent="0.2">
      <c r="A122" s="4" t="s">
        <v>342</v>
      </c>
      <c r="B122" s="4">
        <v>4</v>
      </c>
      <c r="C122" s="8">
        <v>1</v>
      </c>
    </row>
    <row r="123" spans="1:3" x14ac:dyDescent="0.2">
      <c r="A123" s="4" t="s">
        <v>341</v>
      </c>
      <c r="B123" s="4">
        <f>13+1+1+4</f>
        <v>19</v>
      </c>
      <c r="C123" s="8">
        <v>2</v>
      </c>
    </row>
    <row r="124" spans="1:3" x14ac:dyDescent="0.2">
      <c r="A124" s="4" t="s">
        <v>346</v>
      </c>
      <c r="B124" s="4">
        <f>3+15+14+14+6+13+10+10</f>
        <v>85</v>
      </c>
      <c r="C124" s="8">
        <v>4</v>
      </c>
    </row>
    <row r="125" spans="1:3" x14ac:dyDescent="0.2">
      <c r="A125" s="4" t="s">
        <v>359</v>
      </c>
      <c r="B125" s="9">
        <f>1+2+9+9+1+1+13+14+2+6+1+2+7+11+1+4+15+7+9+5+13+2+4+12+4+6+5+4+4+9+8+8+12+6+6+13+15+13+2+9+8+4+3+12+9+8+15+9</f>
        <v>343</v>
      </c>
      <c r="C125" s="10">
        <v>26</v>
      </c>
    </row>
    <row r="126" spans="1:3" x14ac:dyDescent="0.2">
      <c r="A126" s="4" t="s">
        <v>370</v>
      </c>
      <c r="B126" s="4">
        <v>24</v>
      </c>
      <c r="C126" s="8"/>
    </row>
    <row r="127" spans="1:3" x14ac:dyDescent="0.2">
      <c r="A127" s="4" t="s">
        <v>369</v>
      </c>
      <c r="B127" s="4">
        <v>18</v>
      </c>
      <c r="C127" s="8"/>
    </row>
    <row r="128" spans="1:3" x14ac:dyDescent="0.2">
      <c r="A128" s="4" t="s">
        <v>368</v>
      </c>
      <c r="B128" s="4">
        <v>38</v>
      </c>
      <c r="C128" s="8"/>
    </row>
    <row r="129" spans="1:3" x14ac:dyDescent="0.2">
      <c r="A129" s="4" t="s">
        <v>367</v>
      </c>
      <c r="B129" s="4">
        <v>45</v>
      </c>
      <c r="C129" s="8"/>
    </row>
    <row r="130" spans="1:3" x14ac:dyDescent="0.2">
      <c r="A130" s="4" t="s">
        <v>373</v>
      </c>
      <c r="B130" s="4">
        <f>10+14+12+10+8+14+1+10+10+9+6+8+8+10</f>
        <v>130</v>
      </c>
      <c r="C130" s="8"/>
    </row>
    <row r="131" spans="1:3" x14ac:dyDescent="0.2">
      <c r="A131" s="4" t="s">
        <v>372</v>
      </c>
      <c r="B131" s="4">
        <v>83</v>
      </c>
      <c r="C131" s="8"/>
    </row>
    <row r="132" spans="1:3" x14ac:dyDescent="0.2">
      <c r="A132" s="4" t="s">
        <v>371</v>
      </c>
      <c r="B132" s="4">
        <v>51</v>
      </c>
      <c r="C132" s="8"/>
    </row>
    <row r="133" spans="1:3" x14ac:dyDescent="0.2">
      <c r="A133" s="4" t="s">
        <v>376</v>
      </c>
      <c r="B133" s="4">
        <f>4+14+2+7+11+4+4+13+11+11+8+2+7+4+13+9+4+13+7</f>
        <v>148</v>
      </c>
      <c r="C133" s="8"/>
    </row>
    <row r="134" spans="1:3" x14ac:dyDescent="0.2">
      <c r="A134" s="4" t="s">
        <v>375</v>
      </c>
      <c r="B134" s="4">
        <f>12+14+10+4+12+15+14+7+7+8+10+13</f>
        <v>126</v>
      </c>
      <c r="C134" s="8"/>
    </row>
    <row r="135" spans="1:3" x14ac:dyDescent="0.2">
      <c r="A135" s="4" t="s">
        <v>374</v>
      </c>
      <c r="B135" s="4">
        <v>39</v>
      </c>
      <c r="C135" s="8"/>
    </row>
    <row r="136" spans="1:3" x14ac:dyDescent="0.2">
      <c r="A136" s="4" t="s">
        <v>358</v>
      </c>
      <c r="B136" s="4">
        <f>8+4+8+9+15+9</f>
        <v>53</v>
      </c>
      <c r="C136" s="8">
        <v>3</v>
      </c>
    </row>
    <row r="137" spans="1:3" x14ac:dyDescent="0.2">
      <c r="A137" s="4" t="s">
        <v>380</v>
      </c>
      <c r="B137" s="4">
        <f>16+15+13+6+11</f>
        <v>61</v>
      </c>
      <c r="C137" s="8"/>
    </row>
    <row r="138" spans="1:3" x14ac:dyDescent="0.2">
      <c r="A138" s="4" t="s">
        <v>379</v>
      </c>
      <c r="B138" s="4">
        <f>3+11+10</f>
        <v>24</v>
      </c>
      <c r="C138" s="8"/>
    </row>
    <row r="139" spans="1:3" x14ac:dyDescent="0.2">
      <c r="A139" s="4" t="s">
        <v>378</v>
      </c>
      <c r="B139" s="4">
        <f>4+13+5+13+8+11+16+3+12</f>
        <v>85</v>
      </c>
      <c r="C139" s="8"/>
    </row>
    <row r="140" spans="1:3" x14ac:dyDescent="0.2">
      <c r="A140" s="4" t="s">
        <v>377</v>
      </c>
      <c r="B140" s="4">
        <f>18+9+6+15+14+6+12</f>
        <v>80</v>
      </c>
      <c r="C140" s="8"/>
    </row>
    <row r="141" spans="1:3" x14ac:dyDescent="0.2">
      <c r="A141" s="4" t="s">
        <v>383</v>
      </c>
      <c r="B141" s="4">
        <f>3+12+13+3+14+7+10</f>
        <v>62</v>
      </c>
      <c r="C141" s="8"/>
    </row>
    <row r="142" spans="1:3" x14ac:dyDescent="0.2">
      <c r="A142" s="4" t="s">
        <v>382</v>
      </c>
      <c r="B142" s="4">
        <f>7+4+8+12+7+11+8+20</f>
        <v>77</v>
      </c>
      <c r="C142" s="8"/>
    </row>
    <row r="143" spans="1:3" x14ac:dyDescent="0.2">
      <c r="A143" s="4" t="s">
        <v>381</v>
      </c>
      <c r="B143" s="4">
        <v>16</v>
      </c>
      <c r="C143" s="8"/>
    </row>
    <row r="144" spans="1:3" x14ac:dyDescent="0.2">
      <c r="A144" s="4" t="s">
        <v>386</v>
      </c>
      <c r="B144" s="4">
        <v>21</v>
      </c>
      <c r="C144" s="8"/>
    </row>
    <row r="145" spans="1:3" x14ac:dyDescent="0.2">
      <c r="A145" s="4" t="s">
        <v>385</v>
      </c>
      <c r="B145" s="4">
        <v>21</v>
      </c>
      <c r="C145" s="8"/>
    </row>
    <row r="146" spans="1:3" x14ac:dyDescent="0.2">
      <c r="A146" s="4" t="s">
        <v>384</v>
      </c>
      <c r="B146" s="4">
        <v>17</v>
      </c>
      <c r="C146" s="8"/>
    </row>
    <row r="147" spans="1:3" x14ac:dyDescent="0.2">
      <c r="A147" s="4" t="s">
        <v>357</v>
      </c>
      <c r="B147" s="4">
        <f>2+6+2</f>
        <v>10</v>
      </c>
      <c r="C147" s="8">
        <v>2</v>
      </c>
    </row>
    <row r="148" spans="1:3" x14ac:dyDescent="0.2">
      <c r="A148" s="4" t="s">
        <v>390</v>
      </c>
      <c r="B148" s="4">
        <f>24+11+7+6+20+7+13</f>
        <v>88</v>
      </c>
      <c r="C148" s="8"/>
    </row>
    <row r="149" spans="1:3" x14ac:dyDescent="0.2">
      <c r="A149" s="4" t="s">
        <v>389</v>
      </c>
      <c r="B149" s="4">
        <f>7+14+11+4+15+3+15+11+7+17+14+2+24+14+6</f>
        <v>164</v>
      </c>
      <c r="C149" s="8"/>
    </row>
    <row r="150" spans="1:3" x14ac:dyDescent="0.2">
      <c r="A150" s="4" t="s">
        <v>388</v>
      </c>
      <c r="B150" s="4">
        <f>14+3+9+5+10+9+15</f>
        <v>65</v>
      </c>
      <c r="C150" s="8"/>
    </row>
    <row r="151" spans="1:3" x14ac:dyDescent="0.2">
      <c r="A151" s="4" t="s">
        <v>387</v>
      </c>
      <c r="B151" s="4">
        <f>22+12+7+10+8+5+9+2+12+4+9+2+5</f>
        <v>107</v>
      </c>
      <c r="C151" s="8"/>
    </row>
    <row r="152" spans="1:3" x14ac:dyDescent="0.2">
      <c r="A152" s="4" t="s">
        <v>393</v>
      </c>
      <c r="B152" s="4">
        <f>15+6+6+15+5+8</f>
        <v>55</v>
      </c>
      <c r="C152" s="8"/>
    </row>
    <row r="153" spans="1:3" x14ac:dyDescent="0.2">
      <c r="A153" s="4" t="s">
        <v>392</v>
      </c>
      <c r="B153" s="4">
        <f>14+9+3+6</f>
        <v>32</v>
      </c>
      <c r="C153" s="8"/>
    </row>
    <row r="154" spans="1:3" x14ac:dyDescent="0.2">
      <c r="A154" s="4" t="s">
        <v>391</v>
      </c>
      <c r="B154" s="4">
        <f>14+14+2+3+14+8</f>
        <v>55</v>
      </c>
      <c r="C154" s="8"/>
    </row>
    <row r="155" spans="1:3" x14ac:dyDescent="0.2">
      <c r="A155" s="4" t="s">
        <v>396</v>
      </c>
      <c r="B155" s="4">
        <f>8+13+4+11+5+8+4+15+10</f>
        <v>78</v>
      </c>
      <c r="C155" s="8"/>
    </row>
    <row r="156" spans="1:3" x14ac:dyDescent="0.2">
      <c r="A156" s="4" t="s">
        <v>395</v>
      </c>
      <c r="B156" s="4">
        <f>14+1+14+6+8+13+4+11+5</f>
        <v>76</v>
      </c>
      <c r="C156" s="8"/>
    </row>
    <row r="157" spans="1:3" x14ac:dyDescent="0.2">
      <c r="A157" s="4" t="s">
        <v>394</v>
      </c>
      <c r="B157" s="4">
        <f>15+15+14+13</f>
        <v>57</v>
      </c>
      <c r="C157" s="8"/>
    </row>
    <row r="158" spans="1:3" x14ac:dyDescent="0.2">
      <c r="A158" s="4" t="s">
        <v>363</v>
      </c>
      <c r="B158" s="4">
        <f>11+1+4+2</f>
        <v>18</v>
      </c>
      <c r="C158" s="8">
        <v>2</v>
      </c>
    </row>
    <row r="159" spans="1:3" x14ac:dyDescent="0.2">
      <c r="A159" s="4" t="s">
        <v>400</v>
      </c>
      <c r="B159" s="4">
        <f>8+10+7+12+10</f>
        <v>47</v>
      </c>
      <c r="C159" s="8"/>
    </row>
    <row r="160" spans="1:3" x14ac:dyDescent="0.2">
      <c r="A160" s="4" t="s">
        <v>399</v>
      </c>
      <c r="B160" s="4">
        <f>11+2+7+9+3</f>
        <v>32</v>
      </c>
      <c r="C160" s="8"/>
    </row>
    <row r="161" spans="1:3" x14ac:dyDescent="0.2">
      <c r="A161" s="4" t="s">
        <v>398</v>
      </c>
      <c r="B161" s="4">
        <f>9+4</f>
        <v>13</v>
      </c>
      <c r="C161" s="8"/>
    </row>
    <row r="162" spans="1:3" x14ac:dyDescent="0.2">
      <c r="A162" s="4" t="s">
        <v>397</v>
      </c>
      <c r="B162" s="4">
        <f>8+11+11+15+8+6</f>
        <v>59</v>
      </c>
      <c r="C162" s="8"/>
    </row>
    <row r="163" spans="1:3" x14ac:dyDescent="0.2">
      <c r="A163" s="4" t="s">
        <v>403</v>
      </c>
      <c r="B163" s="4">
        <f>14+10+12+13+17+12+11+13+19+11+9</f>
        <v>141</v>
      </c>
      <c r="C163" s="8"/>
    </row>
    <row r="164" spans="1:3" x14ac:dyDescent="0.2">
      <c r="A164" s="4" t="s">
        <v>402</v>
      </c>
      <c r="B164" s="4">
        <f>11+13+13+9+13+15+7+10+12+10+5+11+4</f>
        <v>133</v>
      </c>
      <c r="C164" s="8"/>
    </row>
    <row r="165" spans="1:3" x14ac:dyDescent="0.2">
      <c r="A165" s="4" t="s">
        <v>362</v>
      </c>
      <c r="B165" s="4">
        <f>6+6+7+9+4+13+7+2+11+6+9+10</f>
        <v>90</v>
      </c>
      <c r="C165" s="8">
        <v>6</v>
      </c>
    </row>
    <row r="166" spans="1:3" x14ac:dyDescent="0.2">
      <c r="A166" s="4" t="s">
        <v>361</v>
      </c>
      <c r="B166" s="4">
        <f>10+8+10+2</f>
        <v>30</v>
      </c>
      <c r="C166" s="8">
        <v>4</v>
      </c>
    </row>
    <row r="167" spans="1:3" x14ac:dyDescent="0.2">
      <c r="A167" s="4" t="s">
        <v>366</v>
      </c>
      <c r="B167" s="4">
        <f>7+15+9+8+9</f>
        <v>48</v>
      </c>
      <c r="C167" s="8"/>
    </row>
    <row r="168" spans="1:3" x14ac:dyDescent="0.2">
      <c r="A168" s="4" t="s">
        <v>365</v>
      </c>
      <c r="B168" s="4">
        <f>12+15+4+9+10+8+7+14</f>
        <v>79</v>
      </c>
      <c r="C168" s="8"/>
    </row>
    <row r="169" spans="1:3" x14ac:dyDescent="0.2">
      <c r="A169" s="4" t="s">
        <v>364</v>
      </c>
      <c r="B169" s="4">
        <f>13+15+7+3</f>
        <v>38</v>
      </c>
      <c r="C169" s="8"/>
    </row>
    <row r="170" spans="1:3" x14ac:dyDescent="0.2">
      <c r="A170" s="4" t="s">
        <v>401</v>
      </c>
      <c r="B170" s="4">
        <v>4</v>
      </c>
      <c r="C170" s="8"/>
    </row>
    <row r="171" spans="1:3" x14ac:dyDescent="0.2">
      <c r="A171" s="4" t="s">
        <v>412</v>
      </c>
      <c r="B171" s="4">
        <f>14+10+5+14+7+8</f>
        <v>58</v>
      </c>
      <c r="C171" s="8"/>
    </row>
    <row r="172" spans="1:3" x14ac:dyDescent="0.2">
      <c r="A172" s="4" t="s">
        <v>411</v>
      </c>
      <c r="B172" s="4">
        <v>14</v>
      </c>
      <c r="C172" s="8"/>
    </row>
    <row r="173" spans="1:3" x14ac:dyDescent="0.2">
      <c r="A173" s="4" t="s">
        <v>416</v>
      </c>
      <c r="B173" s="4">
        <v>23</v>
      </c>
      <c r="C173" s="8"/>
    </row>
    <row r="174" spans="1:3" x14ac:dyDescent="0.2">
      <c r="A174" s="4" t="s">
        <v>415</v>
      </c>
      <c r="B174" s="4">
        <v>19</v>
      </c>
      <c r="C174" s="8"/>
    </row>
    <row r="175" spans="1:3" x14ac:dyDescent="0.2">
      <c r="A175" s="4" t="s">
        <v>414</v>
      </c>
      <c r="B175" s="4">
        <f>5+5+4+13+5+18+14+5+14+12+15+10+12+11</f>
        <v>143</v>
      </c>
      <c r="C175" s="8"/>
    </row>
    <row r="176" spans="1:3" x14ac:dyDescent="0.2">
      <c r="A176" s="4" t="s">
        <v>419</v>
      </c>
      <c r="B176" s="4">
        <f>5+9+18+18+14+5+26+25+23</f>
        <v>143</v>
      </c>
      <c r="C176" s="8"/>
    </row>
    <row r="177" spans="1:3" x14ac:dyDescent="0.2">
      <c r="A177" s="4" t="s">
        <v>418</v>
      </c>
      <c r="B177" s="4">
        <f>15+14+8+4</f>
        <v>41</v>
      </c>
      <c r="C177" s="8"/>
    </row>
    <row r="178" spans="1:3" x14ac:dyDescent="0.2">
      <c r="A178" s="4" t="s">
        <v>417</v>
      </c>
      <c r="B178" s="4">
        <f>3+9+12+3</f>
        <v>27</v>
      </c>
      <c r="C178" s="8"/>
    </row>
    <row r="179" spans="1:3" x14ac:dyDescent="0.2">
      <c r="A179" s="4" t="s">
        <v>406</v>
      </c>
      <c r="B179" s="4">
        <v>47</v>
      </c>
      <c r="C179" s="8"/>
    </row>
    <row r="180" spans="1:3" x14ac:dyDescent="0.2">
      <c r="A180" s="4" t="s">
        <v>405</v>
      </c>
      <c r="B180" s="4">
        <v>63</v>
      </c>
      <c r="C180" s="8"/>
    </row>
    <row r="181" spans="1:3" x14ac:dyDescent="0.2">
      <c r="A181" s="4" t="s">
        <v>404</v>
      </c>
      <c r="B181" s="4">
        <v>43</v>
      </c>
      <c r="C181" s="8"/>
    </row>
    <row r="182" spans="1:3" x14ac:dyDescent="0.2">
      <c r="A182" s="4" t="s">
        <v>410</v>
      </c>
      <c r="B182" s="4">
        <v>37</v>
      </c>
      <c r="C182" s="8"/>
    </row>
    <row r="183" spans="1:3" x14ac:dyDescent="0.2">
      <c r="A183" s="4" t="s">
        <v>409</v>
      </c>
      <c r="B183" s="4">
        <f>10+3+6+3+14+1+14+2+11+1+8+13</f>
        <v>86</v>
      </c>
      <c r="C183" s="8"/>
    </row>
    <row r="184" spans="1:3" x14ac:dyDescent="0.2">
      <c r="A184" s="4" t="s">
        <v>408</v>
      </c>
      <c r="B184" s="4">
        <f>4+14+3+8+5+8+14+6</f>
        <v>62</v>
      </c>
      <c r="C184" s="8"/>
    </row>
    <row r="185" spans="1:3" x14ac:dyDescent="0.2">
      <c r="A185" s="4" t="s">
        <v>407</v>
      </c>
      <c r="B185" s="4">
        <v>15</v>
      </c>
      <c r="C185" s="8"/>
    </row>
    <row r="186" spans="1:3" x14ac:dyDescent="0.2">
      <c r="A186" s="4" t="s">
        <v>413</v>
      </c>
      <c r="B186" s="4">
        <v>5</v>
      </c>
      <c r="C186" s="8"/>
    </row>
  </sheetData>
  <autoFilter ref="A1:C186" xr:uid="{4CD26651-1A51-4087-A969-810A11472F0B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216A0-FA7B-4077-993E-61FE77D24D44}">
  <dimension ref="A1:D74"/>
  <sheetViews>
    <sheetView topLeftCell="A51" workbookViewId="0">
      <selection activeCell="B1" sqref="B1:D74"/>
    </sheetView>
  </sheetViews>
  <sheetFormatPr defaultRowHeight="14.25" x14ac:dyDescent="0.2"/>
  <cols>
    <col min="1" max="1" width="23.125" bestFit="1" customWidth="1"/>
  </cols>
  <sheetData>
    <row r="1" spans="1:4" ht="15" x14ac:dyDescent="0.2">
      <c r="A1" s="12" t="s">
        <v>421</v>
      </c>
      <c r="B1" s="12" t="s">
        <v>1</v>
      </c>
      <c r="C1" s="12" t="s">
        <v>422</v>
      </c>
      <c r="D1" s="12" t="s">
        <v>423</v>
      </c>
    </row>
    <row r="2" spans="1:4" x14ac:dyDescent="0.2">
      <c r="A2" s="11" t="s">
        <v>194</v>
      </c>
      <c r="B2" s="11">
        <v>118</v>
      </c>
      <c r="C2" s="11">
        <v>111</v>
      </c>
      <c r="D2" s="11">
        <v>7</v>
      </c>
    </row>
    <row r="3" spans="1:4" x14ac:dyDescent="0.2">
      <c r="A3" s="11" t="s">
        <v>195</v>
      </c>
      <c r="B3" s="11">
        <v>118</v>
      </c>
      <c r="C3" s="11">
        <v>165</v>
      </c>
      <c r="D3" s="11">
        <v>47</v>
      </c>
    </row>
    <row r="4" spans="1:4" x14ac:dyDescent="0.2">
      <c r="A4" s="11" t="s">
        <v>159</v>
      </c>
      <c r="B4" s="11">
        <v>92</v>
      </c>
      <c r="C4" s="11">
        <v>109</v>
      </c>
      <c r="D4" s="11">
        <v>17</v>
      </c>
    </row>
    <row r="5" spans="1:4" x14ac:dyDescent="0.2">
      <c r="A5" s="11" t="s">
        <v>163</v>
      </c>
      <c r="B5" s="11">
        <v>26</v>
      </c>
      <c r="C5" s="11">
        <v>32</v>
      </c>
      <c r="D5" s="11">
        <v>6</v>
      </c>
    </row>
    <row r="6" spans="1:4" x14ac:dyDescent="0.2">
      <c r="A6" s="11" t="s">
        <v>164</v>
      </c>
      <c r="B6" s="11">
        <v>26</v>
      </c>
      <c r="C6" s="11">
        <v>29</v>
      </c>
      <c r="D6" s="11">
        <v>3</v>
      </c>
    </row>
    <row r="7" spans="1:4" x14ac:dyDescent="0.2">
      <c r="A7" s="11" t="s">
        <v>203</v>
      </c>
      <c r="B7" s="11">
        <v>161</v>
      </c>
      <c r="C7" s="11">
        <v>191</v>
      </c>
      <c r="D7" s="11">
        <v>30</v>
      </c>
    </row>
    <row r="8" spans="1:4" x14ac:dyDescent="0.2">
      <c r="A8" s="11" t="s">
        <v>160</v>
      </c>
      <c r="B8" s="11">
        <v>92</v>
      </c>
      <c r="C8" s="11">
        <v>100</v>
      </c>
      <c r="D8" s="11">
        <v>8</v>
      </c>
    </row>
    <row r="9" spans="1:4" x14ac:dyDescent="0.2">
      <c r="A9" s="11" t="s">
        <v>177</v>
      </c>
      <c r="B9" s="11">
        <v>103</v>
      </c>
      <c r="C9" s="11">
        <v>130</v>
      </c>
      <c r="D9" s="11">
        <v>27</v>
      </c>
    </row>
    <row r="10" spans="1:4" x14ac:dyDescent="0.2">
      <c r="A10" s="11" t="s">
        <v>178</v>
      </c>
      <c r="B10" s="11">
        <v>103</v>
      </c>
      <c r="C10" s="11">
        <v>151</v>
      </c>
      <c r="D10" s="11">
        <v>48</v>
      </c>
    </row>
    <row r="11" spans="1:4" x14ac:dyDescent="0.2">
      <c r="A11" s="11" t="s">
        <v>179</v>
      </c>
      <c r="B11" s="11">
        <v>103</v>
      </c>
      <c r="C11" s="11">
        <v>124</v>
      </c>
      <c r="D11" s="11">
        <v>21</v>
      </c>
    </row>
    <row r="12" spans="1:4" x14ac:dyDescent="0.2">
      <c r="A12" s="11" t="s">
        <v>180</v>
      </c>
      <c r="B12" s="11">
        <v>103</v>
      </c>
      <c r="C12" s="11">
        <v>76</v>
      </c>
      <c r="D12" s="11">
        <v>27</v>
      </c>
    </row>
    <row r="13" spans="1:4" x14ac:dyDescent="0.2">
      <c r="A13" s="11" t="s">
        <v>204</v>
      </c>
      <c r="B13" s="11">
        <v>161</v>
      </c>
      <c r="C13" s="11">
        <v>128</v>
      </c>
      <c r="D13" s="11">
        <v>33</v>
      </c>
    </row>
    <row r="14" spans="1:4" x14ac:dyDescent="0.2">
      <c r="A14" s="11" t="s">
        <v>181</v>
      </c>
      <c r="B14" s="11">
        <v>14</v>
      </c>
      <c r="C14" s="11">
        <v>16</v>
      </c>
      <c r="D14" s="11">
        <v>2</v>
      </c>
    </row>
    <row r="15" spans="1:4" x14ac:dyDescent="0.2">
      <c r="A15" s="11" t="s">
        <v>198</v>
      </c>
      <c r="B15" s="11">
        <v>137</v>
      </c>
      <c r="C15" s="11">
        <v>153</v>
      </c>
      <c r="D15" s="11">
        <v>16</v>
      </c>
    </row>
    <row r="16" spans="1:4" x14ac:dyDescent="0.2">
      <c r="A16" s="11" t="s">
        <v>201</v>
      </c>
      <c r="B16" s="11">
        <v>144</v>
      </c>
      <c r="C16" s="11">
        <v>139</v>
      </c>
      <c r="D16" s="11">
        <v>5</v>
      </c>
    </row>
    <row r="17" spans="1:4" x14ac:dyDescent="0.2">
      <c r="A17" s="11" t="s">
        <v>171</v>
      </c>
      <c r="B17" s="11">
        <v>99</v>
      </c>
      <c r="C17" s="11">
        <v>34</v>
      </c>
      <c r="D17" s="11">
        <v>65</v>
      </c>
    </row>
    <row r="18" spans="1:4" x14ac:dyDescent="0.2">
      <c r="A18" s="11" t="s">
        <v>202</v>
      </c>
      <c r="B18" s="11">
        <v>146</v>
      </c>
      <c r="C18" s="11">
        <v>194</v>
      </c>
      <c r="D18" s="11">
        <v>48</v>
      </c>
    </row>
    <row r="19" spans="1:4" x14ac:dyDescent="0.2">
      <c r="A19" s="11" t="s">
        <v>155</v>
      </c>
      <c r="B19" s="11">
        <v>39</v>
      </c>
      <c r="C19" s="11">
        <v>39</v>
      </c>
      <c r="D19" s="11">
        <v>0</v>
      </c>
    </row>
    <row r="20" spans="1:4" x14ac:dyDescent="0.2">
      <c r="A20" s="11" t="s">
        <v>166</v>
      </c>
      <c r="B20" s="11">
        <v>24</v>
      </c>
      <c r="C20" s="11">
        <v>23</v>
      </c>
      <c r="D20" s="11">
        <v>1</v>
      </c>
    </row>
    <row r="21" spans="1:4" x14ac:dyDescent="0.2">
      <c r="A21" s="11" t="s">
        <v>187</v>
      </c>
      <c r="B21" s="11">
        <v>9</v>
      </c>
      <c r="C21" s="11">
        <v>9</v>
      </c>
      <c r="D21" s="11">
        <v>0</v>
      </c>
    </row>
    <row r="22" spans="1:4" x14ac:dyDescent="0.2">
      <c r="A22" s="11" t="s">
        <v>161</v>
      </c>
      <c r="B22" s="11">
        <v>27</v>
      </c>
      <c r="C22" s="11">
        <v>27</v>
      </c>
      <c r="D22" s="11">
        <v>0</v>
      </c>
    </row>
    <row r="23" spans="1:4" x14ac:dyDescent="0.2">
      <c r="A23" s="11" t="s">
        <v>182</v>
      </c>
      <c r="B23" s="11">
        <v>14</v>
      </c>
      <c r="C23" s="11">
        <v>14</v>
      </c>
      <c r="D23" s="11">
        <v>0</v>
      </c>
    </row>
    <row r="24" spans="1:4" x14ac:dyDescent="0.2">
      <c r="A24" s="11" t="s">
        <v>172</v>
      </c>
      <c r="B24" s="11">
        <v>20</v>
      </c>
      <c r="C24" s="11">
        <v>20</v>
      </c>
      <c r="D24" s="11">
        <v>0</v>
      </c>
    </row>
    <row r="25" spans="1:4" x14ac:dyDescent="0.2">
      <c r="A25" s="11" t="s">
        <v>184</v>
      </c>
      <c r="B25" s="11">
        <v>13</v>
      </c>
      <c r="C25" s="11">
        <v>13</v>
      </c>
      <c r="D25" s="11">
        <v>0</v>
      </c>
    </row>
    <row r="26" spans="1:4" x14ac:dyDescent="0.2">
      <c r="A26" s="11" t="s">
        <v>162</v>
      </c>
      <c r="B26" s="11">
        <v>92</v>
      </c>
      <c r="C26" s="11">
        <v>91</v>
      </c>
      <c r="D26" s="11">
        <v>1</v>
      </c>
    </row>
    <row r="27" spans="1:4" x14ac:dyDescent="0.2">
      <c r="A27" s="11" t="s">
        <v>191</v>
      </c>
      <c r="B27" s="11">
        <v>113</v>
      </c>
      <c r="C27" s="11">
        <v>120</v>
      </c>
      <c r="D27" s="11">
        <v>7</v>
      </c>
    </row>
    <row r="28" spans="1:4" x14ac:dyDescent="0.2">
      <c r="A28" s="11" t="s">
        <v>173</v>
      </c>
      <c r="B28" s="11">
        <v>20</v>
      </c>
      <c r="C28" s="11">
        <v>29</v>
      </c>
      <c r="D28" s="11">
        <v>9</v>
      </c>
    </row>
    <row r="29" spans="1:4" x14ac:dyDescent="0.2">
      <c r="A29" s="11" t="s">
        <v>196</v>
      </c>
      <c r="B29" s="11">
        <v>0</v>
      </c>
      <c r="C29" s="11">
        <v>1</v>
      </c>
      <c r="D29" s="11">
        <v>1</v>
      </c>
    </row>
    <row r="30" spans="1:4" x14ac:dyDescent="0.2">
      <c r="A30" s="11" t="s">
        <v>189</v>
      </c>
      <c r="B30" s="11">
        <v>8</v>
      </c>
      <c r="C30" s="11">
        <v>14</v>
      </c>
      <c r="D30" s="11">
        <v>6</v>
      </c>
    </row>
    <row r="31" spans="1:4" x14ac:dyDescent="0.2">
      <c r="A31" s="11" t="s">
        <v>185</v>
      </c>
      <c r="B31" s="11">
        <v>12</v>
      </c>
      <c r="C31" s="11">
        <v>12</v>
      </c>
      <c r="D31" s="11">
        <v>0</v>
      </c>
    </row>
    <row r="32" spans="1:4" x14ac:dyDescent="0.2">
      <c r="A32" s="11" t="s">
        <v>174</v>
      </c>
      <c r="B32" s="11">
        <v>18</v>
      </c>
      <c r="C32" s="11">
        <v>16</v>
      </c>
      <c r="D32" s="11">
        <v>2</v>
      </c>
    </row>
    <row r="33" spans="1:4" x14ac:dyDescent="0.2">
      <c r="A33" s="11" t="s">
        <v>175</v>
      </c>
      <c r="B33" s="11">
        <v>18</v>
      </c>
      <c r="C33" s="11">
        <v>17</v>
      </c>
      <c r="D33" s="11">
        <v>1</v>
      </c>
    </row>
    <row r="34" spans="1:4" x14ac:dyDescent="0.2">
      <c r="A34" s="11" t="s">
        <v>186</v>
      </c>
      <c r="B34" s="11">
        <v>12</v>
      </c>
      <c r="C34" s="11">
        <v>12</v>
      </c>
      <c r="D34" s="11">
        <v>0</v>
      </c>
    </row>
    <row r="35" spans="1:4" x14ac:dyDescent="0.2">
      <c r="A35" s="11" t="s">
        <v>197</v>
      </c>
      <c r="B35" s="11">
        <v>128</v>
      </c>
      <c r="C35" s="11">
        <v>159</v>
      </c>
      <c r="D35" s="11">
        <v>31</v>
      </c>
    </row>
    <row r="36" spans="1:4" x14ac:dyDescent="0.2">
      <c r="A36" s="11" t="s">
        <v>176</v>
      </c>
      <c r="B36" s="11">
        <v>101</v>
      </c>
      <c r="C36" s="11">
        <v>114</v>
      </c>
      <c r="D36" s="11">
        <v>13</v>
      </c>
    </row>
    <row r="37" spans="1:4" x14ac:dyDescent="0.2">
      <c r="A37" s="11" t="s">
        <v>192</v>
      </c>
      <c r="B37" s="11">
        <v>114</v>
      </c>
      <c r="C37" s="11">
        <v>124</v>
      </c>
      <c r="D37" s="11">
        <v>10</v>
      </c>
    </row>
    <row r="38" spans="1:4" x14ac:dyDescent="0.2">
      <c r="A38" s="11" t="s">
        <v>199</v>
      </c>
      <c r="B38" s="11">
        <v>143</v>
      </c>
      <c r="C38" s="11">
        <v>141</v>
      </c>
      <c r="D38" s="11">
        <v>2</v>
      </c>
    </row>
    <row r="39" spans="1:4" x14ac:dyDescent="0.2">
      <c r="A39" s="11" t="s">
        <v>200</v>
      </c>
      <c r="B39" s="11">
        <v>143</v>
      </c>
      <c r="C39" s="11">
        <v>55</v>
      </c>
      <c r="D39" s="11">
        <v>88</v>
      </c>
    </row>
    <row r="40" spans="1:4" x14ac:dyDescent="0.2">
      <c r="A40" s="11" t="s">
        <v>169</v>
      </c>
      <c r="B40" s="11">
        <v>22</v>
      </c>
      <c r="C40" s="11">
        <v>9</v>
      </c>
      <c r="D40" s="11">
        <v>13</v>
      </c>
    </row>
    <row r="41" spans="1:4" x14ac:dyDescent="0.2">
      <c r="A41" s="11" t="s">
        <v>190</v>
      </c>
      <c r="B41" s="11">
        <v>8</v>
      </c>
      <c r="C41" s="11">
        <v>18</v>
      </c>
      <c r="D41" s="11">
        <v>10</v>
      </c>
    </row>
    <row r="42" spans="1:4" x14ac:dyDescent="0.2">
      <c r="A42" s="11" t="s">
        <v>158</v>
      </c>
      <c r="B42" s="11">
        <v>28</v>
      </c>
      <c r="C42" s="11">
        <v>29</v>
      </c>
      <c r="D42" s="11">
        <v>1</v>
      </c>
    </row>
    <row r="43" spans="1:4" x14ac:dyDescent="0.2">
      <c r="A43" s="11" t="s">
        <v>167</v>
      </c>
      <c r="B43" s="11">
        <v>96</v>
      </c>
      <c r="C43" s="11">
        <v>107</v>
      </c>
      <c r="D43" s="11">
        <v>11</v>
      </c>
    </row>
    <row r="44" spans="1:4" x14ac:dyDescent="0.2">
      <c r="A44" s="11" t="s">
        <v>188</v>
      </c>
      <c r="B44" s="11">
        <v>9</v>
      </c>
      <c r="C44" s="11">
        <v>10</v>
      </c>
      <c r="D44" s="11">
        <v>1</v>
      </c>
    </row>
    <row r="45" spans="1:4" x14ac:dyDescent="0.2">
      <c r="A45" s="11" t="s">
        <v>98</v>
      </c>
      <c r="B45" s="11">
        <v>30</v>
      </c>
      <c r="C45" s="11">
        <v>30</v>
      </c>
      <c r="D45" s="11">
        <v>0</v>
      </c>
    </row>
    <row r="46" spans="1:4" x14ac:dyDescent="0.2">
      <c r="A46" s="11" t="s">
        <v>207</v>
      </c>
      <c r="B46" s="11">
        <v>307</v>
      </c>
      <c r="C46" s="11">
        <v>181</v>
      </c>
      <c r="D46" s="11">
        <v>126</v>
      </c>
    </row>
    <row r="47" spans="1:4" x14ac:dyDescent="0.2">
      <c r="A47" s="11" t="s">
        <v>208</v>
      </c>
      <c r="B47" s="11">
        <v>307</v>
      </c>
      <c r="C47" s="11">
        <v>288</v>
      </c>
      <c r="D47" s="11">
        <v>19</v>
      </c>
    </row>
    <row r="48" spans="1:4" x14ac:dyDescent="0.2">
      <c r="A48" s="11" t="s">
        <v>168</v>
      </c>
      <c r="B48" s="11">
        <v>23</v>
      </c>
      <c r="C48" s="11">
        <v>22</v>
      </c>
      <c r="D48" s="11">
        <v>1</v>
      </c>
    </row>
    <row r="49" spans="1:4" x14ac:dyDescent="0.2">
      <c r="A49" s="11" t="s">
        <v>170</v>
      </c>
      <c r="B49" s="11">
        <v>21</v>
      </c>
      <c r="C49" s="11">
        <v>21</v>
      </c>
      <c r="D49" s="11">
        <v>0</v>
      </c>
    </row>
    <row r="50" spans="1:4" x14ac:dyDescent="0.2">
      <c r="A50" s="11" t="s">
        <v>156</v>
      </c>
      <c r="B50" s="11">
        <v>29</v>
      </c>
      <c r="C50" s="11">
        <v>29</v>
      </c>
      <c r="D50" s="11">
        <v>0</v>
      </c>
    </row>
    <row r="51" spans="1:4" x14ac:dyDescent="0.2">
      <c r="A51" s="11" t="s">
        <v>183</v>
      </c>
      <c r="B51" s="11">
        <v>14</v>
      </c>
      <c r="C51" s="11">
        <v>14</v>
      </c>
      <c r="D51" s="11">
        <v>0</v>
      </c>
    </row>
    <row r="52" spans="1:4" x14ac:dyDescent="0.2">
      <c r="A52" s="11" t="s">
        <v>193</v>
      </c>
      <c r="B52" s="11">
        <v>4</v>
      </c>
      <c r="C52" s="11">
        <v>4</v>
      </c>
      <c r="D52" s="11">
        <v>0</v>
      </c>
    </row>
    <row r="53" spans="1:4" x14ac:dyDescent="0.2">
      <c r="A53" s="11" t="s">
        <v>165</v>
      </c>
      <c r="B53" s="11">
        <v>25</v>
      </c>
      <c r="C53" s="11">
        <v>25</v>
      </c>
      <c r="D53" s="11">
        <v>0</v>
      </c>
    </row>
    <row r="54" spans="1:4" x14ac:dyDescent="0.2">
      <c r="A54" s="11" t="s">
        <v>157</v>
      </c>
      <c r="B54" s="11">
        <v>29</v>
      </c>
      <c r="C54" s="11">
        <v>41</v>
      </c>
      <c r="D54" s="11">
        <v>12</v>
      </c>
    </row>
    <row r="55" spans="1:4" x14ac:dyDescent="0.2">
      <c r="A55" s="11" t="s">
        <v>424</v>
      </c>
      <c r="B55" s="11">
        <v>45</v>
      </c>
      <c r="C55" s="11">
        <v>54</v>
      </c>
      <c r="D55" s="11">
        <v>9</v>
      </c>
    </row>
    <row r="56" spans="1:4" x14ac:dyDescent="0.2">
      <c r="A56" s="11" t="s">
        <v>425</v>
      </c>
      <c r="B56" s="11">
        <v>110</v>
      </c>
      <c r="C56" s="11">
        <v>96</v>
      </c>
      <c r="D56" s="11">
        <v>14</v>
      </c>
    </row>
    <row r="57" spans="1:4" x14ac:dyDescent="0.2">
      <c r="A57" s="11" t="s">
        <v>426</v>
      </c>
      <c r="B57" s="11">
        <v>55</v>
      </c>
      <c r="C57" s="11">
        <v>63</v>
      </c>
      <c r="D57" s="11">
        <v>8</v>
      </c>
    </row>
    <row r="58" spans="1:4" x14ac:dyDescent="0.2">
      <c r="A58" s="11" t="s">
        <v>427</v>
      </c>
      <c r="B58" s="11">
        <v>4</v>
      </c>
      <c r="C58" s="11">
        <v>4</v>
      </c>
      <c r="D58" s="11">
        <v>0</v>
      </c>
    </row>
    <row r="59" spans="1:4" x14ac:dyDescent="0.2">
      <c r="A59" s="11" t="s">
        <v>428</v>
      </c>
      <c r="B59" s="11">
        <v>151</v>
      </c>
      <c r="C59" s="11">
        <v>122</v>
      </c>
      <c r="D59" s="11">
        <v>29</v>
      </c>
    </row>
    <row r="60" spans="1:4" x14ac:dyDescent="0.2">
      <c r="A60" s="11" t="s">
        <v>429</v>
      </c>
      <c r="B60" s="11">
        <v>66</v>
      </c>
      <c r="C60" s="11">
        <v>12</v>
      </c>
      <c r="D60" s="11">
        <v>54</v>
      </c>
    </row>
    <row r="61" spans="1:4" x14ac:dyDescent="0.2">
      <c r="A61" s="11" t="s">
        <v>430</v>
      </c>
      <c r="B61" s="11">
        <v>45</v>
      </c>
      <c r="C61" s="11">
        <v>58</v>
      </c>
      <c r="D61" s="11">
        <v>13</v>
      </c>
    </row>
    <row r="62" spans="1:4" x14ac:dyDescent="0.2">
      <c r="A62" s="11" t="s">
        <v>431</v>
      </c>
      <c r="B62" s="11">
        <v>37</v>
      </c>
      <c r="C62" s="11">
        <v>46</v>
      </c>
      <c r="D62" s="11">
        <v>9</v>
      </c>
    </row>
    <row r="63" spans="1:4" x14ac:dyDescent="0.2">
      <c r="A63" s="11" t="s">
        <v>432</v>
      </c>
      <c r="B63" s="11">
        <v>105</v>
      </c>
      <c r="C63" s="11">
        <v>90</v>
      </c>
      <c r="D63" s="11">
        <v>15</v>
      </c>
    </row>
    <row r="64" spans="1:4" x14ac:dyDescent="0.2">
      <c r="A64" s="11" t="s">
        <v>433</v>
      </c>
      <c r="B64" s="11">
        <v>61</v>
      </c>
      <c r="C64" s="11">
        <v>41</v>
      </c>
      <c r="D64" s="11">
        <v>20</v>
      </c>
    </row>
    <row r="65" spans="1:4" x14ac:dyDescent="0.2">
      <c r="A65" s="11" t="s">
        <v>434</v>
      </c>
      <c r="B65" s="11">
        <v>200</v>
      </c>
      <c r="C65" s="11">
        <v>125</v>
      </c>
      <c r="D65" s="11">
        <v>75</v>
      </c>
    </row>
    <row r="66" spans="1:4" x14ac:dyDescent="0.2">
      <c r="A66" s="11" t="s">
        <v>435</v>
      </c>
      <c r="B66" s="11">
        <v>19</v>
      </c>
      <c r="C66" s="11">
        <v>21</v>
      </c>
      <c r="D66" s="11">
        <v>2</v>
      </c>
    </row>
    <row r="67" spans="1:4" x14ac:dyDescent="0.2">
      <c r="A67" s="11" t="s">
        <v>436</v>
      </c>
      <c r="B67" s="11">
        <v>25</v>
      </c>
      <c r="C67" s="11">
        <v>25</v>
      </c>
      <c r="D67" s="11">
        <v>0</v>
      </c>
    </row>
    <row r="68" spans="1:4" x14ac:dyDescent="0.2">
      <c r="A68" s="11" t="s">
        <v>437</v>
      </c>
      <c r="B68" s="11">
        <v>51</v>
      </c>
      <c r="C68" s="11">
        <v>39</v>
      </c>
      <c r="D68" s="11">
        <v>12</v>
      </c>
    </row>
    <row r="69" spans="1:4" x14ac:dyDescent="0.2">
      <c r="A69" s="11" t="s">
        <v>438</v>
      </c>
      <c r="B69" s="11">
        <v>115</v>
      </c>
      <c r="C69" s="11">
        <v>136</v>
      </c>
      <c r="D69" s="11">
        <v>21</v>
      </c>
    </row>
    <row r="70" spans="1:4" x14ac:dyDescent="0.2">
      <c r="A70" s="11" t="s">
        <v>439</v>
      </c>
      <c r="B70" s="11">
        <v>41</v>
      </c>
      <c r="C70" s="11">
        <v>51</v>
      </c>
      <c r="D70" s="11">
        <v>10</v>
      </c>
    </row>
    <row r="71" spans="1:4" x14ac:dyDescent="0.2">
      <c r="A71" s="11" t="s">
        <v>440</v>
      </c>
      <c r="B71" s="11">
        <v>12</v>
      </c>
      <c r="C71" s="11">
        <v>25</v>
      </c>
      <c r="D71" s="11">
        <v>13</v>
      </c>
    </row>
    <row r="72" spans="1:4" x14ac:dyDescent="0.2">
      <c r="A72" s="11" t="s">
        <v>441</v>
      </c>
      <c r="B72" s="11">
        <v>82</v>
      </c>
      <c r="C72" s="11">
        <v>81</v>
      </c>
      <c r="D72" s="11">
        <v>1</v>
      </c>
    </row>
    <row r="73" spans="1:4" x14ac:dyDescent="0.2">
      <c r="A73" s="11" t="s">
        <v>442</v>
      </c>
      <c r="B73" s="11">
        <v>72</v>
      </c>
      <c r="C73" s="11">
        <v>29</v>
      </c>
      <c r="D73" s="11">
        <v>43</v>
      </c>
    </row>
    <row r="74" spans="1:4" x14ac:dyDescent="0.2">
      <c r="A74" s="11" t="s">
        <v>443</v>
      </c>
      <c r="B74" s="11">
        <v>0</v>
      </c>
      <c r="C74" s="11">
        <v>2</v>
      </c>
      <c r="D74" s="11">
        <v>2</v>
      </c>
    </row>
  </sheetData>
  <autoFilter ref="A1:D74" xr:uid="{192216A0-FA7B-4077-993E-61FE77D24D44}">
    <sortState xmlns:xlrd2="http://schemas.microsoft.com/office/spreadsheetml/2017/richdata2" ref="A2:D74">
      <sortCondition ref="A1:A74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train</vt:lpstr>
      <vt:lpstr>validation</vt:lpstr>
      <vt:lpstr>test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דניאל יצחקי</dc:creator>
  <cp:lastModifiedBy>דניאל יצחקי</cp:lastModifiedBy>
  <dcterms:created xsi:type="dcterms:W3CDTF">2025-02-15T05:58:52Z</dcterms:created>
  <dcterms:modified xsi:type="dcterms:W3CDTF">2025-05-25T17:43:36Z</dcterms:modified>
</cp:coreProperties>
</file>