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asiasg-my.sharepoint.com/personal/divya_b_payasia_asia/Documents/Documents/Personal/Power Bi Projects/Chandoo/"/>
    </mc:Choice>
  </mc:AlternateContent>
  <xr:revisionPtr revIDLastSave="14" documentId="8_{CDF88706-5E6C-44DB-B4C9-796216C090AE}" xr6:coauthVersionLast="47" xr6:coauthVersionMax="47" xr10:uidLastSave="{E208B278-5D48-4C55-9CDA-9AA7202165FE}"/>
  <bookViews>
    <workbookView xWindow="-120" yWindow="-120" windowWidth="20730" windowHeight="11160" xr2:uid="{46FD638D-581B-4407-BB22-E995F68AA069}"/>
  </bookViews>
  <sheets>
    <sheet name="Solutions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3" i="2" l="1"/>
  <c r="F73" i="2" s="1" a="1"/>
  <c r="F73" i="2" s="1"/>
  <c r="F65" i="2"/>
  <c r="G65" i="2" s="1" a="1"/>
  <c r="G65" i="2" s="1"/>
  <c r="F66" i="2"/>
  <c r="G66" i="2" s="1" a="1"/>
  <c r="G66" i="2" s="1"/>
  <c r="F67" i="2"/>
  <c r="G67" i="2" s="1" a="1"/>
  <c r="G67" i="2" s="1"/>
  <c r="F68" i="2"/>
  <c r="G68" i="2" s="1" a="1"/>
  <c r="G68" i="2" s="1"/>
  <c r="F69" i="2"/>
  <c r="G69" i="2" s="1" a="1"/>
  <c r="G69" i="2" s="1"/>
  <c r="F70" i="2"/>
  <c r="G70" i="2" s="1" a="1"/>
  <c r="G70" i="2" s="1"/>
  <c r="F64" i="2"/>
  <c r="G64" i="2" s="1" a="1"/>
  <c r="G64" i="2" s="1"/>
  <c r="F56" i="2"/>
  <c r="G56" i="2" s="1" a="1"/>
  <c r="G56" i="2" s="1"/>
  <c r="F57" i="2"/>
  <c r="G57" i="2" s="1" a="1"/>
  <c r="G57" i="2" s="1"/>
  <c r="F58" i="2"/>
  <c r="G58" i="2" s="1" a="1"/>
  <c r="G58" i="2" s="1"/>
  <c r="F59" i="2"/>
  <c r="G59" i="2" s="1" a="1"/>
  <c r="G59" i="2" s="1"/>
  <c r="F60" i="2"/>
  <c r="G60" i="2" s="1" a="1"/>
  <c r="G60" i="2" s="1"/>
  <c r="F61" i="2"/>
  <c r="G61" i="2" s="1" a="1"/>
  <c r="G61" i="2" s="1"/>
  <c r="F55" i="2"/>
  <c r="G55" i="2" s="1" a="1"/>
  <c r="G55" i="2" s="1"/>
  <c r="F50" i="2"/>
  <c r="F51" i="2" s="1" a="1"/>
  <c r="F51" i="2" s="1"/>
  <c r="E50" i="2"/>
  <c r="E51" i="2" s="1" a="1"/>
  <c r="E51" i="2" s="1"/>
  <c r="F46" i="2"/>
  <c r="E46" i="2" s="1"/>
  <c r="F45" i="2"/>
  <c r="E45" i="2" s="1"/>
  <c r="F44" i="2"/>
  <c r="E44" i="2" s="1"/>
  <c r="F36" i="2"/>
  <c r="F37" i="2"/>
  <c r="F38" i="2"/>
  <c r="F39" i="2"/>
  <c r="F40" i="2"/>
  <c r="F41" i="2"/>
  <c r="F35" i="2"/>
  <c r="G27" i="2"/>
  <c r="G28" i="2"/>
  <c r="G29" i="2"/>
  <c r="G30" i="2"/>
  <c r="G31" i="2"/>
  <c r="G32" i="2"/>
  <c r="G26" i="2"/>
  <c r="F27" i="2"/>
  <c r="F28" i="2"/>
  <c r="H28" i="2" s="1"/>
  <c r="F29" i="2"/>
  <c r="F30" i="2"/>
  <c r="F31" i="2"/>
  <c r="F32" i="2"/>
  <c r="F26" i="2"/>
  <c r="F19" i="2"/>
  <c r="E23" i="2"/>
  <c r="E19" i="2"/>
  <c r="E16" i="2"/>
  <c r="F13" i="2" a="1"/>
  <c r="F13" i="2" s="1"/>
  <c r="E13" i="2"/>
  <c r="E10" i="2"/>
  <c r="E7" i="2"/>
  <c r="E4" i="2"/>
  <c r="H30" i="2" l="1"/>
  <c r="H31" i="2"/>
  <c r="H32" i="2"/>
  <c r="H27" i="2"/>
  <c r="H26" i="2"/>
  <c r="G44" i="2"/>
  <c r="G46" i="2"/>
  <c r="G45" i="2"/>
  <c r="H29" i="2"/>
  <c r="I26" i="2" s="1"/>
  <c r="I27" i="2" s="1"/>
  <c r="F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<sst xmlns="http://schemas.openxmlformats.org/spreadsheetml/2006/main" count="107" uniqueCount="36">
  <si>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</si>
  <si>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</si>
  <si>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</si>
  <si>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</si>
  <si>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</si>
  <si>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</si>
  <si>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</si>
  <si>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</si>
  <si>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</si>
  <si>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</si>
  <si>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</si>
  <si>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</si>
  <si>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</si>
  <si>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</si>
  <si>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Total downloads for Sugar Rush</t>
  </si>
  <si>
    <t>Total downloads for C apps</t>
  </si>
  <si>
    <t>Uninstalls in December 2021</t>
  </si>
  <si>
    <t>Downloads in Oct, Nov, Dec 2021</t>
  </si>
  <si>
    <t>How many times we had more than 8000 downloads per app month?</t>
  </si>
  <si>
    <t>5 star rating % for Sugar Rush</t>
  </si>
  <si>
    <t>Average uninstalls for Subway Wafers</t>
  </si>
  <si>
    <t>Which month has highest uninstall ratio?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</si>
  <si>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</si>
  <si>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</si>
  <si>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</si>
  <si>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</si>
  <si>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</si>
  <si>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</si>
  <si>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</si>
  <si>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Questions</t>
  </si>
  <si>
    <t>Which app grew the most in the last 3 months of the year by number of installs, compared to the previous three months?</t>
  </si>
  <si>
    <t>C</t>
  </si>
  <si>
    <t>&gt;8000</t>
  </si>
  <si>
    <t>Total Ratings</t>
  </si>
  <si>
    <t>5 Star Rating %</t>
  </si>
  <si>
    <t>Unistalls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</si>
</sst>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7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/>
    <xf numFmtId="0" fontId="0" fillId="4" borderId="0" xfId="0" applyFill="1"/>
    <xf numFmtId="17" fontId="0" fillId="0" borderId="0" xfId="0" applyNumberFormat="1"/>
    <xf numFmtId="17" fontId="0" fillId="4" borderId="0" xfId="0" applyNumberFormat="1" applyFill="1"/>
    <xf numFmtId="9" fontId="0" fillId="0" borderId="0" xfId="1" applyFont="1"/>
    <xf numFmtId="167" fontId="0" fillId="0" borderId="0" xfId="1" applyNumberFormat="1" applyFont="1"/>
    <xf numFmtId="167" fontId="0" fillId="0" borderId="0" xfId="0" applyNumberFormat="1"/>
    <xf numFmtId="17" fontId="0" fillId="0" borderId="5" xfId="0" applyNumberForma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/>
    <xf numFmtId="0" fontId="3" fillId="0" borderId="2" xfId="0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060D1-85B0-4871-89B4-915EDFAF641A}" name="data" displayName="data" ref="E4:K53" totalsRowShown="0" headerRowDxfId="7" dataDxfId="6">
  <autoFilter ref="E4:K53" xr:uid="{2B6060D1-85B0-4871-89B4-915EDFAF641A}"/>
  <tableColumns count="7">
    <tableColumn id="1" xr3:uid="{E79CA4DE-3BCF-4424-919E-8A22BD73169F}" name="Month" dataDxfId="5"/>
    <tableColumn id="2" xr3:uid="{9ADC8720-0D61-4D05-A093-310BFEEAB4F6}" name="App"/>
    <tableColumn id="3" xr3:uid="{EC1C7C29-76E1-4F7F-99D2-33B3A258E4D6}" name="Downloads" dataDxfId="4"/>
    <tableColumn id="4" xr3:uid="{E840511C-7996-4326-87C1-2B2BEC0123A4}" name="Uninstalls" dataDxfId="3"/>
    <tableColumn id="5" xr3:uid="{D082F3F3-1BAE-476B-A906-C977B16E38A4}" name="5 star ratings" dataDxfId="2"/>
    <tableColumn id="6" xr3:uid="{42CA361E-2819-46EA-82F6-E1B8F7D3CAF1}" name="1 star ratings" dataDxfId="1"/>
    <tableColumn id="7" xr3:uid="{1ACE466D-D522-402E-9DA8-A242EC8814A4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C112-FE4D-47E9-877F-4DA403AE948D}">
  <dimension ref="B3:I76"/>
  <sheetViews>
    <sheetView tabSelected="1" topLeftCell="A3" zoomScale="92" workbookViewId="0">
      <selection activeCell="E74" sqref="E74"/>
    </sheetView>
  </sheetViews>
  <sheetFormatPr defaultRowHeight="15" x14ac:dyDescent="0.25"/>
  <cols>
    <col min="2" max="2" width="3.28515625" style="14" bestFit="1" customWidth="1"/>
    <col min="3" max="3" width="63" bestFit="1" customWidth="1"/>
    <col min="5" max="5" width="22.7109375" bestFit="1" customWidth="1"/>
    <col min="6" max="7" width="18" bestFit="1" customWidth="1"/>
  </cols>
  <sheetData>
    <row r="3" spans="2:6" x14ac:dyDescent="0.25">
      <c r="B3" s="14">
        <v>1</v>
      </c>
      <c r="C3" s="14" t="s">
        <v>14</v>
      </c>
      <c r="E3" s="15" t="s">
        <v>11</v>
      </c>
    </row>
    <row r="4" spans="2:6" x14ac:dyDescent="0.25">
      <c r="E4">
        <f>SUMIFS(data[Downloads],data[App],E3)</f>
        <v>43718</v>
      </c>
    </row>
    <row r="6" spans="2:6" x14ac:dyDescent="0.25">
      <c r="B6" s="14">
        <v>2</v>
      </c>
      <c r="C6" s="14" t="s">
        <v>15</v>
      </c>
      <c r="E6" s="15" t="s">
        <v>31</v>
      </c>
    </row>
    <row r="7" spans="2:6" x14ac:dyDescent="0.25">
      <c r="E7">
        <f>SUMIFS(data[Downloads],data[App],"C**")</f>
        <v>91536</v>
      </c>
    </row>
    <row r="9" spans="2:6" x14ac:dyDescent="0.25">
      <c r="B9" s="14">
        <v>3</v>
      </c>
      <c r="C9" s="14" t="s">
        <v>16</v>
      </c>
      <c r="E9" s="15">
        <v>44531</v>
      </c>
    </row>
    <row r="10" spans="2:6" x14ac:dyDescent="0.25">
      <c r="E10">
        <f>SUMIFS(data[Uninstalls],data[Month],E9)</f>
        <v>783</v>
      </c>
    </row>
    <row r="12" spans="2:6" x14ac:dyDescent="0.25">
      <c r="B12" s="14">
        <v>4</v>
      </c>
      <c r="C12" s="14" t="s">
        <v>17</v>
      </c>
      <c r="E12" s="17">
        <v>44470</v>
      </c>
      <c r="F12" s="17">
        <v>44531</v>
      </c>
    </row>
    <row r="13" spans="2:6" x14ac:dyDescent="0.25">
      <c r="E13">
        <f>SUMIFS(data[Downloads],data[Month],"&gt;="&amp;E12,data[Month],"&lt;="&amp;F12)</f>
        <v>122200</v>
      </c>
      <c r="F13" cm="1">
        <f t="array" ref="F13">SUM(SUMIF(data[Month],{"Oct-21","Nov-21","Dec-21"},data[Downloads]))</f>
        <v>122200</v>
      </c>
    </row>
    <row r="15" spans="2:6" x14ac:dyDescent="0.25">
      <c r="B15" s="14">
        <v>5</v>
      </c>
      <c r="C15" s="14" t="s">
        <v>18</v>
      </c>
      <c r="E15" s="17" t="s">
        <v>32</v>
      </c>
    </row>
    <row r="16" spans="2:6" x14ac:dyDescent="0.25">
      <c r="E16">
        <f>COUNTIFS(data[Downloads],E15)</f>
        <v>5</v>
      </c>
    </row>
    <row r="18" spans="2:9" x14ac:dyDescent="0.25">
      <c r="B18" s="14">
        <v>6</v>
      </c>
      <c r="C18" s="14" t="s">
        <v>19</v>
      </c>
      <c r="E18" s="17" t="s">
        <v>11</v>
      </c>
      <c r="F18" s="17" t="s">
        <v>33</v>
      </c>
    </row>
    <row r="19" spans="2:9" x14ac:dyDescent="0.25">
      <c r="E19">
        <f>SUMIFS(data[5 star ratings],data[App],E18)</f>
        <v>587</v>
      </c>
      <c r="F19">
        <f>SUMIFS(data[Total ratings],data[App],E18)</f>
        <v>5353</v>
      </c>
    </row>
    <row r="20" spans="2:9" x14ac:dyDescent="0.25">
      <c r="E20" t="s">
        <v>34</v>
      </c>
      <c r="F20" s="18">
        <f>E19/F19</f>
        <v>0.10965813562488325</v>
      </c>
    </row>
    <row r="22" spans="2:9" x14ac:dyDescent="0.25">
      <c r="B22" s="14">
        <v>7</v>
      </c>
      <c r="C22" s="14" t="s">
        <v>20</v>
      </c>
      <c r="E22" s="17" t="s">
        <v>12</v>
      </c>
    </row>
    <row r="23" spans="2:9" x14ac:dyDescent="0.25">
      <c r="E23">
        <f>AVERAGEIFS(data[Uninstalls],data[App],E22)</f>
        <v>104.71428571428571</v>
      </c>
    </row>
    <row r="25" spans="2:9" x14ac:dyDescent="0.25">
      <c r="B25" s="14">
        <v>8</v>
      </c>
      <c r="C25" s="14" t="s">
        <v>21</v>
      </c>
      <c r="E25" s="14" t="s">
        <v>0</v>
      </c>
      <c r="F25" s="14" t="s">
        <v>35</v>
      </c>
      <c r="G25" s="14" t="s">
        <v>2</v>
      </c>
    </row>
    <row r="26" spans="2:9" x14ac:dyDescent="0.25">
      <c r="E26" s="16">
        <v>44348</v>
      </c>
      <c r="F26">
        <f>SUMIFS(data[Uninstalls],data[Month],E26)</f>
        <v>691</v>
      </c>
      <c r="G26">
        <f>SUMIFS(data[Downloads],data[Month],E26)</f>
        <v>34801</v>
      </c>
      <c r="H26" s="19">
        <f>F26/G26</f>
        <v>1.9855751271515187E-2</v>
      </c>
      <c r="I26" s="20">
        <f>MAX(H26:H32)</f>
        <v>1.9938445068914758E-2</v>
      </c>
    </row>
    <row r="27" spans="2:9" x14ac:dyDescent="0.25">
      <c r="E27" s="16">
        <v>44378</v>
      </c>
      <c r="F27">
        <f>SUMIFS(data[Uninstalls],data[Month],E27)</f>
        <v>894</v>
      </c>
      <c r="G27">
        <f>SUMIFS(data[Downloads],data[Month],E27)</f>
        <v>44838</v>
      </c>
      <c r="H27" s="19">
        <f t="shared" ref="H27:H32" si="0">F27/G27</f>
        <v>1.9938445068914758E-2</v>
      </c>
      <c r="I27" s="17">
        <f>_xlfn.XLOOKUP(I26,H26:H32,E26:E32)</f>
        <v>44378</v>
      </c>
    </row>
    <row r="28" spans="2:9" x14ac:dyDescent="0.25">
      <c r="E28" s="16">
        <v>44409</v>
      </c>
      <c r="F28">
        <f>SUMIFS(data[Uninstalls],data[Month],E28)</f>
        <v>938</v>
      </c>
      <c r="G28">
        <f>SUMIFS(data[Downloads],data[Month],E28)</f>
        <v>47062</v>
      </c>
      <c r="H28" s="19">
        <f t="shared" si="0"/>
        <v>1.9931154647061324E-2</v>
      </c>
    </row>
    <row r="29" spans="2:9" x14ac:dyDescent="0.25">
      <c r="E29" s="16">
        <v>44440</v>
      </c>
      <c r="F29">
        <f>SUMIFS(data[Uninstalls],data[Month],E29)</f>
        <v>956</v>
      </c>
      <c r="G29">
        <f>SUMIFS(data[Downloads],data[Month],E29)</f>
        <v>47987</v>
      </c>
      <c r="H29" s="19">
        <f t="shared" si="0"/>
        <v>1.9922062225185989E-2</v>
      </c>
    </row>
    <row r="30" spans="2:9" x14ac:dyDescent="0.25">
      <c r="E30" s="16">
        <v>44470</v>
      </c>
      <c r="F30">
        <f>SUMIFS(data[Uninstalls],data[Month],E30)</f>
        <v>802</v>
      </c>
      <c r="G30">
        <f>SUMIFS(data[Downloads],data[Month],E30)</f>
        <v>40278</v>
      </c>
      <c r="H30" s="19">
        <f t="shared" si="0"/>
        <v>1.9911614280748797E-2</v>
      </c>
    </row>
    <row r="31" spans="2:9" x14ac:dyDescent="0.25">
      <c r="E31" s="16">
        <v>44501</v>
      </c>
      <c r="F31">
        <f>SUMIFS(data[Uninstalls],data[Month],E31)</f>
        <v>848</v>
      </c>
      <c r="G31">
        <f>SUMIFS(data[Downloads],data[Month],E31)</f>
        <v>42592</v>
      </c>
      <c r="H31" s="19">
        <f t="shared" si="0"/>
        <v>1.9909842223891812E-2</v>
      </c>
    </row>
    <row r="32" spans="2:9" x14ac:dyDescent="0.25">
      <c r="E32" s="16">
        <v>44531</v>
      </c>
      <c r="F32">
        <f>SUMIFS(data[Uninstalls],data[Month],E32)</f>
        <v>783</v>
      </c>
      <c r="G32">
        <f>SUMIFS(data[Downloads],data[Month],E32)</f>
        <v>39330</v>
      </c>
      <c r="H32" s="19">
        <f t="shared" si="0"/>
        <v>1.9908466819221968E-2</v>
      </c>
    </row>
    <row r="34" spans="2:7" x14ac:dyDescent="0.25">
      <c r="B34" s="14">
        <v>9</v>
      </c>
      <c r="C34" s="14" t="s">
        <v>22</v>
      </c>
      <c r="E34" s="14" t="s">
        <v>0</v>
      </c>
    </row>
    <row r="35" spans="2:7" x14ac:dyDescent="0.25">
      <c r="E35" s="16">
        <v>44348</v>
      </c>
      <c r="F35" s="15">
        <f>AVERAGEIFS(data[Downloads],data[Month],E35)</f>
        <v>4971.5714285714284</v>
      </c>
    </row>
    <row r="36" spans="2:7" x14ac:dyDescent="0.25">
      <c r="E36" s="16">
        <v>44378</v>
      </c>
      <c r="F36" s="15">
        <f>AVERAGEIFS(data[Downloads],data[Month],E36)</f>
        <v>6405.4285714285716</v>
      </c>
    </row>
    <row r="37" spans="2:7" x14ac:dyDescent="0.25">
      <c r="E37" s="16">
        <v>44409</v>
      </c>
      <c r="F37" s="15">
        <f>AVERAGEIFS(data[Downloads],data[Month],E37)</f>
        <v>6723.1428571428569</v>
      </c>
    </row>
    <row r="38" spans="2:7" x14ac:dyDescent="0.25">
      <c r="E38" s="16">
        <v>44440</v>
      </c>
      <c r="F38" s="15">
        <f>AVERAGEIFS(data[Downloads],data[Month],E38)</f>
        <v>6855.2857142857147</v>
      </c>
    </row>
    <row r="39" spans="2:7" x14ac:dyDescent="0.25">
      <c r="E39" s="16">
        <v>44470</v>
      </c>
      <c r="F39" s="15">
        <f>AVERAGEIFS(data[Downloads],data[Month],E39)</f>
        <v>5754</v>
      </c>
    </row>
    <row r="40" spans="2:7" x14ac:dyDescent="0.25">
      <c r="E40" s="16">
        <v>44501</v>
      </c>
      <c r="F40" s="15">
        <f>AVERAGEIFS(data[Downloads],data[Month],E40)</f>
        <v>6084.5714285714284</v>
      </c>
    </row>
    <row r="41" spans="2:7" x14ac:dyDescent="0.25">
      <c r="E41" s="16">
        <v>44531</v>
      </c>
      <c r="F41" s="15">
        <f>AVERAGEIFS(data[Downloads],data[Month],E41)</f>
        <v>5618.5714285714284</v>
      </c>
    </row>
    <row r="44" spans="2:7" x14ac:dyDescent="0.25">
      <c r="B44" s="14">
        <v>10</v>
      </c>
      <c r="C44" s="14" t="s">
        <v>23</v>
      </c>
      <c r="E44" s="17">
        <f>_xlfn.XLOOKUP(F44,data[Downloads],data[Month])</f>
        <v>44409</v>
      </c>
      <c r="F44" s="15">
        <f>MAX(data[Downloads])</f>
        <v>10028</v>
      </c>
      <c r="G44" s="15" t="str">
        <f>_xlfn.XLOOKUP(F44,data[Downloads],data[App])</f>
        <v>Chocolate Crossing</v>
      </c>
    </row>
    <row r="45" spans="2:7" x14ac:dyDescent="0.25">
      <c r="C45" s="14" t="s">
        <v>24</v>
      </c>
      <c r="E45" s="17">
        <f>_xlfn.XLOOKUP(F45,data[Downloads],data[Month])</f>
        <v>44501</v>
      </c>
      <c r="F45" s="15">
        <f>LARGE(data[Downloads],2)</f>
        <v>9195</v>
      </c>
      <c r="G45" s="15" t="str">
        <f>_xlfn.XLOOKUP(F45,data[Downloads],data[App])</f>
        <v>Where is my Coco?</v>
      </c>
    </row>
    <row r="46" spans="2:7" x14ac:dyDescent="0.25">
      <c r="E46" s="17">
        <f>_xlfn.XLOOKUP(F46,data[Downloads],data[Month])</f>
        <v>44378</v>
      </c>
      <c r="F46" s="15">
        <f>LARGE(data[Downloads],3)</f>
        <v>8586</v>
      </c>
      <c r="G46" s="15" t="str">
        <f>_xlfn.XLOOKUP(F46,data[Downloads],data[App])</f>
        <v>Crushed by Candies</v>
      </c>
    </row>
    <row r="48" spans="2:7" x14ac:dyDescent="0.25">
      <c r="C48" s="8"/>
    </row>
    <row r="49" spans="2:7" x14ac:dyDescent="0.25">
      <c r="B49" s="14">
        <v>11</v>
      </c>
      <c r="C49" s="14" t="s">
        <v>25</v>
      </c>
      <c r="E49" s="16">
        <v>44470</v>
      </c>
      <c r="F49" s="16">
        <v>44531</v>
      </c>
    </row>
    <row r="50" spans="2:7" x14ac:dyDescent="0.25">
      <c r="E50">
        <f>_xlfn.MAXIFS(data[1 star ratings],data[Month],E49)</f>
        <v>47</v>
      </c>
      <c r="F50">
        <f>_xlfn.MAXIFS(data[1 star ratings],data[Month],F49)</f>
        <v>55</v>
      </c>
    </row>
    <row r="51" spans="2:7" x14ac:dyDescent="0.25">
      <c r="E51" s="15" t="str" cm="1">
        <f t="array" ref="E51:E52">_xlfn._xlws.FILTER(data[App],(data[Month]=E49)*(data[1 star ratings]=E50))</f>
        <v>Where is my Coco?</v>
      </c>
      <c r="F51" s="15" t="str" cm="1">
        <f t="array" ref="F51">_xlfn._xlws.FILTER(data[App],(data[Month]=F49)*(data[1 star ratings]=F50))</f>
        <v>Temple Bun</v>
      </c>
    </row>
    <row r="52" spans="2:7" x14ac:dyDescent="0.25">
      <c r="E52" s="15" t="str">
        <v>Sugar Rush</v>
      </c>
      <c r="F52" s="23"/>
    </row>
    <row r="54" spans="2:7" x14ac:dyDescent="0.25">
      <c r="B54" s="14">
        <v>12</v>
      </c>
      <c r="C54" s="14" t="s">
        <v>27</v>
      </c>
      <c r="E54" s="14" t="s">
        <v>1</v>
      </c>
    </row>
    <row r="55" spans="2:7" x14ac:dyDescent="0.25">
      <c r="E55" s="22" t="s">
        <v>7</v>
      </c>
      <c r="F55">
        <f>_xlfn.MAXIFS(data[Downloads],data[App],E55)</f>
        <v>8586</v>
      </c>
      <c r="G55" s="16" cm="1">
        <f t="array" ref="G55">_xlfn._xlws.FILTER(data[Month],(data[App]=E55)*(data[Downloads]=F55))</f>
        <v>44378</v>
      </c>
    </row>
    <row r="56" spans="2:7" x14ac:dyDescent="0.25">
      <c r="E56" s="22" t="s">
        <v>8</v>
      </c>
      <c r="F56">
        <f>_xlfn.MAXIFS(data[Downloads],data[App],E56)</f>
        <v>10028</v>
      </c>
      <c r="G56" s="16" cm="1">
        <f t="array" ref="G56">_xlfn._xlws.FILTER(data[Month],(data[App]=E56)*(data[Downloads]=F56))</f>
        <v>44409</v>
      </c>
    </row>
    <row r="57" spans="2:7" x14ac:dyDescent="0.25">
      <c r="E57" s="22" t="s">
        <v>9</v>
      </c>
      <c r="F57">
        <f>_xlfn.MAXIFS(data[Downloads],data[App],E57)</f>
        <v>7909</v>
      </c>
      <c r="G57" s="16" cm="1">
        <f t="array" ref="G57">_xlfn._xlws.FILTER(data[Month],(data[App]=E57)*(data[Downloads]=F57))</f>
        <v>44409</v>
      </c>
    </row>
    <row r="58" spans="2:7" x14ac:dyDescent="0.25">
      <c r="E58" s="22" t="s">
        <v>10</v>
      </c>
      <c r="F58">
        <f>_xlfn.MAXIFS(data[Downloads],data[App],E58)</f>
        <v>9195</v>
      </c>
      <c r="G58" s="16" cm="1">
        <f t="array" ref="G58">_xlfn._xlws.FILTER(data[Month],(data[App]=E58)*(data[Downloads]=F58))</f>
        <v>44501</v>
      </c>
    </row>
    <row r="59" spans="2:7" x14ac:dyDescent="0.25">
      <c r="E59" s="22" t="s">
        <v>11</v>
      </c>
      <c r="F59">
        <f>_xlfn.MAXIFS(data[Downloads],data[App],E59)</f>
        <v>7488</v>
      </c>
      <c r="G59" s="16" cm="1">
        <f t="array" ref="G59">_xlfn._xlws.FILTER(data[Month],(data[App]=E59)*(data[Downloads]=F59))</f>
        <v>44501</v>
      </c>
    </row>
    <row r="60" spans="2:7" x14ac:dyDescent="0.25">
      <c r="E60" s="22" t="s">
        <v>12</v>
      </c>
      <c r="F60">
        <f>_xlfn.MAXIFS(data[Downloads],data[App],E60)</f>
        <v>7092</v>
      </c>
      <c r="G60" s="16" cm="1">
        <f t="array" ref="G60">_xlfn._xlws.FILTER(data[Month],(data[App]=E60)*(data[Downloads]=F60))</f>
        <v>44470</v>
      </c>
    </row>
    <row r="61" spans="2:7" x14ac:dyDescent="0.25">
      <c r="E61" s="22" t="s">
        <v>13</v>
      </c>
      <c r="F61">
        <f>_xlfn.MAXIFS(data[Downloads],data[App],E61)</f>
        <v>8453</v>
      </c>
      <c r="G61" s="16" cm="1">
        <f t="array" ref="G61">_xlfn._xlws.FILTER(data[Month],(data[App]=E61)*(data[Downloads]=F61))</f>
        <v>44440</v>
      </c>
    </row>
    <row r="63" spans="2:7" x14ac:dyDescent="0.25">
      <c r="B63" s="14">
        <v>13</v>
      </c>
      <c r="C63" s="14" t="s">
        <v>28</v>
      </c>
      <c r="E63" s="14" t="s">
        <v>0</v>
      </c>
    </row>
    <row r="64" spans="2:7" x14ac:dyDescent="0.25">
      <c r="E64" s="21">
        <v>44348</v>
      </c>
      <c r="F64">
        <f>_xlfn.MINIFS(data[Downloads],data[Month],E64)</f>
        <v>1837</v>
      </c>
      <c r="G64" s="16" t="str" cm="1">
        <f t="array" ref="G64">_xlfn._xlws.FILTER(data[App],(data[Month]=E64)*(data[Downloads]=F64))</f>
        <v>Temple Bun</v>
      </c>
    </row>
    <row r="65" spans="2:7" x14ac:dyDescent="0.25">
      <c r="E65" s="21">
        <v>44378</v>
      </c>
      <c r="F65">
        <f>_xlfn.MINIFS(data[Downloads],data[Month],E65)</f>
        <v>4576</v>
      </c>
      <c r="G65" s="16" t="str" cm="1">
        <f t="array" ref="G65">_xlfn._xlws.FILTER(data[App],(data[Month]=E65)*(data[Downloads]=F65))</f>
        <v>Subway Wafers</v>
      </c>
    </row>
    <row r="66" spans="2:7" x14ac:dyDescent="0.25">
      <c r="E66" s="21">
        <v>44409</v>
      </c>
      <c r="F66">
        <f>_xlfn.MINIFS(data[Downloads],data[Month],E66)</f>
        <v>4856</v>
      </c>
      <c r="G66" s="16" t="str" cm="1">
        <f t="array" ref="G66">_xlfn._xlws.FILTER(data[App],(data[Month]=E66)*(data[Downloads]=F66))</f>
        <v>Crushed by Candies</v>
      </c>
    </row>
    <row r="67" spans="2:7" x14ac:dyDescent="0.25">
      <c r="E67" s="21">
        <v>44440</v>
      </c>
      <c r="F67">
        <f>_xlfn.MINIFS(data[Downloads],data[Month],E67)</f>
        <v>4879</v>
      </c>
      <c r="G67" s="16" t="str" cm="1">
        <f t="array" ref="G67">_xlfn._xlws.FILTER(data[App],(data[Month]=E67)*(data[Downloads]=F67))</f>
        <v>Subway Wafers</v>
      </c>
    </row>
    <row r="68" spans="2:7" x14ac:dyDescent="0.25">
      <c r="E68" s="21">
        <v>44470</v>
      </c>
      <c r="F68">
        <f>_xlfn.MINIFS(data[Downloads],data[Month],E68)</f>
        <v>4340</v>
      </c>
      <c r="G68" s="16" t="str" cm="1">
        <f t="array" ref="G68">_xlfn._xlws.FILTER(data[App],(data[Month]=E68)*(data[Downloads]=F68))</f>
        <v>Temple Bun</v>
      </c>
    </row>
    <row r="69" spans="2:7" x14ac:dyDescent="0.25">
      <c r="E69" s="21">
        <v>44501</v>
      </c>
      <c r="F69">
        <f>_xlfn.MINIFS(data[Downloads],data[Month],E69)</f>
        <v>2849</v>
      </c>
      <c r="G69" s="16" t="str" cm="1">
        <f t="array" ref="G69">_xlfn._xlws.FILTER(data[App],(data[Month]=E69)*(data[Downloads]=F69))</f>
        <v>Subway Wafers</v>
      </c>
    </row>
    <row r="70" spans="2:7" x14ac:dyDescent="0.25">
      <c r="E70" s="21">
        <v>44531</v>
      </c>
      <c r="F70">
        <f>_xlfn.MINIFS(data[Downloads],data[Month],E70)</f>
        <v>2297</v>
      </c>
      <c r="G70" s="16" t="str" cm="1">
        <f t="array" ref="G70">_xlfn._xlws.FILTER(data[App],(data[Month]=E70)*(data[Downloads]=F70))</f>
        <v>Crushed by Candies</v>
      </c>
    </row>
    <row r="73" spans="2:7" ht="30" x14ac:dyDescent="0.25">
      <c r="B73" s="14">
        <v>14</v>
      </c>
      <c r="C73" s="24" t="s">
        <v>30</v>
      </c>
      <c r="E73">
        <f>_xlfn.MAXIFS(data[Downloads],data[Month],"&gt;="&amp;C74,data[Month],"&lt;="&amp;C76)</f>
        <v>9195</v>
      </c>
      <c r="F73" t="str" cm="1">
        <f t="array" ref="F73">_xlfn._xlws.FILTER(data[App],data[Downloads]=E73)</f>
        <v>Where is my Coco?</v>
      </c>
    </row>
    <row r="74" spans="2:7" x14ac:dyDescent="0.25">
      <c r="C74" s="16">
        <v>44470</v>
      </c>
    </row>
    <row r="75" spans="2:7" x14ac:dyDescent="0.25">
      <c r="C75" s="16">
        <v>44501</v>
      </c>
    </row>
    <row r="76" spans="2:7" x14ac:dyDescent="0.25">
      <c r="C76" s="16">
        <v>44531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4ADE-9F0A-41FB-B9ED-35D79CFCE4B6}">
  <dimension ref="E4:Q53"/>
  <sheetViews>
    <sheetView workbookViewId="0">
      <selection activeCell="F12" sqref="F12"/>
    </sheetView>
  </sheetViews>
  <sheetFormatPr defaultRowHeight="15" x14ac:dyDescent="0.25"/>
  <cols>
    <col min="5" max="5" width="13.7109375" customWidth="1"/>
    <col min="6" max="6" width="18.5703125" bestFit="1" customWidth="1"/>
    <col min="7" max="7" width="10.85546875" bestFit="1" customWidth="1"/>
    <col min="8" max="8" width="9.85546875" bestFit="1" customWidth="1"/>
    <col min="9" max="10" width="12.140625" bestFit="1" customWidth="1"/>
    <col min="11" max="11" width="11.85546875" bestFit="1" customWidth="1"/>
    <col min="17" max="17" width="63" bestFit="1" customWidth="1"/>
  </cols>
  <sheetData>
    <row r="4" spans="5:17" x14ac:dyDescent="0.25">
      <c r="E4" s="1" t="s">
        <v>0</v>
      </c>
      <c r="F4" s="2" t="s">
        <v>1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Q4" s="10" t="s">
        <v>29</v>
      </c>
    </row>
    <row r="5" spans="5:17" x14ac:dyDescent="0.25">
      <c r="E5" s="4">
        <v>44348</v>
      </c>
      <c r="F5" t="s">
        <v>7</v>
      </c>
      <c r="G5" s="5">
        <v>7079</v>
      </c>
      <c r="H5" s="5">
        <v>141</v>
      </c>
      <c r="I5" s="5">
        <v>89</v>
      </c>
      <c r="J5" s="5">
        <v>60</v>
      </c>
      <c r="K5" s="5">
        <v>879</v>
      </c>
      <c r="Q5" s="6" t="s">
        <v>14</v>
      </c>
    </row>
    <row r="6" spans="5:17" x14ac:dyDescent="0.25">
      <c r="E6" s="4">
        <v>44348</v>
      </c>
      <c r="F6" t="s">
        <v>8</v>
      </c>
      <c r="G6" s="5">
        <v>7683</v>
      </c>
      <c r="H6" s="5">
        <v>153</v>
      </c>
      <c r="I6" s="5">
        <v>78</v>
      </c>
      <c r="J6" s="5">
        <v>41</v>
      </c>
      <c r="K6" s="5">
        <v>702</v>
      </c>
      <c r="Q6" s="7" t="s">
        <v>15</v>
      </c>
    </row>
    <row r="7" spans="5:17" x14ac:dyDescent="0.25">
      <c r="E7" s="4">
        <v>44348</v>
      </c>
      <c r="F7" t="s">
        <v>9</v>
      </c>
      <c r="G7" s="5">
        <v>4681</v>
      </c>
      <c r="H7" s="5">
        <v>93</v>
      </c>
      <c r="I7" s="5">
        <v>99</v>
      </c>
      <c r="J7" s="5">
        <v>53</v>
      </c>
      <c r="K7" s="5">
        <v>897</v>
      </c>
      <c r="Q7" s="8" t="s">
        <v>16</v>
      </c>
    </row>
    <row r="8" spans="5:17" x14ac:dyDescent="0.25">
      <c r="E8" s="4">
        <v>44348</v>
      </c>
      <c r="F8" t="s">
        <v>10</v>
      </c>
      <c r="G8" s="5">
        <v>4373</v>
      </c>
      <c r="H8" s="5">
        <v>87</v>
      </c>
      <c r="I8" s="5">
        <v>86</v>
      </c>
      <c r="J8" s="5">
        <v>51</v>
      </c>
      <c r="K8" s="5">
        <v>808</v>
      </c>
      <c r="Q8" s="7" t="s">
        <v>17</v>
      </c>
    </row>
    <row r="9" spans="5:17" x14ac:dyDescent="0.25">
      <c r="E9" s="4">
        <v>44348</v>
      </c>
      <c r="F9" t="s">
        <v>11</v>
      </c>
      <c r="G9" s="5">
        <v>3499</v>
      </c>
      <c r="H9" s="5">
        <v>69</v>
      </c>
      <c r="I9" s="5">
        <v>91</v>
      </c>
      <c r="J9" s="5">
        <v>42</v>
      </c>
      <c r="K9" s="5">
        <v>785</v>
      </c>
      <c r="Q9" s="8" t="s">
        <v>18</v>
      </c>
    </row>
    <row r="10" spans="5:17" x14ac:dyDescent="0.25">
      <c r="E10" s="4">
        <v>44348</v>
      </c>
      <c r="F10" t="s">
        <v>12</v>
      </c>
      <c r="G10" s="5">
        <v>5649</v>
      </c>
      <c r="H10" s="5">
        <v>112</v>
      </c>
      <c r="I10" s="5">
        <v>78</v>
      </c>
      <c r="J10" s="5">
        <v>31</v>
      </c>
      <c r="K10" s="5">
        <v>643</v>
      </c>
      <c r="Q10" s="7" t="s">
        <v>19</v>
      </c>
    </row>
    <row r="11" spans="5:17" x14ac:dyDescent="0.25">
      <c r="E11" s="4">
        <v>44348</v>
      </c>
      <c r="F11" t="s">
        <v>13</v>
      </c>
      <c r="G11" s="5">
        <v>1837</v>
      </c>
      <c r="H11" s="5">
        <v>36</v>
      </c>
      <c r="I11" s="5">
        <v>111</v>
      </c>
      <c r="J11" s="5">
        <v>38</v>
      </c>
      <c r="K11" s="5">
        <v>879</v>
      </c>
      <c r="Q11" s="8" t="s">
        <v>20</v>
      </c>
    </row>
    <row r="12" spans="5:17" x14ac:dyDescent="0.25">
      <c r="E12" s="4">
        <v>44378</v>
      </c>
      <c r="F12" t="s">
        <v>7</v>
      </c>
      <c r="G12" s="5">
        <v>8586</v>
      </c>
      <c r="H12" s="5">
        <v>171</v>
      </c>
      <c r="I12" s="5">
        <v>81</v>
      </c>
      <c r="J12" s="5">
        <v>52</v>
      </c>
      <c r="K12" s="5">
        <v>785</v>
      </c>
      <c r="Q12" s="7" t="s">
        <v>21</v>
      </c>
    </row>
    <row r="13" spans="5:17" x14ac:dyDescent="0.25">
      <c r="E13" s="4">
        <v>44378</v>
      </c>
      <c r="F13" t="s">
        <v>8</v>
      </c>
      <c r="G13" s="5">
        <v>7098</v>
      </c>
      <c r="H13" s="5">
        <v>141</v>
      </c>
      <c r="I13" s="5">
        <v>96</v>
      </c>
      <c r="J13" s="5">
        <v>35</v>
      </c>
      <c r="K13" s="5">
        <v>773</v>
      </c>
      <c r="Q13" s="8" t="s">
        <v>22</v>
      </c>
    </row>
    <row r="14" spans="5:17" x14ac:dyDescent="0.25">
      <c r="E14" s="4">
        <v>44378</v>
      </c>
      <c r="F14" t="s">
        <v>9</v>
      </c>
      <c r="G14" s="5">
        <v>7066</v>
      </c>
      <c r="H14" s="5">
        <v>141</v>
      </c>
      <c r="I14" s="5">
        <v>64</v>
      </c>
      <c r="J14" s="5">
        <v>32</v>
      </c>
      <c r="K14" s="5">
        <v>566</v>
      </c>
      <c r="Q14" s="7" t="s">
        <v>23</v>
      </c>
    </row>
    <row r="15" spans="5:17" x14ac:dyDescent="0.25">
      <c r="E15" s="4">
        <v>44378</v>
      </c>
      <c r="F15" t="s">
        <v>10</v>
      </c>
      <c r="G15" s="5">
        <v>6806</v>
      </c>
      <c r="H15" s="5">
        <v>136</v>
      </c>
      <c r="I15" s="5">
        <v>83</v>
      </c>
      <c r="J15" s="5">
        <v>47</v>
      </c>
      <c r="K15" s="5">
        <v>684</v>
      </c>
      <c r="Q15" s="8" t="s">
        <v>24</v>
      </c>
    </row>
    <row r="16" spans="5:17" x14ac:dyDescent="0.25">
      <c r="E16" s="4">
        <v>44378</v>
      </c>
      <c r="F16" t="s">
        <v>11</v>
      </c>
      <c r="G16" s="5">
        <v>5702</v>
      </c>
      <c r="H16" s="5">
        <v>114</v>
      </c>
      <c r="I16" s="5">
        <v>87</v>
      </c>
      <c r="J16" s="5">
        <v>46</v>
      </c>
      <c r="K16" s="5">
        <v>785</v>
      </c>
      <c r="Q16" s="7" t="s">
        <v>25</v>
      </c>
    </row>
    <row r="17" spans="5:17" x14ac:dyDescent="0.25">
      <c r="E17" s="4">
        <v>44378</v>
      </c>
      <c r="F17" t="s">
        <v>12</v>
      </c>
      <c r="G17" s="5">
        <v>4576</v>
      </c>
      <c r="H17" s="5">
        <v>91</v>
      </c>
      <c r="I17" s="5">
        <v>76</v>
      </c>
      <c r="J17" s="5">
        <v>39</v>
      </c>
      <c r="K17" s="5">
        <v>679</v>
      </c>
      <c r="Q17" s="8" t="s">
        <v>26</v>
      </c>
    </row>
    <row r="18" spans="5:17" x14ac:dyDescent="0.25">
      <c r="E18" s="4">
        <v>44378</v>
      </c>
      <c r="F18" t="s">
        <v>13</v>
      </c>
      <c r="G18" s="5">
        <v>5004</v>
      </c>
      <c r="H18" s="5">
        <v>100</v>
      </c>
      <c r="I18" s="5">
        <v>135</v>
      </c>
      <c r="J18" s="5">
        <v>50</v>
      </c>
      <c r="K18" s="5">
        <v>1092</v>
      </c>
      <c r="Q18" s="7" t="s">
        <v>27</v>
      </c>
    </row>
    <row r="19" spans="5:17" x14ac:dyDescent="0.25">
      <c r="E19" s="4">
        <v>44409</v>
      </c>
      <c r="F19" t="s">
        <v>7</v>
      </c>
      <c r="G19" s="5">
        <v>4856</v>
      </c>
      <c r="H19" s="5">
        <v>97</v>
      </c>
      <c r="I19" s="5">
        <v>87</v>
      </c>
      <c r="J19" s="5">
        <v>25</v>
      </c>
      <c r="K19" s="5">
        <v>661</v>
      </c>
      <c r="Q19" s="9" t="s">
        <v>28</v>
      </c>
    </row>
    <row r="20" spans="5:17" x14ac:dyDescent="0.25">
      <c r="E20" s="4">
        <v>44409</v>
      </c>
      <c r="F20" t="s">
        <v>8</v>
      </c>
      <c r="G20" s="5">
        <v>10028</v>
      </c>
      <c r="H20" s="5">
        <v>200</v>
      </c>
      <c r="I20" s="5">
        <v>124</v>
      </c>
      <c r="J20" s="5">
        <v>39</v>
      </c>
      <c r="K20" s="5">
        <v>962</v>
      </c>
      <c r="Q20" s="11"/>
    </row>
    <row r="21" spans="5:17" x14ac:dyDescent="0.25">
      <c r="E21" s="4">
        <v>44409</v>
      </c>
      <c r="F21" t="s">
        <v>9</v>
      </c>
      <c r="G21" s="5">
        <v>7909</v>
      </c>
      <c r="H21" s="5">
        <v>158</v>
      </c>
      <c r="I21" s="5">
        <v>137</v>
      </c>
      <c r="J21" s="5">
        <v>32</v>
      </c>
      <c r="K21" s="5">
        <v>997</v>
      </c>
      <c r="Q21" s="12"/>
    </row>
    <row r="22" spans="5:17" x14ac:dyDescent="0.25">
      <c r="E22" s="4">
        <v>44409</v>
      </c>
      <c r="F22" t="s">
        <v>10</v>
      </c>
      <c r="G22" s="5">
        <v>5233</v>
      </c>
      <c r="H22" s="5">
        <v>104</v>
      </c>
      <c r="I22" s="5">
        <v>78</v>
      </c>
      <c r="J22" s="5">
        <v>31</v>
      </c>
      <c r="K22" s="5">
        <v>643</v>
      </c>
      <c r="Q22" s="13"/>
    </row>
    <row r="23" spans="5:17" x14ac:dyDescent="0.25">
      <c r="E23" s="4">
        <v>44409</v>
      </c>
      <c r="F23" t="s">
        <v>11</v>
      </c>
      <c r="G23" s="5">
        <v>6782</v>
      </c>
      <c r="H23" s="5">
        <v>135</v>
      </c>
      <c r="I23" s="5">
        <v>70</v>
      </c>
      <c r="J23" s="5">
        <v>45</v>
      </c>
      <c r="K23" s="5">
        <v>679</v>
      </c>
    </row>
    <row r="24" spans="5:17" x14ac:dyDescent="0.25">
      <c r="E24" s="4">
        <v>44409</v>
      </c>
      <c r="F24" t="s">
        <v>12</v>
      </c>
      <c r="G24" s="5">
        <v>5429</v>
      </c>
      <c r="H24" s="5">
        <v>108</v>
      </c>
      <c r="I24" s="5">
        <v>81</v>
      </c>
      <c r="J24" s="5">
        <v>35</v>
      </c>
      <c r="K24" s="5">
        <v>684</v>
      </c>
    </row>
    <row r="25" spans="5:17" x14ac:dyDescent="0.25">
      <c r="E25" s="4">
        <v>44409</v>
      </c>
      <c r="F25" t="s">
        <v>13</v>
      </c>
      <c r="G25" s="5">
        <v>6825</v>
      </c>
      <c r="H25" s="5">
        <v>136</v>
      </c>
      <c r="I25" s="5">
        <v>122</v>
      </c>
      <c r="J25" s="5">
        <v>29</v>
      </c>
      <c r="K25" s="5">
        <v>891</v>
      </c>
    </row>
    <row r="26" spans="5:17" x14ac:dyDescent="0.25">
      <c r="E26" s="4">
        <v>44440</v>
      </c>
      <c r="F26" t="s">
        <v>7</v>
      </c>
      <c r="G26" s="5">
        <v>7258</v>
      </c>
      <c r="H26" s="5">
        <v>145</v>
      </c>
      <c r="I26" s="5">
        <v>106</v>
      </c>
      <c r="J26" s="5">
        <v>38</v>
      </c>
      <c r="K26" s="5">
        <v>850</v>
      </c>
    </row>
    <row r="27" spans="5:17" x14ac:dyDescent="0.25">
      <c r="E27" s="4">
        <v>44440</v>
      </c>
      <c r="F27" t="s">
        <v>8</v>
      </c>
      <c r="G27" s="5">
        <v>5735</v>
      </c>
      <c r="H27" s="5">
        <v>114</v>
      </c>
      <c r="I27" s="5">
        <v>77</v>
      </c>
      <c r="J27" s="5">
        <v>36</v>
      </c>
      <c r="K27" s="5">
        <v>667</v>
      </c>
    </row>
    <row r="28" spans="5:17" x14ac:dyDescent="0.25">
      <c r="E28" s="4">
        <v>44440</v>
      </c>
      <c r="F28" t="s">
        <v>9</v>
      </c>
      <c r="G28" s="5">
        <v>7899</v>
      </c>
      <c r="H28" s="5">
        <v>157</v>
      </c>
      <c r="I28" s="5">
        <v>51</v>
      </c>
      <c r="J28" s="5">
        <v>49</v>
      </c>
      <c r="K28" s="5">
        <v>590</v>
      </c>
    </row>
    <row r="29" spans="5:17" x14ac:dyDescent="0.25">
      <c r="E29" s="4">
        <v>44440</v>
      </c>
      <c r="F29" t="s">
        <v>10</v>
      </c>
      <c r="G29" s="5">
        <v>6430</v>
      </c>
      <c r="H29" s="5">
        <v>128</v>
      </c>
      <c r="I29" s="5">
        <v>143</v>
      </c>
      <c r="J29" s="5">
        <v>49</v>
      </c>
      <c r="K29" s="5">
        <v>1133</v>
      </c>
    </row>
    <row r="30" spans="5:17" x14ac:dyDescent="0.25">
      <c r="E30" s="4">
        <v>44440</v>
      </c>
      <c r="F30" t="s">
        <v>11</v>
      </c>
      <c r="G30" s="5">
        <v>7333</v>
      </c>
      <c r="H30" s="5">
        <v>146</v>
      </c>
      <c r="I30" s="5">
        <v>60</v>
      </c>
      <c r="J30" s="5">
        <v>60</v>
      </c>
      <c r="K30" s="5">
        <v>708</v>
      </c>
    </row>
    <row r="31" spans="5:17" x14ac:dyDescent="0.25">
      <c r="E31" s="4">
        <v>44440</v>
      </c>
      <c r="F31" t="s">
        <v>12</v>
      </c>
      <c r="G31" s="5">
        <v>4879</v>
      </c>
      <c r="H31" s="5">
        <v>97</v>
      </c>
      <c r="I31" s="5">
        <v>126</v>
      </c>
      <c r="J31" s="5">
        <v>29</v>
      </c>
      <c r="K31" s="5">
        <v>915</v>
      </c>
    </row>
    <row r="32" spans="5:17" x14ac:dyDescent="0.25">
      <c r="E32" s="4">
        <v>44440</v>
      </c>
      <c r="F32" t="s">
        <v>13</v>
      </c>
      <c r="G32" s="5">
        <v>8453</v>
      </c>
      <c r="H32" s="5">
        <v>169</v>
      </c>
      <c r="I32" s="5">
        <v>84</v>
      </c>
      <c r="J32" s="5">
        <v>36</v>
      </c>
      <c r="K32" s="5">
        <v>708</v>
      </c>
    </row>
    <row r="33" spans="5:11" x14ac:dyDescent="0.25">
      <c r="E33" s="4">
        <v>44470</v>
      </c>
      <c r="F33" t="s">
        <v>7</v>
      </c>
      <c r="G33" s="5">
        <v>8050</v>
      </c>
      <c r="H33" s="5">
        <v>161</v>
      </c>
      <c r="I33" s="5">
        <v>104</v>
      </c>
      <c r="J33" s="5">
        <v>32</v>
      </c>
      <c r="K33" s="5">
        <v>802</v>
      </c>
    </row>
    <row r="34" spans="5:11" x14ac:dyDescent="0.25">
      <c r="E34" s="4">
        <v>44470</v>
      </c>
      <c r="F34" t="s">
        <v>8</v>
      </c>
      <c r="G34" s="5">
        <v>4693</v>
      </c>
      <c r="H34" s="5">
        <v>93</v>
      </c>
      <c r="I34" s="5">
        <v>85</v>
      </c>
      <c r="J34" s="5">
        <v>46</v>
      </c>
      <c r="K34" s="5">
        <v>773</v>
      </c>
    </row>
    <row r="35" spans="5:11" x14ac:dyDescent="0.25">
      <c r="E35" s="4">
        <v>44470</v>
      </c>
      <c r="F35" t="s">
        <v>9</v>
      </c>
      <c r="G35" s="5">
        <v>5165</v>
      </c>
      <c r="H35" s="5">
        <v>103</v>
      </c>
      <c r="I35" s="5">
        <v>95</v>
      </c>
      <c r="J35" s="5">
        <v>40</v>
      </c>
      <c r="K35" s="5">
        <v>797</v>
      </c>
    </row>
    <row r="36" spans="5:11" x14ac:dyDescent="0.25">
      <c r="E36" s="4">
        <v>44470</v>
      </c>
      <c r="F36" t="s">
        <v>10</v>
      </c>
      <c r="G36" s="5">
        <v>4906</v>
      </c>
      <c r="H36" s="5">
        <v>98</v>
      </c>
      <c r="I36" s="5">
        <v>76</v>
      </c>
      <c r="J36" s="5">
        <v>47</v>
      </c>
      <c r="K36" s="5">
        <v>702</v>
      </c>
    </row>
    <row r="37" spans="5:11" x14ac:dyDescent="0.25">
      <c r="E37" s="4">
        <v>44470</v>
      </c>
      <c r="F37" t="s">
        <v>11</v>
      </c>
      <c r="G37" s="5">
        <v>6032</v>
      </c>
      <c r="H37" s="5">
        <v>120</v>
      </c>
      <c r="I37" s="5">
        <v>65</v>
      </c>
      <c r="J37" s="5">
        <v>47</v>
      </c>
      <c r="K37" s="5">
        <v>661</v>
      </c>
    </row>
    <row r="38" spans="5:11" x14ac:dyDescent="0.25">
      <c r="E38" s="4">
        <v>44470</v>
      </c>
      <c r="F38" t="s">
        <v>12</v>
      </c>
      <c r="G38" s="5">
        <v>7092</v>
      </c>
      <c r="H38" s="5">
        <v>141</v>
      </c>
      <c r="I38" s="5">
        <v>68</v>
      </c>
      <c r="J38" s="5">
        <v>32</v>
      </c>
      <c r="K38" s="5">
        <v>590</v>
      </c>
    </row>
    <row r="39" spans="5:11" x14ac:dyDescent="0.25">
      <c r="E39" s="4">
        <v>44470</v>
      </c>
      <c r="F39" t="s">
        <v>13</v>
      </c>
      <c r="G39" s="5">
        <v>4340</v>
      </c>
      <c r="H39" s="5">
        <v>86</v>
      </c>
      <c r="I39" s="5">
        <v>76</v>
      </c>
      <c r="J39" s="5">
        <v>30</v>
      </c>
      <c r="K39" s="5">
        <v>625</v>
      </c>
    </row>
    <row r="40" spans="5:11" x14ac:dyDescent="0.25">
      <c r="E40" s="4">
        <v>44501</v>
      </c>
      <c r="F40" t="s">
        <v>7</v>
      </c>
      <c r="G40" s="5">
        <v>7500</v>
      </c>
      <c r="H40" s="5">
        <v>150</v>
      </c>
      <c r="I40" s="5">
        <v>81</v>
      </c>
      <c r="J40" s="5">
        <v>56</v>
      </c>
      <c r="K40" s="5">
        <v>808</v>
      </c>
    </row>
    <row r="41" spans="5:11" x14ac:dyDescent="0.25">
      <c r="E41" s="4">
        <v>44501</v>
      </c>
      <c r="F41" t="s">
        <v>8</v>
      </c>
      <c r="G41" s="5">
        <v>5520</v>
      </c>
      <c r="H41" s="5">
        <v>110</v>
      </c>
      <c r="I41" s="5">
        <v>97</v>
      </c>
      <c r="J41" s="5">
        <v>32</v>
      </c>
      <c r="K41" s="5">
        <v>761</v>
      </c>
    </row>
    <row r="42" spans="5:11" x14ac:dyDescent="0.25">
      <c r="E42" s="4">
        <v>44501</v>
      </c>
      <c r="F42" t="s">
        <v>9</v>
      </c>
      <c r="G42" s="5">
        <v>5651</v>
      </c>
      <c r="H42" s="5">
        <v>113</v>
      </c>
      <c r="I42" s="5">
        <v>81</v>
      </c>
      <c r="J42" s="5">
        <v>40</v>
      </c>
      <c r="K42" s="5">
        <v>714</v>
      </c>
    </row>
    <row r="43" spans="5:11" x14ac:dyDescent="0.25">
      <c r="E43" s="4">
        <v>44501</v>
      </c>
      <c r="F43" t="s">
        <v>10</v>
      </c>
      <c r="G43" s="5">
        <v>9195</v>
      </c>
      <c r="H43" s="5">
        <v>183</v>
      </c>
      <c r="I43" s="5">
        <v>117</v>
      </c>
      <c r="J43" s="5">
        <v>41</v>
      </c>
      <c r="K43" s="5">
        <v>932</v>
      </c>
    </row>
    <row r="44" spans="5:11" x14ac:dyDescent="0.25">
      <c r="E44" s="4">
        <v>44501</v>
      </c>
      <c r="F44" t="s">
        <v>11</v>
      </c>
      <c r="G44" s="5">
        <v>7488</v>
      </c>
      <c r="H44" s="5">
        <v>149</v>
      </c>
      <c r="I44" s="5">
        <v>82</v>
      </c>
      <c r="J44" s="5">
        <v>50</v>
      </c>
      <c r="K44" s="5">
        <v>779</v>
      </c>
    </row>
    <row r="45" spans="5:11" x14ac:dyDescent="0.25">
      <c r="E45" s="4">
        <v>44501</v>
      </c>
      <c r="F45" t="s">
        <v>12</v>
      </c>
      <c r="G45" s="5">
        <v>2849</v>
      </c>
      <c r="H45" s="5">
        <v>56</v>
      </c>
      <c r="I45" s="5">
        <v>92</v>
      </c>
      <c r="J45" s="5">
        <v>55</v>
      </c>
      <c r="K45" s="5">
        <v>867</v>
      </c>
    </row>
    <row r="46" spans="5:11" x14ac:dyDescent="0.25">
      <c r="E46" s="4">
        <v>44501</v>
      </c>
      <c r="F46" t="s">
        <v>13</v>
      </c>
      <c r="G46" s="5">
        <v>4389</v>
      </c>
      <c r="H46" s="5">
        <v>87</v>
      </c>
      <c r="I46" s="5">
        <v>80</v>
      </c>
      <c r="J46" s="5">
        <v>51</v>
      </c>
      <c r="K46" s="5">
        <v>773</v>
      </c>
    </row>
    <row r="47" spans="5:11" x14ac:dyDescent="0.25">
      <c r="E47" s="4">
        <v>44531</v>
      </c>
      <c r="F47" t="s">
        <v>7</v>
      </c>
      <c r="G47" s="5">
        <v>2297</v>
      </c>
      <c r="H47" s="5">
        <v>45</v>
      </c>
      <c r="I47" s="5">
        <v>76</v>
      </c>
      <c r="J47" s="5">
        <v>47</v>
      </c>
      <c r="K47" s="5">
        <v>726</v>
      </c>
    </row>
    <row r="48" spans="5:11" x14ac:dyDescent="0.25">
      <c r="E48" s="4">
        <v>44531</v>
      </c>
      <c r="F48" t="s">
        <v>8</v>
      </c>
      <c r="G48" s="5">
        <v>5153</v>
      </c>
      <c r="H48" s="5">
        <v>103</v>
      </c>
      <c r="I48" s="5">
        <v>76</v>
      </c>
      <c r="J48" s="5">
        <v>49</v>
      </c>
      <c r="K48" s="5">
        <v>738</v>
      </c>
    </row>
    <row r="49" spans="5:11" x14ac:dyDescent="0.25">
      <c r="E49" s="4">
        <v>44531</v>
      </c>
      <c r="F49" t="s">
        <v>9</v>
      </c>
      <c r="G49" s="5">
        <v>7752</v>
      </c>
      <c r="H49" s="5">
        <v>155</v>
      </c>
      <c r="I49" s="5">
        <v>94</v>
      </c>
      <c r="J49" s="5">
        <v>39</v>
      </c>
      <c r="K49" s="5">
        <v>785</v>
      </c>
    </row>
    <row r="50" spans="5:11" x14ac:dyDescent="0.25">
      <c r="E50" s="4">
        <v>44531</v>
      </c>
      <c r="F50" t="s">
        <v>10</v>
      </c>
      <c r="G50" s="5">
        <v>5132</v>
      </c>
      <c r="H50" s="5">
        <v>102</v>
      </c>
      <c r="I50" s="5">
        <v>75</v>
      </c>
      <c r="J50" s="5">
        <v>46</v>
      </c>
      <c r="K50" s="5">
        <v>714</v>
      </c>
    </row>
    <row r="51" spans="5:11" x14ac:dyDescent="0.25">
      <c r="E51" s="4">
        <v>44531</v>
      </c>
      <c r="F51" t="s">
        <v>11</v>
      </c>
      <c r="G51" s="5">
        <v>6882</v>
      </c>
      <c r="H51" s="5">
        <v>137</v>
      </c>
      <c r="I51" s="5">
        <v>132</v>
      </c>
      <c r="J51" s="5">
        <v>30</v>
      </c>
      <c r="K51" s="5">
        <v>956</v>
      </c>
    </row>
    <row r="52" spans="5:11" x14ac:dyDescent="0.25">
      <c r="E52" s="4">
        <v>44531</v>
      </c>
      <c r="F52" t="s">
        <v>12</v>
      </c>
      <c r="G52" s="5">
        <v>6420</v>
      </c>
      <c r="H52" s="5">
        <v>128</v>
      </c>
      <c r="I52" s="5">
        <v>77</v>
      </c>
      <c r="J52" s="5">
        <v>52</v>
      </c>
      <c r="K52" s="5">
        <v>761</v>
      </c>
    </row>
    <row r="53" spans="5:11" x14ac:dyDescent="0.25">
      <c r="E53" s="4">
        <v>44531</v>
      </c>
      <c r="F53" t="s">
        <v>13</v>
      </c>
      <c r="G53" s="5">
        <v>5694</v>
      </c>
      <c r="H53" s="5">
        <v>113</v>
      </c>
      <c r="I53" s="5">
        <v>56</v>
      </c>
      <c r="J53" s="5">
        <v>55</v>
      </c>
      <c r="K53" s="5">
        <v>655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</dc:creator>
  <cp:lastModifiedBy>Divya B</cp:lastModifiedBy>
  <dcterms:created xsi:type="dcterms:W3CDTF">2023-01-08T10:15:29Z</dcterms:created>
  <dcterms:modified xsi:type="dcterms:W3CDTF">2023-01-08T12:51:04Z</dcterms:modified>
</cp:coreProperties>
</file>